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showInkAnnotation="0" updateLinks="never"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mincomunicacoes-my.sharepoint.com/personal/jucemara_velloso_mcom_gov_br/Documents/Documentos/"/>
    </mc:Choice>
  </mc:AlternateContent>
  <xr:revisionPtr revIDLastSave="0" documentId="8_{C7D1F232-C278-496B-B30D-56B55A6456CC}" xr6:coauthVersionLast="47" xr6:coauthVersionMax="47" xr10:uidLastSave="{00000000-0000-0000-0000-000000000000}"/>
  <bookViews>
    <workbookView xWindow="-120" yWindow="-120" windowWidth="29040" windowHeight="15840" tabRatio="910" xr2:uid="{00000000-000D-0000-FFFF-FFFF00000000}"/>
  </bookViews>
  <sheets>
    <sheet name="Adm. Direta - Discricionárias" sheetId="1" r:id="rId1"/>
    <sheet name="Emendas Individuais" sheetId="26" r:id="rId2"/>
    <sheet name="Emendas de Bancada" sheetId="28" r:id="rId3"/>
    <sheet name="dinamica" sheetId="25" state="hidden" r:id="rId4"/>
    <sheet name="base" sheetId="23" state="hidden" r:id="rId5"/>
  </sheets>
  <externalReferences>
    <externalReference r:id="rId6"/>
    <externalReference r:id="rId7"/>
  </externalReferences>
  <definedNames>
    <definedName name="_xlnm._FilterDatabase" localSheetId="0" hidden="1">'Adm. Direta - Discricionárias'!$A$5:$S$5</definedName>
    <definedName name="_xlnm._FilterDatabase" localSheetId="4" hidden="1">base!$A$1:$AO$395</definedName>
    <definedName name="_xlnm._FilterDatabase" localSheetId="3" hidden="1">dinamica!$B$2:$C$2</definedName>
    <definedName name="_xlnm._FilterDatabase" localSheetId="2" hidden="1">'Emendas de Bancada'!$A$4:$R$4</definedName>
    <definedName name="Exec.ÁreaTotal">[1]Exec.!$C$13:$C$101,[1]Exec.!$G$13:$S$101</definedName>
    <definedName name="Exec.TítCols">[1]Exec.!$C$13,[1]Exec.!$G$13:$S$13</definedName>
    <definedName name="_xlnm.Print_Area" localSheetId="0">'Adm. Direta - Discricionárias'!$A$1:$S$137</definedName>
    <definedName name="_xlnm.Print_Area" localSheetId="2">'Emendas de Bancada'!$A$1:$R$27</definedName>
    <definedName name="_xlnm.Print_Titles" localSheetId="0">'Adm. Direta - Discricionárias'!$3:$7</definedName>
    <definedName name="_xlnm.Print_Titles" localSheetId="2">'Emendas de Bancada'!$3:$6</definedName>
    <definedName name="Z_04FC9FEE_E0B7_4628_9211_6A4D14BEF728_.wvu.FilterData" localSheetId="0" hidden="1">'Adm. Direta - Discricionárias'!$A$5:$S$5</definedName>
    <definedName name="Z_04FC9FEE_E0B7_4628_9211_6A4D14BEF728_.wvu.FilterData" localSheetId="2" hidden="1">'Emendas de Bancada'!$A$4:$R$4</definedName>
    <definedName name="Z_10DAC803_076E_40E1_9B0D_AFB629C01D21_.wvu.FilterData" localSheetId="0" hidden="1">'Adm. Direta - Discricionárias'!$A$5:$S$5</definedName>
    <definedName name="Z_10DAC803_076E_40E1_9B0D_AFB629C01D21_.wvu.FilterData" localSheetId="2" hidden="1">'Emendas de Bancada'!$A$4:$R$4</definedName>
    <definedName name="Z_2870C942_4863_42FF_AB6E_8964FEE0E73F_.wvu.FilterData" localSheetId="0" hidden="1">'Adm. Direta - Discricionárias'!$A$5:$S$5</definedName>
    <definedName name="Z_2870C942_4863_42FF_AB6E_8964FEE0E73F_.wvu.FilterData" localSheetId="2" hidden="1">'Emendas de Bancada'!$A$4:$R$4</definedName>
    <definedName name="Z_357EA96D_014C_47D7_A5D5_494365E772F2_.wvu.Cols" localSheetId="0" hidden="1">'Adm. Direta - Discricionárias'!$G:$G</definedName>
    <definedName name="Z_357EA96D_014C_47D7_A5D5_494365E772F2_.wvu.Cols" localSheetId="2" hidden="1">'Emendas de Bancada'!$G:$G</definedName>
    <definedName name="Z_357EA96D_014C_47D7_A5D5_494365E772F2_.wvu.PrintArea" localSheetId="0" hidden="1">'Adm. Direta - Discricionárias'!$A$1:$S$137</definedName>
    <definedName name="Z_357EA96D_014C_47D7_A5D5_494365E772F2_.wvu.PrintArea" localSheetId="2" hidden="1">'Emendas de Bancada'!$A$1:$R$27</definedName>
    <definedName name="Z_357EA96D_014C_47D7_A5D5_494365E772F2_.wvu.PrintTitles" localSheetId="0" hidden="1">'Adm. Direta - Discricionárias'!$3:$7</definedName>
    <definedName name="Z_357EA96D_014C_47D7_A5D5_494365E772F2_.wvu.PrintTitles" localSheetId="2" hidden="1">'Emendas de Bancada'!$3:$6</definedName>
    <definedName name="Z_36B7C80D_900A_4DA0_A26B_DCAE4A3961B8_.wvu.FilterData" localSheetId="0" hidden="1">'Adm. Direta - Discricionárias'!$A$5:$S$5</definedName>
    <definedName name="Z_36B7C80D_900A_4DA0_A26B_DCAE4A3961B8_.wvu.FilterData" localSheetId="2" hidden="1">'Emendas de Bancada'!$A$4:$R$4</definedName>
    <definedName name="Z_40D014CD_207E_49A8_A315_3A501605057A_.wvu.FilterData" localSheetId="0" hidden="1">'Adm. Direta - Discricionárias'!$A$5:$S$5</definedName>
    <definedName name="Z_40D014CD_207E_49A8_A315_3A501605057A_.wvu.FilterData" localSheetId="2" hidden="1">'Emendas de Bancada'!$A$4:$R$4</definedName>
    <definedName name="Z_47B1826F_EA9D_442C_968F_9667BF29074D_.wvu.FilterData" localSheetId="0" hidden="1">'Adm. Direta - Discricionárias'!$A$5:$S$5</definedName>
    <definedName name="Z_47B1826F_EA9D_442C_968F_9667BF29074D_.wvu.FilterData" localSheetId="2" hidden="1">'Emendas de Bancada'!$A$4:$R$4</definedName>
    <definedName name="Z_4AEF6BDA_0ECE_44FC_857F_7CAC1ADA8E37_.wvu.FilterData" localSheetId="0" hidden="1">'Adm. Direta - Discricionárias'!$A$5:$S$5</definedName>
    <definedName name="Z_4AEF6BDA_0ECE_44FC_857F_7CAC1ADA8E37_.wvu.FilterData" localSheetId="2" hidden="1">'Emendas de Bancada'!$A$4:$R$4</definedName>
    <definedName name="Z_4E538749_1C48_4D77_A3CF_4357070A97D3_.wvu.FilterData" localSheetId="0" hidden="1">'Adm. Direta - Discricionárias'!$A$5:$S$5</definedName>
    <definedName name="Z_4E538749_1C48_4D77_A3CF_4357070A97D3_.wvu.FilterData" localSheetId="2" hidden="1">'Emendas de Bancada'!$A$4:$R$4</definedName>
    <definedName name="Z_550D9575_630F_422E_BFE3_4E51EF5C2BAF_.wvu.FilterData" localSheetId="0" hidden="1">'Adm. Direta - Discricionárias'!$A$5:$S$5</definedName>
    <definedName name="Z_550D9575_630F_422E_BFE3_4E51EF5C2BAF_.wvu.FilterData" localSheetId="2" hidden="1">'Emendas de Bancada'!$A$4:$R$4</definedName>
    <definedName name="Z_5F2D7107_1375_4211_AD71_9A357C8B64EC_.wvu.FilterData" localSheetId="0" hidden="1">'Adm. Direta - Discricionárias'!$A$5:$S$5</definedName>
    <definedName name="Z_5F2D7107_1375_4211_AD71_9A357C8B64EC_.wvu.FilterData" localSheetId="2" hidden="1">'Emendas de Bancada'!$A$4:$R$4</definedName>
    <definedName name="Z_897BF360_05CB_4FAD_946B_6A2B9652A0AD_.wvu.FilterData" localSheetId="0" hidden="1">'Adm. Direta - Discricionárias'!$A$5:$S$5</definedName>
    <definedName name="Z_897BF360_05CB_4FAD_946B_6A2B9652A0AD_.wvu.FilterData" localSheetId="2" hidden="1">'Emendas de Bancada'!$A$4:$R$4</definedName>
    <definedName name="Z_8D9007A0_D4FA_4D99_AF75_E16830105B0D_.wvu.FilterData" localSheetId="0" hidden="1">'Adm. Direta - Discricionárias'!$A$5:$S$5</definedName>
    <definedName name="Z_8D9007A0_D4FA_4D99_AF75_E16830105B0D_.wvu.FilterData" localSheetId="2" hidden="1">'Emendas de Bancada'!$A$4:$R$4</definedName>
    <definedName name="Z_A29461F6_BAD7_4C08_981D_EBB2E768A699_.wvu.Cols" localSheetId="0" hidden="1">'Adm. Direta - Discricionárias'!$G:$G</definedName>
    <definedName name="Z_A29461F6_BAD7_4C08_981D_EBB2E768A699_.wvu.Cols" localSheetId="2" hidden="1">'Emendas de Bancada'!$G:$G</definedName>
    <definedName name="Z_A29461F6_BAD7_4C08_981D_EBB2E768A699_.wvu.PrintArea" localSheetId="0" hidden="1">'Adm. Direta - Discricionárias'!$A$1:$S$137</definedName>
    <definedName name="Z_A29461F6_BAD7_4C08_981D_EBB2E768A699_.wvu.PrintArea" localSheetId="2" hidden="1">'Emendas de Bancada'!$A$1:$R$27</definedName>
    <definedName name="Z_A29461F6_BAD7_4C08_981D_EBB2E768A699_.wvu.PrintTitles" localSheetId="0" hidden="1">'Adm. Direta - Discricionárias'!$3:$7</definedName>
    <definedName name="Z_A29461F6_BAD7_4C08_981D_EBB2E768A699_.wvu.PrintTitles" localSheetId="2" hidden="1">'Emendas de Bancada'!$3:$6</definedName>
    <definedName name="Z_A809D6FA_FF5B_4178_B9F4_46528E226920_.wvu.FilterData" localSheetId="0" hidden="1">'Adm. Direta - Discricionárias'!$A$5:$S$5</definedName>
    <definedName name="Z_A809D6FA_FF5B_4178_B9F4_46528E226920_.wvu.FilterData" localSheetId="2" hidden="1">'Emendas de Bancada'!$A$4:$R$4</definedName>
    <definedName name="Z_ACEDD68E_AEF3_4401_9EE3_6C1110254247_.wvu.FilterData" localSheetId="0" hidden="1">'Adm. Direta - Discricionárias'!$A$5:$S$5</definedName>
    <definedName name="Z_ACEDD68E_AEF3_4401_9EE3_6C1110254247_.wvu.FilterData" localSheetId="2" hidden="1">'Emendas de Bancada'!$A$4:$R$4</definedName>
    <definedName name="Z_CC54D48F_EF2A_44DE_A7DC_FE7DEE82B902_.wvu.FilterData" localSheetId="0" hidden="1">'Adm. Direta - Discricionárias'!$A$5:$S$5</definedName>
    <definedName name="Z_CC54D48F_EF2A_44DE_A7DC_FE7DEE82B902_.wvu.FilterData" localSheetId="2" hidden="1">'Emendas de Bancada'!$A$4:$R$4</definedName>
    <definedName name="Z_D2CFF2B5_9877_48B9_AFC9_CF0CCDBE660D_.wvu.FilterData" localSheetId="0" hidden="1">'Adm. Direta - Discricionárias'!$A$5:$S$5</definedName>
    <definedName name="Z_D2CFF2B5_9877_48B9_AFC9_CF0CCDBE660D_.wvu.FilterData" localSheetId="2" hidden="1">'Emendas de Bancada'!$A$4:$R$4</definedName>
    <definedName name="Z_E82A58D4_1A16_4742_A2A1_0D683DFA1162_.wvu.Cols" localSheetId="0" hidden="1">'Adm. Direta - Discricionárias'!$G:$G</definedName>
    <definedName name="Z_E82A58D4_1A16_4742_A2A1_0D683DFA1162_.wvu.Cols" localSheetId="2" hidden="1">'Emendas de Bancada'!$G:$G</definedName>
    <definedName name="Z_E82A58D4_1A16_4742_A2A1_0D683DFA1162_.wvu.PrintArea" localSheetId="0" hidden="1">'Adm. Direta - Discricionárias'!$A$1:$S$137</definedName>
    <definedName name="Z_E82A58D4_1A16_4742_A2A1_0D683DFA1162_.wvu.PrintArea" localSheetId="2" hidden="1">'Emendas de Bancada'!$A$1:$R$27</definedName>
    <definedName name="Z_E82A58D4_1A16_4742_A2A1_0D683DFA1162_.wvu.PrintTitles" localSheetId="0" hidden="1">'Adm. Direta - Discricionárias'!$3:$7</definedName>
    <definedName name="Z_E82A58D4_1A16_4742_A2A1_0D683DFA1162_.wvu.PrintTitles" localSheetId="2" hidden="1">'Emendas de Bancada'!$3:$6</definedName>
    <definedName name="Z_E82A58D4_1A16_4742_A2A1_0D683DFA1162_.wvu.Rows" localSheetId="0" hidden="1">'Adm. Direta - Discricionárias'!#REF!,'Adm. Direta - Discricionárias'!#REF!,'Adm. Direta - Discricionárias'!#REF!,'Adm. Direta - Discricionárias'!#REF!</definedName>
    <definedName name="Z_E82A58D4_1A16_4742_A2A1_0D683DFA1162_.wvu.Rows" localSheetId="2" hidden="1">'Emendas de Bancada'!#REF!,'Emendas de Bancada'!#REF!,'Emendas de Bancada'!#REF!,'Emendas de Bancada'!#REF!</definedName>
  </definedNames>
  <calcPr calcId="191028"/>
  <pivotCaches>
    <pivotCache cacheId="338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6" i="28" l="1"/>
  <c r="I25" i="28"/>
  <c r="I19" i="28"/>
  <c r="I16" i="28"/>
  <c r="I13" i="28"/>
  <c r="I22" i="28"/>
  <c r="I10" i="28"/>
  <c r="I15" i="26"/>
  <c r="I18" i="26"/>
  <c r="I19" i="26"/>
  <c r="I22" i="26"/>
  <c r="I23" i="26"/>
  <c r="I24" i="26"/>
  <c r="I25" i="26"/>
  <c r="I28" i="26"/>
  <c r="I31" i="26"/>
  <c r="I32" i="26"/>
  <c r="I33" i="26"/>
  <c r="I36" i="26"/>
  <c r="I37" i="26"/>
  <c r="I40" i="26"/>
  <c r="I41" i="26"/>
  <c r="I44" i="26"/>
  <c r="I47" i="26"/>
  <c r="I48" i="26"/>
  <c r="I49" i="26"/>
  <c r="I52" i="26"/>
  <c r="I55" i="26"/>
  <c r="I58" i="26"/>
  <c r="I59" i="26"/>
  <c r="I60" i="26"/>
  <c r="I61" i="26"/>
  <c r="I62" i="26"/>
  <c r="I63" i="26"/>
  <c r="I66" i="26"/>
  <c r="I67" i="26"/>
  <c r="I68" i="26"/>
  <c r="I71" i="26"/>
  <c r="I72" i="26"/>
  <c r="I75" i="26"/>
  <c r="I78" i="26"/>
  <c r="I81" i="26"/>
  <c r="I82" i="26"/>
  <c r="I85" i="26"/>
  <c r="I86" i="26"/>
  <c r="I87" i="26"/>
  <c r="I90" i="26"/>
  <c r="I91" i="26"/>
  <c r="I94" i="26"/>
  <c r="I97" i="26"/>
  <c r="I100" i="26"/>
  <c r="I103" i="26"/>
  <c r="I104" i="26"/>
  <c r="I107" i="26"/>
  <c r="I14" i="26"/>
  <c r="U79" i="26"/>
  <c r="U83" i="26"/>
  <c r="U88" i="26"/>
  <c r="U92" i="26"/>
  <c r="U98" i="26"/>
  <c r="U101" i="26"/>
  <c r="U105" i="26"/>
  <c r="U108" i="26"/>
  <c r="V20" i="1"/>
  <c r="W20" i="1"/>
  <c r="W41" i="1"/>
  <c r="V41" i="1" s="1"/>
  <c r="W48" i="1"/>
  <c r="V48" i="1" s="1"/>
  <c r="Q11" i="28" l="1"/>
  <c r="Q14" i="28"/>
  <c r="Q17" i="28"/>
  <c r="Q20" i="28"/>
  <c r="Q23" i="28"/>
  <c r="Q26" i="28"/>
  <c r="Q28" i="28"/>
  <c r="Q16" i="26"/>
  <c r="Q20" i="26"/>
  <c r="Q26" i="26"/>
  <c r="Q29" i="26"/>
  <c r="Q34" i="26"/>
  <c r="Q38" i="26"/>
  <c r="Q42" i="26"/>
  <c r="Q45" i="26"/>
  <c r="Q50" i="26"/>
  <c r="Q53" i="26"/>
  <c r="Q56" i="26"/>
  <c r="Q64" i="26"/>
  <c r="Q69" i="26"/>
  <c r="Q73" i="26"/>
  <c r="Q76" i="26"/>
  <c r="Q79" i="26"/>
  <c r="Q83" i="26"/>
  <c r="Q88" i="26"/>
  <c r="Q92" i="26"/>
  <c r="Q95" i="26"/>
  <c r="Q98" i="26"/>
  <c r="Q101" i="26"/>
  <c r="Q105" i="26"/>
  <c r="Q108" i="26"/>
  <c r="Q110" i="26"/>
  <c r="R14" i="1"/>
  <c r="R20" i="1"/>
  <c r="R48" i="1"/>
  <c r="R59" i="1"/>
  <c r="R73" i="1"/>
  <c r="R101" i="1"/>
  <c r="R107" i="1"/>
  <c r="R112" i="1"/>
  <c r="R117" i="1"/>
  <c r="R121" i="1"/>
  <c r="R125" i="1"/>
  <c r="R130" i="1"/>
  <c r="R136" i="1"/>
  <c r="R138" i="1"/>
  <c r="G98" i="1" l="1"/>
  <c r="I98" i="1" s="1"/>
  <c r="H98" i="1"/>
  <c r="N11" i="28" l="1"/>
  <c r="G112" i="26"/>
  <c r="H15" i="26"/>
  <c r="G15" i="26"/>
  <c r="G106" i="1"/>
  <c r="I106" i="1" s="1"/>
  <c r="H106" i="1"/>
  <c r="AC64" i="23"/>
  <c r="AD64" i="23" s="1"/>
  <c r="AE64" i="23" s="1"/>
  <c r="AC65" i="23"/>
  <c r="AD65" i="23" s="1"/>
  <c r="AE65" i="23" s="1"/>
  <c r="AC66" i="23"/>
  <c r="AD66" i="23" s="1"/>
  <c r="AE66" i="23" s="1"/>
  <c r="E18" i="25"/>
  <c r="H90" i="26" l="1"/>
  <c r="G90" i="26"/>
  <c r="H47" i="26"/>
  <c r="G47" i="26"/>
  <c r="H40" i="1" l="1"/>
  <c r="G40" i="1"/>
  <c r="I40" i="1" s="1"/>
  <c r="H39" i="1"/>
  <c r="G39" i="1"/>
  <c r="I39" i="1" s="1"/>
  <c r="H38" i="1"/>
  <c r="G38" i="1"/>
  <c r="I38" i="1" s="1"/>
  <c r="H37" i="1"/>
  <c r="G37" i="1"/>
  <c r="H36" i="1"/>
  <c r="G36" i="1"/>
  <c r="H35" i="1"/>
  <c r="G35" i="1"/>
  <c r="I35" i="1" s="1"/>
  <c r="H34" i="1"/>
  <c r="G34" i="1"/>
  <c r="I34" i="1" s="1"/>
  <c r="H33" i="1"/>
  <c r="G33" i="1"/>
  <c r="H32" i="1"/>
  <c r="G32" i="1"/>
  <c r="H31" i="1"/>
  <c r="G31" i="1"/>
  <c r="I31" i="1" s="1"/>
  <c r="H30" i="1"/>
  <c r="G30" i="1"/>
  <c r="I30" i="1" s="1"/>
  <c r="H29" i="1"/>
  <c r="G29" i="1"/>
  <c r="H28" i="1"/>
  <c r="G28" i="1"/>
  <c r="H27" i="1"/>
  <c r="G27" i="1"/>
  <c r="I27" i="1" s="1"/>
  <c r="H26" i="1"/>
  <c r="G26" i="1"/>
  <c r="I26" i="1" s="1"/>
  <c r="H25" i="1"/>
  <c r="G25" i="1"/>
  <c r="H24" i="1"/>
  <c r="G24" i="1"/>
  <c r="H23" i="1"/>
  <c r="G23" i="1"/>
  <c r="I23" i="1" s="1"/>
  <c r="H22" i="1"/>
  <c r="G22" i="1"/>
  <c r="I22" i="1" s="1"/>
  <c r="H21" i="1"/>
  <c r="G21" i="1"/>
  <c r="H20" i="1"/>
  <c r="G20" i="1"/>
  <c r="H19" i="1"/>
  <c r="G19" i="1"/>
  <c r="I19" i="1" s="1"/>
  <c r="H18" i="1"/>
  <c r="G18" i="1"/>
  <c r="I18" i="1" s="1"/>
  <c r="H17" i="1"/>
  <c r="G17" i="1"/>
  <c r="I17" i="1" s="1"/>
  <c r="H11" i="28" l="1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10" i="28"/>
  <c r="H38" i="26"/>
  <c r="H39" i="26"/>
  <c r="H40" i="26"/>
  <c r="H41" i="26"/>
  <c r="H42" i="26"/>
  <c r="H43" i="26"/>
  <c r="H44" i="26"/>
  <c r="H45" i="26"/>
  <c r="H46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G38" i="26"/>
  <c r="G39" i="26"/>
  <c r="G40" i="26"/>
  <c r="G41" i="26"/>
  <c r="G42" i="26"/>
  <c r="G43" i="26"/>
  <c r="G44" i="26"/>
  <c r="G45" i="26"/>
  <c r="G46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1" i="26"/>
  <c r="G92" i="26"/>
  <c r="G93" i="26"/>
  <c r="G94" i="26"/>
  <c r="G95" i="26"/>
  <c r="G96" i="26"/>
  <c r="G97" i="26"/>
  <c r="G98" i="26"/>
  <c r="G99" i="26"/>
  <c r="G100" i="26"/>
  <c r="G101" i="26"/>
  <c r="G102" i="26"/>
  <c r="G103" i="26"/>
  <c r="G104" i="26"/>
  <c r="G105" i="26"/>
  <c r="G106" i="26"/>
  <c r="G107" i="26"/>
  <c r="G108" i="26"/>
  <c r="G29" i="28"/>
  <c r="H26" i="28"/>
  <c r="H8" i="28"/>
  <c r="G8" i="28"/>
  <c r="H7" i="28"/>
  <c r="G7" i="28"/>
  <c r="W3" i="28"/>
  <c r="U3" i="28"/>
  <c r="S3" i="28"/>
  <c r="W2" i="28"/>
  <c r="U2" i="28"/>
  <c r="S2" i="28"/>
  <c r="Y1" i="28"/>
  <c r="W1" i="28"/>
  <c r="U1" i="28"/>
  <c r="S1" i="28"/>
  <c r="N16" i="26"/>
  <c r="N20" i="26"/>
  <c r="N26" i="26"/>
  <c r="N29" i="26"/>
  <c r="N34" i="26"/>
  <c r="N38" i="26"/>
  <c r="N42" i="26"/>
  <c r="N45" i="26"/>
  <c r="N50" i="26"/>
  <c r="N53" i="26"/>
  <c r="N56" i="26"/>
  <c r="N64" i="26"/>
  <c r="N69" i="26"/>
  <c r="N73" i="26"/>
  <c r="N76" i="26"/>
  <c r="G25" i="26"/>
  <c r="H25" i="26"/>
  <c r="G24" i="26"/>
  <c r="H24" i="26"/>
  <c r="G14" i="26"/>
  <c r="H14" i="26"/>
  <c r="G16" i="26"/>
  <c r="H16" i="26"/>
  <c r="G17" i="26"/>
  <c r="H17" i="26"/>
  <c r="G18" i="26"/>
  <c r="H18" i="26"/>
  <c r="G19" i="26"/>
  <c r="H19" i="26"/>
  <c r="G20" i="26"/>
  <c r="H20" i="26"/>
  <c r="G21" i="26"/>
  <c r="H21" i="26"/>
  <c r="G22" i="26"/>
  <c r="H22" i="26"/>
  <c r="G23" i="26"/>
  <c r="H23" i="26"/>
  <c r="G26" i="26"/>
  <c r="H26" i="26"/>
  <c r="G27" i="26"/>
  <c r="H27" i="26"/>
  <c r="G28" i="26"/>
  <c r="H28" i="26"/>
  <c r="G29" i="26"/>
  <c r="H29" i="26"/>
  <c r="G30" i="26"/>
  <c r="H30" i="26"/>
  <c r="G31" i="26"/>
  <c r="H31" i="26"/>
  <c r="G32" i="26"/>
  <c r="H32" i="26"/>
  <c r="G33" i="26"/>
  <c r="H33" i="26"/>
  <c r="G34" i="26"/>
  <c r="H34" i="26"/>
  <c r="G35" i="26"/>
  <c r="H35" i="26"/>
  <c r="G36" i="26"/>
  <c r="H36" i="26"/>
  <c r="G37" i="26"/>
  <c r="H37" i="26"/>
  <c r="G111" i="26"/>
  <c r="G113" i="26"/>
  <c r="AC94" i="23" l="1"/>
  <c r="AD94" i="23" s="1"/>
  <c r="AE94" i="23" s="1"/>
  <c r="AC95" i="23"/>
  <c r="AD95" i="23" s="1"/>
  <c r="AE95" i="23" s="1"/>
  <c r="AC96" i="23"/>
  <c r="AD96" i="23" s="1"/>
  <c r="AE96" i="23" s="1"/>
  <c r="AC97" i="23"/>
  <c r="AD97" i="23" s="1"/>
  <c r="AE97" i="23" s="1"/>
  <c r="AC98" i="23"/>
  <c r="AD98" i="23" s="1"/>
  <c r="AE98" i="23" s="1"/>
  <c r="AC99" i="23"/>
  <c r="AD99" i="23" s="1"/>
  <c r="AE99" i="23" s="1"/>
  <c r="AC100" i="23"/>
  <c r="AD100" i="23" s="1"/>
  <c r="AE100" i="23" s="1"/>
  <c r="AC101" i="23"/>
  <c r="AD101" i="23" s="1"/>
  <c r="AE101" i="23" s="1"/>
  <c r="AC102" i="23"/>
  <c r="AD102" i="23" s="1"/>
  <c r="AE102" i="23" s="1"/>
  <c r="AC103" i="23"/>
  <c r="AD103" i="23" s="1"/>
  <c r="AE103" i="23" s="1"/>
  <c r="AC104" i="23"/>
  <c r="AD104" i="23" s="1"/>
  <c r="AE104" i="23" s="1"/>
  <c r="AC105" i="23"/>
  <c r="AD105" i="23" s="1"/>
  <c r="AE105" i="23" s="1"/>
  <c r="AC106" i="23"/>
  <c r="AD106" i="23" s="1"/>
  <c r="AE106" i="23" s="1"/>
  <c r="AC107" i="23"/>
  <c r="AD107" i="23" s="1"/>
  <c r="AE107" i="23" s="1"/>
  <c r="AC108" i="23"/>
  <c r="AD108" i="23" s="1"/>
  <c r="AE108" i="23" s="1"/>
  <c r="AC109" i="23"/>
  <c r="AD109" i="23" s="1"/>
  <c r="AE109" i="23" s="1"/>
  <c r="AC110" i="23"/>
  <c r="AD110" i="23" s="1"/>
  <c r="AE110" i="23" s="1"/>
  <c r="AC111" i="23"/>
  <c r="AD111" i="23" s="1"/>
  <c r="AE111" i="23" s="1"/>
  <c r="AC112" i="23"/>
  <c r="AD112" i="23" s="1"/>
  <c r="AE112" i="23" s="1"/>
  <c r="AC113" i="23"/>
  <c r="AD113" i="23" s="1"/>
  <c r="AE113" i="23" s="1"/>
  <c r="AC114" i="23"/>
  <c r="AD114" i="23" s="1"/>
  <c r="AE114" i="23" s="1"/>
  <c r="AC115" i="23"/>
  <c r="AD115" i="23" s="1"/>
  <c r="AE115" i="23" s="1"/>
  <c r="AC116" i="23"/>
  <c r="AD116" i="23" s="1"/>
  <c r="AE116" i="23" s="1"/>
  <c r="AC117" i="23"/>
  <c r="AD117" i="23" s="1"/>
  <c r="AE117" i="23" s="1"/>
  <c r="AC118" i="23"/>
  <c r="AD118" i="23" s="1"/>
  <c r="AE118" i="23" s="1"/>
  <c r="AC119" i="23"/>
  <c r="AD119" i="23" s="1"/>
  <c r="AE119" i="23" s="1"/>
  <c r="AC120" i="23"/>
  <c r="AD120" i="23" s="1"/>
  <c r="AE120" i="23" s="1"/>
  <c r="AC121" i="23"/>
  <c r="AD121" i="23" s="1"/>
  <c r="AE121" i="23" s="1"/>
  <c r="AC122" i="23"/>
  <c r="AD122" i="23" s="1"/>
  <c r="AE122" i="23" s="1"/>
  <c r="AC123" i="23"/>
  <c r="AD123" i="23" s="1"/>
  <c r="AE123" i="23" s="1"/>
  <c r="AC124" i="23"/>
  <c r="AD124" i="23" s="1"/>
  <c r="AE124" i="23" s="1"/>
  <c r="AC125" i="23"/>
  <c r="AD125" i="23" s="1"/>
  <c r="AE125" i="23" s="1"/>
  <c r="AC126" i="23"/>
  <c r="AD126" i="23" s="1"/>
  <c r="AE126" i="23" s="1"/>
  <c r="AC127" i="23"/>
  <c r="AD127" i="23" s="1"/>
  <c r="AE127" i="23" s="1"/>
  <c r="AC128" i="23"/>
  <c r="AD128" i="23" s="1"/>
  <c r="AE128" i="23" s="1"/>
  <c r="AC129" i="23"/>
  <c r="AD129" i="23" s="1"/>
  <c r="AE129" i="23" s="1"/>
  <c r="AC130" i="23"/>
  <c r="AD130" i="23" s="1"/>
  <c r="AE130" i="23" s="1"/>
  <c r="AC131" i="23"/>
  <c r="AD131" i="23" s="1"/>
  <c r="AE131" i="23" s="1"/>
  <c r="AC132" i="23"/>
  <c r="AD132" i="23" s="1"/>
  <c r="AE132" i="23" s="1"/>
  <c r="AC133" i="23"/>
  <c r="AD133" i="23" s="1"/>
  <c r="AE133" i="23" s="1"/>
  <c r="AC134" i="23"/>
  <c r="AD134" i="23" s="1"/>
  <c r="AE134" i="23" s="1"/>
  <c r="AC135" i="23"/>
  <c r="AD135" i="23" s="1"/>
  <c r="AE135" i="23" s="1"/>
  <c r="AC136" i="23"/>
  <c r="AD136" i="23" s="1"/>
  <c r="AE136" i="23" s="1"/>
  <c r="AC137" i="23"/>
  <c r="AD137" i="23" s="1"/>
  <c r="AE137" i="23" s="1"/>
  <c r="AC138" i="23"/>
  <c r="AD138" i="23" s="1"/>
  <c r="AE138" i="23" s="1"/>
  <c r="AC139" i="23"/>
  <c r="AD139" i="23" s="1"/>
  <c r="AE139" i="23" s="1"/>
  <c r="AC140" i="23"/>
  <c r="AD140" i="23" s="1"/>
  <c r="AE140" i="23" s="1"/>
  <c r="AC141" i="23"/>
  <c r="AD141" i="23" s="1"/>
  <c r="AE141" i="23" s="1"/>
  <c r="AC142" i="23"/>
  <c r="AD142" i="23" s="1"/>
  <c r="AE142" i="23" s="1"/>
  <c r="AC143" i="23"/>
  <c r="AD143" i="23" s="1"/>
  <c r="AE143" i="23" s="1"/>
  <c r="AC144" i="23"/>
  <c r="AD144" i="23" s="1"/>
  <c r="AE144" i="23" s="1"/>
  <c r="AC145" i="23"/>
  <c r="AD145" i="23" s="1"/>
  <c r="AE145" i="23" s="1"/>
  <c r="AC146" i="23"/>
  <c r="AD146" i="23" s="1"/>
  <c r="AE146" i="23" s="1"/>
  <c r="AC147" i="23"/>
  <c r="AD147" i="23" s="1"/>
  <c r="AE147" i="23" s="1"/>
  <c r="AC148" i="23"/>
  <c r="AD148" i="23" s="1"/>
  <c r="AE148" i="23" s="1"/>
  <c r="AC149" i="23"/>
  <c r="AD149" i="23" s="1"/>
  <c r="AE149" i="23" s="1"/>
  <c r="AC150" i="23"/>
  <c r="AD150" i="23" s="1"/>
  <c r="AE150" i="23" s="1"/>
  <c r="AC151" i="23"/>
  <c r="AD151" i="23" s="1"/>
  <c r="AE151" i="23" s="1"/>
  <c r="AC152" i="23"/>
  <c r="AD152" i="23" s="1"/>
  <c r="AE152" i="23" s="1"/>
  <c r="AC153" i="23"/>
  <c r="AD153" i="23" s="1"/>
  <c r="AE153" i="23" s="1"/>
  <c r="AC154" i="23"/>
  <c r="AD154" i="23" s="1"/>
  <c r="AE154" i="23" s="1"/>
  <c r="AC155" i="23"/>
  <c r="AD155" i="23" s="1"/>
  <c r="AE155" i="23" s="1"/>
  <c r="AC156" i="23"/>
  <c r="AD156" i="23" s="1"/>
  <c r="AE156" i="23" s="1"/>
  <c r="AC157" i="23"/>
  <c r="AD157" i="23" s="1"/>
  <c r="AE157" i="23" s="1"/>
  <c r="AC158" i="23"/>
  <c r="AD158" i="23" s="1"/>
  <c r="AE158" i="23" s="1"/>
  <c r="AC159" i="23"/>
  <c r="AD159" i="23" s="1"/>
  <c r="AE159" i="23" s="1"/>
  <c r="AC160" i="23"/>
  <c r="AD160" i="23" s="1"/>
  <c r="AE160" i="23" s="1"/>
  <c r="AC161" i="23"/>
  <c r="AD161" i="23" s="1"/>
  <c r="AE161" i="23" s="1"/>
  <c r="AC162" i="23"/>
  <c r="AD162" i="23" s="1"/>
  <c r="AE162" i="23" s="1"/>
  <c r="AC163" i="23"/>
  <c r="AD163" i="23" s="1"/>
  <c r="AE163" i="23" s="1"/>
  <c r="AC164" i="23"/>
  <c r="AD164" i="23" s="1"/>
  <c r="AE164" i="23" s="1"/>
  <c r="AC165" i="23"/>
  <c r="AD165" i="23" s="1"/>
  <c r="AE165" i="23" s="1"/>
  <c r="AC166" i="23"/>
  <c r="AD166" i="23" s="1"/>
  <c r="AE166" i="23" s="1"/>
  <c r="AC167" i="23"/>
  <c r="AD167" i="23" s="1"/>
  <c r="AE167" i="23" s="1"/>
  <c r="AC168" i="23"/>
  <c r="AD168" i="23" s="1"/>
  <c r="AE168" i="23" s="1"/>
  <c r="AC169" i="23"/>
  <c r="AD169" i="23" s="1"/>
  <c r="AE169" i="23" s="1"/>
  <c r="AC170" i="23"/>
  <c r="AD170" i="23" s="1"/>
  <c r="AE170" i="23" s="1"/>
  <c r="AC171" i="23"/>
  <c r="AD171" i="23" s="1"/>
  <c r="AE171" i="23" s="1"/>
  <c r="AC172" i="23"/>
  <c r="AD172" i="23" s="1"/>
  <c r="AE172" i="23" s="1"/>
  <c r="AC173" i="23"/>
  <c r="AD173" i="23" s="1"/>
  <c r="AE173" i="23" s="1"/>
  <c r="AC174" i="23"/>
  <c r="AD174" i="23" s="1"/>
  <c r="AE174" i="23" s="1"/>
  <c r="AC175" i="23"/>
  <c r="AD175" i="23" s="1"/>
  <c r="AE175" i="23" s="1"/>
  <c r="AC176" i="23"/>
  <c r="AD176" i="23" s="1"/>
  <c r="AE176" i="23" s="1"/>
  <c r="AC177" i="23"/>
  <c r="AD177" i="23" s="1"/>
  <c r="AE177" i="23" s="1"/>
  <c r="AC178" i="23"/>
  <c r="AD178" i="23" s="1"/>
  <c r="AE178" i="23" s="1"/>
  <c r="AC179" i="23"/>
  <c r="AD179" i="23" s="1"/>
  <c r="AE179" i="23" s="1"/>
  <c r="AC180" i="23"/>
  <c r="AD180" i="23" s="1"/>
  <c r="AE180" i="23" s="1"/>
  <c r="AC181" i="23"/>
  <c r="AD181" i="23" s="1"/>
  <c r="AE181" i="23" s="1"/>
  <c r="AC182" i="23"/>
  <c r="AD182" i="23" s="1"/>
  <c r="AE182" i="23" s="1"/>
  <c r="AC183" i="23"/>
  <c r="AD183" i="23" s="1"/>
  <c r="AE183" i="23" s="1"/>
  <c r="AC184" i="23"/>
  <c r="AD184" i="23" s="1"/>
  <c r="AE184" i="23" s="1"/>
  <c r="AC185" i="23"/>
  <c r="AD185" i="23" s="1"/>
  <c r="AE185" i="23" s="1"/>
  <c r="AC186" i="23"/>
  <c r="AD186" i="23" s="1"/>
  <c r="AE186" i="23" s="1"/>
  <c r="AC187" i="23"/>
  <c r="AD187" i="23" s="1"/>
  <c r="AE187" i="23" s="1"/>
  <c r="AC188" i="23"/>
  <c r="AD188" i="23" s="1"/>
  <c r="AE188" i="23" s="1"/>
  <c r="AC189" i="23"/>
  <c r="AD189" i="23" s="1"/>
  <c r="AE189" i="23" s="1"/>
  <c r="AC190" i="23"/>
  <c r="AD190" i="23" s="1"/>
  <c r="AE190" i="23" s="1"/>
  <c r="AC191" i="23"/>
  <c r="AD191" i="23" s="1"/>
  <c r="AE191" i="23" s="1"/>
  <c r="AC192" i="23"/>
  <c r="AD192" i="23" s="1"/>
  <c r="AE192" i="23" s="1"/>
  <c r="AC193" i="23"/>
  <c r="AD193" i="23" s="1"/>
  <c r="AE193" i="23" s="1"/>
  <c r="AC194" i="23"/>
  <c r="AD194" i="23" s="1"/>
  <c r="AE194" i="23" s="1"/>
  <c r="AC195" i="23"/>
  <c r="AD195" i="23" s="1"/>
  <c r="AE195" i="23" s="1"/>
  <c r="AC196" i="23"/>
  <c r="AD196" i="23" s="1"/>
  <c r="AE196" i="23" s="1"/>
  <c r="AC197" i="23"/>
  <c r="AD197" i="23" s="1"/>
  <c r="AE197" i="23" s="1"/>
  <c r="AC198" i="23"/>
  <c r="AD198" i="23" s="1"/>
  <c r="AE198" i="23" s="1"/>
  <c r="AC199" i="23"/>
  <c r="AD199" i="23" s="1"/>
  <c r="AE199" i="23" s="1"/>
  <c r="AC200" i="23"/>
  <c r="AD200" i="23" s="1"/>
  <c r="AE200" i="23" s="1"/>
  <c r="AC201" i="23"/>
  <c r="AD201" i="23" s="1"/>
  <c r="AE201" i="23" s="1"/>
  <c r="AC202" i="23"/>
  <c r="AD202" i="23" s="1"/>
  <c r="AE202" i="23" s="1"/>
  <c r="AC203" i="23"/>
  <c r="AD203" i="23" s="1"/>
  <c r="AE203" i="23" s="1"/>
  <c r="AC204" i="23"/>
  <c r="AD204" i="23" s="1"/>
  <c r="AE204" i="23" s="1"/>
  <c r="AC205" i="23"/>
  <c r="AD205" i="23" s="1"/>
  <c r="AE205" i="23" s="1"/>
  <c r="AC206" i="23"/>
  <c r="AD206" i="23" s="1"/>
  <c r="AE206" i="23" s="1"/>
  <c r="AC207" i="23"/>
  <c r="AD207" i="23" s="1"/>
  <c r="AE207" i="23" s="1"/>
  <c r="AC208" i="23"/>
  <c r="AD208" i="23" s="1"/>
  <c r="AE208" i="23" s="1"/>
  <c r="AC209" i="23"/>
  <c r="AD209" i="23" s="1"/>
  <c r="AE209" i="23" s="1"/>
  <c r="AC210" i="23"/>
  <c r="AD210" i="23" s="1"/>
  <c r="AE210" i="23" s="1"/>
  <c r="AC211" i="23"/>
  <c r="AD211" i="23" s="1"/>
  <c r="AE211" i="23" s="1"/>
  <c r="AC212" i="23"/>
  <c r="AD212" i="23" s="1"/>
  <c r="AE212" i="23" s="1"/>
  <c r="AC213" i="23"/>
  <c r="AD213" i="23" s="1"/>
  <c r="AE213" i="23" s="1"/>
  <c r="AC214" i="23"/>
  <c r="AD214" i="23" s="1"/>
  <c r="AE214" i="23" s="1"/>
  <c r="AC215" i="23"/>
  <c r="AD215" i="23" s="1"/>
  <c r="AE215" i="23" s="1"/>
  <c r="AC216" i="23"/>
  <c r="AD216" i="23" s="1"/>
  <c r="AE216" i="23" s="1"/>
  <c r="AC217" i="23"/>
  <c r="AD217" i="23" s="1"/>
  <c r="AE217" i="23" s="1"/>
  <c r="AC218" i="23"/>
  <c r="AD218" i="23" s="1"/>
  <c r="AE218" i="23" s="1"/>
  <c r="AC219" i="23"/>
  <c r="AD219" i="23" s="1"/>
  <c r="AE219" i="23" s="1"/>
  <c r="AC220" i="23"/>
  <c r="AD220" i="23" s="1"/>
  <c r="AE220" i="23" s="1"/>
  <c r="AC221" i="23"/>
  <c r="AD221" i="23" s="1"/>
  <c r="AE221" i="23" s="1"/>
  <c r="AC222" i="23"/>
  <c r="AD222" i="23" s="1"/>
  <c r="AE222" i="23" s="1"/>
  <c r="AC223" i="23"/>
  <c r="AD223" i="23" s="1"/>
  <c r="AE223" i="23" s="1"/>
  <c r="AC224" i="23"/>
  <c r="AD224" i="23" s="1"/>
  <c r="AE224" i="23" s="1"/>
  <c r="AC225" i="23"/>
  <c r="AD225" i="23" s="1"/>
  <c r="AE225" i="23" s="1"/>
  <c r="AC226" i="23"/>
  <c r="AD226" i="23" s="1"/>
  <c r="AE226" i="23" s="1"/>
  <c r="AC227" i="23"/>
  <c r="AD227" i="23" s="1"/>
  <c r="AE227" i="23" s="1"/>
  <c r="AC228" i="23"/>
  <c r="AD228" i="23" s="1"/>
  <c r="AE228" i="23" s="1"/>
  <c r="AC229" i="23"/>
  <c r="AD229" i="23" s="1"/>
  <c r="AE229" i="23" s="1"/>
  <c r="AC230" i="23"/>
  <c r="AD230" i="23" s="1"/>
  <c r="AE230" i="23" s="1"/>
  <c r="AC231" i="23"/>
  <c r="AD231" i="23" s="1"/>
  <c r="AE231" i="23" s="1"/>
  <c r="AC232" i="23"/>
  <c r="AD232" i="23" s="1"/>
  <c r="AE232" i="23" s="1"/>
  <c r="AC233" i="23"/>
  <c r="AD233" i="23" s="1"/>
  <c r="AE233" i="23" s="1"/>
  <c r="AC234" i="23"/>
  <c r="AD234" i="23" s="1"/>
  <c r="AE234" i="23" s="1"/>
  <c r="AC235" i="23"/>
  <c r="AD235" i="23" s="1"/>
  <c r="AE235" i="23" s="1"/>
  <c r="AC236" i="23"/>
  <c r="AD236" i="23" s="1"/>
  <c r="AE236" i="23" s="1"/>
  <c r="AC237" i="23"/>
  <c r="AD237" i="23" s="1"/>
  <c r="AE237" i="23" s="1"/>
  <c r="AC238" i="23"/>
  <c r="AD238" i="23" s="1"/>
  <c r="AE238" i="23" s="1"/>
  <c r="AC239" i="23"/>
  <c r="AD239" i="23" s="1"/>
  <c r="AE239" i="23" s="1"/>
  <c r="AC240" i="23"/>
  <c r="AD240" i="23" s="1"/>
  <c r="AE240" i="23" s="1"/>
  <c r="AC241" i="23"/>
  <c r="AD241" i="23" s="1"/>
  <c r="AE241" i="23" s="1"/>
  <c r="AC242" i="23"/>
  <c r="AD242" i="23" s="1"/>
  <c r="AE242" i="23" s="1"/>
  <c r="AC243" i="23"/>
  <c r="AD243" i="23" s="1"/>
  <c r="AE243" i="23" s="1"/>
  <c r="AC244" i="23"/>
  <c r="AD244" i="23" s="1"/>
  <c r="AE244" i="23" s="1"/>
  <c r="AC245" i="23"/>
  <c r="AD245" i="23" s="1"/>
  <c r="AE245" i="23" s="1"/>
  <c r="AC246" i="23"/>
  <c r="AD246" i="23" s="1"/>
  <c r="AE246" i="23" s="1"/>
  <c r="AC247" i="23"/>
  <c r="AD247" i="23" s="1"/>
  <c r="AE247" i="23" s="1"/>
  <c r="AC248" i="23"/>
  <c r="AD248" i="23" s="1"/>
  <c r="AE248" i="23" s="1"/>
  <c r="AC249" i="23"/>
  <c r="AD249" i="23" s="1"/>
  <c r="AE249" i="23" s="1"/>
  <c r="AC250" i="23"/>
  <c r="AD250" i="23" s="1"/>
  <c r="AE250" i="23" s="1"/>
  <c r="AC251" i="23"/>
  <c r="AD251" i="23" s="1"/>
  <c r="AE251" i="23" s="1"/>
  <c r="AC252" i="23"/>
  <c r="AD252" i="23" s="1"/>
  <c r="AE252" i="23" s="1"/>
  <c r="AC253" i="23"/>
  <c r="AD253" i="23" s="1"/>
  <c r="AE253" i="23" s="1"/>
  <c r="AC254" i="23"/>
  <c r="AD254" i="23" s="1"/>
  <c r="AE254" i="23" s="1"/>
  <c r="AC255" i="23"/>
  <c r="AD255" i="23" s="1"/>
  <c r="AE255" i="23" s="1"/>
  <c r="AC256" i="23"/>
  <c r="AD256" i="23" s="1"/>
  <c r="AE256" i="23" s="1"/>
  <c r="AC257" i="23"/>
  <c r="AD257" i="23" s="1"/>
  <c r="AE257" i="23" s="1"/>
  <c r="AC258" i="23"/>
  <c r="AD258" i="23" s="1"/>
  <c r="AE258" i="23" s="1"/>
  <c r="AC259" i="23"/>
  <c r="AD259" i="23" s="1"/>
  <c r="AE259" i="23" s="1"/>
  <c r="AC260" i="23"/>
  <c r="AD260" i="23" s="1"/>
  <c r="AE260" i="23" s="1"/>
  <c r="AC261" i="23"/>
  <c r="AD261" i="23" s="1"/>
  <c r="AE261" i="23" s="1"/>
  <c r="AC262" i="23"/>
  <c r="AD262" i="23" s="1"/>
  <c r="AE262" i="23" s="1"/>
  <c r="AC263" i="23"/>
  <c r="AD263" i="23" s="1"/>
  <c r="AE263" i="23" s="1"/>
  <c r="AC264" i="23"/>
  <c r="AD264" i="23" s="1"/>
  <c r="AE264" i="23" s="1"/>
  <c r="AC265" i="23"/>
  <c r="AD265" i="23" s="1"/>
  <c r="AE265" i="23" s="1"/>
  <c r="AC266" i="23"/>
  <c r="AD266" i="23" s="1"/>
  <c r="AE266" i="23" s="1"/>
  <c r="AC267" i="23"/>
  <c r="AD267" i="23" s="1"/>
  <c r="AE267" i="23" s="1"/>
  <c r="AC268" i="23"/>
  <c r="AD268" i="23" s="1"/>
  <c r="AE268" i="23" s="1"/>
  <c r="AC269" i="23"/>
  <c r="AD269" i="23" s="1"/>
  <c r="AE269" i="23" s="1"/>
  <c r="AC270" i="23"/>
  <c r="AD270" i="23" s="1"/>
  <c r="AE270" i="23" s="1"/>
  <c r="AC271" i="23"/>
  <c r="AD271" i="23" s="1"/>
  <c r="AE271" i="23" s="1"/>
  <c r="AC272" i="23"/>
  <c r="AD272" i="23" s="1"/>
  <c r="AE272" i="23" s="1"/>
  <c r="AC273" i="23"/>
  <c r="AD273" i="23" s="1"/>
  <c r="AE273" i="23" s="1"/>
  <c r="AC274" i="23"/>
  <c r="AD274" i="23" s="1"/>
  <c r="AE274" i="23" s="1"/>
  <c r="AC275" i="23"/>
  <c r="AD275" i="23" s="1"/>
  <c r="AE275" i="23" s="1"/>
  <c r="AC276" i="23"/>
  <c r="AD276" i="23" s="1"/>
  <c r="AE276" i="23" s="1"/>
  <c r="AC277" i="23"/>
  <c r="AD277" i="23" s="1"/>
  <c r="AE277" i="23" s="1"/>
  <c r="AC278" i="23"/>
  <c r="AD278" i="23" s="1"/>
  <c r="AE278" i="23" s="1"/>
  <c r="AC279" i="23"/>
  <c r="AD279" i="23" s="1"/>
  <c r="AE279" i="23" s="1"/>
  <c r="AC280" i="23"/>
  <c r="AD280" i="23" s="1"/>
  <c r="AE280" i="23" s="1"/>
  <c r="AC281" i="23"/>
  <c r="AD281" i="23" s="1"/>
  <c r="AE281" i="23" s="1"/>
  <c r="AC282" i="23"/>
  <c r="AD282" i="23" s="1"/>
  <c r="AE282" i="23" s="1"/>
  <c r="AC283" i="23"/>
  <c r="AD283" i="23" s="1"/>
  <c r="AE283" i="23" s="1"/>
  <c r="AC284" i="23"/>
  <c r="AD284" i="23" s="1"/>
  <c r="AE284" i="23" s="1"/>
  <c r="AC285" i="23"/>
  <c r="AD285" i="23" s="1"/>
  <c r="AE285" i="23" s="1"/>
  <c r="AC286" i="23"/>
  <c r="AD286" i="23" s="1"/>
  <c r="AE286" i="23" s="1"/>
  <c r="AC287" i="23"/>
  <c r="AD287" i="23" s="1"/>
  <c r="AE287" i="23" s="1"/>
  <c r="AC288" i="23"/>
  <c r="AD288" i="23" s="1"/>
  <c r="AE288" i="23" s="1"/>
  <c r="AC289" i="23"/>
  <c r="AD289" i="23" s="1"/>
  <c r="AE289" i="23" s="1"/>
  <c r="AC290" i="23"/>
  <c r="AD290" i="23" s="1"/>
  <c r="AE290" i="23" s="1"/>
  <c r="AC291" i="23"/>
  <c r="AD291" i="23" s="1"/>
  <c r="AE291" i="23" s="1"/>
  <c r="AC292" i="23"/>
  <c r="AD292" i="23" s="1"/>
  <c r="AE292" i="23" s="1"/>
  <c r="AC293" i="23"/>
  <c r="AD293" i="23" s="1"/>
  <c r="AE293" i="23" s="1"/>
  <c r="AC294" i="23"/>
  <c r="AD294" i="23" s="1"/>
  <c r="AE294" i="23" s="1"/>
  <c r="AC295" i="23"/>
  <c r="AD295" i="23" s="1"/>
  <c r="AE295" i="23" s="1"/>
  <c r="AC296" i="23"/>
  <c r="AD296" i="23" s="1"/>
  <c r="AE296" i="23" s="1"/>
  <c r="AC297" i="23"/>
  <c r="AD297" i="23" s="1"/>
  <c r="AE297" i="23" s="1"/>
  <c r="AC298" i="23"/>
  <c r="AD298" i="23" s="1"/>
  <c r="AE298" i="23" s="1"/>
  <c r="AC299" i="23"/>
  <c r="AD299" i="23" s="1"/>
  <c r="AE299" i="23" s="1"/>
  <c r="AC300" i="23"/>
  <c r="AD300" i="23" s="1"/>
  <c r="AE300" i="23" s="1"/>
  <c r="AC301" i="23"/>
  <c r="AD301" i="23" s="1"/>
  <c r="AE301" i="23" s="1"/>
  <c r="AC302" i="23"/>
  <c r="AD302" i="23" s="1"/>
  <c r="AE302" i="23" s="1"/>
  <c r="AC303" i="23"/>
  <c r="AD303" i="23" s="1"/>
  <c r="AE303" i="23" s="1"/>
  <c r="AC304" i="23"/>
  <c r="AD304" i="23" s="1"/>
  <c r="AE304" i="23" s="1"/>
  <c r="AC305" i="23"/>
  <c r="AD305" i="23" s="1"/>
  <c r="AE305" i="23" s="1"/>
  <c r="AC306" i="23"/>
  <c r="AD306" i="23" s="1"/>
  <c r="AE306" i="23" s="1"/>
  <c r="AC307" i="23"/>
  <c r="AD307" i="23" s="1"/>
  <c r="AE307" i="23" s="1"/>
  <c r="AC308" i="23"/>
  <c r="AD308" i="23" s="1"/>
  <c r="AE308" i="23" s="1"/>
  <c r="AC309" i="23"/>
  <c r="AD309" i="23" s="1"/>
  <c r="AE309" i="23" s="1"/>
  <c r="AC310" i="23"/>
  <c r="AD310" i="23" s="1"/>
  <c r="AE310" i="23" s="1"/>
  <c r="AC311" i="23"/>
  <c r="AD311" i="23" s="1"/>
  <c r="AE311" i="23" s="1"/>
  <c r="AC312" i="23"/>
  <c r="AD312" i="23" s="1"/>
  <c r="AE312" i="23" s="1"/>
  <c r="AC313" i="23"/>
  <c r="AD313" i="23" s="1"/>
  <c r="AE313" i="23" s="1"/>
  <c r="AC314" i="23"/>
  <c r="AD314" i="23" s="1"/>
  <c r="AE314" i="23" s="1"/>
  <c r="AC315" i="23"/>
  <c r="AD315" i="23" s="1"/>
  <c r="AE315" i="23" s="1"/>
  <c r="AC316" i="23"/>
  <c r="AD316" i="23" s="1"/>
  <c r="AE316" i="23" s="1"/>
  <c r="AC317" i="23"/>
  <c r="AD317" i="23" s="1"/>
  <c r="AE317" i="23" s="1"/>
  <c r="AC318" i="23"/>
  <c r="AD318" i="23" s="1"/>
  <c r="AE318" i="23" s="1"/>
  <c r="AC319" i="23"/>
  <c r="AD319" i="23" s="1"/>
  <c r="AE319" i="23" s="1"/>
  <c r="AC320" i="23"/>
  <c r="AD320" i="23" s="1"/>
  <c r="AE320" i="23" s="1"/>
  <c r="AC321" i="23"/>
  <c r="AD321" i="23" s="1"/>
  <c r="AE321" i="23" s="1"/>
  <c r="AC322" i="23"/>
  <c r="AD322" i="23" s="1"/>
  <c r="AE322" i="23" s="1"/>
  <c r="AC323" i="23"/>
  <c r="AD323" i="23" s="1"/>
  <c r="AE323" i="23" s="1"/>
  <c r="AC324" i="23"/>
  <c r="AD324" i="23" s="1"/>
  <c r="AE324" i="23" s="1"/>
  <c r="AC325" i="23"/>
  <c r="AD325" i="23" s="1"/>
  <c r="AE325" i="23" s="1"/>
  <c r="AC326" i="23"/>
  <c r="AD326" i="23" s="1"/>
  <c r="AE326" i="23" s="1"/>
  <c r="AC327" i="23"/>
  <c r="AD327" i="23" s="1"/>
  <c r="AE327" i="23" s="1"/>
  <c r="AC328" i="23"/>
  <c r="AD328" i="23" s="1"/>
  <c r="AE328" i="23" s="1"/>
  <c r="AC329" i="23"/>
  <c r="AD329" i="23" s="1"/>
  <c r="AE329" i="23" s="1"/>
  <c r="AC330" i="23"/>
  <c r="AD330" i="23" s="1"/>
  <c r="AE330" i="23" s="1"/>
  <c r="AC331" i="23"/>
  <c r="AD331" i="23" s="1"/>
  <c r="AE331" i="23" s="1"/>
  <c r="AC332" i="23"/>
  <c r="AD332" i="23" s="1"/>
  <c r="AE332" i="23" s="1"/>
  <c r="AC333" i="23"/>
  <c r="AD333" i="23" s="1"/>
  <c r="AE333" i="23" s="1"/>
  <c r="AC334" i="23"/>
  <c r="AD334" i="23" s="1"/>
  <c r="AE334" i="23" s="1"/>
  <c r="AC335" i="23"/>
  <c r="AD335" i="23" s="1"/>
  <c r="AE335" i="23" s="1"/>
  <c r="AC336" i="23"/>
  <c r="AD336" i="23" s="1"/>
  <c r="AE336" i="23" s="1"/>
  <c r="AC337" i="23"/>
  <c r="AD337" i="23" s="1"/>
  <c r="AE337" i="23" s="1"/>
  <c r="AC338" i="23"/>
  <c r="AD338" i="23" s="1"/>
  <c r="AE338" i="23" s="1"/>
  <c r="AC339" i="23"/>
  <c r="AD339" i="23" s="1"/>
  <c r="AE339" i="23" s="1"/>
  <c r="AC340" i="23"/>
  <c r="AD340" i="23" s="1"/>
  <c r="AE340" i="23" s="1"/>
  <c r="AC341" i="23"/>
  <c r="AD341" i="23" s="1"/>
  <c r="AE341" i="23" s="1"/>
  <c r="AC342" i="23"/>
  <c r="AD342" i="23" s="1"/>
  <c r="AE342" i="23" s="1"/>
  <c r="AC343" i="23"/>
  <c r="AD343" i="23" s="1"/>
  <c r="AE343" i="23" s="1"/>
  <c r="AC344" i="23"/>
  <c r="AD344" i="23" s="1"/>
  <c r="AE344" i="23" s="1"/>
  <c r="AC345" i="23"/>
  <c r="AD345" i="23" s="1"/>
  <c r="AE345" i="23" s="1"/>
  <c r="AC346" i="23"/>
  <c r="AD346" i="23" s="1"/>
  <c r="AE346" i="23" s="1"/>
  <c r="AC347" i="23"/>
  <c r="AD347" i="23" s="1"/>
  <c r="AE347" i="23" s="1"/>
  <c r="AC348" i="23"/>
  <c r="AD348" i="23" s="1"/>
  <c r="AE348" i="23" s="1"/>
  <c r="AC349" i="23"/>
  <c r="AD349" i="23" s="1"/>
  <c r="AE349" i="23" s="1"/>
  <c r="AC350" i="23"/>
  <c r="AD350" i="23" s="1"/>
  <c r="AE350" i="23" s="1"/>
  <c r="AC351" i="23"/>
  <c r="AD351" i="23" s="1"/>
  <c r="AE351" i="23" s="1"/>
  <c r="AC352" i="23"/>
  <c r="AD352" i="23" s="1"/>
  <c r="AE352" i="23" s="1"/>
  <c r="AC353" i="23"/>
  <c r="AD353" i="23" s="1"/>
  <c r="AE353" i="23" s="1"/>
  <c r="AC354" i="23"/>
  <c r="AD354" i="23" s="1"/>
  <c r="AE354" i="23" s="1"/>
  <c r="AC355" i="23"/>
  <c r="AD355" i="23" s="1"/>
  <c r="AE355" i="23" s="1"/>
  <c r="AC356" i="23"/>
  <c r="AD356" i="23" s="1"/>
  <c r="AE356" i="23" s="1"/>
  <c r="AC357" i="23"/>
  <c r="AD357" i="23" s="1"/>
  <c r="AE357" i="23" s="1"/>
  <c r="AC358" i="23"/>
  <c r="AD358" i="23" s="1"/>
  <c r="AE358" i="23" s="1"/>
  <c r="AC359" i="23"/>
  <c r="AD359" i="23" s="1"/>
  <c r="AE359" i="23" s="1"/>
  <c r="AC360" i="23"/>
  <c r="AD360" i="23" s="1"/>
  <c r="AE360" i="23" s="1"/>
  <c r="AC361" i="23"/>
  <c r="AD361" i="23" s="1"/>
  <c r="AE361" i="23" s="1"/>
  <c r="AC362" i="23"/>
  <c r="AD362" i="23" s="1"/>
  <c r="AE362" i="23" s="1"/>
  <c r="AC363" i="23"/>
  <c r="AD363" i="23" s="1"/>
  <c r="AE363" i="23" s="1"/>
  <c r="AC364" i="23"/>
  <c r="AD364" i="23" s="1"/>
  <c r="AE364" i="23" s="1"/>
  <c r="AC365" i="23"/>
  <c r="AD365" i="23" s="1"/>
  <c r="AE365" i="23" s="1"/>
  <c r="AC366" i="23"/>
  <c r="AD366" i="23" s="1"/>
  <c r="AE366" i="23" s="1"/>
  <c r="AC367" i="23"/>
  <c r="AD367" i="23" s="1"/>
  <c r="AE367" i="23" s="1"/>
  <c r="AC368" i="23"/>
  <c r="AD368" i="23" s="1"/>
  <c r="AE368" i="23" s="1"/>
  <c r="AC369" i="23"/>
  <c r="AD369" i="23" s="1"/>
  <c r="AE369" i="23" s="1"/>
  <c r="AC370" i="23"/>
  <c r="AD370" i="23" s="1"/>
  <c r="AE370" i="23" s="1"/>
  <c r="AC371" i="23"/>
  <c r="AD371" i="23" s="1"/>
  <c r="AE371" i="23" s="1"/>
  <c r="AC372" i="23"/>
  <c r="AD372" i="23" s="1"/>
  <c r="AE372" i="23" s="1"/>
  <c r="AC373" i="23"/>
  <c r="AD373" i="23" s="1"/>
  <c r="AE373" i="23" s="1"/>
  <c r="AC374" i="23"/>
  <c r="AD374" i="23" s="1"/>
  <c r="AE374" i="23" s="1"/>
  <c r="AC375" i="23"/>
  <c r="AD375" i="23" s="1"/>
  <c r="AE375" i="23" s="1"/>
  <c r="AC376" i="23"/>
  <c r="AD376" i="23" s="1"/>
  <c r="AE376" i="23" s="1"/>
  <c r="AC377" i="23"/>
  <c r="AD377" i="23" s="1"/>
  <c r="AE377" i="23" s="1"/>
  <c r="AC378" i="23"/>
  <c r="AD378" i="23" s="1"/>
  <c r="AE378" i="23" s="1"/>
  <c r="AC379" i="23"/>
  <c r="AD379" i="23" s="1"/>
  <c r="AE379" i="23" s="1"/>
  <c r="AC380" i="23"/>
  <c r="AD380" i="23" s="1"/>
  <c r="AE380" i="23" s="1"/>
  <c r="AC381" i="23"/>
  <c r="AD381" i="23" s="1"/>
  <c r="AE381" i="23" s="1"/>
  <c r="AC382" i="23"/>
  <c r="AD382" i="23" s="1"/>
  <c r="AE382" i="23" s="1"/>
  <c r="AC383" i="23"/>
  <c r="AD383" i="23" s="1"/>
  <c r="AE383" i="23" s="1"/>
  <c r="AC384" i="23"/>
  <c r="AD384" i="23" s="1"/>
  <c r="AE384" i="23" s="1"/>
  <c r="AC385" i="23"/>
  <c r="AD385" i="23" s="1"/>
  <c r="AE385" i="23" s="1"/>
  <c r="AC386" i="23"/>
  <c r="AD386" i="23" s="1"/>
  <c r="AE386" i="23" s="1"/>
  <c r="AC387" i="23"/>
  <c r="AD387" i="23" s="1"/>
  <c r="AE387" i="23" s="1"/>
  <c r="AC388" i="23"/>
  <c r="AD388" i="23" s="1"/>
  <c r="AE388" i="23" s="1"/>
  <c r="AC389" i="23"/>
  <c r="AD389" i="23" s="1"/>
  <c r="AE389" i="23" s="1"/>
  <c r="AC390" i="23"/>
  <c r="AD390" i="23" s="1"/>
  <c r="AE390" i="23" s="1"/>
  <c r="AC391" i="23"/>
  <c r="AD391" i="23" s="1"/>
  <c r="AE391" i="23" s="1"/>
  <c r="AC392" i="23"/>
  <c r="AD392" i="23" s="1"/>
  <c r="AE392" i="23" s="1"/>
  <c r="AC393" i="23"/>
  <c r="AD393" i="23" s="1"/>
  <c r="AE393" i="23" s="1"/>
  <c r="AC394" i="23"/>
  <c r="AD394" i="23" s="1"/>
  <c r="AE394" i="23" s="1"/>
  <c r="AC395" i="23"/>
  <c r="AD395" i="23" s="1"/>
  <c r="AE395" i="23" s="1"/>
  <c r="AC81" i="23"/>
  <c r="AD81" i="23" s="1"/>
  <c r="AE81" i="23" s="1"/>
  <c r="AC82" i="23"/>
  <c r="AD82" i="23" s="1"/>
  <c r="AE82" i="23" s="1"/>
  <c r="AC83" i="23"/>
  <c r="AD83" i="23" s="1"/>
  <c r="AE83" i="23" s="1"/>
  <c r="AC84" i="23"/>
  <c r="AD84" i="23" s="1"/>
  <c r="AE84" i="23" s="1"/>
  <c r="AC85" i="23"/>
  <c r="AD85" i="23" s="1"/>
  <c r="AE85" i="23" s="1"/>
  <c r="AC86" i="23"/>
  <c r="AD86" i="23" s="1"/>
  <c r="AE86" i="23" s="1"/>
  <c r="AC87" i="23"/>
  <c r="AD87" i="23" s="1"/>
  <c r="AE87" i="23" s="1"/>
  <c r="AC88" i="23"/>
  <c r="AD88" i="23" s="1"/>
  <c r="AE88" i="23" s="1"/>
  <c r="AC89" i="23"/>
  <c r="AD89" i="23" s="1"/>
  <c r="AE89" i="23" s="1"/>
  <c r="AC90" i="23"/>
  <c r="AD90" i="23" s="1"/>
  <c r="AE90" i="23" s="1"/>
  <c r="AC91" i="23"/>
  <c r="AD91" i="23" s="1"/>
  <c r="AE91" i="23" s="1"/>
  <c r="AC92" i="23"/>
  <c r="AD92" i="23" s="1"/>
  <c r="AE92" i="23" s="1"/>
  <c r="AC93" i="23"/>
  <c r="AD93" i="23" s="1"/>
  <c r="AE93" i="23" s="1"/>
  <c r="H130" i="1" l="1"/>
  <c r="G130" i="1"/>
  <c r="H129" i="1"/>
  <c r="G129" i="1"/>
  <c r="I129" i="1" s="1"/>
  <c r="H128" i="1"/>
  <c r="G128" i="1"/>
  <c r="I128" i="1" s="1"/>
  <c r="H127" i="1"/>
  <c r="G127" i="1"/>
  <c r="H126" i="1"/>
  <c r="G126" i="1"/>
  <c r="H125" i="1"/>
  <c r="G125" i="1"/>
  <c r="H124" i="1"/>
  <c r="G124" i="1"/>
  <c r="I124" i="1" s="1"/>
  <c r="H123" i="1"/>
  <c r="G123" i="1"/>
  <c r="I123" i="1" s="1"/>
  <c r="H122" i="1"/>
  <c r="G122" i="1"/>
  <c r="H121" i="1"/>
  <c r="G121" i="1"/>
  <c r="H120" i="1"/>
  <c r="G120" i="1"/>
  <c r="I120" i="1" s="1"/>
  <c r="H119" i="1"/>
  <c r="G119" i="1"/>
  <c r="I119" i="1" s="1"/>
  <c r="H118" i="1"/>
  <c r="G118" i="1"/>
  <c r="H117" i="1"/>
  <c r="G117" i="1"/>
  <c r="H116" i="1"/>
  <c r="G116" i="1"/>
  <c r="I116" i="1" s="1"/>
  <c r="H115" i="1"/>
  <c r="G115" i="1"/>
  <c r="I115" i="1" s="1"/>
  <c r="H114" i="1"/>
  <c r="G114" i="1"/>
  <c r="H113" i="1"/>
  <c r="G113" i="1"/>
  <c r="G146" i="1" l="1"/>
  <c r="N146" i="1" s="1"/>
  <c r="G147" i="1"/>
  <c r="N147" i="1" s="1"/>
  <c r="G145" i="1"/>
  <c r="G140" i="1"/>
  <c r="G141" i="1"/>
  <c r="G142" i="1"/>
  <c r="N142" i="1" s="1"/>
  <c r="G143" i="1"/>
  <c r="N143" i="1" s="1"/>
  <c r="G139" i="1"/>
  <c r="H13" i="1"/>
  <c r="H14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9" i="1"/>
  <c r="H101" i="1"/>
  <c r="H102" i="1"/>
  <c r="H103" i="1"/>
  <c r="H104" i="1"/>
  <c r="H105" i="1"/>
  <c r="H107" i="1"/>
  <c r="H108" i="1"/>
  <c r="H109" i="1"/>
  <c r="H110" i="1"/>
  <c r="H111" i="1"/>
  <c r="H131" i="1"/>
  <c r="H132" i="1"/>
  <c r="H133" i="1"/>
  <c r="H134" i="1"/>
  <c r="H135" i="1"/>
  <c r="H12" i="1"/>
  <c r="K143" i="1" l="1"/>
  <c r="K142" i="1"/>
  <c r="K147" i="1"/>
  <c r="K146" i="1"/>
  <c r="L143" i="1"/>
  <c r="L142" i="1"/>
  <c r="L147" i="1"/>
  <c r="P142" i="1"/>
  <c r="O143" i="1"/>
  <c r="M147" i="1"/>
  <c r="P143" i="1"/>
  <c r="O147" i="1"/>
  <c r="M142" i="1"/>
  <c r="Q142" i="1"/>
  <c r="P147" i="1"/>
  <c r="J146" i="1"/>
  <c r="J143" i="1"/>
  <c r="S143" i="1"/>
  <c r="Q147" i="1"/>
  <c r="J147" i="1"/>
  <c r="S147" i="1"/>
  <c r="J142" i="1"/>
  <c r="O142" i="1"/>
  <c r="S142" i="1"/>
  <c r="M143" i="1"/>
  <c r="Q143" i="1"/>
  <c r="R147" i="1" l="1"/>
  <c r="R142" i="1"/>
  <c r="R143" i="1"/>
  <c r="AC78" i="23"/>
  <c r="AD78" i="23" s="1"/>
  <c r="AE78" i="23" s="1"/>
  <c r="AC79" i="23"/>
  <c r="AD79" i="23" s="1"/>
  <c r="AE79" i="23" s="1"/>
  <c r="AC80" i="23"/>
  <c r="AD80" i="23" s="1"/>
  <c r="AE80" i="23" s="1"/>
  <c r="AC61" i="23" l="1"/>
  <c r="AD61" i="23" s="1"/>
  <c r="AE61" i="23" s="1"/>
  <c r="AC62" i="23"/>
  <c r="AD62" i="23" s="1"/>
  <c r="AE62" i="23" s="1"/>
  <c r="AC63" i="23"/>
  <c r="AD63" i="23" s="1"/>
  <c r="AE63" i="23" s="1"/>
  <c r="AC67" i="23"/>
  <c r="AD67" i="23" s="1"/>
  <c r="AE67" i="23" s="1"/>
  <c r="AC68" i="23"/>
  <c r="AD68" i="23" s="1"/>
  <c r="AE68" i="23" s="1"/>
  <c r="AC69" i="23"/>
  <c r="AD69" i="23" s="1"/>
  <c r="AE69" i="23" s="1"/>
  <c r="AC70" i="23"/>
  <c r="AD70" i="23" s="1"/>
  <c r="AE70" i="23" s="1"/>
  <c r="AC71" i="23"/>
  <c r="AD71" i="23" s="1"/>
  <c r="AE71" i="23" s="1"/>
  <c r="AC72" i="23"/>
  <c r="AD72" i="23" s="1"/>
  <c r="AE72" i="23" s="1"/>
  <c r="AC73" i="23"/>
  <c r="AD73" i="23" s="1"/>
  <c r="AE73" i="23" s="1"/>
  <c r="AC74" i="23"/>
  <c r="AD74" i="23" s="1"/>
  <c r="AE74" i="23" s="1"/>
  <c r="AC75" i="23"/>
  <c r="AD75" i="23" s="1"/>
  <c r="AE75" i="23" s="1"/>
  <c r="AC76" i="23"/>
  <c r="AD76" i="23" s="1"/>
  <c r="AE76" i="23" s="1"/>
  <c r="AC77" i="23"/>
  <c r="AD77" i="23" s="1"/>
  <c r="AE77" i="23" s="1"/>
  <c r="AC54" i="23" l="1"/>
  <c r="AD54" i="23" s="1"/>
  <c r="AE54" i="23" s="1"/>
  <c r="AC55" i="23"/>
  <c r="AD55" i="23" s="1"/>
  <c r="AE55" i="23" s="1"/>
  <c r="AC56" i="23"/>
  <c r="AD56" i="23" s="1"/>
  <c r="AE56" i="23" s="1"/>
  <c r="AC57" i="23"/>
  <c r="AD57" i="23" s="1"/>
  <c r="AE57" i="23" s="1"/>
  <c r="AC58" i="23"/>
  <c r="AD58" i="23" s="1"/>
  <c r="AE58" i="23" s="1"/>
  <c r="AC59" i="23"/>
  <c r="AD59" i="23" s="1"/>
  <c r="AE59" i="23" s="1"/>
  <c r="AC60" i="23"/>
  <c r="AD60" i="23" s="1"/>
  <c r="AE60" i="23" s="1"/>
  <c r="AC41" i="23"/>
  <c r="AD41" i="23" s="1"/>
  <c r="AE41" i="23" s="1"/>
  <c r="AC42" i="23"/>
  <c r="AD42" i="23" s="1"/>
  <c r="AE42" i="23" s="1"/>
  <c r="AC43" i="23"/>
  <c r="AD43" i="23" s="1"/>
  <c r="AE43" i="23" s="1"/>
  <c r="AC44" i="23"/>
  <c r="AD44" i="23" s="1"/>
  <c r="AE44" i="23" s="1"/>
  <c r="AC45" i="23"/>
  <c r="AD45" i="23" s="1"/>
  <c r="AE45" i="23" s="1"/>
  <c r="AC46" i="23"/>
  <c r="AD46" i="23" s="1"/>
  <c r="AE46" i="23" s="1"/>
  <c r="AC47" i="23"/>
  <c r="AD47" i="23" s="1"/>
  <c r="AE47" i="23" s="1"/>
  <c r="AC48" i="23"/>
  <c r="AD48" i="23" s="1"/>
  <c r="AE48" i="23" s="1"/>
  <c r="AC49" i="23"/>
  <c r="AD49" i="23" s="1"/>
  <c r="AE49" i="23" s="1"/>
  <c r="AC50" i="23"/>
  <c r="AD50" i="23" s="1"/>
  <c r="AE50" i="23" s="1"/>
  <c r="AC51" i="23"/>
  <c r="AD51" i="23" s="1"/>
  <c r="AE51" i="23" s="1"/>
  <c r="AC52" i="23"/>
  <c r="AD52" i="23" s="1"/>
  <c r="AE52" i="23" s="1"/>
  <c r="AC53" i="23"/>
  <c r="AD53" i="23" s="1"/>
  <c r="AE53" i="23" s="1"/>
  <c r="G13" i="1" l="1"/>
  <c r="I13" i="1" s="1"/>
  <c r="G14" i="1"/>
  <c r="G44" i="1"/>
  <c r="G45" i="1"/>
  <c r="G46" i="1"/>
  <c r="I46" i="1" s="1"/>
  <c r="G47" i="1"/>
  <c r="I47" i="1" s="1"/>
  <c r="G48" i="1"/>
  <c r="G49" i="1"/>
  <c r="G50" i="1"/>
  <c r="G51" i="1"/>
  <c r="G52" i="1"/>
  <c r="I52" i="1" s="1"/>
  <c r="G53" i="1"/>
  <c r="I53" i="1" s="1"/>
  <c r="G54" i="1"/>
  <c r="G55" i="1"/>
  <c r="G56" i="1"/>
  <c r="I56" i="1" s="1"/>
  <c r="G57" i="1"/>
  <c r="I57" i="1" s="1"/>
  <c r="G58" i="1"/>
  <c r="G59" i="1"/>
  <c r="G60" i="1"/>
  <c r="G61" i="1"/>
  <c r="I61" i="1" s="1"/>
  <c r="G62" i="1"/>
  <c r="I62" i="1" s="1"/>
  <c r="G63" i="1"/>
  <c r="G64" i="1"/>
  <c r="G65" i="1"/>
  <c r="I65" i="1" s="1"/>
  <c r="G66" i="1"/>
  <c r="I66" i="1" s="1"/>
  <c r="G67" i="1"/>
  <c r="G68" i="1"/>
  <c r="G69" i="1"/>
  <c r="G70" i="1"/>
  <c r="I70" i="1" s="1"/>
  <c r="G71" i="1"/>
  <c r="I71" i="1" s="1"/>
  <c r="G72" i="1"/>
  <c r="G73" i="1"/>
  <c r="G74" i="1"/>
  <c r="G75" i="1"/>
  <c r="G76" i="1"/>
  <c r="G77" i="1"/>
  <c r="I77" i="1" s="1"/>
  <c r="G78" i="1"/>
  <c r="I78" i="1" s="1"/>
  <c r="G79" i="1"/>
  <c r="G80" i="1"/>
  <c r="G81" i="1"/>
  <c r="G82" i="1"/>
  <c r="I82" i="1" s="1"/>
  <c r="G83" i="1"/>
  <c r="I83" i="1" s="1"/>
  <c r="G84" i="1"/>
  <c r="I84" i="1" s="1"/>
  <c r="G85" i="1"/>
  <c r="G86" i="1"/>
  <c r="G87" i="1"/>
  <c r="I87" i="1" s="1"/>
  <c r="G88" i="1"/>
  <c r="I88" i="1" s="1"/>
  <c r="G89" i="1"/>
  <c r="I89" i="1" s="1"/>
  <c r="G90" i="1"/>
  <c r="G91" i="1"/>
  <c r="G92" i="1"/>
  <c r="I92" i="1" s="1"/>
  <c r="G93" i="1"/>
  <c r="I93" i="1" s="1"/>
  <c r="G94" i="1"/>
  <c r="I94" i="1" s="1"/>
  <c r="G95" i="1"/>
  <c r="G96" i="1"/>
  <c r="G97" i="1"/>
  <c r="I97" i="1" s="1"/>
  <c r="G99" i="1"/>
  <c r="I99" i="1" s="1"/>
  <c r="G101" i="1"/>
  <c r="G102" i="1"/>
  <c r="G103" i="1"/>
  <c r="G104" i="1"/>
  <c r="I104" i="1" s="1"/>
  <c r="G105" i="1"/>
  <c r="I105" i="1" s="1"/>
  <c r="G107" i="1"/>
  <c r="G108" i="1"/>
  <c r="G109" i="1"/>
  <c r="G110" i="1"/>
  <c r="I110" i="1" s="1"/>
  <c r="G111" i="1"/>
  <c r="I111" i="1" s="1"/>
  <c r="G131" i="1"/>
  <c r="G132" i="1"/>
  <c r="G133" i="1"/>
  <c r="G134" i="1"/>
  <c r="I134" i="1" s="1"/>
  <c r="G135" i="1"/>
  <c r="I135" i="1" s="1"/>
  <c r="G12" i="1"/>
  <c r="I12" i="1" s="1"/>
  <c r="AC3" i="23"/>
  <c r="AD3" i="23" s="1"/>
  <c r="AE3" i="23" s="1"/>
  <c r="AC4" i="23"/>
  <c r="AD4" i="23" s="1"/>
  <c r="AE4" i="23" s="1"/>
  <c r="AC5" i="23"/>
  <c r="AD5" i="23" s="1"/>
  <c r="AE5" i="23" s="1"/>
  <c r="AC6" i="23"/>
  <c r="AD6" i="23" s="1"/>
  <c r="AE6" i="23" s="1"/>
  <c r="AC7" i="23"/>
  <c r="AD7" i="23" s="1"/>
  <c r="AE7" i="23" s="1"/>
  <c r="AC8" i="23"/>
  <c r="AD8" i="23" s="1"/>
  <c r="AE8" i="23" s="1"/>
  <c r="AC9" i="23"/>
  <c r="AD9" i="23" s="1"/>
  <c r="AE9" i="23" s="1"/>
  <c r="AC10" i="23"/>
  <c r="AD10" i="23" s="1"/>
  <c r="AE10" i="23" s="1"/>
  <c r="AC11" i="23"/>
  <c r="AD11" i="23" s="1"/>
  <c r="AE11" i="23" s="1"/>
  <c r="AC12" i="23"/>
  <c r="AD12" i="23" s="1"/>
  <c r="AE12" i="23" s="1"/>
  <c r="AC13" i="23"/>
  <c r="AD13" i="23" s="1"/>
  <c r="AE13" i="23" s="1"/>
  <c r="AC14" i="23"/>
  <c r="AD14" i="23" s="1"/>
  <c r="AE14" i="23" s="1"/>
  <c r="AC15" i="23"/>
  <c r="AD15" i="23" s="1"/>
  <c r="AE15" i="23" s="1"/>
  <c r="AC16" i="23"/>
  <c r="AD16" i="23" s="1"/>
  <c r="AE16" i="23" s="1"/>
  <c r="AC17" i="23"/>
  <c r="AD17" i="23" s="1"/>
  <c r="AE17" i="23" s="1"/>
  <c r="AC18" i="23"/>
  <c r="AD18" i="23" s="1"/>
  <c r="AE18" i="23" s="1"/>
  <c r="AC19" i="23"/>
  <c r="AD19" i="23" s="1"/>
  <c r="AE19" i="23" s="1"/>
  <c r="AC20" i="23"/>
  <c r="AD20" i="23" s="1"/>
  <c r="AE20" i="23" s="1"/>
  <c r="AC21" i="23"/>
  <c r="AD21" i="23" s="1"/>
  <c r="AE21" i="23" s="1"/>
  <c r="AC22" i="23"/>
  <c r="AD22" i="23" s="1"/>
  <c r="AE22" i="23" s="1"/>
  <c r="AC23" i="23"/>
  <c r="AD23" i="23" s="1"/>
  <c r="AE23" i="23" s="1"/>
  <c r="AC24" i="23"/>
  <c r="AD24" i="23" s="1"/>
  <c r="AE24" i="23" s="1"/>
  <c r="AC25" i="23"/>
  <c r="AD25" i="23" s="1"/>
  <c r="AE25" i="23" s="1"/>
  <c r="AC26" i="23"/>
  <c r="AD26" i="23" s="1"/>
  <c r="AE26" i="23" s="1"/>
  <c r="AC27" i="23"/>
  <c r="AD27" i="23" s="1"/>
  <c r="AE27" i="23" s="1"/>
  <c r="AC28" i="23"/>
  <c r="AD28" i="23" s="1"/>
  <c r="AE28" i="23" s="1"/>
  <c r="AC29" i="23"/>
  <c r="AD29" i="23" s="1"/>
  <c r="AE29" i="23" s="1"/>
  <c r="AC30" i="23"/>
  <c r="AD30" i="23" s="1"/>
  <c r="AE30" i="23" s="1"/>
  <c r="AC31" i="23"/>
  <c r="AD31" i="23" s="1"/>
  <c r="AE31" i="23" s="1"/>
  <c r="AC32" i="23"/>
  <c r="AD32" i="23" s="1"/>
  <c r="AE32" i="23" s="1"/>
  <c r="AC33" i="23"/>
  <c r="AD33" i="23" s="1"/>
  <c r="AE33" i="23" s="1"/>
  <c r="AC34" i="23"/>
  <c r="AD34" i="23" s="1"/>
  <c r="AE34" i="23" s="1"/>
  <c r="AC35" i="23"/>
  <c r="AD35" i="23" s="1"/>
  <c r="AE35" i="23" s="1"/>
  <c r="AC36" i="23"/>
  <c r="AD36" i="23" s="1"/>
  <c r="AE36" i="23" s="1"/>
  <c r="AC37" i="23"/>
  <c r="AD37" i="23" s="1"/>
  <c r="AE37" i="23" s="1"/>
  <c r="AC38" i="23"/>
  <c r="AD38" i="23" s="1"/>
  <c r="AE38" i="23" s="1"/>
  <c r="AC39" i="23"/>
  <c r="AD39" i="23" s="1"/>
  <c r="AE39" i="23" s="1"/>
  <c r="AC40" i="23"/>
  <c r="AD40" i="23" s="1"/>
  <c r="AE40" i="23" s="1"/>
  <c r="AC2" i="23"/>
  <c r="AD2" i="23" s="1"/>
  <c r="V17" i="28" l="1"/>
  <c r="U17" i="28" s="1"/>
  <c r="V94" i="26"/>
  <c r="V78" i="26"/>
  <c r="V67" i="26"/>
  <c r="V58" i="26"/>
  <c r="V47" i="26"/>
  <c r="V36" i="26"/>
  <c r="V25" i="26"/>
  <c r="V15" i="26"/>
  <c r="V16" i="28"/>
  <c r="V91" i="26"/>
  <c r="V76" i="26"/>
  <c r="U76" i="26" s="1"/>
  <c r="V66" i="26"/>
  <c r="V56" i="26"/>
  <c r="U56" i="26" s="1"/>
  <c r="V45" i="26"/>
  <c r="U45" i="26" s="1"/>
  <c r="V34" i="26"/>
  <c r="U34" i="26" s="1"/>
  <c r="V24" i="26"/>
  <c r="V81" i="26"/>
  <c r="V14" i="28"/>
  <c r="U14" i="28" s="1"/>
  <c r="M10" i="28"/>
  <c r="V107" i="26"/>
  <c r="V90" i="26"/>
  <c r="V75" i="26"/>
  <c r="V64" i="26"/>
  <c r="U64" i="26" s="1"/>
  <c r="V55" i="26"/>
  <c r="V44" i="26"/>
  <c r="V33" i="26"/>
  <c r="V23" i="26"/>
  <c r="V59" i="26"/>
  <c r="V25" i="28"/>
  <c r="V13" i="28"/>
  <c r="V104" i="26"/>
  <c r="V87" i="26"/>
  <c r="V73" i="26"/>
  <c r="U73" i="26" s="1"/>
  <c r="V63" i="26"/>
  <c r="V53" i="26"/>
  <c r="U53" i="26" s="1"/>
  <c r="V42" i="26"/>
  <c r="U42" i="26" s="1"/>
  <c r="V32" i="26"/>
  <c r="V22" i="26"/>
  <c r="V68" i="26"/>
  <c r="V16" i="26"/>
  <c r="U16" i="26" s="1"/>
  <c r="V23" i="28"/>
  <c r="U23" i="28" s="1"/>
  <c r="V11" i="28"/>
  <c r="U11" i="28" s="1"/>
  <c r="V103" i="26"/>
  <c r="V86" i="26"/>
  <c r="V72" i="26"/>
  <c r="V62" i="26"/>
  <c r="V52" i="26"/>
  <c r="V41" i="26"/>
  <c r="V31" i="26"/>
  <c r="V20" i="26"/>
  <c r="U20" i="26" s="1"/>
  <c r="V19" i="28"/>
  <c r="V48" i="26"/>
  <c r="V22" i="28"/>
  <c r="V10" i="28"/>
  <c r="V100" i="26"/>
  <c r="V85" i="26"/>
  <c r="V71" i="26"/>
  <c r="V61" i="26"/>
  <c r="V50" i="26"/>
  <c r="U50" i="26" s="1"/>
  <c r="V40" i="26"/>
  <c r="V29" i="26"/>
  <c r="U29" i="26" s="1"/>
  <c r="V19" i="26"/>
  <c r="V95" i="26"/>
  <c r="U95" i="26" s="1"/>
  <c r="V37" i="26"/>
  <c r="V20" i="28"/>
  <c r="U20" i="28" s="1"/>
  <c r="V97" i="26"/>
  <c r="V82" i="26"/>
  <c r="V69" i="26"/>
  <c r="U69" i="26" s="1"/>
  <c r="V60" i="26"/>
  <c r="V49" i="26"/>
  <c r="V38" i="26"/>
  <c r="U38" i="26" s="1"/>
  <c r="V28" i="26"/>
  <c r="V18" i="26"/>
  <c r="V26" i="26"/>
  <c r="U26" i="26" s="1"/>
  <c r="N22" i="26"/>
  <c r="W135" i="1"/>
  <c r="W121" i="1"/>
  <c r="V121" i="1" s="1"/>
  <c r="W110" i="1"/>
  <c r="W98" i="1"/>
  <c r="W88" i="1"/>
  <c r="W77" i="1"/>
  <c r="W63" i="1"/>
  <c r="W53" i="1"/>
  <c r="W35" i="1"/>
  <c r="W24" i="1"/>
  <c r="V24" i="1" s="1"/>
  <c r="N33" i="26"/>
  <c r="W111" i="1"/>
  <c r="W13" i="1"/>
  <c r="N23" i="26"/>
  <c r="W134" i="1"/>
  <c r="W120" i="1"/>
  <c r="W107" i="1"/>
  <c r="V107" i="1" s="1"/>
  <c r="W97" i="1"/>
  <c r="W87" i="1"/>
  <c r="W73" i="1"/>
  <c r="V73" i="1" s="1"/>
  <c r="W62" i="1"/>
  <c r="W52" i="1"/>
  <c r="W34" i="1"/>
  <c r="W23" i="1"/>
  <c r="W89" i="1"/>
  <c r="W26" i="1"/>
  <c r="N24" i="26"/>
  <c r="W130" i="1"/>
  <c r="V130" i="1" s="1"/>
  <c r="W119" i="1"/>
  <c r="W106" i="1"/>
  <c r="W95" i="1"/>
  <c r="V95" i="1" s="1"/>
  <c r="W85" i="1"/>
  <c r="V85" i="1" s="1"/>
  <c r="W72" i="1"/>
  <c r="V72" i="1" s="1"/>
  <c r="W61" i="1"/>
  <c r="W47" i="1"/>
  <c r="W32" i="1"/>
  <c r="V32" i="1" s="1"/>
  <c r="W22" i="1"/>
  <c r="W123" i="1"/>
  <c r="W36" i="1"/>
  <c r="V36" i="1" s="1"/>
  <c r="N25" i="26"/>
  <c r="W129" i="1"/>
  <c r="W117" i="1"/>
  <c r="V117" i="1" s="1"/>
  <c r="W105" i="1"/>
  <c r="W94" i="1"/>
  <c r="W84" i="1"/>
  <c r="W71" i="1"/>
  <c r="W59" i="1"/>
  <c r="V59" i="1" s="1"/>
  <c r="W46" i="1"/>
  <c r="W31" i="1"/>
  <c r="W19" i="1"/>
  <c r="W65" i="1"/>
  <c r="V14" i="26"/>
  <c r="N28" i="26"/>
  <c r="W128" i="1"/>
  <c r="W116" i="1"/>
  <c r="W104" i="1"/>
  <c r="W93" i="1"/>
  <c r="W83" i="1"/>
  <c r="W70" i="1"/>
  <c r="W58" i="1"/>
  <c r="W40" i="1"/>
  <c r="W30" i="1"/>
  <c r="W18" i="1"/>
  <c r="W99" i="1"/>
  <c r="N15" i="26"/>
  <c r="N31" i="26"/>
  <c r="W125" i="1"/>
  <c r="V125" i="1" s="1"/>
  <c r="W115" i="1"/>
  <c r="W101" i="1"/>
  <c r="V101" i="1" s="1"/>
  <c r="W92" i="1"/>
  <c r="W82" i="1"/>
  <c r="W67" i="1"/>
  <c r="V67" i="1" s="1"/>
  <c r="W57" i="1"/>
  <c r="W39" i="1"/>
  <c r="W28" i="1"/>
  <c r="V28" i="1" s="1"/>
  <c r="W17" i="1"/>
  <c r="W136" i="1"/>
  <c r="V136" i="1" s="1"/>
  <c r="W54" i="1"/>
  <c r="N18" i="26"/>
  <c r="N32" i="26"/>
  <c r="W124" i="1"/>
  <c r="W112" i="1"/>
  <c r="V112" i="1" s="1"/>
  <c r="W100" i="1"/>
  <c r="W90" i="1"/>
  <c r="V90" i="1" s="1"/>
  <c r="W79" i="1"/>
  <c r="V79" i="1" s="1"/>
  <c r="W66" i="1"/>
  <c r="W56" i="1"/>
  <c r="W38" i="1"/>
  <c r="W27" i="1"/>
  <c r="W14" i="1"/>
  <c r="V14" i="1" s="1"/>
  <c r="W12" i="1"/>
  <c r="N19" i="26"/>
  <c r="W78" i="1"/>
  <c r="AE2" i="23"/>
  <c r="N134" i="1"/>
  <c r="N123" i="1"/>
  <c r="N115" i="1"/>
  <c r="N105" i="1"/>
  <c r="N98" i="1"/>
  <c r="N93" i="1"/>
  <c r="N88" i="1"/>
  <c r="N83" i="1"/>
  <c r="N77" i="1"/>
  <c r="N67" i="1"/>
  <c r="R67" i="1" s="1"/>
  <c r="N62" i="1"/>
  <c r="N56" i="1"/>
  <c r="N47" i="1"/>
  <c r="N39" i="1"/>
  <c r="N34" i="1"/>
  <c r="N28" i="1"/>
  <c r="N23" i="1"/>
  <c r="N119" i="1"/>
  <c r="N100" i="1"/>
  <c r="R100" i="1" s="1"/>
  <c r="N90" i="1"/>
  <c r="R90" i="1" s="1"/>
  <c r="N79" i="1"/>
  <c r="R79" i="1" s="1"/>
  <c r="N65" i="1"/>
  <c r="N58" i="1"/>
  <c r="N41" i="1"/>
  <c r="R41" i="1" s="1"/>
  <c r="N31" i="1"/>
  <c r="N19" i="1"/>
  <c r="N124" i="1"/>
  <c r="N116" i="1"/>
  <c r="N99" i="1"/>
  <c r="N89" i="1"/>
  <c r="N78" i="1"/>
  <c r="N57" i="1"/>
  <c r="N40" i="1"/>
  <c r="N30" i="1"/>
  <c r="N18" i="1"/>
  <c r="N129" i="1"/>
  <c r="N120" i="1"/>
  <c r="N111" i="1"/>
  <c r="N104" i="1"/>
  <c r="N97" i="1"/>
  <c r="N92" i="1"/>
  <c r="N87" i="1"/>
  <c r="N82" i="1"/>
  <c r="N72" i="1"/>
  <c r="R72" i="1" s="1"/>
  <c r="N66" i="1"/>
  <c r="N61" i="1"/>
  <c r="N54" i="1"/>
  <c r="N46" i="1"/>
  <c r="N38" i="1"/>
  <c r="N32" i="1"/>
  <c r="R32" i="1" s="1"/>
  <c r="N27" i="1"/>
  <c r="N22" i="1"/>
  <c r="N128" i="1"/>
  <c r="N110" i="1"/>
  <c r="N95" i="1"/>
  <c r="R95" i="1" s="1"/>
  <c r="N85" i="1"/>
  <c r="R85" i="1" s="1"/>
  <c r="N71" i="1"/>
  <c r="N53" i="1"/>
  <c r="N36" i="1"/>
  <c r="R36" i="1" s="1"/>
  <c r="N26" i="1"/>
  <c r="N135" i="1"/>
  <c r="N106" i="1"/>
  <c r="N94" i="1"/>
  <c r="N84" i="1"/>
  <c r="N70" i="1"/>
  <c r="N69" i="1" s="1"/>
  <c r="N63" i="1"/>
  <c r="N52" i="1"/>
  <c r="N35" i="1"/>
  <c r="N24" i="1"/>
  <c r="M28" i="26"/>
  <c r="M22" i="26"/>
  <c r="M24" i="26"/>
  <c r="M25" i="26"/>
  <c r="M19" i="26"/>
  <c r="M18" i="26"/>
  <c r="M23" i="26"/>
  <c r="M15" i="26"/>
  <c r="M112" i="26" s="1"/>
  <c r="N12" i="1"/>
  <c r="M98" i="1"/>
  <c r="S98" i="1"/>
  <c r="J98" i="1"/>
  <c r="L98" i="1"/>
  <c r="Q98" i="1"/>
  <c r="K98" i="1"/>
  <c r="P98" i="1"/>
  <c r="M90" i="26"/>
  <c r="M47" i="26"/>
  <c r="R28" i="1"/>
  <c r="N17" i="1"/>
  <c r="R24" i="1"/>
  <c r="M33" i="26"/>
  <c r="M60" i="26"/>
  <c r="M87" i="26"/>
  <c r="M25" i="28"/>
  <c r="M24" i="28" s="1"/>
  <c r="M91" i="26"/>
  <c r="M66" i="26"/>
  <c r="M16" i="28"/>
  <c r="M15" i="28" s="1"/>
  <c r="M52" i="26"/>
  <c r="M51" i="26" s="1"/>
  <c r="M75" i="26"/>
  <c r="M74" i="26" s="1"/>
  <c r="M32" i="26"/>
  <c r="M81" i="26"/>
  <c r="M40" i="26"/>
  <c r="M107" i="26"/>
  <c r="M106" i="26" s="1"/>
  <c r="M37" i="26"/>
  <c r="M49" i="26"/>
  <c r="M104" i="26"/>
  <c r="M103" i="26"/>
  <c r="M41" i="26"/>
  <c r="M100" i="26"/>
  <c r="M99" i="26" s="1"/>
  <c r="M85" i="26"/>
  <c r="M48" i="26"/>
  <c r="M71" i="26"/>
  <c r="M13" i="28"/>
  <c r="M12" i="28" s="1"/>
  <c r="M86" i="26"/>
  <c r="M62" i="26"/>
  <c r="M14" i="26"/>
  <c r="M22" i="28"/>
  <c r="M21" i="28" s="1"/>
  <c r="M67" i="26"/>
  <c r="M61" i="26"/>
  <c r="M63" i="26"/>
  <c r="M36" i="26"/>
  <c r="M82" i="26"/>
  <c r="M58" i="26"/>
  <c r="M97" i="26"/>
  <c r="M96" i="26" s="1"/>
  <c r="M55" i="26"/>
  <c r="M54" i="26" s="1"/>
  <c r="M94" i="26"/>
  <c r="M93" i="26" s="1"/>
  <c r="M19" i="28"/>
  <c r="M18" i="28" s="1"/>
  <c r="M72" i="26"/>
  <c r="M59" i="26"/>
  <c r="M27" i="26"/>
  <c r="M78" i="26"/>
  <c r="M77" i="26" s="1"/>
  <c r="M31" i="26"/>
  <c r="M68" i="26"/>
  <c r="M44" i="26"/>
  <c r="M43" i="26" s="1"/>
  <c r="N55" i="1"/>
  <c r="N13" i="1"/>
  <c r="N45" i="1"/>
  <c r="N64" i="1"/>
  <c r="Q134" i="1"/>
  <c r="S129" i="1"/>
  <c r="J129" i="1"/>
  <c r="K128" i="1"/>
  <c r="L124" i="1"/>
  <c r="M123" i="1"/>
  <c r="P119" i="1"/>
  <c r="Q115" i="1"/>
  <c r="S111" i="1"/>
  <c r="J111" i="1"/>
  <c r="K110" i="1"/>
  <c r="L106" i="1"/>
  <c r="M105" i="1"/>
  <c r="P99" i="1"/>
  <c r="Q94" i="1"/>
  <c r="S93" i="1"/>
  <c r="J93" i="1"/>
  <c r="K92" i="1"/>
  <c r="L89" i="1"/>
  <c r="M88" i="1"/>
  <c r="P84" i="1"/>
  <c r="Q82" i="1"/>
  <c r="S78" i="1"/>
  <c r="J78" i="1"/>
  <c r="K77" i="1"/>
  <c r="L71" i="1"/>
  <c r="M70" i="1"/>
  <c r="O66" i="1"/>
  <c r="P65" i="1"/>
  <c r="Q62" i="1"/>
  <c r="S61" i="1"/>
  <c r="J61" i="1"/>
  <c r="P135" i="1"/>
  <c r="Q129" i="1"/>
  <c r="S128" i="1"/>
  <c r="J128" i="1"/>
  <c r="K124" i="1"/>
  <c r="L123" i="1"/>
  <c r="M120" i="1"/>
  <c r="P116" i="1"/>
  <c r="Q111" i="1"/>
  <c r="S110" i="1"/>
  <c r="J110" i="1"/>
  <c r="K106" i="1"/>
  <c r="L105" i="1"/>
  <c r="M104" i="1"/>
  <c r="P97" i="1"/>
  <c r="Q93" i="1"/>
  <c r="S92" i="1"/>
  <c r="J92" i="1"/>
  <c r="K89" i="1"/>
  <c r="L88" i="1"/>
  <c r="M87" i="1"/>
  <c r="P83" i="1"/>
  <c r="Q78" i="1"/>
  <c r="S77" i="1"/>
  <c r="J77" i="1"/>
  <c r="K71" i="1"/>
  <c r="L70" i="1"/>
  <c r="M66" i="1"/>
  <c r="O65" i="1"/>
  <c r="P63" i="1"/>
  <c r="Q61" i="1"/>
  <c r="S58" i="1"/>
  <c r="J58" i="1"/>
  <c r="P134" i="1"/>
  <c r="Q128" i="1"/>
  <c r="S124" i="1"/>
  <c r="J124" i="1"/>
  <c r="K123" i="1"/>
  <c r="L120" i="1"/>
  <c r="R120" i="1" s="1"/>
  <c r="M119" i="1"/>
  <c r="P115" i="1"/>
  <c r="Q110" i="1"/>
  <c r="S106" i="1"/>
  <c r="J106" i="1"/>
  <c r="K105" i="1"/>
  <c r="L104" i="1"/>
  <c r="M99" i="1"/>
  <c r="P94" i="1"/>
  <c r="Q92" i="1"/>
  <c r="S89" i="1"/>
  <c r="J89" i="1"/>
  <c r="K88" i="1"/>
  <c r="L87" i="1"/>
  <c r="M84" i="1"/>
  <c r="P82" i="1"/>
  <c r="Q77" i="1"/>
  <c r="S71" i="1"/>
  <c r="J71" i="1"/>
  <c r="K70" i="1"/>
  <c r="L66" i="1"/>
  <c r="R66" i="1" s="1"/>
  <c r="M65" i="1"/>
  <c r="P62" i="1"/>
  <c r="Q58" i="1"/>
  <c r="M135" i="1"/>
  <c r="P129" i="1"/>
  <c r="Q124" i="1"/>
  <c r="S123" i="1"/>
  <c r="J123" i="1"/>
  <c r="K120" i="1"/>
  <c r="L119" i="1"/>
  <c r="M116" i="1"/>
  <c r="P111" i="1"/>
  <c r="Q106" i="1"/>
  <c r="S105" i="1"/>
  <c r="J105" i="1"/>
  <c r="K104" i="1"/>
  <c r="L99" i="1"/>
  <c r="M97" i="1"/>
  <c r="P93" i="1"/>
  <c r="Q89" i="1"/>
  <c r="S88" i="1"/>
  <c r="J88" i="1"/>
  <c r="K87" i="1"/>
  <c r="L84" i="1"/>
  <c r="M83" i="1"/>
  <c r="P78" i="1"/>
  <c r="Q71" i="1"/>
  <c r="S70" i="1"/>
  <c r="J70" i="1"/>
  <c r="K66" i="1"/>
  <c r="L65" i="1"/>
  <c r="M63" i="1"/>
  <c r="P61" i="1"/>
  <c r="Q57" i="1"/>
  <c r="L135" i="1"/>
  <c r="M134" i="1"/>
  <c r="P128" i="1"/>
  <c r="Q123" i="1"/>
  <c r="S120" i="1"/>
  <c r="J120" i="1"/>
  <c r="K119" i="1"/>
  <c r="L116" i="1"/>
  <c r="M115" i="1"/>
  <c r="P110" i="1"/>
  <c r="Q105" i="1"/>
  <c r="S104" i="1"/>
  <c r="J104" i="1"/>
  <c r="K99" i="1"/>
  <c r="L97" i="1"/>
  <c r="M94" i="1"/>
  <c r="P92" i="1"/>
  <c r="Q88" i="1"/>
  <c r="S87" i="1"/>
  <c r="J87" i="1"/>
  <c r="K84" i="1"/>
  <c r="L83" i="1"/>
  <c r="M82" i="1"/>
  <c r="P77" i="1"/>
  <c r="Q70" i="1"/>
  <c r="S66" i="1"/>
  <c r="J66" i="1"/>
  <c r="K65" i="1"/>
  <c r="L63" i="1"/>
  <c r="M62" i="1"/>
  <c r="P58" i="1"/>
  <c r="K135" i="1"/>
  <c r="L134" i="1"/>
  <c r="M129" i="1"/>
  <c r="P124" i="1"/>
  <c r="Q120" i="1"/>
  <c r="S119" i="1"/>
  <c r="J119" i="1"/>
  <c r="K116" i="1"/>
  <c r="L115" i="1"/>
  <c r="M111" i="1"/>
  <c r="P106" i="1"/>
  <c r="Q104" i="1"/>
  <c r="S99" i="1"/>
  <c r="J99" i="1"/>
  <c r="K97" i="1"/>
  <c r="L94" i="1"/>
  <c r="M93" i="1"/>
  <c r="P89" i="1"/>
  <c r="Q87" i="1"/>
  <c r="S84" i="1"/>
  <c r="J84" i="1"/>
  <c r="K83" i="1"/>
  <c r="L82" i="1"/>
  <c r="M78" i="1"/>
  <c r="P71" i="1"/>
  <c r="Q66" i="1"/>
  <c r="S65" i="1"/>
  <c r="J65" i="1"/>
  <c r="K63" i="1"/>
  <c r="L62" i="1"/>
  <c r="M61" i="1"/>
  <c r="P57" i="1"/>
  <c r="S135" i="1"/>
  <c r="J135" i="1"/>
  <c r="K134" i="1"/>
  <c r="L129" i="1"/>
  <c r="M128" i="1"/>
  <c r="P123" i="1"/>
  <c r="Q119" i="1"/>
  <c r="S116" i="1"/>
  <c r="J116" i="1"/>
  <c r="K115" i="1"/>
  <c r="L111" i="1"/>
  <c r="M110" i="1"/>
  <c r="P105" i="1"/>
  <c r="Q99" i="1"/>
  <c r="S97" i="1"/>
  <c r="J97" i="1"/>
  <c r="K94" i="1"/>
  <c r="L93" i="1"/>
  <c r="M92" i="1"/>
  <c r="P88" i="1"/>
  <c r="Q84" i="1"/>
  <c r="S83" i="1"/>
  <c r="J83" i="1"/>
  <c r="K82" i="1"/>
  <c r="L78" i="1"/>
  <c r="M77" i="1"/>
  <c r="P70" i="1"/>
  <c r="Q65" i="1"/>
  <c r="S63" i="1"/>
  <c r="J63" i="1"/>
  <c r="K62" i="1"/>
  <c r="L61" i="1"/>
  <c r="M58" i="1"/>
  <c r="Q135" i="1"/>
  <c r="S134" i="1"/>
  <c r="J134" i="1"/>
  <c r="K129" i="1"/>
  <c r="L128" i="1"/>
  <c r="M124" i="1"/>
  <c r="P120" i="1"/>
  <c r="Q116" i="1"/>
  <c r="S115" i="1"/>
  <c r="J115" i="1"/>
  <c r="K111" i="1"/>
  <c r="L110" i="1"/>
  <c r="M106" i="1"/>
  <c r="P104" i="1"/>
  <c r="Q97" i="1"/>
  <c r="S94" i="1"/>
  <c r="J94" i="1"/>
  <c r="K93" i="1"/>
  <c r="L92" i="1"/>
  <c r="M89" i="1"/>
  <c r="P87" i="1"/>
  <c r="Q83" i="1"/>
  <c r="S82" i="1"/>
  <c r="J82" i="1"/>
  <c r="K78" i="1"/>
  <c r="L77" i="1"/>
  <c r="M71" i="1"/>
  <c r="P66" i="1"/>
  <c r="Q63" i="1"/>
  <c r="S62" i="1"/>
  <c r="J62" i="1"/>
  <c r="K61" i="1"/>
  <c r="S57" i="1"/>
  <c r="Q54" i="1"/>
  <c r="S53" i="1"/>
  <c r="J53" i="1"/>
  <c r="K52" i="1"/>
  <c r="L47" i="1"/>
  <c r="M46" i="1"/>
  <c r="P39" i="1"/>
  <c r="Q35" i="1"/>
  <c r="S34" i="1"/>
  <c r="J34" i="1"/>
  <c r="K31" i="1"/>
  <c r="L30" i="1"/>
  <c r="M27" i="1"/>
  <c r="P23" i="1"/>
  <c r="Q19" i="1"/>
  <c r="S18" i="1"/>
  <c r="J18" i="1"/>
  <c r="P56" i="1"/>
  <c r="Q53" i="1"/>
  <c r="S52" i="1"/>
  <c r="J52" i="1"/>
  <c r="K47" i="1"/>
  <c r="L46" i="1"/>
  <c r="M40" i="1"/>
  <c r="P38" i="1"/>
  <c r="Q34" i="1"/>
  <c r="S31" i="1"/>
  <c r="J31" i="1"/>
  <c r="K30" i="1"/>
  <c r="L27" i="1"/>
  <c r="M26" i="1"/>
  <c r="P22" i="1"/>
  <c r="Q18" i="1"/>
  <c r="S17" i="1"/>
  <c r="J17" i="1"/>
  <c r="K13" i="1"/>
  <c r="M57" i="1"/>
  <c r="P54" i="1"/>
  <c r="Q52" i="1"/>
  <c r="S47" i="1"/>
  <c r="J47" i="1"/>
  <c r="K46" i="1"/>
  <c r="L40" i="1"/>
  <c r="M39" i="1"/>
  <c r="P35" i="1"/>
  <c r="Q31" i="1"/>
  <c r="S30" i="1"/>
  <c r="J30" i="1"/>
  <c r="K27" i="1"/>
  <c r="L26" i="1"/>
  <c r="M23" i="1"/>
  <c r="P19" i="1"/>
  <c r="Q17" i="1"/>
  <c r="S13" i="1"/>
  <c r="J13" i="1"/>
  <c r="L57" i="1"/>
  <c r="M56" i="1"/>
  <c r="P53" i="1"/>
  <c r="Q47" i="1"/>
  <c r="S46" i="1"/>
  <c r="J46" i="1"/>
  <c r="K40" i="1"/>
  <c r="L39" i="1"/>
  <c r="M38" i="1"/>
  <c r="P34" i="1"/>
  <c r="Q30" i="1"/>
  <c r="S27" i="1"/>
  <c r="J27" i="1"/>
  <c r="K26" i="1"/>
  <c r="L23" i="1"/>
  <c r="M22" i="1"/>
  <c r="P18" i="1"/>
  <c r="Q13" i="1"/>
  <c r="K57" i="1"/>
  <c r="L56" i="1"/>
  <c r="M54" i="1"/>
  <c r="P52" i="1"/>
  <c r="Q46" i="1"/>
  <c r="S40" i="1"/>
  <c r="J40" i="1"/>
  <c r="K39" i="1"/>
  <c r="L38" i="1"/>
  <c r="M35" i="1"/>
  <c r="P31" i="1"/>
  <c r="Q27" i="1"/>
  <c r="S26" i="1"/>
  <c r="J26" i="1"/>
  <c r="K23" i="1"/>
  <c r="L22" i="1"/>
  <c r="M19" i="1"/>
  <c r="P17" i="1"/>
  <c r="J57" i="1"/>
  <c r="K56" i="1"/>
  <c r="L54" i="1"/>
  <c r="M53" i="1"/>
  <c r="P47" i="1"/>
  <c r="Q40" i="1"/>
  <c r="S39" i="1"/>
  <c r="J39" i="1"/>
  <c r="K38" i="1"/>
  <c r="L35" i="1"/>
  <c r="M34" i="1"/>
  <c r="P30" i="1"/>
  <c r="Q26" i="1"/>
  <c r="S23" i="1"/>
  <c r="J23" i="1"/>
  <c r="K22" i="1"/>
  <c r="L19" i="1"/>
  <c r="M18" i="1"/>
  <c r="P13" i="1"/>
  <c r="L58" i="1"/>
  <c r="S56" i="1"/>
  <c r="J56" i="1"/>
  <c r="K54" i="1"/>
  <c r="L53" i="1"/>
  <c r="M52" i="1"/>
  <c r="P46" i="1"/>
  <c r="Q39" i="1"/>
  <c r="S38" i="1"/>
  <c r="J38" i="1"/>
  <c r="K35" i="1"/>
  <c r="L34" i="1"/>
  <c r="M31" i="1"/>
  <c r="P27" i="1"/>
  <c r="Q23" i="1"/>
  <c r="S22" i="1"/>
  <c r="J22" i="1"/>
  <c r="K19" i="1"/>
  <c r="L18" i="1"/>
  <c r="M17" i="1"/>
  <c r="K58" i="1"/>
  <c r="Q56" i="1"/>
  <c r="Q55" i="1" s="1"/>
  <c r="S54" i="1"/>
  <c r="J54" i="1"/>
  <c r="K53" i="1"/>
  <c r="L52" i="1"/>
  <c r="M47" i="1"/>
  <c r="P40" i="1"/>
  <c r="Q38" i="1"/>
  <c r="S35" i="1"/>
  <c r="J35" i="1"/>
  <c r="K34" i="1"/>
  <c r="L31" i="1"/>
  <c r="M30" i="1"/>
  <c r="P26" i="1"/>
  <c r="Q22" i="1"/>
  <c r="S19" i="1"/>
  <c r="J19" i="1"/>
  <c r="K18" i="1"/>
  <c r="L17" i="1"/>
  <c r="M13" i="1"/>
  <c r="L13" i="1"/>
  <c r="K17" i="1"/>
  <c r="K25" i="28"/>
  <c r="K22" i="28"/>
  <c r="K19" i="28"/>
  <c r="K16" i="28"/>
  <c r="K13" i="28"/>
  <c r="K10" i="28"/>
  <c r="J25" i="28"/>
  <c r="J24" i="28" s="1"/>
  <c r="J22" i="28"/>
  <c r="J21" i="28" s="1"/>
  <c r="J19" i="28"/>
  <c r="J18" i="28" s="1"/>
  <c r="J16" i="28"/>
  <c r="J15" i="28" s="1"/>
  <c r="J13" i="28"/>
  <c r="J12" i="28" s="1"/>
  <c r="J10" i="28"/>
  <c r="J9" i="28" s="1"/>
  <c r="O107" i="26"/>
  <c r="O106" i="26" s="1"/>
  <c r="O104" i="26"/>
  <c r="O103" i="26"/>
  <c r="O100" i="26"/>
  <c r="O99" i="26" s="1"/>
  <c r="O97" i="26"/>
  <c r="O96" i="26" s="1"/>
  <c r="O94" i="26"/>
  <c r="O93" i="26" s="1"/>
  <c r="O91" i="26"/>
  <c r="O90" i="26"/>
  <c r="O87" i="26"/>
  <c r="O86" i="26"/>
  <c r="O85" i="26"/>
  <c r="O82" i="26"/>
  <c r="O81" i="26"/>
  <c r="O78" i="26"/>
  <c r="O77" i="26" s="1"/>
  <c r="O75" i="26"/>
  <c r="O74" i="26" s="1"/>
  <c r="O72" i="26"/>
  <c r="O71" i="26"/>
  <c r="O68" i="26"/>
  <c r="O67" i="26"/>
  <c r="O66" i="26"/>
  <c r="O63" i="26"/>
  <c r="O62" i="26"/>
  <c r="O61" i="26"/>
  <c r="O60" i="26"/>
  <c r="O59" i="26"/>
  <c r="O58" i="26"/>
  <c r="O55" i="26"/>
  <c r="O54" i="26" s="1"/>
  <c r="O52" i="26"/>
  <c r="O51" i="26" s="1"/>
  <c r="O49" i="26"/>
  <c r="O48" i="26"/>
  <c r="O47" i="26"/>
  <c r="O44" i="26"/>
  <c r="O43" i="26" s="1"/>
  <c r="O41" i="26"/>
  <c r="O40" i="26"/>
  <c r="O37" i="26"/>
  <c r="O36" i="26"/>
  <c r="O33" i="26"/>
  <c r="O32" i="26"/>
  <c r="O31" i="26"/>
  <c r="O28" i="26"/>
  <c r="O27" i="26" s="1"/>
  <c r="O25" i="26"/>
  <c r="O24" i="26"/>
  <c r="O23" i="26"/>
  <c r="O22" i="26"/>
  <c r="O19" i="26"/>
  <c r="O18" i="26"/>
  <c r="O15" i="26"/>
  <c r="O112" i="26" s="1"/>
  <c r="R25" i="28"/>
  <c r="R24" i="28" s="1"/>
  <c r="R22" i="28"/>
  <c r="R21" i="28" s="1"/>
  <c r="R19" i="28"/>
  <c r="R18" i="28" s="1"/>
  <c r="R16" i="28"/>
  <c r="R15" i="28" s="1"/>
  <c r="R13" i="28"/>
  <c r="R12" i="28" s="1"/>
  <c r="R10" i="28"/>
  <c r="R9" i="28" s="1"/>
  <c r="N107" i="26"/>
  <c r="N106" i="26" s="1"/>
  <c r="N104" i="26"/>
  <c r="N103" i="26"/>
  <c r="N100" i="26"/>
  <c r="N99" i="26" s="1"/>
  <c r="N97" i="26"/>
  <c r="N96" i="26" s="1"/>
  <c r="N94" i="26"/>
  <c r="N93" i="26" s="1"/>
  <c r="N91" i="26"/>
  <c r="N90" i="26"/>
  <c r="N87" i="26"/>
  <c r="N86" i="26"/>
  <c r="N85" i="26"/>
  <c r="N82" i="26"/>
  <c r="N81" i="26"/>
  <c r="N78" i="26"/>
  <c r="N77" i="26" s="1"/>
  <c r="N75" i="26"/>
  <c r="N74" i="26" s="1"/>
  <c r="N72" i="26"/>
  <c r="N71" i="26"/>
  <c r="N68" i="26"/>
  <c r="N67" i="26"/>
  <c r="N66" i="26"/>
  <c r="N63" i="26"/>
  <c r="N62" i="26"/>
  <c r="N61" i="26"/>
  <c r="N60" i="26"/>
  <c r="N59" i="26"/>
  <c r="N58" i="26"/>
  <c r="N55" i="26"/>
  <c r="N54" i="26" s="1"/>
  <c r="N52" i="26"/>
  <c r="N51" i="26" s="1"/>
  <c r="N49" i="26"/>
  <c r="N48" i="26"/>
  <c r="N47" i="26"/>
  <c r="N44" i="26"/>
  <c r="N43" i="26" s="1"/>
  <c r="N41" i="26"/>
  <c r="N40" i="26"/>
  <c r="N37" i="26"/>
  <c r="N36" i="26"/>
  <c r="N27" i="26"/>
  <c r="N112" i="26"/>
  <c r="P25" i="28"/>
  <c r="P24" i="28" s="1"/>
  <c r="P22" i="28"/>
  <c r="P21" i="28" s="1"/>
  <c r="P19" i="28"/>
  <c r="P18" i="28" s="1"/>
  <c r="P16" i="28"/>
  <c r="P15" i="28" s="1"/>
  <c r="P13" i="28"/>
  <c r="P12" i="28" s="1"/>
  <c r="P10" i="28"/>
  <c r="P9" i="28" s="1"/>
  <c r="L107" i="26"/>
  <c r="L104" i="26"/>
  <c r="L103" i="26"/>
  <c r="L100" i="26"/>
  <c r="L97" i="26"/>
  <c r="L96" i="26" s="1"/>
  <c r="L94" i="26"/>
  <c r="L93" i="26" s="1"/>
  <c r="L91" i="26"/>
  <c r="L90" i="26"/>
  <c r="L87" i="26"/>
  <c r="L86" i="26"/>
  <c r="L85" i="26"/>
  <c r="L82" i="26"/>
  <c r="L81" i="26"/>
  <c r="L78" i="26"/>
  <c r="L77" i="26" s="1"/>
  <c r="L75" i="26"/>
  <c r="L74" i="26" s="1"/>
  <c r="L72" i="26"/>
  <c r="L71" i="26"/>
  <c r="L68" i="26"/>
  <c r="L67" i="26"/>
  <c r="L66" i="26"/>
  <c r="L63" i="26"/>
  <c r="L62" i="26"/>
  <c r="L61" i="26"/>
  <c r="L60" i="26"/>
  <c r="L59" i="26"/>
  <c r="L58" i="26"/>
  <c r="L55" i="26"/>
  <c r="L54" i="26" s="1"/>
  <c r="L52" i="26"/>
  <c r="L51" i="26" s="1"/>
  <c r="L49" i="26"/>
  <c r="L48" i="26"/>
  <c r="L47" i="26"/>
  <c r="L44" i="26"/>
  <c r="L43" i="26" s="1"/>
  <c r="L41" i="26"/>
  <c r="L40" i="26"/>
  <c r="L37" i="26"/>
  <c r="L36" i="26"/>
  <c r="L33" i="26"/>
  <c r="L32" i="26"/>
  <c r="L31" i="26"/>
  <c r="L28" i="26"/>
  <c r="L27" i="26" s="1"/>
  <c r="L25" i="26"/>
  <c r="L24" i="26"/>
  <c r="L23" i="26"/>
  <c r="L22" i="26"/>
  <c r="L19" i="26"/>
  <c r="L18" i="26"/>
  <c r="L15" i="26"/>
  <c r="L112" i="26" s="1"/>
  <c r="K107" i="26"/>
  <c r="K104" i="26"/>
  <c r="K103" i="26"/>
  <c r="K100" i="26"/>
  <c r="K97" i="26"/>
  <c r="K94" i="26"/>
  <c r="K91" i="26"/>
  <c r="K90" i="26"/>
  <c r="K87" i="26"/>
  <c r="K86" i="26"/>
  <c r="K85" i="26"/>
  <c r="K82" i="26"/>
  <c r="K81" i="26"/>
  <c r="K78" i="26"/>
  <c r="K75" i="26"/>
  <c r="K72" i="26"/>
  <c r="K71" i="26"/>
  <c r="K68" i="26"/>
  <c r="K67" i="26"/>
  <c r="K66" i="26"/>
  <c r="K63" i="26"/>
  <c r="K62" i="26"/>
  <c r="K61" i="26"/>
  <c r="K60" i="26"/>
  <c r="K59" i="26"/>
  <c r="K58" i="26"/>
  <c r="K55" i="26"/>
  <c r="K52" i="26"/>
  <c r="K49" i="26"/>
  <c r="K48" i="26"/>
  <c r="K47" i="26"/>
  <c r="K44" i="26"/>
  <c r="K41" i="26"/>
  <c r="K40" i="26"/>
  <c r="K37" i="26"/>
  <c r="K36" i="26"/>
  <c r="K33" i="26"/>
  <c r="K32" i="26"/>
  <c r="K31" i="26"/>
  <c r="K28" i="26"/>
  <c r="K25" i="26"/>
  <c r="K24" i="26"/>
  <c r="K23" i="26"/>
  <c r="K22" i="26"/>
  <c r="K19" i="26"/>
  <c r="K18" i="26"/>
  <c r="K15" i="26"/>
  <c r="O25" i="28"/>
  <c r="O24" i="28" s="1"/>
  <c r="O22" i="28"/>
  <c r="O21" i="28" s="1"/>
  <c r="O19" i="28"/>
  <c r="O18" i="28" s="1"/>
  <c r="O16" i="28"/>
  <c r="O15" i="28" s="1"/>
  <c r="O13" i="28"/>
  <c r="O12" i="28" s="1"/>
  <c r="O10" i="28"/>
  <c r="O9" i="28" s="1"/>
  <c r="J107" i="26"/>
  <c r="J106" i="26" s="1"/>
  <c r="J104" i="26"/>
  <c r="J103" i="26"/>
  <c r="J100" i="26"/>
  <c r="J99" i="26" s="1"/>
  <c r="J97" i="26"/>
  <c r="J96" i="26" s="1"/>
  <c r="J94" i="26"/>
  <c r="J93" i="26" s="1"/>
  <c r="J91" i="26"/>
  <c r="J90" i="26"/>
  <c r="J87" i="26"/>
  <c r="J86" i="26"/>
  <c r="J85" i="26"/>
  <c r="J82" i="26"/>
  <c r="J81" i="26"/>
  <c r="J78" i="26"/>
  <c r="J77" i="26" s="1"/>
  <c r="J75" i="26"/>
  <c r="J74" i="26" s="1"/>
  <c r="J72" i="26"/>
  <c r="J71" i="26"/>
  <c r="J68" i="26"/>
  <c r="J67" i="26"/>
  <c r="J66" i="26"/>
  <c r="J63" i="26"/>
  <c r="J62" i="26"/>
  <c r="J61" i="26"/>
  <c r="J60" i="26"/>
  <c r="J59" i="26"/>
  <c r="J58" i="26"/>
  <c r="J55" i="26"/>
  <c r="J54" i="26" s="1"/>
  <c r="J52" i="26"/>
  <c r="J51" i="26" s="1"/>
  <c r="J49" i="26"/>
  <c r="J48" i="26"/>
  <c r="J47" i="26"/>
  <c r="J44" i="26"/>
  <c r="J43" i="26" s="1"/>
  <c r="J41" i="26"/>
  <c r="J40" i="26"/>
  <c r="J37" i="26"/>
  <c r="J36" i="26"/>
  <c r="J33" i="26"/>
  <c r="J32" i="26"/>
  <c r="J31" i="26"/>
  <c r="J28" i="26"/>
  <c r="J27" i="26" s="1"/>
  <c r="J25" i="26"/>
  <c r="J24" i="26"/>
  <c r="J23" i="26"/>
  <c r="J22" i="26"/>
  <c r="J19" i="26"/>
  <c r="J18" i="26"/>
  <c r="J15" i="26"/>
  <c r="J112" i="26" s="1"/>
  <c r="R107" i="26"/>
  <c r="R106" i="26" s="1"/>
  <c r="R104" i="26"/>
  <c r="R103" i="26"/>
  <c r="R100" i="26"/>
  <c r="R99" i="26" s="1"/>
  <c r="R97" i="26"/>
  <c r="R96" i="26" s="1"/>
  <c r="R94" i="26"/>
  <c r="R93" i="26" s="1"/>
  <c r="R91" i="26"/>
  <c r="R90" i="26"/>
  <c r="R87" i="26"/>
  <c r="R86" i="26"/>
  <c r="R85" i="26"/>
  <c r="R82" i="26"/>
  <c r="R81" i="26"/>
  <c r="R78" i="26"/>
  <c r="R77" i="26" s="1"/>
  <c r="R75" i="26"/>
  <c r="R74" i="26" s="1"/>
  <c r="R72" i="26"/>
  <c r="R71" i="26"/>
  <c r="R68" i="26"/>
  <c r="R67" i="26"/>
  <c r="R66" i="26"/>
  <c r="R63" i="26"/>
  <c r="R62" i="26"/>
  <c r="R61" i="26"/>
  <c r="R60" i="26"/>
  <c r="R59" i="26"/>
  <c r="R58" i="26"/>
  <c r="R55" i="26"/>
  <c r="R54" i="26" s="1"/>
  <c r="R52" i="26"/>
  <c r="R51" i="26" s="1"/>
  <c r="R49" i="26"/>
  <c r="R48" i="26"/>
  <c r="R47" i="26"/>
  <c r="R44" i="26"/>
  <c r="R43" i="26" s="1"/>
  <c r="R41" i="26"/>
  <c r="R40" i="26"/>
  <c r="R37" i="26"/>
  <c r="R36" i="26"/>
  <c r="R33" i="26"/>
  <c r="R32" i="26"/>
  <c r="R31" i="26"/>
  <c r="R28" i="26"/>
  <c r="R27" i="26" s="1"/>
  <c r="R25" i="26"/>
  <c r="R24" i="26"/>
  <c r="R23" i="26"/>
  <c r="R22" i="26"/>
  <c r="R19" i="26"/>
  <c r="R18" i="26"/>
  <c r="R15" i="26"/>
  <c r="R112" i="26" s="1"/>
  <c r="L25" i="28"/>
  <c r="L24" i="28" s="1"/>
  <c r="L22" i="28"/>
  <c r="L21" i="28" s="1"/>
  <c r="L19" i="28"/>
  <c r="L18" i="28" s="1"/>
  <c r="L16" i="28"/>
  <c r="L15" i="28" s="1"/>
  <c r="L13" i="28"/>
  <c r="L12" i="28" s="1"/>
  <c r="L10" i="28"/>
  <c r="L9" i="28" s="1"/>
  <c r="P107" i="26"/>
  <c r="P106" i="26" s="1"/>
  <c r="P104" i="26"/>
  <c r="P103" i="26"/>
  <c r="P100" i="26"/>
  <c r="P99" i="26" s="1"/>
  <c r="P97" i="26"/>
  <c r="P96" i="26" s="1"/>
  <c r="P94" i="26"/>
  <c r="P93" i="26" s="1"/>
  <c r="P91" i="26"/>
  <c r="P90" i="26"/>
  <c r="P87" i="26"/>
  <c r="P86" i="26"/>
  <c r="P85" i="26"/>
  <c r="P82" i="26"/>
  <c r="P81" i="26"/>
  <c r="P78" i="26"/>
  <c r="P77" i="26" s="1"/>
  <c r="P75" i="26"/>
  <c r="P74" i="26" s="1"/>
  <c r="P72" i="26"/>
  <c r="P71" i="26"/>
  <c r="P68" i="26"/>
  <c r="P67" i="26"/>
  <c r="P66" i="26"/>
  <c r="P63" i="26"/>
  <c r="P62" i="26"/>
  <c r="P61" i="26"/>
  <c r="P60" i="26"/>
  <c r="P59" i="26"/>
  <c r="P58" i="26"/>
  <c r="P55" i="26"/>
  <c r="P54" i="26" s="1"/>
  <c r="P52" i="26"/>
  <c r="P51" i="26" s="1"/>
  <c r="P49" i="26"/>
  <c r="P48" i="26"/>
  <c r="P47" i="26"/>
  <c r="P44" i="26"/>
  <c r="P43" i="26" s="1"/>
  <c r="P41" i="26"/>
  <c r="P40" i="26"/>
  <c r="P37" i="26"/>
  <c r="P36" i="26"/>
  <c r="P33" i="26"/>
  <c r="P32" i="26"/>
  <c r="P31" i="26"/>
  <c r="P28" i="26"/>
  <c r="P27" i="26" s="1"/>
  <c r="P25" i="26"/>
  <c r="P24" i="26"/>
  <c r="P23" i="26"/>
  <c r="P22" i="26"/>
  <c r="P19" i="26"/>
  <c r="P18" i="26"/>
  <c r="P15" i="26"/>
  <c r="P112" i="26" s="1"/>
  <c r="M12" i="1"/>
  <c r="J12" i="1"/>
  <c r="L12" i="1"/>
  <c r="L14" i="26"/>
  <c r="L13" i="26" s="1"/>
  <c r="K14" i="26"/>
  <c r="J14" i="26"/>
  <c r="P14" i="26"/>
  <c r="R14" i="26"/>
  <c r="O14" i="26"/>
  <c r="K12" i="1"/>
  <c r="K11" i="1" s="1"/>
  <c r="K10" i="1" s="1"/>
  <c r="P12" i="1"/>
  <c r="P11" i="1" s="1"/>
  <c r="P10" i="1" s="1"/>
  <c r="Q12" i="1"/>
  <c r="Q11" i="1" s="1"/>
  <c r="Q10" i="1" s="1"/>
  <c r="S12" i="1"/>
  <c r="S11" i="1" s="1"/>
  <c r="S10" i="1" s="1"/>
  <c r="N11" i="1" l="1"/>
  <c r="W11" i="1"/>
  <c r="W10" i="1" s="1"/>
  <c r="W103" i="1"/>
  <c r="W102" i="1" s="1"/>
  <c r="W45" i="1"/>
  <c r="W44" i="1" s="1"/>
  <c r="W43" i="1" s="1"/>
  <c r="N81" i="1"/>
  <c r="N122" i="1"/>
  <c r="W91" i="1"/>
  <c r="W29" i="1"/>
  <c r="W127" i="1"/>
  <c r="W126" i="1" s="1"/>
  <c r="Q60" i="1"/>
  <c r="U134" i="1"/>
  <c r="W33" i="1"/>
  <c r="W133" i="1"/>
  <c r="W132" i="1" s="1"/>
  <c r="W131" i="1" s="1"/>
  <c r="R13" i="26"/>
  <c r="S127" i="1"/>
  <c r="S126" i="1" s="1"/>
  <c r="V39" i="26"/>
  <c r="V24" i="28"/>
  <c r="V74" i="26"/>
  <c r="S69" i="1"/>
  <c r="S68" i="1" s="1"/>
  <c r="N29" i="1"/>
  <c r="N21" i="1"/>
  <c r="W55" i="1"/>
  <c r="W81" i="1"/>
  <c r="V35" i="26"/>
  <c r="N25" i="28"/>
  <c r="N24" i="28" s="1"/>
  <c r="N13" i="28"/>
  <c r="N12" i="28" s="1"/>
  <c r="T90" i="26"/>
  <c r="U90" i="26" s="1"/>
  <c r="T72" i="26"/>
  <c r="U72" i="26" s="1"/>
  <c r="T60" i="26"/>
  <c r="U60" i="26" s="1"/>
  <c r="T44" i="26"/>
  <c r="T43" i="26" s="1"/>
  <c r="T28" i="26"/>
  <c r="T27" i="26" s="1"/>
  <c r="N16" i="28"/>
  <c r="N15" i="28" s="1"/>
  <c r="T75" i="26"/>
  <c r="T74" i="26" s="1"/>
  <c r="N23" i="28"/>
  <c r="N10" i="28"/>
  <c r="N9" i="28" s="1"/>
  <c r="T107" i="26"/>
  <c r="T106" i="26" s="1"/>
  <c r="T87" i="26"/>
  <c r="U87" i="26" s="1"/>
  <c r="T71" i="26"/>
  <c r="U71" i="26" s="1"/>
  <c r="T59" i="26"/>
  <c r="T41" i="26"/>
  <c r="U41" i="26" s="1"/>
  <c r="T25" i="26"/>
  <c r="U25" i="26" s="1"/>
  <c r="T91" i="26"/>
  <c r="U91" i="26" s="1"/>
  <c r="T25" i="28"/>
  <c r="T24" i="28" s="1"/>
  <c r="N22" i="28"/>
  <c r="N21" i="28" s="1"/>
  <c r="T104" i="26"/>
  <c r="U104" i="26" s="1"/>
  <c r="T86" i="26"/>
  <c r="U86" i="26" s="1"/>
  <c r="T68" i="26"/>
  <c r="U68" i="26" s="1"/>
  <c r="T58" i="26"/>
  <c r="U58" i="26" s="1"/>
  <c r="T40" i="26"/>
  <c r="T24" i="26"/>
  <c r="U24" i="26" s="1"/>
  <c r="T23" i="26"/>
  <c r="T61" i="26"/>
  <c r="U61" i="26" s="1"/>
  <c r="T22" i="28"/>
  <c r="T21" i="28" s="1"/>
  <c r="N20" i="28"/>
  <c r="T103" i="26"/>
  <c r="T85" i="26"/>
  <c r="T67" i="26"/>
  <c r="U67" i="26" s="1"/>
  <c r="T55" i="26"/>
  <c r="T54" i="26" s="1"/>
  <c r="T37" i="26"/>
  <c r="T19" i="28"/>
  <c r="T18" i="28" s="1"/>
  <c r="N17" i="28"/>
  <c r="T100" i="26"/>
  <c r="T99" i="26" s="1"/>
  <c r="T82" i="26"/>
  <c r="U82" i="26" s="1"/>
  <c r="T66" i="26"/>
  <c r="U66" i="26" s="1"/>
  <c r="T52" i="26"/>
  <c r="T51" i="26" s="1"/>
  <c r="T36" i="26"/>
  <c r="U36" i="26" s="1"/>
  <c r="T22" i="26"/>
  <c r="U22" i="26" s="1"/>
  <c r="T31" i="26"/>
  <c r="U31" i="26" s="1"/>
  <c r="T16" i="28"/>
  <c r="T15" i="28" s="1"/>
  <c r="N14" i="28"/>
  <c r="T97" i="26"/>
  <c r="T96" i="26" s="1"/>
  <c r="T81" i="26"/>
  <c r="T63" i="26"/>
  <c r="U63" i="26" s="1"/>
  <c r="T49" i="26"/>
  <c r="U49" i="26" s="1"/>
  <c r="T33" i="26"/>
  <c r="U33" i="26" s="1"/>
  <c r="T19" i="26"/>
  <c r="U19" i="26" s="1"/>
  <c r="T15" i="26"/>
  <c r="U15" i="26" s="1"/>
  <c r="T13" i="28"/>
  <c r="T12" i="28" s="1"/>
  <c r="N19" i="28"/>
  <c r="N18" i="28" s="1"/>
  <c r="T94" i="26"/>
  <c r="T93" i="26" s="1"/>
  <c r="T78" i="26"/>
  <c r="T77" i="26" s="1"/>
  <c r="T62" i="26"/>
  <c r="U62" i="26" s="1"/>
  <c r="T48" i="26"/>
  <c r="U48" i="26" s="1"/>
  <c r="T32" i="26"/>
  <c r="U32" i="26" s="1"/>
  <c r="T18" i="26"/>
  <c r="T10" i="28"/>
  <c r="T9" i="28" s="1"/>
  <c r="T47" i="26"/>
  <c r="T14" i="26"/>
  <c r="W51" i="1"/>
  <c r="V96" i="26"/>
  <c r="V18" i="28"/>
  <c r="V102" i="26"/>
  <c r="U59" i="26"/>
  <c r="V106" i="26"/>
  <c r="U106" i="26" s="1"/>
  <c r="U107" i="26"/>
  <c r="V65" i="26"/>
  <c r="V46" i="26"/>
  <c r="W21" i="1"/>
  <c r="W118" i="1"/>
  <c r="V17" i="26"/>
  <c r="V70" i="26"/>
  <c r="U23" i="26"/>
  <c r="V57" i="26"/>
  <c r="P60" i="1"/>
  <c r="V27" i="26"/>
  <c r="U27" i="26" s="1"/>
  <c r="U28" i="26"/>
  <c r="U37" i="26"/>
  <c r="V84" i="26"/>
  <c r="V30" i="26"/>
  <c r="V89" i="26"/>
  <c r="W69" i="1"/>
  <c r="W68" i="1" s="1"/>
  <c r="V99" i="26"/>
  <c r="V43" i="26"/>
  <c r="U43" i="26" s="1"/>
  <c r="U44" i="26"/>
  <c r="V80" i="26"/>
  <c r="V15" i="28"/>
  <c r="V77" i="26"/>
  <c r="M35" i="26"/>
  <c r="V9" i="28"/>
  <c r="U52" i="26"/>
  <c r="V51" i="26"/>
  <c r="V54" i="26"/>
  <c r="V93" i="26"/>
  <c r="N51" i="1"/>
  <c r="V21" i="28"/>
  <c r="U21" i="28" s="1"/>
  <c r="V21" i="26"/>
  <c r="V12" i="28"/>
  <c r="M96" i="1"/>
  <c r="R53" i="1"/>
  <c r="W60" i="1"/>
  <c r="R17" i="1"/>
  <c r="S76" i="1"/>
  <c r="S75" i="1" s="1"/>
  <c r="W37" i="1"/>
  <c r="R34" i="1"/>
  <c r="N14" i="26"/>
  <c r="N13" i="26" s="1"/>
  <c r="O135" i="1"/>
  <c r="O116" i="1"/>
  <c r="O99" i="1"/>
  <c r="O87" i="1"/>
  <c r="O71" i="1"/>
  <c r="O54" i="1"/>
  <c r="O35" i="1"/>
  <c r="O23" i="1"/>
  <c r="O24" i="1"/>
  <c r="O134" i="1"/>
  <c r="O133" i="1" s="1"/>
  <c r="O115" i="1"/>
  <c r="O98" i="1"/>
  <c r="O84" i="1"/>
  <c r="O70" i="1"/>
  <c r="O53" i="1"/>
  <c r="O34" i="1"/>
  <c r="O22" i="1"/>
  <c r="O38" i="1"/>
  <c r="O129" i="1"/>
  <c r="O111" i="1"/>
  <c r="O97" i="1"/>
  <c r="O83" i="1"/>
  <c r="O63" i="1"/>
  <c r="O52" i="1"/>
  <c r="O51" i="1" s="1"/>
  <c r="O31" i="1"/>
  <c r="O19" i="1"/>
  <c r="O56" i="1"/>
  <c r="O128" i="1"/>
  <c r="O110" i="1"/>
  <c r="O94" i="1"/>
  <c r="O82" i="1"/>
  <c r="O62" i="1"/>
  <c r="O47" i="1"/>
  <c r="O30" i="1"/>
  <c r="O18" i="1"/>
  <c r="O100" i="1"/>
  <c r="O12" i="1"/>
  <c r="O124" i="1"/>
  <c r="O106" i="1"/>
  <c r="O93" i="1"/>
  <c r="O79" i="1"/>
  <c r="O61" i="1"/>
  <c r="O46" i="1"/>
  <c r="O28" i="1"/>
  <c r="O17" i="1"/>
  <c r="O119" i="1"/>
  <c r="O123" i="1"/>
  <c r="O105" i="1"/>
  <c r="O92" i="1"/>
  <c r="O78" i="1"/>
  <c r="O58" i="1"/>
  <c r="O40" i="1"/>
  <c r="O27" i="1"/>
  <c r="O13" i="1"/>
  <c r="O72" i="1"/>
  <c r="O120" i="1"/>
  <c r="O104" i="1"/>
  <c r="O89" i="1"/>
  <c r="O77" i="1"/>
  <c r="O57" i="1"/>
  <c r="O39" i="1"/>
  <c r="O26" i="1"/>
  <c r="O88" i="1"/>
  <c r="W122" i="1"/>
  <c r="W76" i="1"/>
  <c r="W75" i="1" s="1"/>
  <c r="R52" i="1"/>
  <c r="R18" i="1"/>
  <c r="N91" i="1"/>
  <c r="R31" i="1"/>
  <c r="W16" i="1"/>
  <c r="W114" i="1"/>
  <c r="V13" i="26"/>
  <c r="U14" i="26"/>
  <c r="W64" i="1"/>
  <c r="W86" i="1"/>
  <c r="W109" i="1"/>
  <c r="W108" i="1" s="1"/>
  <c r="W25" i="1"/>
  <c r="W96" i="1"/>
  <c r="R46" i="1"/>
  <c r="R27" i="1"/>
  <c r="M89" i="26"/>
  <c r="R83" i="1"/>
  <c r="R116" i="1"/>
  <c r="R135" i="1"/>
  <c r="R62" i="1"/>
  <c r="R94" i="1"/>
  <c r="R115" i="1"/>
  <c r="N60" i="1"/>
  <c r="N114" i="1"/>
  <c r="P96" i="1"/>
  <c r="R88" i="1"/>
  <c r="R123" i="1"/>
  <c r="V134" i="1"/>
  <c r="Q22" i="26"/>
  <c r="Q36" i="26"/>
  <c r="Q60" i="26"/>
  <c r="Q66" i="26"/>
  <c r="Q72" i="26"/>
  <c r="Q82" i="26"/>
  <c r="Q90" i="26"/>
  <c r="O64" i="1"/>
  <c r="M30" i="26"/>
  <c r="U135" i="1"/>
  <c r="U133" i="1" s="1"/>
  <c r="U132" i="1" s="1"/>
  <c r="U131" i="1" s="1"/>
  <c r="U89" i="1"/>
  <c r="V89" i="1" s="1"/>
  <c r="U70" i="1"/>
  <c r="U119" i="1"/>
  <c r="V119" i="1" s="1"/>
  <c r="U82" i="1"/>
  <c r="U58" i="1"/>
  <c r="V58" i="1" s="1"/>
  <c r="U39" i="1"/>
  <c r="V39" i="1" s="1"/>
  <c r="U23" i="1"/>
  <c r="V23" i="1" s="1"/>
  <c r="U98" i="1"/>
  <c r="V98" i="1" s="1"/>
  <c r="U31" i="1"/>
  <c r="V31" i="1" s="1"/>
  <c r="U87" i="1"/>
  <c r="V87" i="1" s="1"/>
  <c r="U27" i="1"/>
  <c r="V27" i="1" s="1"/>
  <c r="U106" i="1"/>
  <c r="V106" i="1" s="1"/>
  <c r="U77" i="1"/>
  <c r="U56" i="1"/>
  <c r="U35" i="1"/>
  <c r="V35" i="1" s="1"/>
  <c r="U19" i="1"/>
  <c r="V19" i="1" s="1"/>
  <c r="U65" i="1"/>
  <c r="U53" i="1"/>
  <c r="V53" i="1" s="1"/>
  <c r="U17" i="1"/>
  <c r="V17" i="1" s="1"/>
  <c r="U62" i="1"/>
  <c r="V62" i="1" s="1"/>
  <c r="U46" i="1"/>
  <c r="U129" i="1"/>
  <c r="V129" i="1" s="1"/>
  <c r="U13" i="1"/>
  <c r="V13" i="1" s="1"/>
  <c r="U47" i="1"/>
  <c r="V47" i="1" s="1"/>
  <c r="U83" i="1"/>
  <c r="V83" i="1" s="1"/>
  <c r="U123" i="1"/>
  <c r="U124" i="1"/>
  <c r="V124" i="1" s="1"/>
  <c r="U100" i="1"/>
  <c r="V100" i="1" s="1"/>
  <c r="U34" i="1"/>
  <c r="U66" i="1"/>
  <c r="V66" i="1" s="1"/>
  <c r="U105" i="1"/>
  <c r="V105" i="1" s="1"/>
  <c r="U104" i="1"/>
  <c r="U99" i="1"/>
  <c r="V99" i="1" s="1"/>
  <c r="U92" i="1"/>
  <c r="U54" i="1"/>
  <c r="V54" i="1" s="1"/>
  <c r="U88" i="1"/>
  <c r="V88" i="1" s="1"/>
  <c r="U38" i="1"/>
  <c r="V38" i="1" s="1"/>
  <c r="U110" i="1"/>
  <c r="U84" i="1"/>
  <c r="V84" i="1" s="1"/>
  <c r="U61" i="1"/>
  <c r="U120" i="1"/>
  <c r="V120" i="1" s="1"/>
  <c r="U22" i="1"/>
  <c r="U57" i="1"/>
  <c r="V57" i="1" s="1"/>
  <c r="U93" i="1"/>
  <c r="V93" i="1" s="1"/>
  <c r="U12" i="1"/>
  <c r="U116" i="1"/>
  <c r="V116" i="1" s="1"/>
  <c r="U128" i="1"/>
  <c r="V128" i="1" s="1"/>
  <c r="U40" i="1"/>
  <c r="V40" i="1" s="1"/>
  <c r="U78" i="1"/>
  <c r="V78" i="1" s="1"/>
  <c r="U115" i="1"/>
  <c r="U30" i="1"/>
  <c r="U29" i="1" s="1"/>
  <c r="U63" i="1"/>
  <c r="V63" i="1" s="1"/>
  <c r="U94" i="1"/>
  <c r="V94" i="1" s="1"/>
  <c r="U18" i="1"/>
  <c r="U52" i="1"/>
  <c r="U51" i="1" s="1"/>
  <c r="U71" i="1"/>
  <c r="V71" i="1" s="1"/>
  <c r="U111" i="1"/>
  <c r="V111" i="1" s="1"/>
  <c r="U26" i="1"/>
  <c r="U97" i="1"/>
  <c r="U96" i="1" s="1"/>
  <c r="M11" i="1"/>
  <c r="M10" i="1" s="1"/>
  <c r="K60" i="1"/>
  <c r="N133" i="1"/>
  <c r="N132" i="1" s="1"/>
  <c r="Q19" i="26"/>
  <c r="Q25" i="26"/>
  <c r="Q33" i="26"/>
  <c r="Q41" i="26"/>
  <c r="Q49" i="26"/>
  <c r="Q59" i="26"/>
  <c r="Q63" i="26"/>
  <c r="Q71" i="26"/>
  <c r="Q81" i="26"/>
  <c r="Q87" i="26"/>
  <c r="M25" i="1"/>
  <c r="S51" i="1"/>
  <c r="L81" i="1"/>
  <c r="L133" i="1"/>
  <c r="L132" i="1" s="1"/>
  <c r="L131" i="1" s="1"/>
  <c r="M114" i="1"/>
  <c r="M133" i="1"/>
  <c r="M132" i="1" s="1"/>
  <c r="M131" i="1" s="1"/>
  <c r="O81" i="1"/>
  <c r="R58" i="1"/>
  <c r="R63" i="1"/>
  <c r="M55" i="1"/>
  <c r="R26" i="1"/>
  <c r="R40" i="1"/>
  <c r="S114" i="1"/>
  <c r="P69" i="1"/>
  <c r="P68" i="1" s="1"/>
  <c r="K81" i="1"/>
  <c r="K114" i="1"/>
  <c r="R65" i="1"/>
  <c r="R84" i="1"/>
  <c r="R99" i="1"/>
  <c r="R119" i="1"/>
  <c r="R87" i="1"/>
  <c r="R104" i="1"/>
  <c r="J13" i="26"/>
  <c r="Q18" i="26"/>
  <c r="Q24" i="26"/>
  <c r="Q32" i="26"/>
  <c r="Q40" i="26"/>
  <c r="Q48" i="26"/>
  <c r="Q58" i="26"/>
  <c r="Q62" i="26"/>
  <c r="Q68" i="26"/>
  <c r="Q86" i="26"/>
  <c r="Q104" i="26"/>
  <c r="M141" i="1"/>
  <c r="Q141" i="1"/>
  <c r="R57" i="1"/>
  <c r="L76" i="1"/>
  <c r="L75" i="1" s="1"/>
  <c r="L91" i="1"/>
  <c r="Q96" i="1"/>
  <c r="R110" i="1"/>
  <c r="R128" i="1"/>
  <c r="K103" i="1"/>
  <c r="K102" i="1" s="1"/>
  <c r="K69" i="1"/>
  <c r="K68" i="1" s="1"/>
  <c r="P114" i="1"/>
  <c r="K122" i="1"/>
  <c r="P133" i="1"/>
  <c r="P132" i="1" s="1"/>
  <c r="P131" i="1" s="1"/>
  <c r="R70" i="1"/>
  <c r="R105" i="1"/>
  <c r="N86" i="1"/>
  <c r="N76" i="1"/>
  <c r="N75" i="1" s="1"/>
  <c r="N96" i="1"/>
  <c r="N16" i="1"/>
  <c r="P141" i="1"/>
  <c r="N103" i="1"/>
  <c r="N102" i="1" s="1"/>
  <c r="N109" i="1"/>
  <c r="N108" i="1" s="1"/>
  <c r="M57" i="26"/>
  <c r="M70" i="26"/>
  <c r="N37" i="1"/>
  <c r="Q64" i="1"/>
  <c r="Q118" i="1"/>
  <c r="N118" i="1"/>
  <c r="M65" i="26"/>
  <c r="S55" i="1"/>
  <c r="R22" i="1"/>
  <c r="R38" i="1"/>
  <c r="R56" i="1"/>
  <c r="K25" i="1"/>
  <c r="J141" i="1"/>
  <c r="M109" i="1"/>
  <c r="M108" i="1" s="1"/>
  <c r="N141" i="1"/>
  <c r="M29" i="28"/>
  <c r="M30" i="28" s="1"/>
  <c r="M9" i="28"/>
  <c r="M8" i="28" s="1"/>
  <c r="M7" i="28" s="1"/>
  <c r="M27" i="28" s="1"/>
  <c r="M39" i="26"/>
  <c r="N33" i="1"/>
  <c r="N145" i="1"/>
  <c r="N148" i="1" s="1"/>
  <c r="N25" i="1"/>
  <c r="M46" i="26"/>
  <c r="L141" i="1"/>
  <c r="M33" i="1"/>
  <c r="S141" i="1"/>
  <c r="Q33" i="1"/>
  <c r="O122" i="1"/>
  <c r="R61" i="1"/>
  <c r="R78" i="1"/>
  <c r="R93" i="1"/>
  <c r="R111" i="1"/>
  <c r="R129" i="1"/>
  <c r="Q69" i="1"/>
  <c r="Q68" i="1" s="1"/>
  <c r="L96" i="1"/>
  <c r="Q122" i="1"/>
  <c r="M64" i="1"/>
  <c r="N127" i="1"/>
  <c r="N126" i="1" s="1"/>
  <c r="M111" i="26"/>
  <c r="M13" i="26"/>
  <c r="M102" i="26"/>
  <c r="M80" i="26"/>
  <c r="M17" i="26"/>
  <c r="M113" i="26"/>
  <c r="R98" i="1"/>
  <c r="N140" i="1"/>
  <c r="N139" i="1"/>
  <c r="Q23" i="26"/>
  <c r="Q31" i="26"/>
  <c r="Q37" i="26"/>
  <c r="Q47" i="26"/>
  <c r="Q61" i="26"/>
  <c r="Q67" i="26"/>
  <c r="Q85" i="26"/>
  <c r="Q91" i="26"/>
  <c r="Q103" i="26"/>
  <c r="R19" i="1"/>
  <c r="R35" i="1"/>
  <c r="R54" i="1"/>
  <c r="K141" i="1"/>
  <c r="P21" i="1"/>
  <c r="K29" i="1"/>
  <c r="O91" i="1"/>
  <c r="O109" i="1"/>
  <c r="P76" i="1"/>
  <c r="P75" i="1" s="1"/>
  <c r="P91" i="1"/>
  <c r="P109" i="1"/>
  <c r="P108" i="1" s="1"/>
  <c r="K118" i="1"/>
  <c r="Q76" i="1"/>
  <c r="Q75" i="1" s="1"/>
  <c r="Q127" i="1"/>
  <c r="Q126" i="1" s="1"/>
  <c r="M21" i="26"/>
  <c r="M84" i="26"/>
  <c r="K9" i="28"/>
  <c r="Q10" i="28"/>
  <c r="K21" i="28"/>
  <c r="Q21" i="28" s="1"/>
  <c r="Q22" i="28"/>
  <c r="K12" i="28"/>
  <c r="Q12" i="28" s="1"/>
  <c r="Q13" i="28"/>
  <c r="K24" i="28"/>
  <c r="Q24" i="28" s="1"/>
  <c r="Q25" i="28"/>
  <c r="K15" i="28"/>
  <c r="Q15" i="28" s="1"/>
  <c r="Q16" i="28"/>
  <c r="K18" i="28"/>
  <c r="Q18" i="28" s="1"/>
  <c r="Q19" i="28"/>
  <c r="K77" i="26"/>
  <c r="Q77" i="26" s="1"/>
  <c r="Q78" i="26"/>
  <c r="K93" i="26"/>
  <c r="Q93" i="26" s="1"/>
  <c r="Q94" i="26"/>
  <c r="K96" i="26"/>
  <c r="Q96" i="26" s="1"/>
  <c r="Q97" i="26"/>
  <c r="K106" i="26"/>
  <c r="Q107" i="26"/>
  <c r="Q14" i="26"/>
  <c r="K27" i="26"/>
  <c r="Q27" i="26" s="1"/>
  <c r="Q28" i="26"/>
  <c r="K43" i="26"/>
  <c r="Q43" i="26" s="1"/>
  <c r="Q44" i="26"/>
  <c r="K51" i="26"/>
  <c r="Q51" i="26" s="1"/>
  <c r="Q52" i="26"/>
  <c r="K99" i="26"/>
  <c r="Q100" i="26"/>
  <c r="K112" i="26"/>
  <c r="Q112" i="26" s="1"/>
  <c r="Q15" i="26"/>
  <c r="K54" i="26"/>
  <c r="Q54" i="26" s="1"/>
  <c r="Q55" i="26"/>
  <c r="K74" i="26"/>
  <c r="Q74" i="26" s="1"/>
  <c r="Q75" i="26"/>
  <c r="R12" i="1"/>
  <c r="K21" i="1"/>
  <c r="P29" i="1"/>
  <c r="K37" i="1"/>
  <c r="K55" i="1"/>
  <c r="S25" i="1"/>
  <c r="R23" i="1"/>
  <c r="R39" i="1"/>
  <c r="R71" i="1"/>
  <c r="R89" i="1"/>
  <c r="R47" i="1"/>
  <c r="R106" i="1"/>
  <c r="R124" i="1"/>
  <c r="R82" i="1"/>
  <c r="R77" i="1"/>
  <c r="R30" i="1"/>
  <c r="N68" i="1"/>
  <c r="N44" i="1"/>
  <c r="R134" i="1"/>
  <c r="R97" i="1"/>
  <c r="N50" i="1"/>
  <c r="R13" i="1"/>
  <c r="R92" i="1"/>
  <c r="N10" i="1"/>
  <c r="Q25" i="1"/>
  <c r="L11" i="1"/>
  <c r="L10" i="1" s="1"/>
  <c r="L55" i="1"/>
  <c r="O21" i="1"/>
  <c r="J60" i="1"/>
  <c r="O69" i="1"/>
  <c r="P86" i="1"/>
  <c r="L109" i="1"/>
  <c r="L108" i="1" s="1"/>
  <c r="S133" i="1"/>
  <c r="S132" i="1" s="1"/>
  <c r="S131" i="1" s="1"/>
  <c r="S96" i="1"/>
  <c r="M81" i="1"/>
  <c r="Q91" i="1"/>
  <c r="S37" i="1"/>
  <c r="P55" i="1"/>
  <c r="K96" i="1"/>
  <c r="P81" i="1"/>
  <c r="Q109" i="1"/>
  <c r="Q108" i="1" s="1"/>
  <c r="S109" i="1"/>
  <c r="S108" i="1" s="1"/>
  <c r="O11" i="1"/>
  <c r="Q21" i="1"/>
  <c r="L33" i="1"/>
  <c r="Q29" i="1"/>
  <c r="S45" i="1"/>
  <c r="S44" i="1" s="1"/>
  <c r="S43" i="1" s="1"/>
  <c r="K45" i="1"/>
  <c r="K44" i="1" s="1"/>
  <c r="K43" i="1" s="1"/>
  <c r="S122" i="1"/>
  <c r="Q86" i="1"/>
  <c r="P17" i="26"/>
  <c r="R39" i="26"/>
  <c r="K39" i="26"/>
  <c r="L17" i="26"/>
  <c r="N39" i="26"/>
  <c r="O80" i="26"/>
  <c r="M91" i="1"/>
  <c r="P122" i="1"/>
  <c r="S86" i="1"/>
  <c r="K86" i="1"/>
  <c r="L86" i="1"/>
  <c r="S81" i="1"/>
  <c r="S103" i="1"/>
  <c r="S102" i="1" s="1"/>
  <c r="M118" i="1"/>
  <c r="K13" i="26"/>
  <c r="L16" i="1"/>
  <c r="M29" i="1"/>
  <c r="M127" i="1"/>
  <c r="M126" i="1" s="1"/>
  <c r="O118" i="1"/>
  <c r="P84" i="26"/>
  <c r="P102" i="26"/>
  <c r="R30" i="26"/>
  <c r="R46" i="26"/>
  <c r="K46" i="26"/>
  <c r="L84" i="26"/>
  <c r="L102" i="26"/>
  <c r="N30" i="26"/>
  <c r="N46" i="26"/>
  <c r="O39" i="26"/>
  <c r="L8" i="28"/>
  <c r="L7" i="28" s="1"/>
  <c r="L27" i="28" s="1"/>
  <c r="R21" i="26"/>
  <c r="R35" i="26"/>
  <c r="R65" i="26"/>
  <c r="J89" i="26"/>
  <c r="O8" i="28"/>
  <c r="O7" i="28" s="1"/>
  <c r="O27" i="28" s="1"/>
  <c r="K21" i="26"/>
  <c r="K35" i="26"/>
  <c r="K65" i="26"/>
  <c r="P8" i="28"/>
  <c r="P7" i="28" s="1"/>
  <c r="P27" i="28" s="1"/>
  <c r="N21" i="26"/>
  <c r="N35" i="26"/>
  <c r="N65" i="26"/>
  <c r="O30" i="26"/>
  <c r="O46" i="26"/>
  <c r="O89" i="26"/>
  <c r="K33" i="1"/>
  <c r="L51" i="1"/>
  <c r="P45" i="1"/>
  <c r="P44" i="1" s="1"/>
  <c r="P43" i="1" s="1"/>
  <c r="K133" i="1"/>
  <c r="K132" i="1" s="1"/>
  <c r="K131" i="1" s="1"/>
  <c r="P13" i="26"/>
  <c r="P16" i="1"/>
  <c r="Q45" i="1"/>
  <c r="Q44" i="1" s="1"/>
  <c r="Q43" i="1" s="1"/>
  <c r="P103" i="1"/>
  <c r="P102" i="1" s="1"/>
  <c r="S64" i="1"/>
  <c r="K64" i="1"/>
  <c r="P127" i="1"/>
  <c r="P126" i="1" s="1"/>
  <c r="S21" i="1"/>
  <c r="L37" i="1"/>
  <c r="M21" i="1"/>
  <c r="Q51" i="1"/>
  <c r="P21" i="26"/>
  <c r="P35" i="26"/>
  <c r="P65" i="26"/>
  <c r="L21" i="26"/>
  <c r="L35" i="26"/>
  <c r="L65" i="26"/>
  <c r="O84" i="26"/>
  <c r="O102" i="26"/>
  <c r="O13" i="26"/>
  <c r="R89" i="26"/>
  <c r="K30" i="26"/>
  <c r="K89" i="26"/>
  <c r="N89" i="26"/>
  <c r="O57" i="26"/>
  <c r="K76" i="1"/>
  <c r="K75" i="1" s="1"/>
  <c r="P39" i="26"/>
  <c r="P57" i="26"/>
  <c r="R17" i="26"/>
  <c r="K17" i="26"/>
  <c r="L39" i="26"/>
  <c r="L57" i="26"/>
  <c r="N17" i="26"/>
  <c r="O70" i="26"/>
  <c r="M16" i="1"/>
  <c r="L25" i="1"/>
  <c r="P37" i="1"/>
  <c r="O25" i="1"/>
  <c r="L122" i="1"/>
  <c r="S60" i="1"/>
  <c r="K91" i="1"/>
  <c r="M122" i="1"/>
  <c r="P70" i="26"/>
  <c r="R80" i="26"/>
  <c r="K80" i="26"/>
  <c r="L70" i="26"/>
  <c r="L106" i="26"/>
  <c r="N80" i="26"/>
  <c r="J8" i="28"/>
  <c r="J7" i="28" s="1"/>
  <c r="J27" i="28" s="1"/>
  <c r="J11" i="1"/>
  <c r="J10" i="1" s="1"/>
  <c r="L114" i="1"/>
  <c r="S91" i="1"/>
  <c r="K109" i="1"/>
  <c r="K108" i="1" s="1"/>
  <c r="M51" i="1"/>
  <c r="L29" i="1"/>
  <c r="M45" i="1"/>
  <c r="M44" i="1" s="1"/>
  <c r="M43" i="1" s="1"/>
  <c r="L64" i="1"/>
  <c r="Q81" i="1"/>
  <c r="K127" i="1"/>
  <c r="K126" i="1" s="1"/>
  <c r="P30" i="26"/>
  <c r="P46" i="26"/>
  <c r="P89" i="26"/>
  <c r="R84" i="26"/>
  <c r="R102" i="26"/>
  <c r="K84" i="26"/>
  <c r="K102" i="26"/>
  <c r="L30" i="26"/>
  <c r="L46" i="26"/>
  <c r="L89" i="26"/>
  <c r="N84" i="26"/>
  <c r="N102" i="26"/>
  <c r="O17" i="26"/>
  <c r="Q37" i="1"/>
  <c r="O33" i="1"/>
  <c r="P51" i="1"/>
  <c r="Q16" i="1"/>
  <c r="S29" i="1"/>
  <c r="L45" i="1"/>
  <c r="L44" i="1" s="1"/>
  <c r="L43" i="1" s="1"/>
  <c r="L60" i="1"/>
  <c r="M76" i="1"/>
  <c r="M75" i="1" s="1"/>
  <c r="P64" i="1"/>
  <c r="R57" i="26"/>
  <c r="K57" i="26"/>
  <c r="N57" i="26"/>
  <c r="P25" i="1"/>
  <c r="L21" i="1"/>
  <c r="P33" i="1"/>
  <c r="S16" i="1"/>
  <c r="K51" i="1"/>
  <c r="Q103" i="1"/>
  <c r="Q102" i="1" s="1"/>
  <c r="S118" i="1"/>
  <c r="Q114" i="1"/>
  <c r="P80" i="26"/>
  <c r="R70" i="26"/>
  <c r="K70" i="26"/>
  <c r="L80" i="26"/>
  <c r="N70" i="26"/>
  <c r="O21" i="26"/>
  <c r="O35" i="26"/>
  <c r="O65" i="26"/>
  <c r="S33" i="1"/>
  <c r="L127" i="1"/>
  <c r="M60" i="1"/>
  <c r="L118" i="1"/>
  <c r="L103" i="1"/>
  <c r="L102" i="1" s="1"/>
  <c r="L69" i="1"/>
  <c r="L68" i="1" s="1"/>
  <c r="M86" i="1"/>
  <c r="M69" i="1"/>
  <c r="M68" i="1" s="1"/>
  <c r="Q133" i="1"/>
  <c r="Q132" i="1" s="1"/>
  <c r="Q131" i="1" s="1"/>
  <c r="L99" i="26"/>
  <c r="R8" i="28"/>
  <c r="R7" i="28" s="1"/>
  <c r="R27" i="28" s="1"/>
  <c r="K16" i="1"/>
  <c r="M37" i="1"/>
  <c r="M103" i="1"/>
  <c r="M102" i="1" s="1"/>
  <c r="O103" i="1"/>
  <c r="P118" i="1"/>
  <c r="J76" i="1"/>
  <c r="J75" i="1" s="1"/>
  <c r="J103" i="1"/>
  <c r="J102" i="1" s="1"/>
  <c r="J55" i="1"/>
  <c r="J21" i="1"/>
  <c r="J69" i="1"/>
  <c r="J68" i="1" s="1"/>
  <c r="J133" i="1"/>
  <c r="J132" i="1" s="1"/>
  <c r="J131" i="1" s="1"/>
  <c r="J16" i="1"/>
  <c r="J96" i="1"/>
  <c r="J81" i="1"/>
  <c r="J114" i="1"/>
  <c r="J46" i="26"/>
  <c r="J118" i="1"/>
  <c r="J127" i="1"/>
  <c r="J126" i="1" s="1"/>
  <c r="J33" i="1"/>
  <c r="J122" i="1"/>
  <c r="J25" i="1"/>
  <c r="J91" i="1"/>
  <c r="J29" i="1"/>
  <c r="J64" i="1"/>
  <c r="J45" i="1"/>
  <c r="J44" i="1" s="1"/>
  <c r="J43" i="1" s="1"/>
  <c r="J37" i="1"/>
  <c r="J109" i="1"/>
  <c r="J108" i="1" s="1"/>
  <c r="J51" i="1"/>
  <c r="J140" i="1"/>
  <c r="J86" i="1"/>
  <c r="K29" i="28"/>
  <c r="R29" i="28"/>
  <c r="R30" i="28" s="1"/>
  <c r="J29" i="28"/>
  <c r="J30" i="28" s="1"/>
  <c r="P29" i="28"/>
  <c r="P30" i="28" s="1"/>
  <c r="L29" i="28"/>
  <c r="L30" i="28" s="1"/>
  <c r="O29" i="28"/>
  <c r="O30" i="28" s="1"/>
  <c r="J70" i="26"/>
  <c r="L113" i="26"/>
  <c r="K145" i="1"/>
  <c r="K148" i="1" s="1"/>
  <c r="K140" i="1"/>
  <c r="J113" i="26"/>
  <c r="J65" i="26"/>
  <c r="O113" i="26"/>
  <c r="O111" i="26"/>
  <c r="J21" i="26"/>
  <c r="J39" i="26"/>
  <c r="J57" i="26"/>
  <c r="L111" i="26"/>
  <c r="J35" i="26"/>
  <c r="J111" i="26"/>
  <c r="K111" i="26"/>
  <c r="P113" i="26"/>
  <c r="R113" i="26"/>
  <c r="J84" i="26"/>
  <c r="J80" i="26"/>
  <c r="R111" i="26"/>
  <c r="J102" i="26"/>
  <c r="J17" i="26"/>
  <c r="J30" i="26"/>
  <c r="K139" i="1"/>
  <c r="K113" i="26"/>
  <c r="P111" i="26"/>
  <c r="M146" i="1"/>
  <c r="L145" i="1"/>
  <c r="L140" i="1"/>
  <c r="L146" i="1"/>
  <c r="L139" i="1"/>
  <c r="Q145" i="1"/>
  <c r="M140" i="1"/>
  <c r="P140" i="1"/>
  <c r="S140" i="1"/>
  <c r="M139" i="1"/>
  <c r="J139" i="1"/>
  <c r="Q140" i="1"/>
  <c r="S146" i="1"/>
  <c r="M145" i="1"/>
  <c r="Q146" i="1"/>
  <c r="Q139" i="1"/>
  <c r="P146" i="1"/>
  <c r="S145" i="1"/>
  <c r="S139" i="1"/>
  <c r="J145" i="1"/>
  <c r="J148" i="1" s="1"/>
  <c r="P139" i="1"/>
  <c r="P145" i="1"/>
  <c r="O45" i="1" l="1"/>
  <c r="U22" i="28"/>
  <c r="U18" i="28"/>
  <c r="U21" i="1"/>
  <c r="N8" i="28"/>
  <c r="N7" i="28" s="1"/>
  <c r="N27" i="28" s="1"/>
  <c r="O141" i="1"/>
  <c r="O55" i="1"/>
  <c r="O127" i="1"/>
  <c r="O96" i="1"/>
  <c r="N113" i="1"/>
  <c r="W50" i="1"/>
  <c r="W49" i="1" s="1"/>
  <c r="U25" i="1"/>
  <c r="U96" i="26"/>
  <c r="O86" i="1"/>
  <c r="O80" i="1" s="1"/>
  <c r="U51" i="26"/>
  <c r="U55" i="26"/>
  <c r="O60" i="1"/>
  <c r="U54" i="26"/>
  <c r="U15" i="28"/>
  <c r="U16" i="28"/>
  <c r="T13" i="26"/>
  <c r="U13" i="26" s="1"/>
  <c r="T8" i="28"/>
  <c r="T7" i="28" s="1"/>
  <c r="T27" i="28" s="1"/>
  <c r="T84" i="26"/>
  <c r="U84" i="26" s="1"/>
  <c r="U94" i="26"/>
  <c r="U11" i="1"/>
  <c r="U10" i="1" s="1"/>
  <c r="U33" i="1"/>
  <c r="U78" i="26"/>
  <c r="U19" i="28"/>
  <c r="T17" i="26"/>
  <c r="U17" i="26" s="1"/>
  <c r="T102" i="26"/>
  <c r="U102" i="26" s="1"/>
  <c r="U16" i="1"/>
  <c r="O76" i="1"/>
  <c r="O75" i="1" s="1"/>
  <c r="U85" i="26"/>
  <c r="T21" i="26"/>
  <c r="U21" i="26" s="1"/>
  <c r="T80" i="26"/>
  <c r="U80" i="26" s="1"/>
  <c r="U97" i="26"/>
  <c r="U13" i="28"/>
  <c r="U100" i="26"/>
  <c r="V127" i="1"/>
  <c r="V126" i="1" s="1"/>
  <c r="U81" i="26"/>
  <c r="U103" i="26"/>
  <c r="R29" i="1"/>
  <c r="U10" i="28"/>
  <c r="O29" i="1"/>
  <c r="U12" i="28"/>
  <c r="U93" i="26"/>
  <c r="U77" i="26"/>
  <c r="O16" i="1"/>
  <c r="O37" i="1"/>
  <c r="O114" i="1"/>
  <c r="O113" i="1" s="1"/>
  <c r="T46" i="26"/>
  <c r="U46" i="26" s="1"/>
  <c r="U24" i="28"/>
  <c r="U9" i="28"/>
  <c r="V8" i="28"/>
  <c r="U99" i="26"/>
  <c r="U25" i="28"/>
  <c r="K113" i="1"/>
  <c r="U114" i="1"/>
  <c r="U18" i="26"/>
  <c r="T30" i="26"/>
  <c r="U30" i="26" s="1"/>
  <c r="U60" i="1"/>
  <c r="U103" i="1"/>
  <c r="U102" i="1" s="1"/>
  <c r="T35" i="26"/>
  <c r="U35" i="26" s="1"/>
  <c r="T70" i="26"/>
  <c r="U70" i="26" s="1"/>
  <c r="U47" i="26"/>
  <c r="T89" i="26"/>
  <c r="U89" i="26" s="1"/>
  <c r="T65" i="26"/>
  <c r="U65" i="26" s="1"/>
  <c r="T39" i="26"/>
  <c r="U39" i="26" s="1"/>
  <c r="U75" i="26"/>
  <c r="U40" i="26"/>
  <c r="T57" i="26"/>
  <c r="U57" i="26" s="1"/>
  <c r="U74" i="26"/>
  <c r="W80" i="1"/>
  <c r="W113" i="1"/>
  <c r="V118" i="1"/>
  <c r="U122" i="1"/>
  <c r="V86" i="1"/>
  <c r="V12" i="26"/>
  <c r="W15" i="1"/>
  <c r="W9" i="1" s="1"/>
  <c r="W8" i="1" s="1"/>
  <c r="V37" i="1"/>
  <c r="N80" i="1"/>
  <c r="N74" i="1" s="1"/>
  <c r="Q50" i="1"/>
  <c r="Q49" i="1" s="1"/>
  <c r="R81" i="1"/>
  <c r="R96" i="1"/>
  <c r="U109" i="1"/>
  <c r="U108" i="1" s="1"/>
  <c r="U91" i="1"/>
  <c r="U55" i="1"/>
  <c r="O102" i="1"/>
  <c r="U69" i="1"/>
  <c r="U68" i="1" s="1"/>
  <c r="V65" i="1"/>
  <c r="V64" i="1" s="1"/>
  <c r="V115" i="1"/>
  <c r="V114" i="1" s="1"/>
  <c r="V30" i="1"/>
  <c r="V29" i="1" s="1"/>
  <c r="V92" i="1"/>
  <c r="V91" i="1" s="1"/>
  <c r="V34" i="1"/>
  <c r="V33" i="1" s="1"/>
  <c r="Q13" i="26"/>
  <c r="Q9" i="28"/>
  <c r="O108" i="1"/>
  <c r="S113" i="1"/>
  <c r="O44" i="1"/>
  <c r="U37" i="1"/>
  <c r="U45" i="1"/>
  <c r="U44" i="1" s="1"/>
  <c r="U43" i="1" s="1"/>
  <c r="U64" i="1"/>
  <c r="U76" i="1"/>
  <c r="U75" i="1" s="1"/>
  <c r="V70" i="1"/>
  <c r="V69" i="1" s="1"/>
  <c r="V68" i="1" s="1"/>
  <c r="V12" i="1"/>
  <c r="V11" i="1" s="1"/>
  <c r="V10" i="1" s="1"/>
  <c r="V135" i="1"/>
  <c r="V133" i="1" s="1"/>
  <c r="V132" i="1" s="1"/>
  <c r="V131" i="1" s="1"/>
  <c r="V22" i="1"/>
  <c r="V21" i="1" s="1"/>
  <c r="V77" i="1"/>
  <c r="V76" i="1" s="1"/>
  <c r="V75" i="1" s="1"/>
  <c r="V18" i="1"/>
  <c r="V16" i="1" s="1"/>
  <c r="U86" i="1"/>
  <c r="U81" i="1"/>
  <c r="V104" i="1"/>
  <c r="V103" i="1" s="1"/>
  <c r="V102" i="1" s="1"/>
  <c r="V123" i="1"/>
  <c r="V122" i="1" s="1"/>
  <c r="V26" i="1"/>
  <c r="V25" i="1" s="1"/>
  <c r="V52" i="1"/>
  <c r="V51" i="1" s="1"/>
  <c r="V46" i="1"/>
  <c r="V45" i="1" s="1"/>
  <c r="V44" i="1" s="1"/>
  <c r="V43" i="1" s="1"/>
  <c r="O10" i="1"/>
  <c r="Q113" i="26"/>
  <c r="R114" i="1"/>
  <c r="O50" i="1"/>
  <c r="R91" i="1"/>
  <c r="O68" i="1"/>
  <c r="O126" i="1"/>
  <c r="U127" i="1"/>
  <c r="U126" i="1" s="1"/>
  <c r="U118" i="1"/>
  <c r="V97" i="1"/>
  <c r="V96" i="1" s="1"/>
  <c r="O132" i="1"/>
  <c r="V82" i="1"/>
  <c r="V81" i="1" s="1"/>
  <c r="V56" i="1"/>
  <c r="V55" i="1" s="1"/>
  <c r="V61" i="1"/>
  <c r="V60" i="1" s="1"/>
  <c r="V110" i="1"/>
  <c r="V109" i="1" s="1"/>
  <c r="V108" i="1" s="1"/>
  <c r="Q17" i="26"/>
  <c r="M33" i="28"/>
  <c r="R55" i="1"/>
  <c r="Q113" i="1"/>
  <c r="R133" i="1"/>
  <c r="N15" i="1"/>
  <c r="N9" i="1" s="1"/>
  <c r="R33" i="1"/>
  <c r="R118" i="1"/>
  <c r="R25" i="1"/>
  <c r="M80" i="1"/>
  <c r="R21" i="1"/>
  <c r="S50" i="1"/>
  <c r="S49" i="1" s="1"/>
  <c r="R11" i="1"/>
  <c r="Q57" i="26"/>
  <c r="M12" i="26"/>
  <c r="M11" i="26" s="1"/>
  <c r="M10" i="26" s="1"/>
  <c r="M109" i="26" s="1"/>
  <c r="S80" i="1"/>
  <c r="P80" i="1"/>
  <c r="N144" i="1"/>
  <c r="N149" i="1" s="1"/>
  <c r="M114" i="26"/>
  <c r="R141" i="1"/>
  <c r="K30" i="28"/>
  <c r="Q29" i="28"/>
  <c r="K8" i="28"/>
  <c r="Q102" i="26"/>
  <c r="Q111" i="26"/>
  <c r="Q21" i="26"/>
  <c r="Q70" i="26"/>
  <c r="Q89" i="26"/>
  <c r="Q65" i="26"/>
  <c r="Q46" i="26"/>
  <c r="Q99" i="26"/>
  <c r="Q84" i="26"/>
  <c r="Q30" i="26"/>
  <c r="Q35" i="26"/>
  <c r="Q106" i="26"/>
  <c r="Q80" i="26"/>
  <c r="Q39" i="26"/>
  <c r="R146" i="1"/>
  <c r="K15" i="1"/>
  <c r="K9" i="1" s="1"/>
  <c r="K8" i="1" s="1"/>
  <c r="R51" i="1"/>
  <c r="R86" i="1"/>
  <c r="R60" i="1"/>
  <c r="R122" i="1"/>
  <c r="R16" i="1"/>
  <c r="R108" i="1"/>
  <c r="N43" i="1"/>
  <c r="R44" i="1"/>
  <c r="N131" i="1"/>
  <c r="R132" i="1"/>
  <c r="R64" i="1"/>
  <c r="R140" i="1"/>
  <c r="R37" i="1"/>
  <c r="R10" i="1"/>
  <c r="R76" i="1"/>
  <c r="R69" i="1"/>
  <c r="R103" i="1"/>
  <c r="R145" i="1"/>
  <c r="N49" i="1"/>
  <c r="R75" i="1"/>
  <c r="R68" i="1"/>
  <c r="R102" i="1"/>
  <c r="R139" i="1"/>
  <c r="L126" i="1"/>
  <c r="R126" i="1" s="1"/>
  <c r="R127" i="1"/>
  <c r="R109" i="1"/>
  <c r="R45" i="1"/>
  <c r="K50" i="1"/>
  <c r="K49" i="1" s="1"/>
  <c r="K80" i="1"/>
  <c r="M113" i="1"/>
  <c r="P113" i="1"/>
  <c r="Q80" i="1"/>
  <c r="L80" i="1"/>
  <c r="P15" i="1"/>
  <c r="P9" i="1" s="1"/>
  <c r="P8" i="1" s="1"/>
  <c r="L15" i="1"/>
  <c r="P50" i="1"/>
  <c r="P49" i="1" s="1"/>
  <c r="L50" i="1"/>
  <c r="L49" i="1" s="1"/>
  <c r="N12" i="26"/>
  <c r="N11" i="26" s="1"/>
  <c r="N10" i="26" s="1"/>
  <c r="K12" i="26"/>
  <c r="Q15" i="1"/>
  <c r="Q9" i="1" s="1"/>
  <c r="Q8" i="1" s="1"/>
  <c r="L113" i="1"/>
  <c r="P12" i="26"/>
  <c r="P11" i="26" s="1"/>
  <c r="P10" i="26" s="1"/>
  <c r="R12" i="26"/>
  <c r="R11" i="26" s="1"/>
  <c r="R10" i="26" s="1"/>
  <c r="S15" i="1"/>
  <c r="S9" i="1" s="1"/>
  <c r="S8" i="1" s="1"/>
  <c r="M50" i="1"/>
  <c r="M49" i="1" s="1"/>
  <c r="O12" i="26"/>
  <c r="O11" i="26" s="1"/>
  <c r="O10" i="26" s="1"/>
  <c r="L12" i="26"/>
  <c r="L11" i="26" s="1"/>
  <c r="L10" i="26" s="1"/>
  <c r="M15" i="1"/>
  <c r="M9" i="1" s="1"/>
  <c r="M8" i="1" s="1"/>
  <c r="O114" i="26"/>
  <c r="R114" i="26"/>
  <c r="L114" i="26"/>
  <c r="K114" i="26"/>
  <c r="P114" i="26"/>
  <c r="J144" i="1"/>
  <c r="J149" i="1" s="1"/>
  <c r="J113" i="1"/>
  <c r="J15" i="1"/>
  <c r="J9" i="1" s="1"/>
  <c r="J8" i="1" s="1"/>
  <c r="J80" i="1"/>
  <c r="J50" i="1"/>
  <c r="J49" i="1" s="1"/>
  <c r="O33" i="28"/>
  <c r="L33" i="28"/>
  <c r="J33" i="28"/>
  <c r="J12" i="26"/>
  <c r="J11" i="26" s="1"/>
  <c r="J10" i="26" s="1"/>
  <c r="J109" i="26" s="1"/>
  <c r="N29" i="28"/>
  <c r="K144" i="1"/>
  <c r="K149" i="1" s="1"/>
  <c r="J114" i="26"/>
  <c r="N111" i="26"/>
  <c r="N113" i="26"/>
  <c r="R33" i="28"/>
  <c r="P33" i="28"/>
  <c r="O146" i="1"/>
  <c r="M148" i="1"/>
  <c r="L148" i="1"/>
  <c r="L144" i="1"/>
  <c r="P144" i="1"/>
  <c r="S148" i="1"/>
  <c r="Q144" i="1"/>
  <c r="M144" i="1"/>
  <c r="Q148" i="1"/>
  <c r="P148" i="1"/>
  <c r="O145" i="1"/>
  <c r="O140" i="1"/>
  <c r="S144" i="1"/>
  <c r="O139" i="1"/>
  <c r="U15" i="1" l="1"/>
  <c r="U9" i="1" s="1"/>
  <c r="U8" i="1" s="1"/>
  <c r="O15" i="1"/>
  <c r="O9" i="1" s="1"/>
  <c r="R80" i="1"/>
  <c r="M74" i="1"/>
  <c r="K74" i="1"/>
  <c r="K42" i="1" s="1"/>
  <c r="W74" i="1"/>
  <c r="W42" i="1" s="1"/>
  <c r="W137" i="1" s="1"/>
  <c r="V7" i="28"/>
  <c r="U8" i="28"/>
  <c r="Q74" i="1"/>
  <c r="Q42" i="1" s="1"/>
  <c r="V113" i="1"/>
  <c r="V15" i="1"/>
  <c r="V9" i="1" s="1"/>
  <c r="V8" i="1" s="1"/>
  <c r="T12" i="26"/>
  <c r="T11" i="26" s="1"/>
  <c r="T109" i="26" s="1"/>
  <c r="V80" i="1"/>
  <c r="V11" i="26"/>
  <c r="V50" i="1"/>
  <c r="V49" i="1" s="1"/>
  <c r="U50" i="1"/>
  <c r="U49" i="1" s="1"/>
  <c r="O74" i="1"/>
  <c r="S74" i="1"/>
  <c r="S42" i="1" s="1"/>
  <c r="P74" i="1"/>
  <c r="P42" i="1" s="1"/>
  <c r="U80" i="1"/>
  <c r="U113" i="1"/>
  <c r="O131" i="1"/>
  <c r="O49" i="1"/>
  <c r="O43" i="1"/>
  <c r="R43" i="1"/>
  <c r="M116" i="26"/>
  <c r="R131" i="1"/>
  <c r="Q30" i="28"/>
  <c r="K7" i="28"/>
  <c r="Q8" i="28"/>
  <c r="Q114" i="26"/>
  <c r="K11" i="26"/>
  <c r="Q12" i="26"/>
  <c r="R148" i="1"/>
  <c r="L9" i="1"/>
  <c r="L8" i="1" s="1"/>
  <c r="R15" i="1"/>
  <c r="N42" i="1"/>
  <c r="R49" i="1"/>
  <c r="L74" i="1"/>
  <c r="R74" i="1" s="1"/>
  <c r="R113" i="1"/>
  <c r="R144" i="1"/>
  <c r="N8" i="1"/>
  <c r="R50" i="1"/>
  <c r="M42" i="1"/>
  <c r="N114" i="26"/>
  <c r="J74" i="1"/>
  <c r="J42" i="1" s="1"/>
  <c r="J137" i="1" s="1"/>
  <c r="P109" i="26"/>
  <c r="R109" i="26"/>
  <c r="N109" i="26"/>
  <c r="N30" i="28"/>
  <c r="J116" i="26"/>
  <c r="M149" i="1"/>
  <c r="L149" i="1"/>
  <c r="S149" i="1"/>
  <c r="P149" i="1"/>
  <c r="Q149" i="1"/>
  <c r="O144" i="1"/>
  <c r="O148" i="1"/>
  <c r="U12" i="26" l="1"/>
  <c r="L42" i="1"/>
  <c r="R42" i="1" s="1"/>
  <c r="V74" i="1"/>
  <c r="V42" i="1" s="1"/>
  <c r="V137" i="1" s="1"/>
  <c r="U7" i="28"/>
  <c r="U27" i="28" s="1"/>
  <c r="V27" i="28"/>
  <c r="V109" i="26"/>
  <c r="U109" i="26" s="1"/>
  <c r="U11" i="26"/>
  <c r="O42" i="1"/>
  <c r="U74" i="1"/>
  <c r="U42" i="1" s="1"/>
  <c r="U137" i="1" s="1"/>
  <c r="O8" i="1"/>
  <c r="R8" i="1"/>
  <c r="K27" i="28"/>
  <c r="Q7" i="28"/>
  <c r="K10" i="26"/>
  <c r="Q11" i="26"/>
  <c r="N137" i="1"/>
  <c r="R149" i="1"/>
  <c r="R9" i="1"/>
  <c r="L109" i="26"/>
  <c r="L116" i="26" s="1"/>
  <c r="O109" i="26"/>
  <c r="O116" i="26" s="1"/>
  <c r="K137" i="1"/>
  <c r="R116" i="26"/>
  <c r="P116" i="26"/>
  <c r="O149" i="1"/>
  <c r="N152" i="1" l="1"/>
  <c r="Q27" i="28"/>
  <c r="Q33" i="28" s="1"/>
  <c r="K33" i="28"/>
  <c r="K109" i="26"/>
  <c r="Q10" i="26"/>
  <c r="K152" i="1"/>
  <c r="Q109" i="26" l="1"/>
  <c r="K116" i="26"/>
  <c r="N33" i="28"/>
  <c r="N116" i="26"/>
  <c r="Q137" i="1" l="1"/>
  <c r="S137" i="1"/>
  <c r="M137" i="1"/>
  <c r="L137" i="1"/>
  <c r="P137" i="1"/>
  <c r="P152" i="1" s="1"/>
  <c r="Q152" i="1" l="1"/>
  <c r="R137" i="1"/>
  <c r="R152" i="1" s="1"/>
  <c r="M152" i="1"/>
  <c r="O137" i="1" l="1"/>
  <c r="L152" i="1"/>
  <c r="J152" i="1"/>
  <c r="O152" i="1" l="1"/>
  <c r="X4" i="1"/>
  <c r="Z1" i="1"/>
  <c r="X1" i="1"/>
  <c r="X2" i="1"/>
  <c r="X3" i="1"/>
  <c r="V4" i="1"/>
  <c r="V3" i="1"/>
  <c r="V2" i="1"/>
  <c r="T1" i="1" l="1"/>
  <c r="V1" i="1"/>
  <c r="T4" i="1"/>
  <c r="T3" i="1"/>
  <c r="T2" i="1" l="1"/>
  <c r="F18" i="25"/>
  <c r="S152" i="1" l="1"/>
</calcChain>
</file>

<file path=xl/sharedStrings.xml><?xml version="1.0" encoding="utf-8"?>
<sst xmlns="http://schemas.openxmlformats.org/spreadsheetml/2006/main" count="10941" uniqueCount="1008">
  <si>
    <t>215L 4</t>
  </si>
  <si>
    <t>215L 3</t>
  </si>
  <si>
    <t>20UQ 4</t>
  </si>
  <si>
    <t>20V6 3</t>
  </si>
  <si>
    <t>20VA</t>
  </si>
  <si>
    <t>6702 3</t>
  </si>
  <si>
    <t>20UQ 3</t>
  </si>
  <si>
    <t>Execução das Despesas Discricionárias - 2021*</t>
  </si>
  <si>
    <t>20V7 4</t>
  </si>
  <si>
    <t>20v8</t>
  </si>
  <si>
    <t>20ut 3</t>
  </si>
  <si>
    <t>Administração Direta</t>
  </si>
  <si>
    <t>212H</t>
  </si>
  <si>
    <t>21AE</t>
  </si>
  <si>
    <t>20v6 4</t>
  </si>
  <si>
    <t>UNIDADE GESTORA /FUNCIONAL PROGRAMÁTICA</t>
  </si>
  <si>
    <t>PTRES</t>
  </si>
  <si>
    <t>GND</t>
  </si>
  <si>
    <t>FONTE</t>
  </si>
  <si>
    <t>Concatenar</t>
  </si>
  <si>
    <t>Concatenar fonte</t>
  </si>
  <si>
    <t>Concatenar UG's 41000</t>
  </si>
  <si>
    <t>PLOA</t>
  </si>
  <si>
    <t>LOA**</t>
  </si>
  <si>
    <t>Lei + Créditos</t>
  </si>
  <si>
    <t>Dotação Bloqueada</t>
  </si>
  <si>
    <t>Empenhado</t>
  </si>
  <si>
    <t>Dotação a Executar (excluídas descentralizações externas - TED)</t>
  </si>
  <si>
    <t>Pré-empenho</t>
  </si>
  <si>
    <t>Liquidado</t>
  </si>
  <si>
    <t>% Execução</t>
  </si>
  <si>
    <t>Pago</t>
  </si>
  <si>
    <t>Dotação Disponível - detalhamento</t>
  </si>
  <si>
    <t>UG's MCOM</t>
  </si>
  <si>
    <t>UG's Descentralizadas</t>
  </si>
  <si>
    <t>Total</t>
  </si>
  <si>
    <t>DESPESAS DE FUNCIONAMENTO</t>
  </si>
  <si>
    <t>Secretaria Executiva - SEXEC</t>
  </si>
  <si>
    <r>
      <t>24.122.0032.</t>
    </r>
    <r>
      <rPr>
        <b/>
        <sz val="12"/>
        <color theme="4" tint="-0.249977111117893"/>
        <rFont val="Arial"/>
        <family val="2"/>
      </rPr>
      <t>216H</t>
    </r>
    <r>
      <rPr>
        <b/>
        <sz val="12"/>
        <rFont val="Arial"/>
        <family val="2"/>
      </rPr>
      <t>.0001 - Ajuda de Custo para Moradia ou Auxílio-Moradia a Agentes Públicos</t>
    </r>
  </si>
  <si>
    <t>0003</t>
  </si>
  <si>
    <t>Ajuda de Custo para Moradia ou Auxílio-Moradia a Agentes Públicos - Secretaria Executiva</t>
  </si>
  <si>
    <t>194952</t>
  </si>
  <si>
    <t>3</t>
  </si>
  <si>
    <t>0100</t>
  </si>
  <si>
    <t>191824</t>
  </si>
  <si>
    <t>0944</t>
  </si>
  <si>
    <r>
      <t>24.122.0032.</t>
    </r>
    <r>
      <rPr>
        <b/>
        <sz val="12"/>
        <color theme="4" tint="-0.249977111117893"/>
        <rFont val="Arial"/>
        <family val="2"/>
      </rPr>
      <t>2000</t>
    </r>
    <r>
      <rPr>
        <b/>
        <sz val="12"/>
        <rFont val="Arial"/>
        <family val="2"/>
      </rPr>
      <t>.0001 - Administração da Unidade</t>
    </r>
  </si>
  <si>
    <t>0001</t>
  </si>
  <si>
    <t>Sustentação e Modernização dos Serviços de Tecnologia de Informação e Comunicações</t>
  </si>
  <si>
    <t>194946</t>
  </si>
  <si>
    <t>191818</t>
  </si>
  <si>
    <t>4</t>
  </si>
  <si>
    <t>0002</t>
  </si>
  <si>
    <t xml:space="preserve"> Administração da Unidade - SECOM</t>
  </si>
  <si>
    <t>194948</t>
  </si>
  <si>
    <t>191820</t>
  </si>
  <si>
    <t>0005</t>
  </si>
  <si>
    <t xml:space="preserve"> Capacitação de Servidores Públicos Federais em Processo de Qualificação e Requalificação</t>
  </si>
  <si>
    <t>194954</t>
  </si>
  <si>
    <t>191826</t>
  </si>
  <si>
    <t>0006</t>
  </si>
  <si>
    <t xml:space="preserve"> Elaboração e Implantação do Modelo de Gestão por Competências</t>
  </si>
  <si>
    <t>194958</t>
  </si>
  <si>
    <t>191830</t>
  </si>
  <si>
    <t>001J</t>
  </si>
  <si>
    <t>Administração da Unidade - SERAD</t>
  </si>
  <si>
    <t>194963</t>
  </si>
  <si>
    <t>191835</t>
  </si>
  <si>
    <t>001K</t>
  </si>
  <si>
    <t xml:space="preserve"> Administração da Unidade - Mcom</t>
  </si>
  <si>
    <t>194964</t>
  </si>
  <si>
    <t>191836</t>
  </si>
  <si>
    <t>DESPESAS FINALÍSTICAS</t>
  </si>
  <si>
    <t>Assessoria de Comunicação - ASCOM</t>
  </si>
  <si>
    <r>
      <t>24.131.0032.</t>
    </r>
    <r>
      <rPr>
        <b/>
        <sz val="12"/>
        <color theme="4" tint="-0.249977111117893"/>
        <rFont val="Arial"/>
        <family val="2"/>
      </rPr>
      <t>4641</t>
    </r>
    <r>
      <rPr>
        <b/>
        <sz val="12"/>
        <rFont val="Arial"/>
        <family val="2"/>
      </rPr>
      <t>.0001 - Publicidade de Utilidade Pública</t>
    </r>
  </si>
  <si>
    <t>Publicidade de Utilidade Pública - Administração Direta</t>
  </si>
  <si>
    <t>191819</t>
  </si>
  <si>
    <t>Secretaria Especial de Comunicação Social - SECOM</t>
  </si>
  <si>
    <r>
      <t>24.131.0032.</t>
    </r>
    <r>
      <rPr>
        <b/>
        <sz val="12"/>
        <color theme="4" tint="-0.249977111117893"/>
        <rFont val="Arial"/>
        <family val="2"/>
      </rPr>
      <t>2017</t>
    </r>
    <r>
      <rPr>
        <b/>
        <sz val="12"/>
        <rFont val="Arial"/>
        <family val="2"/>
      </rPr>
      <t xml:space="preserve">.0001 -  Comunicação Institucional </t>
    </r>
  </si>
  <si>
    <t>0000</t>
  </si>
  <si>
    <t>Comunicação Institucional - Despesas Diversas</t>
  </si>
  <si>
    <t>194944</t>
  </si>
  <si>
    <t>191816</t>
  </si>
  <si>
    <t>Capacitação de Agentes para o Sistema de Comunicação de Governo do Poder Executivo Federal - SICOM</t>
  </si>
  <si>
    <t>194956</t>
  </si>
  <si>
    <t>191828</t>
  </si>
  <si>
    <t>Comunicação e Transmissão de Atos e Fatos do Governo Federal</t>
  </si>
  <si>
    <t>194960</t>
  </si>
  <si>
    <t>191832</t>
  </si>
  <si>
    <t>0007</t>
  </si>
  <si>
    <t>Promoção do Brasil no Exterior</t>
  </si>
  <si>
    <t>194961</t>
  </si>
  <si>
    <t>191833</t>
  </si>
  <si>
    <t>Publicidade de Utilidade Pública - SECOM</t>
  </si>
  <si>
    <t>191822</t>
  </si>
  <si>
    <t xml:space="preserve">Secretaria de Telecomunicações - SETEL </t>
  </si>
  <si>
    <r>
      <t>04.211.2205.</t>
    </r>
    <r>
      <rPr>
        <b/>
        <sz val="12"/>
        <color theme="4" tint="-0.249977111117893"/>
        <rFont val="Arial"/>
        <family val="2"/>
      </rPr>
      <t>00PN</t>
    </r>
    <r>
      <rPr>
        <b/>
        <sz val="12"/>
        <rFont val="Arial"/>
        <family val="2"/>
      </rPr>
      <t>.0002 - Participação do Brasil, como País não Membro, em Atividades de Cooperação Econômica junto à Organização para Cooperação e Desenvolvimento Econômico - OCDE</t>
    </r>
  </si>
  <si>
    <t>Participação do Brasil, como País não Membro, em Atividades de Cooperação Econômica junto à Organização para Cooperação e Desenvolvimento Econômico - OCDE - No exterior</t>
  </si>
  <si>
    <t>194940</t>
  </si>
  <si>
    <t>191812</t>
  </si>
  <si>
    <r>
      <t>24.126.2205.</t>
    </r>
    <r>
      <rPr>
        <b/>
        <sz val="12"/>
        <color theme="4" tint="-0.249977111117893"/>
        <rFont val="Arial"/>
        <family val="2"/>
      </rPr>
      <t>20V8</t>
    </r>
    <r>
      <rPr>
        <b/>
        <sz val="12"/>
        <rFont val="Arial"/>
        <family val="2"/>
      </rPr>
      <t>.0001 - Apoio a Iniciativas e Projetos de Inclusão Digital</t>
    </r>
  </si>
  <si>
    <t>Apoio a Iniciativas e Projetos de Inclusão Digital - Despesas Diversas</t>
  </si>
  <si>
    <t>194943</t>
  </si>
  <si>
    <t>191815</t>
  </si>
  <si>
    <t>Apoio a Espaços Públicos de Inclusão Digital</t>
  </si>
  <si>
    <t>194949</t>
  </si>
  <si>
    <t>191821</t>
  </si>
  <si>
    <t xml:space="preserve"> Promoção da Formação Digital
 </t>
  </si>
  <si>
    <t>194955</t>
  </si>
  <si>
    <t>191827</t>
  </si>
  <si>
    <t>Disponibilização de Infraestrutura para Conexão e Acesso à Internet</t>
  </si>
  <si>
    <t>194959</t>
  </si>
  <si>
    <t>0329</t>
  </si>
  <si>
    <t>191831</t>
  </si>
  <si>
    <r>
      <t>24.126.2205.</t>
    </r>
    <r>
      <rPr>
        <b/>
        <sz val="12"/>
        <color theme="4" tint="-0.249977111117893"/>
        <rFont val="Arial"/>
        <family val="2"/>
      </rPr>
      <t>15UL</t>
    </r>
    <r>
      <rPr>
        <b/>
        <sz val="12"/>
        <rFont val="Arial"/>
        <family val="2"/>
      </rPr>
      <t>.0010 - Implantação de Infraestrutura para os Projetos Norte e Nordeste Conectados</t>
    </r>
  </si>
  <si>
    <t>Implantação de Infraestrutura para os Projetos Norte e Nordeste Conectados</t>
  </si>
  <si>
    <t>194942</t>
  </si>
  <si>
    <t>191814</t>
  </si>
  <si>
    <t>205003</t>
  </si>
  <si>
    <r>
      <t>24.126.2205.</t>
    </r>
    <r>
      <rPr>
        <b/>
        <sz val="12"/>
        <color theme="4" tint="-0.249977111117893"/>
        <rFont val="Arial"/>
        <family val="2"/>
      </rPr>
      <t>15UK</t>
    </r>
    <r>
      <rPr>
        <b/>
        <sz val="12"/>
        <rFont val="Arial"/>
        <family val="2"/>
      </rPr>
      <t>.0001 - Implantação de Projetos de Cidades Digitais e Inteligentes</t>
    </r>
  </si>
  <si>
    <t xml:space="preserve"> Implantação de Projetos de Cidades Digitais e inteligentes</t>
  </si>
  <si>
    <t>194941</t>
  </si>
  <si>
    <t>191813</t>
  </si>
  <si>
    <r>
      <t>24.722.2205.</t>
    </r>
    <r>
      <rPr>
        <b/>
        <sz val="12"/>
        <color theme="4" tint="-0.249977111117893"/>
        <rFont val="Arial"/>
        <family val="2"/>
      </rPr>
      <t>20ZQ</t>
    </r>
    <r>
      <rPr>
        <b/>
        <sz val="12"/>
        <rFont val="Arial"/>
        <family val="2"/>
      </rPr>
      <t>.0001 - Estudos, Pesquisas e Produção de Indicadores na Área das Comunicações</t>
    </r>
  </si>
  <si>
    <t>Contratação de Estudos e Pesquisas</t>
  </si>
  <si>
    <t>191823</t>
  </si>
  <si>
    <t>Financiamento de Estudos e Pesquisas por meio de Cooperação Técnica Internacional</t>
  </si>
  <si>
    <t>191825</t>
  </si>
  <si>
    <t>Pesquisa de Opinião</t>
  </si>
  <si>
    <t>191834</t>
  </si>
  <si>
    <r>
      <t>24.571.2205.</t>
    </r>
    <r>
      <rPr>
        <b/>
        <sz val="12"/>
        <color theme="4" tint="-0.249977111117893"/>
        <rFont val="Arial"/>
        <family val="2"/>
      </rPr>
      <t>212H</t>
    </r>
    <r>
      <rPr>
        <b/>
        <sz val="12"/>
        <rFont val="Arial"/>
        <family val="2"/>
      </rPr>
      <t xml:space="preserve">.0001 - Manutenção de Contrato de Gestão com Organizações Sociais (Lei nº 9.637, de 15 de maio de 1998) </t>
    </r>
  </si>
  <si>
    <t>Operação e Desenvolvimento da Internet na Associação Rede Nacional de Ensino e Pesquisa - RNP - OS</t>
  </si>
  <si>
    <t>191829</t>
  </si>
  <si>
    <t>Secretaria de Radiodifusão - SERAD</t>
  </si>
  <si>
    <r>
      <t>24.722.2205.</t>
    </r>
    <r>
      <rPr>
        <b/>
        <sz val="12"/>
        <color theme="4" tint="-0.249977111117893"/>
        <rFont val="Arial"/>
        <family val="2"/>
      </rPr>
      <t>21AE</t>
    </r>
    <r>
      <rPr>
        <b/>
        <sz val="12"/>
        <rFont val="Arial"/>
        <family val="2"/>
      </rPr>
      <t>.0001 - Evolução dos Serviços de Radiodifusão</t>
    </r>
  </si>
  <si>
    <t>Evolução dos Serviços de Radiodifusão - Despesas Diversas</t>
  </si>
  <si>
    <t>194945</t>
  </si>
  <si>
    <t>191817</t>
  </si>
  <si>
    <t>TOTAL ADM. DIRETA DISCRICIONÁRIAS</t>
  </si>
  <si>
    <t xml:space="preserve">RESUMO USOS E FONTES </t>
  </si>
  <si>
    <t>Subtotal 3</t>
  </si>
  <si>
    <t>Subtotal 4</t>
  </si>
  <si>
    <t>* Excluídas as emendas individuais e de bancada</t>
  </si>
  <si>
    <t>** Incluso órgão 93000 - Programações condicionadas à aprovação legislativa prevista no inciso III do art. 167 da Constituição Federal</t>
  </si>
  <si>
    <t>Fonte: Tesouro Gerencial - acesso em: 16/11/2021</t>
  </si>
  <si>
    <t>Emendas Individuais - 2021*</t>
  </si>
  <si>
    <t>Concatenar total</t>
  </si>
  <si>
    <t>LOA</t>
  </si>
  <si>
    <t>Ministério das Comunicações - Administração Direta</t>
  </si>
  <si>
    <t>Secretaria de Telecomunicações - SETEL</t>
  </si>
  <si>
    <r>
      <t>24.126.2205.</t>
    </r>
    <r>
      <rPr>
        <b/>
        <sz val="12"/>
        <color rgb="FF1F497D"/>
        <rFont val="Arial"/>
        <family val="2"/>
      </rPr>
      <t>20V8</t>
    </r>
    <r>
      <rPr>
        <b/>
        <sz val="12"/>
        <rFont val="Arial"/>
        <family val="2"/>
      </rPr>
      <t xml:space="preserve"> - Apoio a Iniciativas e Projetos de Inclusão Digital</t>
    </r>
  </si>
  <si>
    <t>0001 - Nacional</t>
  </si>
  <si>
    <t>Emenda Individual - Fernanda Melchionna - PSOL - 39840008</t>
  </si>
  <si>
    <t>201925</t>
  </si>
  <si>
    <t>Emenda Individual - Elias Vaz - PSB - 39740009</t>
  </si>
  <si>
    <t>205102</t>
  </si>
  <si>
    <t>0188</t>
  </si>
  <si>
    <t>0011 - No Estado de Rondônia</t>
  </si>
  <si>
    <t>Emenda Individual - Expedito Netto - PSD - 30960002</t>
  </si>
  <si>
    <t>201914</t>
  </si>
  <si>
    <t>Emenda Individual - Confúcio Moura - MDB - 40920008</t>
  </si>
  <si>
    <t>201938</t>
  </si>
  <si>
    <t>0012 - No Estado do Acre</t>
  </si>
  <si>
    <t>Emenda Individual - Perpetua Almeida- PCdoB - 11970001</t>
  </si>
  <si>
    <t>201903</t>
  </si>
  <si>
    <t>Emenda Individual - Flaviano Melo - MDB - 24240008</t>
  </si>
  <si>
    <t>201905</t>
  </si>
  <si>
    <t>Emenda Individual - Sergio Peteção - PSD - 29140002</t>
  </si>
  <si>
    <t>201912</t>
  </si>
  <si>
    <t>Emenda Individual - Leo de Brito - PT - 37030011</t>
  </si>
  <si>
    <t>201916</t>
  </si>
  <si>
    <t>0014 - No Estado de Roraima</t>
  </si>
  <si>
    <t>Emenda Individual - Joenia Wapichana - REDE - 41510012</t>
  </si>
  <si>
    <t>201942</t>
  </si>
  <si>
    <t>0015 - No Estado do Pará</t>
  </si>
  <si>
    <t>Emenda Individual - Celso Sabino - PSDB - 39370005</t>
  </si>
  <si>
    <t>201921</t>
  </si>
  <si>
    <t>Emenda Individual - Cristiano Dutra Vale - PL - 39470003</t>
  </si>
  <si>
    <t>201923</t>
  </si>
  <si>
    <t>0021 - No Estado do Maranhão</t>
  </si>
  <si>
    <t>Emenda Individual - Júnior Lourenço - PL - 41110007</t>
  </si>
  <si>
    <t>201940</t>
  </si>
  <si>
    <t>Emenda Individual - Josivaldo JP - PODE - 42120009</t>
  </si>
  <si>
    <t>201946</t>
  </si>
  <si>
    <t>0024 - No Estado do Rio Grande do Norte</t>
  </si>
  <si>
    <t>Emenda Individual - General Girão - PSL -39940006</t>
  </si>
  <si>
    <t>201927</t>
  </si>
  <si>
    <t>Emenda Individual - Carla Dickson -  PROS - 42020008</t>
  </si>
  <si>
    <t>201945</t>
  </si>
  <si>
    <t>0025 - No Estado da Paraíba</t>
  </si>
  <si>
    <t>Emenda Individual - Edna Henrique - PSDB - 39690013</t>
  </si>
  <si>
    <t>201924</t>
  </si>
  <si>
    <t>0026 - No Estado de Pernambuco</t>
  </si>
  <si>
    <t>Emenda Individual - Luciano Bivar - PSL - 35390006</t>
  </si>
  <si>
    <t>201915</t>
  </si>
  <si>
    <t>Emenda Individual - Marília Arraes - PT - 40440014</t>
  </si>
  <si>
    <t>201932</t>
  </si>
  <si>
    <t>0027 - No Estado de Alagoas</t>
  </si>
  <si>
    <t>Emenda Individual - Marx Beltrão - MDB - 37280004</t>
  </si>
  <si>
    <t>201917</t>
  </si>
  <si>
    <t>0028 - No Estado de Sergipe</t>
  </si>
  <si>
    <t>Emenda Individual - Fábio Reis - MDB - 29790004</t>
  </si>
  <si>
    <t>201913</t>
  </si>
  <si>
    <t>0029 - No Estado da Bahia</t>
  </si>
  <si>
    <t>Emenda Individual - Lidice da Mata - PSB - 24680018</t>
  </si>
  <si>
    <t>201906</t>
  </si>
  <si>
    <t>Emenda Individual - José Nunes - PSD - 27450006</t>
  </si>
  <si>
    <t>201907</t>
  </si>
  <si>
    <t>Emenda Individual - Uldurico Júnior - PV - 37720002</t>
  </si>
  <si>
    <t>201919</t>
  </si>
  <si>
    <t>Emenda Individual - João Romã - Republicanos - 40200001</t>
  </si>
  <si>
    <t>201929</t>
  </si>
  <si>
    <t>Emenda Individual - Leur Lomanto Júnior - Democratas - 40310001</t>
  </si>
  <si>
    <t>201930</t>
  </si>
  <si>
    <t>Emenda Individual - Zé Neto - PT - 91910014</t>
  </si>
  <si>
    <t>201948</t>
  </si>
  <si>
    <t>0031 - No Estado de Minas Gerais</t>
  </si>
  <si>
    <t>Emenda Individual - Dimas Fabiano - Progressitas - 27550003</t>
  </si>
  <si>
    <t>201908</t>
  </si>
  <si>
    <t>Emenda Individual - Luis Tibe - Avante - 27620006</t>
  </si>
  <si>
    <t>201909</t>
  </si>
  <si>
    <t>Emenda Individual - Cabo Júnior Amaral - PSL - 39240010</t>
  </si>
  <si>
    <t>201920</t>
  </si>
  <si>
    <t xml:space="preserve">0035 - No Estado de São Paulo </t>
  </si>
  <si>
    <t>Emenda Individual - Rui Falcão - PT - 90320014</t>
  </si>
  <si>
    <t>201947</t>
  </si>
  <si>
    <t>Emenda Individual - Rodrigo Agostinho - PSB - 40630007</t>
  </si>
  <si>
    <t>201935</t>
  </si>
  <si>
    <t>0042 - No Estado de Santa Catarina</t>
  </si>
  <si>
    <t>Emenda Individual - Ângela Amin - Progressitas - 18800009</t>
  </si>
  <si>
    <t>201904</t>
  </si>
  <si>
    <t>0050 - Na Região Centro-Oeste</t>
  </si>
  <si>
    <t>Emenda Individual - Erika Kokay - PT - 28260007</t>
  </si>
  <si>
    <t>201911</t>
  </si>
  <si>
    <t>0051 - No Estado de Mato Grosso</t>
  </si>
  <si>
    <t>Emenda Individual - José Medeiros - PODE - 41530007</t>
  </si>
  <si>
    <t>201943</t>
  </si>
  <si>
    <t>Emenda Individual - Professora Rosa Neide - PT - 40610001</t>
  </si>
  <si>
    <t>201934</t>
  </si>
  <si>
    <t>0053 - No Distrito Federal</t>
  </si>
  <si>
    <t>Emenda Individual - Júlio César Ribeiro - Republicanos - 41100011</t>
  </si>
  <si>
    <t>201939</t>
  </si>
  <si>
    <t>Emenda Individual - Izalci Lucas - PSDB - 41360004</t>
  </si>
  <si>
    <t>201941</t>
  </si>
  <si>
    <t>0054 - No Estado de Mato Grosso do Sul</t>
  </si>
  <si>
    <t>Emenda Individual - Soraya Thronicke - PSL - 40860003</t>
  </si>
  <si>
    <t>201937</t>
  </si>
  <si>
    <t xml:space="preserve">7003 - Compra de equipamento provedor para inclusão digital no Município de São João de Meriti - RJ </t>
  </si>
  <si>
    <t>Emenda Individual - Professor Joziel - PSL - 40590005</t>
  </si>
  <si>
    <t>201933</t>
  </si>
  <si>
    <t>7004 - Na Rodovia Transacreana no Estado do Acre</t>
  </si>
  <si>
    <t>Emenda Individual - Mara Rocha - PSDB - 40380009</t>
  </si>
  <si>
    <t>201931</t>
  </si>
  <si>
    <t>7005 - Em municípios - No Estado de Rodônia</t>
  </si>
  <si>
    <t>Emenda Individual - Coronel Chrisostomo - PSL - 39450009</t>
  </si>
  <si>
    <t>201922</t>
  </si>
  <si>
    <t>7006 - Secretaria de Estado de Ciência, Tecnologia e Inovação do Rio de Janeiro</t>
  </si>
  <si>
    <t>Emenda Individual - Soraya Santos - MDB - 37650006</t>
  </si>
  <si>
    <t>201918</t>
  </si>
  <si>
    <t>7008 - Região Integrada de Desenvolvimento do Distrito Federal - RIDE -Nacional</t>
  </si>
  <si>
    <t>Emenda Individual - Flávia Arruda - PL -  39870014</t>
  </si>
  <si>
    <t>201926</t>
  </si>
  <si>
    <t>TOTAL GERAL</t>
  </si>
  <si>
    <t>RESUMO USOS E FONTES - EMENDAS INDIVIDUAIS</t>
  </si>
  <si>
    <t>TOTAL</t>
  </si>
  <si>
    <t>Emendas de Bancada - 2021*</t>
  </si>
  <si>
    <t>0021</t>
  </si>
  <si>
    <t>Emenda de bancada no Estado do Maranhão</t>
  </si>
  <si>
    <t>201951</t>
  </si>
  <si>
    <t>0027</t>
  </si>
  <si>
    <t>Emenda de bancada no Estado de Alagoas</t>
  </si>
  <si>
    <t>201949</t>
  </si>
  <si>
    <t>0031</t>
  </si>
  <si>
    <t>Emenda de bancada no Estado de Minas Gerais</t>
  </si>
  <si>
    <t>201953</t>
  </si>
  <si>
    <t>0032</t>
  </si>
  <si>
    <t>Emenda de bancada no Estado do Espiríto Santos</t>
  </si>
  <si>
    <t>201950</t>
  </si>
  <si>
    <t>0035</t>
  </si>
  <si>
    <t>Emenda de bancada no Estado de São Paulo</t>
  </si>
  <si>
    <t>201955</t>
  </si>
  <si>
    <t>7007</t>
  </si>
  <si>
    <t>Aquisição de Equipamentos Emenda de bancada no Estado do Pará</t>
  </si>
  <si>
    <t>201954</t>
  </si>
  <si>
    <t>RESUMO USOS E FONTES - EMENDAS DE BANCADA</t>
  </si>
  <si>
    <t>Ação Desc</t>
  </si>
  <si>
    <t>(Vários itens)</t>
  </si>
  <si>
    <t>Órgão UGE</t>
  </si>
  <si>
    <t>(Tudo)</t>
  </si>
  <si>
    <t>Rótulos de Linha</t>
  </si>
  <si>
    <t>Soma de PROJETO INICIAL DA LOA - FIXACAO DESPESA</t>
  </si>
  <si>
    <t>Soma de DOTACAO INICIAL</t>
  </si>
  <si>
    <t>Soma de DOTACAO ATUALIZADA</t>
  </si>
  <si>
    <t>Soma de CREDITO INDISPONIVEL</t>
  </si>
  <si>
    <t>Soma de CREDITO DISPONIVEL</t>
  </si>
  <si>
    <t>Soma de DESPESAS EMPENHADAS</t>
  </si>
  <si>
    <t>Soma de DESPESAS LIQUIDADAS</t>
  </si>
  <si>
    <t>Soma de DESPESAS PAGAS</t>
  </si>
  <si>
    <t>Soma de DESPESAS PRE-EMPENHADAS A EMPENHAR</t>
  </si>
  <si>
    <t>EMPRESA BRASIL DE COMUNICACOES S.A - EBC</t>
  </si>
  <si>
    <t>FUNDO DE UNIVERS.DOS SERV.DE TELECOMUN.± FUST</t>
  </si>
  <si>
    <t>FUNDO P/O DESENV.TECNOL.DAS TELECOM.-FUNTTEL</t>
  </si>
  <si>
    <t>MINISTERIO DAS COMUNICACOES</t>
  </si>
  <si>
    <t>RECURSOS SOB SUPERVISAO DO FUNTTEL</t>
  </si>
  <si>
    <t>TELECOMUNICACOES BRASILEIRAS S.A -TELEBRAS</t>
  </si>
  <si>
    <t>(vazio)</t>
  </si>
  <si>
    <t>RECURSOS SOB SUPERVISAO DA TELEBRAS</t>
  </si>
  <si>
    <t>REC. SOB SUP EMP. BRASIL COMUNIC. S.A. - EBC</t>
  </si>
  <si>
    <t>RECURSOS DO MIN. DAS COMUNICACOES ADM DIRETA</t>
  </si>
  <si>
    <t>Total Geral</t>
  </si>
  <si>
    <t>Resultado EOF Desc</t>
  </si>
  <si>
    <t>Ação Governo</t>
  </si>
  <si>
    <t>ADMINISTRACAO DA UNIDADE</t>
  </si>
  <si>
    <t>194965</t>
  </si>
  <si>
    <t>0172</t>
  </si>
  <si>
    <t>POLITICA PRODUTIVA E INOVACAO TECNOLOGICA</t>
  </si>
  <si>
    <t>194966</t>
  </si>
  <si>
    <t>205304</t>
  </si>
  <si>
    <t>RESERVA DE CONTINGENCIA - FINANCEIRA</t>
  </si>
  <si>
    <t>092665</t>
  </si>
  <si>
    <t>9</t>
  </si>
  <si>
    <t>FINANCIAMENTO A PROJETOS DE DESENVOLVIMENTO DE TECNOLOGIAS N</t>
  </si>
  <si>
    <t>174036</t>
  </si>
  <si>
    <t>0166</t>
  </si>
  <si>
    <t>5</t>
  </si>
  <si>
    <t>0180</t>
  </si>
  <si>
    <t>Ano Lançamento</t>
  </si>
  <si>
    <t>Órgão UGE - Desc</t>
  </si>
  <si>
    <t>Unidade Orçamentária</t>
  </si>
  <si>
    <t>UO - Desc</t>
  </si>
  <si>
    <t>Programa Governo</t>
  </si>
  <si>
    <t>Programa Desc</t>
  </si>
  <si>
    <t>PT</t>
  </si>
  <si>
    <t>UO</t>
  </si>
  <si>
    <t>Função</t>
  </si>
  <si>
    <t>Subfunção</t>
  </si>
  <si>
    <t>Programa</t>
  </si>
  <si>
    <t>Ação</t>
  </si>
  <si>
    <t>Subtitulo - PO</t>
  </si>
  <si>
    <t>PO Desc</t>
  </si>
  <si>
    <t>Localizador de Gasto</t>
  </si>
  <si>
    <t>Localizador Gasto Desc</t>
  </si>
  <si>
    <t>Resultado EOF</t>
  </si>
  <si>
    <t>Autor Emendas Orçamento</t>
  </si>
  <si>
    <t>Autor Emendas Desc</t>
  </si>
  <si>
    <t>Grupo Despesa</t>
  </si>
  <si>
    <t>GND Desc</t>
  </si>
  <si>
    <t>Fonte Recursos Detalhada</t>
  </si>
  <si>
    <t>Fonte Desc</t>
  </si>
  <si>
    <t>Fonte</t>
  </si>
  <si>
    <t>Concatenar Ugs 41000 - credito disp</t>
  </si>
  <si>
    <t>PROJETO INICIAL DA LOA - FIXACAO DESPESA</t>
  </si>
  <si>
    <t>DOTACAO INICIAL</t>
  </si>
  <si>
    <t>DOTACAO EXTRAORDINARIA</t>
  </si>
  <si>
    <t>DOTACAO ATUALIZADA</t>
  </si>
  <si>
    <t>CREDITO DISPONIVEL</t>
  </si>
  <si>
    <t>CREDITO INDISPONIVEL</t>
  </si>
  <si>
    <t>DESPESAS PRE-EMPENHADAS A EMPENHAR</t>
  </si>
  <si>
    <t>DESPESAS EMPENHADAS</t>
  </si>
  <si>
    <t>DESPESAS LIQUIDADAS</t>
  </si>
  <si>
    <t>DESPESAS PAGAS</t>
  </si>
  <si>
    <t>2021</t>
  </si>
  <si>
    <t>12000</t>
  </si>
  <si>
    <t>JUSTICA FEDERAL</t>
  </si>
  <si>
    <t>41231</t>
  </si>
  <si>
    <t>AGENCIA NACIONAL DE TELECOMUNICACOES</t>
  </si>
  <si>
    <t>0901</t>
  </si>
  <si>
    <t>OPERACOES ESPECIAIS: CUMPRIMENTO DE SENTENCAS JUDICIAIS</t>
  </si>
  <si>
    <t>SENTENCAS JUDICIAIS TRANSITADAS EM JULGADO (PRECATORIOS)</t>
  </si>
  <si>
    <t>28846090100050001</t>
  </si>
  <si>
    <t>28</t>
  </si>
  <si>
    <t>846</t>
  </si>
  <si>
    <t>PRECATORIOS</t>
  </si>
  <si>
    <t>00050001</t>
  </si>
  <si>
    <t>SENTENCAS JUDICIAIS TRANSITADAS EM JU - NACIONAL</t>
  </si>
  <si>
    <t>1</t>
  </si>
  <si>
    <t>PRIMARIO OBRIGATORIO</t>
  </si>
  <si>
    <t>000000000000</t>
  </si>
  <si>
    <t xml:space="preserve">SEM EMENDA                                                                                                                                                                                                                                                   </t>
  </si>
  <si>
    <t>OUTRAS DESPESAS CORRENTES</t>
  </si>
  <si>
    <t>0100000000</t>
  </si>
  <si>
    <t>RECURSOS PRIMARIOS DE LIVRE APLICACAO</t>
  </si>
  <si>
    <t>092680</t>
  </si>
  <si>
    <t>PESSOAL E ENCARGOS SOCIAIS</t>
  </si>
  <si>
    <t>15000</t>
  </si>
  <si>
    <t>JUSTICA DO TRABALHO</t>
  </si>
  <si>
    <t>0300000000</t>
  </si>
  <si>
    <t>20101</t>
  </si>
  <si>
    <t>PRESIDENCIA DA REPUBLICA</t>
  </si>
  <si>
    <t>41101</t>
  </si>
  <si>
    <t>PROGRAMA DE GESTAO E MANUTENCAO DO PODER EXECUTIVO</t>
  </si>
  <si>
    <t>2000</t>
  </si>
  <si>
    <t>24122003220000001</t>
  </si>
  <si>
    <t>24</t>
  </si>
  <si>
    <t>122</t>
  </si>
  <si>
    <t>ADMINISTRACAO DA UNIDADE - MCOM</t>
  </si>
  <si>
    <t>20000001</t>
  </si>
  <si>
    <t>ADMINISTRACAO DA UNIDADE              - NACIONAL</t>
  </si>
  <si>
    <t>2</t>
  </si>
  <si>
    <t>PRIMARIO DISCRICIONARIO</t>
  </si>
  <si>
    <t>20116</t>
  </si>
  <si>
    <t>FUNDO DE IMPRENSA NACIONAL</t>
  </si>
  <si>
    <t>20202</t>
  </si>
  <si>
    <t>FUNDACAO ESCOLA NACIONAL DE ADM. PUBLICA</t>
  </si>
  <si>
    <t>ADMINISTRACAO DA UNIDADE - DESPESAS DIVERSAS</t>
  </si>
  <si>
    <t>0178412310</t>
  </si>
  <si>
    <t>ANATEL-FUNDO DE FISCALIZ.DAS TELECOMUNICACOES</t>
  </si>
  <si>
    <t>194980</t>
  </si>
  <si>
    <t>20415</t>
  </si>
  <si>
    <t>EMPRESA BRASIL DE COMUNICACAO S.A.-EBC</t>
  </si>
  <si>
    <t>41261</t>
  </si>
  <si>
    <t>2004</t>
  </si>
  <si>
    <t>ASSISTENCIA MEDICA E ODONTOLOGICA AOS SERVIDORES CIVIS, EMPR</t>
  </si>
  <si>
    <t>04301003220040001</t>
  </si>
  <si>
    <t>04</t>
  </si>
  <si>
    <t>301</t>
  </si>
  <si>
    <t>ASSISTENCIA MEDICA E ODONTOLOGICA DE CIVIS - COMPLEMENTACAO DA UNIAO</t>
  </si>
  <si>
    <t>20040001</t>
  </si>
  <si>
    <t>ASSISTENCIA MEDICA E ODONTOLOGICA AOS - NACIONAL</t>
  </si>
  <si>
    <t>0151000000</t>
  </si>
  <si>
    <t>RECURSOS LIVRES DA SEGURIDADE SOCIAL</t>
  </si>
  <si>
    <t>191838</t>
  </si>
  <si>
    <t>20TP</t>
  </si>
  <si>
    <t>ATIVOS CIVIS DA UNIAO</t>
  </si>
  <si>
    <t>24122003220TP0001</t>
  </si>
  <si>
    <t>20TP0001</t>
  </si>
  <si>
    <t>ATIVOS CIVIS DA UNIAO                 - NACIONAL</t>
  </si>
  <si>
    <t>191858</t>
  </si>
  <si>
    <t>0100115406</t>
  </si>
  <si>
    <t>2 BATALHAO DE POLICIA MILITAR</t>
  </si>
  <si>
    <t>0150000000</t>
  </si>
  <si>
    <t>REC.PROPRIOS PRIMARIOS DE LIVRE APLICACAO</t>
  </si>
  <si>
    <t>0188000000</t>
  </si>
  <si>
    <t>RECURSOS FINANCEIROS DE LIVRE APLICACAO</t>
  </si>
  <si>
    <t>0150115406</t>
  </si>
  <si>
    <t>RECURSOS DA EMPRESA BRASIL DE COMUNICAO-EBC</t>
  </si>
  <si>
    <t>212B</t>
  </si>
  <si>
    <t>BENEFICIOS OBRIGATORIOS AOS SERVIDORES CIVIS, EMPREGADOS, MI</t>
  </si>
  <si>
    <t>043010032212B0001</t>
  </si>
  <si>
    <t>ASSISTENCIA PRE-ESCOLAR AOS DEPENDENTES DE SERVIDORES CIVIS E DE EMPREGADOS</t>
  </si>
  <si>
    <t>212B0001</t>
  </si>
  <si>
    <t>BENEFICIOS OBRIGATORIOS AOS SERVIDORE - NACIONAL</t>
  </si>
  <si>
    <t>191860</t>
  </si>
  <si>
    <t>AUXILIO-TRANSPORTE DE CIVIS ATIVOS</t>
  </si>
  <si>
    <t>191863</t>
  </si>
  <si>
    <t>AUXILIO-ALIMENTACAO DE CIVIS ATIVOS</t>
  </si>
  <si>
    <t>191864</t>
  </si>
  <si>
    <t>216H</t>
  </si>
  <si>
    <t>AJUDA DE CUSTO PARA MORADIA OU AUXILIO-MORADIA A AGENTES PUB</t>
  </si>
  <si>
    <t>241220032216H0001</t>
  </si>
  <si>
    <t>AJUDA DE CUSTO PARA MORADIA OU AUXILIO-MORADIA A AGENTES PUBLICOS</t>
  </si>
  <si>
    <t>216H0001</t>
  </si>
  <si>
    <t>AJUDA DE CUSTO PARA MORADIA OU AUXILI - NACIONAL</t>
  </si>
  <si>
    <t>191865</t>
  </si>
  <si>
    <t>0022</t>
  </si>
  <si>
    <t>SENTENCAS JUDICIAIS DEVIDAS POR EMPRESAS ESTATAIS</t>
  </si>
  <si>
    <t>28846090100220001</t>
  </si>
  <si>
    <t>SENTENCAS JUDICIAIS DEVIDAS POR EMPRESAS ESTATAIS - DESPESAS DIVERSAS</t>
  </si>
  <si>
    <t>00220001</t>
  </si>
  <si>
    <t>SENTENCAS JUDICIAIS DEVIDAS POR EMPRE - NACIONAL</t>
  </si>
  <si>
    <t>191859</t>
  </si>
  <si>
    <t>SENTENCAS JUDICIAIS DE EMPRESAS ESTATAIS DEPENDENTES</t>
  </si>
  <si>
    <t>191861</t>
  </si>
  <si>
    <t>0100204150</t>
  </si>
  <si>
    <t>CORE CENTRO DE ORIENTACAO E REABILITACAO LTDA ME</t>
  </si>
  <si>
    <t>DEPOSITOS RECURSAIS DEVIDOS POR EMPRESAS ESTATAIS DEPENDENTES</t>
  </si>
  <si>
    <t>191862</t>
  </si>
  <si>
    <t>0999</t>
  </si>
  <si>
    <t>RESERVA DE CONTINGENCIA</t>
  </si>
  <si>
    <t>0Z00</t>
  </si>
  <si>
    <t>9999909990Z006497</t>
  </si>
  <si>
    <t>99</t>
  </si>
  <si>
    <t>999</t>
  </si>
  <si>
    <t>0Z006497</t>
  </si>
  <si>
    <t>RESERVA DE CONTINGENCIA - FINANCEIRA  - RESERVA DE CONTINGEN</t>
  </si>
  <si>
    <t>0</t>
  </si>
  <si>
    <t>FINANCEIRO</t>
  </si>
  <si>
    <t>0172000000</t>
  </si>
  <si>
    <t>OUTRAS CONTRIBUICOES ECONOMICAS</t>
  </si>
  <si>
    <t>191857</t>
  </si>
  <si>
    <t>4001</t>
  </si>
  <si>
    <t>COMUNICACAO PUBLICA E DIVULGACAO DE ATOS E MATERIAS DO GOVER</t>
  </si>
  <si>
    <t>20B5</t>
  </si>
  <si>
    <t>FORTALECIMENTO DO SISTEMA PUBLICO DE RADIODIFUSAO E COMUNICA</t>
  </si>
  <si>
    <t>24722400120B50001</t>
  </si>
  <si>
    <t>722</t>
  </si>
  <si>
    <t>FORTALECIMENTO DO SISTEMA PUBLICO DE RADIODIFUSAO E COMUNICACAO - DESPESAS DIVERSAS</t>
  </si>
  <si>
    <t>20B50001</t>
  </si>
  <si>
    <t>FORTALECIMENTO DO SISTEMA PUBLICO DE  - NACIONAL</t>
  </si>
  <si>
    <t>INVESTIMENTOS</t>
  </si>
  <si>
    <t>191866</t>
  </si>
  <si>
    <t>0172204150</t>
  </si>
  <si>
    <t>CONTRIB.P/FOMENTO RADIODIFUSAO PUBLICA-EBC</t>
  </si>
  <si>
    <t>0180000000</t>
  </si>
  <si>
    <t>RECURSOS PROPRIOS FINANCEIROS</t>
  </si>
  <si>
    <t>0180115406</t>
  </si>
  <si>
    <t>RENDIMENTOS E APLICACOES FINANCEIRAS DA EBC</t>
  </si>
  <si>
    <t>0180204150</t>
  </si>
  <si>
    <t>0150204150</t>
  </si>
  <si>
    <t>COMUNICACAO E TRANSMISSAO DE ATOS E FATOS DO GOVERNO FEDERAL</t>
  </si>
  <si>
    <t>191868</t>
  </si>
  <si>
    <t>DESPESAS ADMINISTRATIVAS</t>
  </si>
  <si>
    <t>191869</t>
  </si>
  <si>
    <t>MANUTENCAO DE CONTRATO DE GESTAO COM ORGANIZACOES SOCIAIS (L</t>
  </si>
  <si>
    <t>245714001212H0001</t>
  </si>
  <si>
    <t>571</t>
  </si>
  <si>
    <t>OPERACAO E DESENVOLVIMENTO DA INTERNET NA ASSOCIACAO REDE NACIONAL DE ENSINO E PESQUISA - RNP - OS</t>
  </si>
  <si>
    <t>212H0001</t>
  </si>
  <si>
    <t>MANUTENCAO DE CONTRATO DE GESTAO COM  - NACIONAL</t>
  </si>
  <si>
    <t>191867</t>
  </si>
  <si>
    <t>93178</t>
  </si>
  <si>
    <t>192449</t>
  </si>
  <si>
    <t>0944000000</t>
  </si>
  <si>
    <t>TITULOS DE RESPONSAB.DO TN-OUTRAS APLICACOES</t>
  </si>
  <si>
    <t>192450</t>
  </si>
  <si>
    <t>192451</t>
  </si>
  <si>
    <t>192452</t>
  </si>
  <si>
    <t>20501</t>
  </si>
  <si>
    <t>CONSELHO NACIONAL DE DES.CIENT.E TECNOLOGICO</t>
  </si>
  <si>
    <t>2205</t>
  </si>
  <si>
    <t>CONECTA BRASIL</t>
  </si>
  <si>
    <t>EVOLUCAO DOS SERVICOS DE RADIODIFUSAO</t>
  </si>
  <si>
    <t>24722220521AE0001</t>
  </si>
  <si>
    <t>21AE0001</t>
  </si>
  <si>
    <t>EVOLUCAO DOS SERVICOS DE RADIODIFUSAO - NACIONAL</t>
  </si>
  <si>
    <t>01001AAEWC</t>
  </si>
  <si>
    <t>CONSELHO NAC DE DESENV CIENT E TECNOLOGICO</t>
  </si>
  <si>
    <t>24000</t>
  </si>
  <si>
    <t>MINISTERIO DA CIENCIA, TECNOLOGIA E INOVACOES</t>
  </si>
  <si>
    <t>194932</t>
  </si>
  <si>
    <t>AJUDA DE CUSTO PARA MORADIA OU AUXILIO-MORADIA A AGENTES PUBLICOS - SECRETARIA EXECUTIVA</t>
  </si>
  <si>
    <t>20ZQ</t>
  </si>
  <si>
    <t>ESTUDOS, PESQUISAS E PRODUCAO DE INDICADORES NA AREA DAS COM</t>
  </si>
  <si>
    <t>24722220520ZQ0001</t>
  </si>
  <si>
    <t>FINANCIAMENTO DE ESTUDOS E PESQUISAS POR MEIO DE COOPERACAO TECNICA INTERNACIONAL</t>
  </si>
  <si>
    <t>20ZQ0001</t>
  </si>
  <si>
    <t>ESTUDOS, PESQUISAS E PRODUCAO DE INDI - NACIONAL</t>
  </si>
  <si>
    <t>194953</t>
  </si>
  <si>
    <t>24216</t>
  </si>
  <si>
    <t>TELECOMUNICACOES BRASILEIRAS S/A</t>
  </si>
  <si>
    <t>41260</t>
  </si>
  <si>
    <t>191850</t>
  </si>
  <si>
    <t>0150242160</t>
  </si>
  <si>
    <t>RECEITA PROPRIAS NAO FINANCEIRAS - TELEBRAS</t>
  </si>
  <si>
    <t>24301003220040001</t>
  </si>
  <si>
    <t>191837</t>
  </si>
  <si>
    <t>0151242160</t>
  </si>
  <si>
    <t>CEZAR AUGUSTO BONATO</t>
  </si>
  <si>
    <t>191843</t>
  </si>
  <si>
    <t>243010032212B0001</t>
  </si>
  <si>
    <t>191845</t>
  </si>
  <si>
    <t>191848</t>
  </si>
  <si>
    <t>191849</t>
  </si>
  <si>
    <t>191851</t>
  </si>
  <si>
    <t>191844</t>
  </si>
  <si>
    <t>191846</t>
  </si>
  <si>
    <t>191847</t>
  </si>
  <si>
    <t>0905</t>
  </si>
  <si>
    <t>OPERACOES ESPECIAIS: SERVICO DA DIVIDA INTERNA (JUROS EAMORT</t>
  </si>
  <si>
    <t>0283</t>
  </si>
  <si>
    <t>AMORTIZACAO E ENCARGOS DE FINANCIAMENTO DA DIVIDA CONTRATUAL</t>
  </si>
  <si>
    <t>28843090502830001</t>
  </si>
  <si>
    <t>843</t>
  </si>
  <si>
    <t>AMORTIZACAO E ENCARGOS DE FINANCIAMENTO DA DIVIDA CONTRATUAL INTERNA</t>
  </si>
  <si>
    <t>02830001</t>
  </si>
  <si>
    <t>AMORTIZACAO E ENCARGOS DE FINANCIAMEN - NACIONAL</t>
  </si>
  <si>
    <t>6</t>
  </si>
  <si>
    <t>AMORTIZACAO/REFINANCIAMENTO DA DIVIDA</t>
  </si>
  <si>
    <t>191841</t>
  </si>
  <si>
    <t>JUROS E ENCARGOS DA DIVIDA</t>
  </si>
  <si>
    <t>191842</t>
  </si>
  <si>
    <t>15UI</t>
  </si>
  <si>
    <t>IMPLANTACAO DA INFRAESTRUTURA PARA A PRESTACAO DE SERVICO DE</t>
  </si>
  <si>
    <t>24722220515UI0001</t>
  </si>
  <si>
    <t>IMPLANTACAO DA INFRAESTRUTURA PARA A PRESTACAO DE SERVICO DE COMUNICACAO DE DADOS PARA INCLUSAO DIGITAL</t>
  </si>
  <si>
    <t>15UI0001</t>
  </si>
  <si>
    <t>IMPLANTACAO DA INFRAESTRUTURA PARA A  - NACIONAL</t>
  </si>
  <si>
    <t>191852</t>
  </si>
  <si>
    <t>15UJ</t>
  </si>
  <si>
    <t>DESENVOLVIMENTO E LANCAMENTO DE SATELITE GEOESTACIONARIO DE</t>
  </si>
  <si>
    <t>24722220515UJ0001</t>
  </si>
  <si>
    <t>DESENVOLVIMENTO E LANCAMENTO DE SATELITE GEOESTACIONARIO DE DEFESA E COMUNICACAO ESTRATEGICA - SGDC - DESPESAS DIVERSAS</t>
  </si>
  <si>
    <t>15UJ0001</t>
  </si>
  <si>
    <t>DESENVOLVIMENTO E LANCAMENTO DE SATEL - NACIONAL</t>
  </si>
  <si>
    <t>191853</t>
  </si>
  <si>
    <t>ESTUDO DE VIABILIDADE DE AMPLIACAO DA REDE DE SERVICOS SATELITAIS - SGDC</t>
  </si>
  <si>
    <t>191855</t>
  </si>
  <si>
    <t>AMPLIACAO DA REDE DE SERVICOS SATELITAIS - SGDC</t>
  </si>
  <si>
    <t>191856</t>
  </si>
  <si>
    <t>21C8</t>
  </si>
  <si>
    <t>OPERACAO DA INFRAESTRUTURA DA REDE DE SERVICO DE COMUNICACAO</t>
  </si>
  <si>
    <t>24722220521C80001</t>
  </si>
  <si>
    <t>OPERACAO DA INFRAESTRUTURA DA REDE DE SERVICO DE COMUNICACAO DE DADOS DO PROGRAMA CONECTA BRASIL</t>
  </si>
  <si>
    <t>21C80001</t>
  </si>
  <si>
    <t>OPERACAO DA INFRAESTRUTURA DA REDE DE - NACIONAL</t>
  </si>
  <si>
    <t>191854</t>
  </si>
  <si>
    <t>93435</t>
  </si>
  <si>
    <t>193010032212B0001</t>
  </si>
  <si>
    <t>19</t>
  </si>
  <si>
    <t>194353</t>
  </si>
  <si>
    <t>194354</t>
  </si>
  <si>
    <t>194355</t>
  </si>
  <si>
    <t>25000</t>
  </si>
  <si>
    <t>MINISTERIO DA ECONOMIA</t>
  </si>
  <si>
    <t>ADMINISTRACAO DA UNIDADE - SERAD</t>
  </si>
  <si>
    <t>0100038001</t>
  </si>
  <si>
    <t>MUNICIPIO DE UNIAO DOS PALMARES</t>
  </si>
  <si>
    <t>0100038002</t>
  </si>
  <si>
    <t>UNIVERSIDADE FEDERAL DE MINAS GERAIS</t>
  </si>
  <si>
    <t>25201</t>
  </si>
  <si>
    <t>BANCO CENTRAL DO BRASIL-ORC.FISCAL/SEG.SOCIAL</t>
  </si>
  <si>
    <t>26000</t>
  </si>
  <si>
    <t>MINISTERIO DA EDUCACAO</t>
  </si>
  <si>
    <t>4641</t>
  </si>
  <si>
    <t>PUBLICIDADE DE UTILIDADE PUBLICA</t>
  </si>
  <si>
    <t>24131003246410001</t>
  </si>
  <si>
    <t>131</t>
  </si>
  <si>
    <t>PUBLICIDADE DE UTILIDADE PUBLICA - SECOM</t>
  </si>
  <si>
    <t>46410001</t>
  </si>
  <si>
    <t>PUBLICIDADE DE UTILIDADE PUBLICA      - NACIONAL</t>
  </si>
  <si>
    <t>194950</t>
  </si>
  <si>
    <t>26244</t>
  </si>
  <si>
    <t>UNIVERSIDADE FEDERAL DO RIO GRANDE DO SUL</t>
  </si>
  <si>
    <t>20V8</t>
  </si>
  <si>
    <t>APOIO A INICIATIVAS E PROJETOS DE INCLUSAO DIGITAL</t>
  </si>
  <si>
    <t>24126220520V80001</t>
  </si>
  <si>
    <t>126</t>
  </si>
  <si>
    <t>PROMOCAO DA FORMACAO DIGITAL</t>
  </si>
  <si>
    <t>20V80001</t>
  </si>
  <si>
    <t>APOIO A INICIATIVAS E PROJETOS DE INC - NACIONAL</t>
  </si>
  <si>
    <t>26271</t>
  </si>
  <si>
    <t>FUNDACAO UNIVERSIDADE DE BRASILIA</t>
  </si>
  <si>
    <t>CAPACITACAO DE SERVIDORES PUBLICOS FEDERAIS EM PROCESSO DE QUALIFICACAO E REQUALIFICACAO</t>
  </si>
  <si>
    <t>26415</t>
  </si>
  <si>
    <t>INST.FED.DE EDUC.,CIENC.E TEC.DO MAT.G.DO SUL</t>
  </si>
  <si>
    <t>35000</t>
  </si>
  <si>
    <t>MINISTERIO DAS RELACOES EXTERIORES</t>
  </si>
  <si>
    <t>36000</t>
  </si>
  <si>
    <t>MINISTERIO DA SAUDE</t>
  </si>
  <si>
    <t>39000</t>
  </si>
  <si>
    <t>MINISTERIO DA INFRAESTRUTURA</t>
  </si>
  <si>
    <t>41000</t>
  </si>
  <si>
    <t>0181</t>
  </si>
  <si>
    <t>APOSENTADORIAS E PENSOES CIVIS DA UNIAO</t>
  </si>
  <si>
    <t>09272003201810001</t>
  </si>
  <si>
    <t>09</t>
  </si>
  <si>
    <t>272</t>
  </si>
  <si>
    <t>01810001</t>
  </si>
  <si>
    <t>APOSENTADORIAS E PENSOES CIVIS DA UNI - NACIONAL</t>
  </si>
  <si>
    <t>194933</t>
  </si>
  <si>
    <t>09HB</t>
  </si>
  <si>
    <t>CONTRIBUICAO DA UNIAO, DE SUAS AUTARQUIAS E FUNDACOES PARA O</t>
  </si>
  <si>
    <t>24846003209HB0001</t>
  </si>
  <si>
    <t>CONTRIBUICAO DA UNIAO, DE SUAS AUTARQUIAS E FUNDACOES PARA O CUSTEIO DO REGIME DE PREVIDENCIA DOS SERVIDORES PUBLICOS FEDERAIS</t>
  </si>
  <si>
    <t>09HB0001</t>
  </si>
  <si>
    <t>CONTRIBUICAO DA UNIAO, DE SUAS AUTARQ - NACIONAL</t>
  </si>
  <si>
    <t>194931</t>
  </si>
  <si>
    <t>SUSTENTACAO E MODERNIZACAO DOS SERVICOS DE TECNOLOGIA DE INFORMACAO E COMUNICACOES</t>
  </si>
  <si>
    <t>ADMINISTRACAO DA UNIDADE - SECOM</t>
  </si>
  <si>
    <t>ELABORACAO E IMPLANTACAO DO MODELO DE GESTAO POR COMPETENCIAS</t>
  </si>
  <si>
    <t>194935</t>
  </si>
  <si>
    <t>2017</t>
  </si>
  <si>
    <t>COMUNICACAO INSTITUCIONAL</t>
  </si>
  <si>
    <t>24131003220170001</t>
  </si>
  <si>
    <t>COMUNICACAO INSTITUCIONAL - DESPESAS DIVERSAS</t>
  </si>
  <si>
    <t>20170001</t>
  </si>
  <si>
    <t>COMUNICACAO INSTITUCIONAL             - NACIONAL</t>
  </si>
  <si>
    <t>CAPACITACAO DE AGENTES PARA O SISTEMA DE COMUNICACAO DE GOVERNO DO PODER EXECUTIVO FEDERAL - SICOM</t>
  </si>
  <si>
    <t>PROMOCAO DO BRASIL NO EXTERIOR</t>
  </si>
  <si>
    <t>194934</t>
  </si>
  <si>
    <t>194937</t>
  </si>
  <si>
    <t>194938</t>
  </si>
  <si>
    <t>0009</t>
  </si>
  <si>
    <t>AUXILIO-FUNERAL E NATALIDADE DE CIVIS</t>
  </si>
  <si>
    <t>194939</t>
  </si>
  <si>
    <t>PUBLICIDADE DE UTILIDADE PUBLICA - ADMINISTRACAO DIRETA</t>
  </si>
  <si>
    <t>194947</t>
  </si>
  <si>
    <t>0909</t>
  </si>
  <si>
    <t>OPERACOES ESPECIAIS: OUTROS ENCARGOS ESPECIAIS</t>
  </si>
  <si>
    <t>00S6</t>
  </si>
  <si>
    <t>BENEFICIO ESPECIAL E DEMAIS COMPLEMENTACOES DE APOSENTADORIA</t>
  </si>
  <si>
    <t>28846090900S60001</t>
  </si>
  <si>
    <t>BENEFICIO ESPECIAL E DEMAIS COMPLEMENTACOES DE APOSENTADORIAS - DESPESAS DIVERSAS</t>
  </si>
  <si>
    <t>00S60001</t>
  </si>
  <si>
    <t>BENEFICIO ESPECIAL E DEMAIS COMPLEMEN - NACIONAL</t>
  </si>
  <si>
    <t>201902</t>
  </si>
  <si>
    <t>BENEFICIO ESPECIAL</t>
  </si>
  <si>
    <t>0118000000</t>
  </si>
  <si>
    <t>RECEITAS DE CONCURSOS DE PROGNOSTICOS</t>
  </si>
  <si>
    <t>194936</t>
  </si>
  <si>
    <t>00PN</t>
  </si>
  <si>
    <t>PARTICIPACAO DO BRASIL, COMO PAIS NAO MEMBRO, EM ATIVIDADES</t>
  </si>
  <si>
    <t>04211220500PN0002</t>
  </si>
  <si>
    <t>211</t>
  </si>
  <si>
    <t>PARTICIPACAO DO BRASIL, COMO PAIS NAO MEMBRO, EM ATIVIDADES DE COOPERACAO ECONOMICA JUNTO A ORGANIZACAO PARA COOPERACAO E DESENVOLVIMENTO ECONOMICO - OCDE E SEUS ORGAOS VINCULADOS</t>
  </si>
  <si>
    <t>00PN0002</t>
  </si>
  <si>
    <t>PARTICIPACAO DO BRASIL, COMO PAIS NAO - EXTERIOR</t>
  </si>
  <si>
    <t>15UK</t>
  </si>
  <si>
    <t>IMPLEMENTACAO DE PROJETOS DE CIDADES DIGITAIS E INTELIGENTES</t>
  </si>
  <si>
    <t>24126220515UK0001</t>
  </si>
  <si>
    <t>15UK0001</t>
  </si>
  <si>
    <t>IMPLEMENTACAO DE PROJETOS DE CIDADES  - NACIONAL</t>
  </si>
  <si>
    <t>15UL</t>
  </si>
  <si>
    <t>IMPLANTACAO DE INFRAESTRUTURA PARA OS PROJETOS NORTE E NORDE</t>
  </si>
  <si>
    <t>24126220515UL0010</t>
  </si>
  <si>
    <t>IMPLANTACAO DE INFRAESTRUTURA PARA OS PROJETOS NORTE E NORDESTE CONECTADOS, POR ORGANIZACAO SOCIAL (LEI N. 9.637, DE 15 DE MAIO DE 1998)</t>
  </si>
  <si>
    <t>15UL0010</t>
  </si>
  <si>
    <t>IMPLANTACAO DE INFRAESTRUTURA PARA OS - NA REGIAO NORTE</t>
  </si>
  <si>
    <t>24126220515UL0020</t>
  </si>
  <si>
    <t>15UL0020</t>
  </si>
  <si>
    <t>IMPLANTACAO DE INFRAESTRUTURA PARA OS - NA REGIAO NORDESTE</t>
  </si>
  <si>
    <t>APOIO A INICIATIVAS E PROJETOS DE INCLUSAO DIGITAL - DESPESAS DIVERSAS</t>
  </si>
  <si>
    <t>DESPESA DISCRICIONARIA DECORRENTE DE EMENDA INDIVIDUAL</t>
  </si>
  <si>
    <t>202139740009</t>
  </si>
  <si>
    <t xml:space="preserve">ELIAS VAZ / EMENDA 9                                                                                                                                                                                                                                         </t>
  </si>
  <si>
    <t>202139840008</t>
  </si>
  <si>
    <t xml:space="preserve">FERNANDA MELCHIONNA / EMENDA 8                                                                                                                                                                                                                               </t>
  </si>
  <si>
    <t>APOIO A ESPACOS PUBLICOS DE INCLUSAO DIGITAL</t>
  </si>
  <si>
    <t>DISPONIBILIZACAO DE INFRAESTRUTURA PARA CONEXAO E ACESSO A INTERNET</t>
  </si>
  <si>
    <t>0329000000</t>
  </si>
  <si>
    <t>RECURSOS DE CONCESSOES E PERMISSOES</t>
  </si>
  <si>
    <t>24126220520V80011</t>
  </si>
  <si>
    <t>20V80011</t>
  </si>
  <si>
    <t>APOIO A INICIATIVAS E PROJETOS DE INC - NO ESTADO DE RONDONI</t>
  </si>
  <si>
    <t>202130960002</t>
  </si>
  <si>
    <t xml:space="preserve">EXPEDITO NETTO / EMENDA 2                                                                                                                                                                                                                                    </t>
  </si>
  <si>
    <t>202140920008</t>
  </si>
  <si>
    <t xml:space="preserve">CONFUCIO MOURA / EMENDA 8                                                                                                                                                                                                                                    </t>
  </si>
  <si>
    <t>24126220520V80012</t>
  </si>
  <si>
    <t>20V80012</t>
  </si>
  <si>
    <t>APOIO A INICIATIVAS E PROJETOS DE INC - NO ESTADO DO ACRE</t>
  </si>
  <si>
    <t>202111970001</t>
  </si>
  <si>
    <t xml:space="preserve">PERPETUA ALMEIDA / EMENDA 1                                                                                                                                                                                                                                  </t>
  </si>
  <si>
    <t>202124240008</t>
  </si>
  <si>
    <t xml:space="preserve">FLAVIANO MELO / EMENDA 8                                                                                                                                                                                                                                     </t>
  </si>
  <si>
    <t>202129140002</t>
  </si>
  <si>
    <t xml:space="preserve">SERGIO PETECAO / EMENDA 2                                                                                                                                                                                                                                    </t>
  </si>
  <si>
    <t>202137030011</t>
  </si>
  <si>
    <t xml:space="preserve">LEO DE BRITO / EMENDA 11                                                                                                                                                                                                                                     </t>
  </si>
  <si>
    <t>24126220520V80014</t>
  </si>
  <si>
    <t>20V80014</t>
  </si>
  <si>
    <t>APOIO A INICIATIVAS E PROJETOS DE INC - NO ESTADO DE RORAIMA</t>
  </si>
  <si>
    <t>202141510012</t>
  </si>
  <si>
    <t xml:space="preserve">JOENIA WAPICHANA / EMENDA 12                                                                                                                                                                                                                                 </t>
  </si>
  <si>
    <t>24126220520V80015</t>
  </si>
  <si>
    <t>20V80015</t>
  </si>
  <si>
    <t>APOIO A INICIATIVAS E PROJETOS DE INC - NO ESTADO DO PARA</t>
  </si>
  <si>
    <t>202139370005</t>
  </si>
  <si>
    <t xml:space="preserve">CELSO SABINO / EMENDA 5                                                                                                                                                                                                                                      </t>
  </si>
  <si>
    <t>202139470003</t>
  </si>
  <si>
    <t xml:space="preserve">CRISTIANO VALE / EMENDA 3                                                                                                                                                                                                                                    </t>
  </si>
  <si>
    <t>24126220520V80021</t>
  </si>
  <si>
    <t>20V80021</t>
  </si>
  <si>
    <t>APOIO A INICIATIVAS E PROJETOS DE INC - NO ESTADO DO MARANHA</t>
  </si>
  <si>
    <t>202141110007</t>
  </si>
  <si>
    <t xml:space="preserve">JUNIOR LOURENCO / EMENDA 7                                                                                                                                                                                                                                   </t>
  </si>
  <si>
    <t>202142120009</t>
  </si>
  <si>
    <t xml:space="preserve">JOSIVALDO JP / EMENDA 9                                                                                                                                                                                                                                      </t>
  </si>
  <si>
    <t>7</t>
  </si>
  <si>
    <t>DESPESA DISCRICIONARIA DECORRENTE DE EMENDA DE BANCADA</t>
  </si>
  <si>
    <t>202171110007</t>
  </si>
  <si>
    <t xml:space="preserve">BANCADA DO MARANHAO / EMENDA 7                                                                                                                                                                                                                               </t>
  </si>
  <si>
    <t>24126220520V80024</t>
  </si>
  <si>
    <t>20V80024</t>
  </si>
  <si>
    <t>APOIO A INICIATIVAS E PROJETOS DE INC - NO ESTADO DO RIO GRA</t>
  </si>
  <si>
    <t>202139940006</t>
  </si>
  <si>
    <t xml:space="preserve">GENERAL GIRAO / EMENDA 6                                                                                                                                                                                                                                     </t>
  </si>
  <si>
    <t>202142020008</t>
  </si>
  <si>
    <t xml:space="preserve">CARLA DICKSON / EMENDA 8                                                                                                                                                                                                                                     </t>
  </si>
  <si>
    <t>24126220520V80025</t>
  </si>
  <si>
    <t>20V80025</t>
  </si>
  <si>
    <t>APOIO A INICIATIVAS E PROJETOS DE INC - NO ESTADO DA PARAIBA</t>
  </si>
  <si>
    <t>202139690013</t>
  </si>
  <si>
    <t xml:space="preserve">EDNA HENRIQUE / EMENDA 13                                                                                                                                                                                                                                    </t>
  </si>
  <si>
    <t>24126220520V80026</t>
  </si>
  <si>
    <t>20V80026</t>
  </si>
  <si>
    <t>APOIO A INICIATIVAS E PROJETOS DE INC - NO ESTADO DE PERNAMB</t>
  </si>
  <si>
    <t>202135390006</t>
  </si>
  <si>
    <t xml:space="preserve">LUCIANO BIVAR / EMENDA 6                                                                                                                                                                                                                                     </t>
  </si>
  <si>
    <t>202140440014</t>
  </si>
  <si>
    <t xml:space="preserve">MARILIA ARRAES / EMENDA 14                                                                                                                                                                                                                                   </t>
  </si>
  <si>
    <t>24126220520V80027</t>
  </si>
  <si>
    <t>20V80027</t>
  </si>
  <si>
    <t>APOIO A INICIATIVAS E PROJETOS DE INC - NO ESTADO DE ALAGOAS</t>
  </si>
  <si>
    <t>202137280004</t>
  </si>
  <si>
    <t xml:space="preserve">MARX BELTRAO / EMENDA 4                                                                                                                                                                                                                                      </t>
  </si>
  <si>
    <t>202171030004</t>
  </si>
  <si>
    <t xml:space="preserve">BANCADA DE ALAGOAS / EMENDA 4                                                                                                                                                                                                                                </t>
  </si>
  <si>
    <t>24126220520V80028</t>
  </si>
  <si>
    <t>20V80028</t>
  </si>
  <si>
    <t>APOIO A INICIATIVAS E PROJETOS DE INC - NO ESTADO DE SERGIPE</t>
  </si>
  <si>
    <t>202129790004</t>
  </si>
  <si>
    <t xml:space="preserve">FABIO REIS / EMENDA 4                                                                                                                                                                                                                                        </t>
  </si>
  <si>
    <t>24126220520V80029</t>
  </si>
  <si>
    <t>20V80029</t>
  </si>
  <si>
    <t>APOIO A INICIATIVAS E PROJETOS DE INC - NO ESTADO DA BAHIA</t>
  </si>
  <si>
    <t>202124680018</t>
  </si>
  <si>
    <t xml:space="preserve">LIDICE DA MATA / EMENDA 18                                                                                                                                                                                                                                   </t>
  </si>
  <si>
    <t>202127450006</t>
  </si>
  <si>
    <t xml:space="preserve">JOSE NUNES / EMENDA 6                                                                                                                                                                                                                                        </t>
  </si>
  <si>
    <t>202137720002</t>
  </si>
  <si>
    <t xml:space="preserve">ULDURICO JUNIOR / EMENDA 2                                                                                                                                                                                                                                   </t>
  </si>
  <si>
    <t>202140200001</t>
  </si>
  <si>
    <t xml:space="preserve">JOAO ROMA / EMENDA 1                                                                                                                                                                                                                                         </t>
  </si>
  <si>
    <t>202140310001</t>
  </si>
  <si>
    <t xml:space="preserve">LEUR LOMANTO JUNIOR / EMENDA 1                                                                                                                                                                                                                               </t>
  </si>
  <si>
    <t>202191910014</t>
  </si>
  <si>
    <t xml:space="preserve">ZE NETO / EMENDA 14                                                                                                                                                                                                                                          </t>
  </si>
  <si>
    <t>24126220520V80031</t>
  </si>
  <si>
    <t>20V80031</t>
  </si>
  <si>
    <t>APOIO A INICIATIVAS E PROJETOS DE INC - NO ESTADO DE MINAS G</t>
  </si>
  <si>
    <t>202127550003</t>
  </si>
  <si>
    <t xml:space="preserve">DIMAS FABIANO / EMENDA 3                                                                                                                                                                                                                                     </t>
  </si>
  <si>
    <t>202127620006</t>
  </si>
  <si>
    <t xml:space="preserve">LUIS TIBE / EMENDA 6                                                                                                                                                                                                                                         </t>
  </si>
  <si>
    <t>202139240010</t>
  </si>
  <si>
    <t xml:space="preserve">CABO JUNIO AMARAL / EMENDA 10                                                                                                                                                                                                                                </t>
  </si>
  <si>
    <t>202171140015</t>
  </si>
  <si>
    <t xml:space="preserve">BANCADA DE MINAS GERAIS / EMENDA 15                                                                                                                                                                                                                          </t>
  </si>
  <si>
    <t>24126220520V80032</t>
  </si>
  <si>
    <t>20V80032</t>
  </si>
  <si>
    <t>APOIO A INICIATIVAS E PROJETOS DE INC - NO ESTADO DO ESPIRIT</t>
  </si>
  <si>
    <t>202171090003</t>
  </si>
  <si>
    <t xml:space="preserve">BANCADA DO ESPIRITO SANTO / EMENDA 3                                                                                                                                                                                                                         </t>
  </si>
  <si>
    <t>24126220520V80035</t>
  </si>
  <si>
    <t>20V80035</t>
  </si>
  <si>
    <t>APOIO A INICIATIVAS E PROJETOS DE INC - NO ESTADO DE SAO PAU</t>
  </si>
  <si>
    <t>202140630007</t>
  </si>
  <si>
    <t xml:space="preserve">RODRIGO AGOSTINHO / EMENDA 7                                                                                                                                                                                                                                 </t>
  </si>
  <si>
    <t>202190320014</t>
  </si>
  <si>
    <t xml:space="preserve">RUI FALCAO / EMENDA 14                                                                                                                                                                                                                                       </t>
  </si>
  <si>
    <t>202171250017</t>
  </si>
  <si>
    <t xml:space="preserve">BANCADA DE SAO PAULO / EMENDA 17                                                                                                                                                                                                                             </t>
  </si>
  <si>
    <t>24126220520V80042</t>
  </si>
  <si>
    <t>20V80042</t>
  </si>
  <si>
    <t>APOIO A INICIATIVAS E PROJETOS DE INC - NO ESTADO DE SANTA C</t>
  </si>
  <si>
    <t>202118800009</t>
  </si>
  <si>
    <t xml:space="preserve">ANGELA AMIN / EMENDA 9                                                                                                                                                                                                                                       </t>
  </si>
  <si>
    <t>24126220520V80050</t>
  </si>
  <si>
    <t>20V80050</t>
  </si>
  <si>
    <t>APOIO A INICIATIVAS E PROJETOS DE INC - NA REGIAO CENTRO-OES</t>
  </si>
  <si>
    <t>202128260007</t>
  </si>
  <si>
    <t xml:space="preserve">ERIKA KOKAY / EMENDA 7                                                                                                                                                                                                                                       </t>
  </si>
  <si>
    <t>24126220520V80051</t>
  </si>
  <si>
    <t>20V80051</t>
  </si>
  <si>
    <t>APOIO A INICIATIVAS E PROJETOS DE INC - NO ESTADO DE MATO GR</t>
  </si>
  <si>
    <t>202140610001</t>
  </si>
  <si>
    <t xml:space="preserve">PROFESSORA ROSA NEIDE / EMENDA 1                                                                                                                                                                                                                             </t>
  </si>
  <si>
    <t>202141530007</t>
  </si>
  <si>
    <t xml:space="preserve">JOSE MEDEIROS / EMENDA 7                                                                                                                                                                                                                                     </t>
  </si>
  <si>
    <t>24126220520V80053</t>
  </si>
  <si>
    <t>20V80053</t>
  </si>
  <si>
    <t>APOIO A INICIATIVAS E PROJETOS DE INC - NO DISTRITO FEDERAL</t>
  </si>
  <si>
    <t>202141100011</t>
  </si>
  <si>
    <t xml:space="preserve">JULIO CESAR RIBEIRO / EMENDA 11                                                                                                                                                                                                                              </t>
  </si>
  <si>
    <t>202141360004</t>
  </si>
  <si>
    <t xml:space="preserve">IZALCI LUCAS / EMENDA 4                                                                                                                                                                                                                                      </t>
  </si>
  <si>
    <t>24126220520V80054</t>
  </si>
  <si>
    <t>20V80054</t>
  </si>
  <si>
    <t>202140860003</t>
  </si>
  <si>
    <t xml:space="preserve">SORAYA THRONICKE / EMENDA 3                                                                                                                                                                                                                                  </t>
  </si>
  <si>
    <t>24126220520V87003</t>
  </si>
  <si>
    <t>20V87003</t>
  </si>
  <si>
    <t>APOIO A INICIATIVAS E PROJETOS DE INC - COMPRA DE EQUIPAMENT</t>
  </si>
  <si>
    <t>202140590005</t>
  </si>
  <si>
    <t xml:space="preserve">PROFESSOR JOZIEL / EMENDA 5                                                                                                                                                                                                                                  </t>
  </si>
  <si>
    <t>24126220520V87004</t>
  </si>
  <si>
    <t>20V87004</t>
  </si>
  <si>
    <t>APOIO A INICIATIVAS E PROJETOS DE INC - NA RODOVIA TRANSACRE</t>
  </si>
  <si>
    <t>202140380009</t>
  </si>
  <si>
    <t xml:space="preserve">MARA ROCHA / EMENDA 9                                                                                                                                                                                                                                        </t>
  </si>
  <si>
    <t>24126220520V87005</t>
  </si>
  <si>
    <t>20V87005</t>
  </si>
  <si>
    <t>APOIO A INICIATIVAS E PROJETOS DE INC - EM MUNICIPIOS - NO E</t>
  </si>
  <si>
    <t>202139450009</t>
  </si>
  <si>
    <t xml:space="preserve">CORONEL CHRISOSTOMO / EMENDA 9                                                                                                                                                                                                                               </t>
  </si>
  <si>
    <t>24126220520V87006</t>
  </si>
  <si>
    <t>20V87006</t>
  </si>
  <si>
    <t>APOIO A INICIATIVAS E PROJETOS DE INC - SECRETARIA DE ESTADO</t>
  </si>
  <si>
    <t>202137650006</t>
  </si>
  <si>
    <t xml:space="preserve">SORAYA SANTOS / EMENDA 6                                                                                                                                                                                                                                     </t>
  </si>
  <si>
    <t>24126220520V87007</t>
  </si>
  <si>
    <t>20V87007</t>
  </si>
  <si>
    <t>APOIO A INICIATIVAS E PROJETOS DE INC - AQUISICAO DE EQUIPAM</t>
  </si>
  <si>
    <t>202171150005</t>
  </si>
  <si>
    <t xml:space="preserve">BANCADA DO PARA / EMENDA 5                                                                                                                                                                                                                                   </t>
  </si>
  <si>
    <t>24126220520V87008</t>
  </si>
  <si>
    <t>20V87008</t>
  </si>
  <si>
    <t>APOIO A INICIATIVAS E PROJETOS DE INC - REGIAO INTEGRADA DE</t>
  </si>
  <si>
    <t>202139870014</t>
  </si>
  <si>
    <t xml:space="preserve">FLAVIA ARRUDA / EMENDA 14                                                                                                                                                                                                                                    </t>
  </si>
  <si>
    <t>CONTRATACAO DE ESTUDOS E PESQUISAS</t>
  </si>
  <si>
    <t>194951</t>
  </si>
  <si>
    <t>PESQUISA DE OPINIAO</t>
  </si>
  <si>
    <t>194962</t>
  </si>
  <si>
    <t>245712205212H0001</t>
  </si>
  <si>
    <t>194957</t>
  </si>
  <si>
    <t>93496</t>
  </si>
  <si>
    <t>191840</t>
  </si>
  <si>
    <t>191807</t>
  </si>
  <si>
    <t>191808</t>
  </si>
  <si>
    <t>191809</t>
  </si>
  <si>
    <t>191810</t>
  </si>
  <si>
    <t>191811</t>
  </si>
  <si>
    <t>EVOLUCAO DOS SERVICOS DE RADIODIFUSAO - DESPESAS DIVERSAS</t>
  </si>
  <si>
    <t>194969</t>
  </si>
  <si>
    <t>0156000000</t>
  </si>
  <si>
    <t>CONTRIB.DO SERV.PARA O PLANO SEG.SOC.SERV.PUB</t>
  </si>
  <si>
    <t>0169000000</t>
  </si>
  <si>
    <t>CONTR.PATRONAL PARA O PLANO SEG.SOC.SERV.PUB.</t>
  </si>
  <si>
    <t>0380000000</t>
  </si>
  <si>
    <t>194967</t>
  </si>
  <si>
    <t>0178000000</t>
  </si>
  <si>
    <t>FUNDO DE FISCALIZACAO DAS TELECOMUNICACOES</t>
  </si>
  <si>
    <t>0004</t>
  </si>
  <si>
    <t>194986</t>
  </si>
  <si>
    <t>194971</t>
  </si>
  <si>
    <t>EXAMES PERIODICOS - CIVIS</t>
  </si>
  <si>
    <t>195626</t>
  </si>
  <si>
    <t>194968</t>
  </si>
  <si>
    <t>0380412310</t>
  </si>
  <si>
    <t>FISTEL-REC.FINANCEIROS DIRETAM.ARRECADADOS</t>
  </si>
  <si>
    <t>194970</t>
  </si>
  <si>
    <t>194974</t>
  </si>
  <si>
    <t>194976</t>
  </si>
  <si>
    <t>194978</t>
  </si>
  <si>
    <t>194981</t>
  </si>
  <si>
    <t>194972</t>
  </si>
  <si>
    <t>092673</t>
  </si>
  <si>
    <t>20ZD</t>
  </si>
  <si>
    <t>SIMPLIFICACAO E MELHORIA DA REGULACAO DOS SERVICOS DE TELECO</t>
  </si>
  <si>
    <t>24722220520ZD0001</t>
  </si>
  <si>
    <t>MONITORAMENTO DA PRESTACAO DOS SERVICOS DE TELECOMUNICACOES</t>
  </si>
  <si>
    <t>20ZD0001</t>
  </si>
  <si>
    <t>SIMPLIFICACAO E MELHORIA DA REGULACAO - NACIONAL</t>
  </si>
  <si>
    <t>194984</t>
  </si>
  <si>
    <t>REGULAMENTACAO DOS SERVICOS DE TELECOMUNICACOES</t>
  </si>
  <si>
    <t>194985</t>
  </si>
  <si>
    <t>OUTORGA DOS SERVICOS DE TELECOMUNICACOES</t>
  </si>
  <si>
    <t>194987</t>
  </si>
  <si>
    <t>2424</t>
  </si>
  <si>
    <t>FISCALIZACAO REGULATORIA</t>
  </si>
  <si>
    <t>24125220524240001</t>
  </si>
  <si>
    <t>125</t>
  </si>
  <si>
    <t>24240001</t>
  </si>
  <si>
    <t>FISCALIZACAO REGULATORIA              - NACIONAL</t>
  </si>
  <si>
    <t>194982</t>
  </si>
  <si>
    <t>2B68</t>
  </si>
  <si>
    <t>RELACOES COM OS USUARIOS DE SERVICOS DE TELECOMUNICACOES</t>
  </si>
  <si>
    <t>2442222052B680001</t>
  </si>
  <si>
    <t>422</t>
  </si>
  <si>
    <t>2B680001</t>
  </si>
  <si>
    <t>RELACOES COM OS USUARIOS DE SERVICOS  - NACIONAL</t>
  </si>
  <si>
    <t>194983</t>
  </si>
  <si>
    <t>93190</t>
  </si>
  <si>
    <t>REC. SOB. SUPERV. AG. NAC. TELEC. - ANATEL</t>
  </si>
  <si>
    <t>166279</t>
  </si>
  <si>
    <t>194973</t>
  </si>
  <si>
    <t>194975</t>
  </si>
  <si>
    <t>194977</t>
  </si>
  <si>
    <t>194979</t>
  </si>
  <si>
    <t>163443</t>
  </si>
  <si>
    <t>41232</t>
  </si>
  <si>
    <t>FUNDO DE UNIVERS.DOS SERV.DE TELECOMUNICACOES</t>
  </si>
  <si>
    <t>41902</t>
  </si>
  <si>
    <t>092689</t>
  </si>
  <si>
    <t>20ZE</t>
  </si>
  <si>
    <t>UNIVERSALIZACAO E MASSIFICACAO DOS SERVICOS DE TELECOMUNICAC</t>
  </si>
  <si>
    <t>24722220520ZE0001</t>
  </si>
  <si>
    <t>DISPONIBILIZACAO DE SERVICO DE TELEFONIA EM CONFORMIDADE COM A LEI N. 9.998/2000</t>
  </si>
  <si>
    <t>20ZE0001</t>
  </si>
  <si>
    <t>UNIVERSALIZACAO E MASSIFICACAO DOS SE - NACIONAL</t>
  </si>
  <si>
    <t>194988</t>
  </si>
  <si>
    <t>41903</t>
  </si>
  <si>
    <t>FUNDO P/O DESENV.TECNOL.DAS TELECOMUNICACOES</t>
  </si>
  <si>
    <t>20ZR</t>
  </si>
  <si>
    <t>24572220520ZR0001</t>
  </si>
  <si>
    <t>572</t>
  </si>
  <si>
    <t>FOMENTO A PESQUISA E DESENVOLVIMENTO EM TELECOMUNICACOES NAS INSTITUICOES NACIONAIS DE PESQUISA, DESENVOLVIMENTO E INOVACAO</t>
  </si>
  <si>
    <t>20ZR0001</t>
  </si>
  <si>
    <t>POLITICA PRODUTIVA E INOVACAO TECNOLO - NACIONAL</t>
  </si>
  <si>
    <t>FOMENTO A PESQUISA E DESENVOLVIMENTO EM TELECOMUNICACOES NA FUNDACAO CPQD</t>
  </si>
  <si>
    <t>0172041310</t>
  </si>
  <si>
    <t>CONT.S/RE.BRT.EMP.PREST.SERV.TEL.-FUNTTEL</t>
  </si>
  <si>
    <t>0100041310</t>
  </si>
  <si>
    <t>MUNICIPIO DE TAIPU</t>
  </si>
  <si>
    <t>74905</t>
  </si>
  <si>
    <t>0505</t>
  </si>
  <si>
    <t>24572220505050001</t>
  </si>
  <si>
    <t>FINANCIAMENTO A PROJETOS DE DESENVOLVIMENTO DE TECNOLOGIAS NAS TELECOMUNICACOES</t>
  </si>
  <si>
    <t>05050001</t>
  </si>
  <si>
    <t>FINANCIAMENTO A PROJETOS DE DESENVOLV - NACIONAL</t>
  </si>
  <si>
    <t>INVERSOES FINANCEIRAS</t>
  </si>
  <si>
    <t>0166000000</t>
  </si>
  <si>
    <t>RECURSOS FINANCEIROS DE APLICACAO VINCULADA</t>
  </si>
  <si>
    <t>0166041310</t>
  </si>
  <si>
    <t>RECURSOS FINAN.DE APLIC. VINCULADA/FUNTTEL</t>
  </si>
  <si>
    <t>0180419030</t>
  </si>
  <si>
    <t>REC.FINANCEIROS DIRET.ARRECADADOS-FUNTTEL</t>
  </si>
  <si>
    <t>0180041310</t>
  </si>
  <si>
    <t>44000</t>
  </si>
  <si>
    <t>MINISTERIO DO MEIO AMBIENTE</t>
  </si>
  <si>
    <t>44205</t>
  </si>
  <si>
    <t>AGENCIA NACIONAL DE AGUAS E SANEAMENTO BASICO</t>
  </si>
  <si>
    <t>53000</t>
  </si>
  <si>
    <t>MINISTERIO DO DESENVOLVIMENTO REGIONAL</t>
  </si>
  <si>
    <t>55000</t>
  </si>
  <si>
    <t>MINISTERIO DA CIDADANIA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</si>
</sst>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&quot;R$ &quot;#,##0.00_);[Red]\(&quot;R$ &quot;#,##0.00\)"/>
    <numFmt numFmtId="165" formatCode="_(* #,##0.00_);_(* \(#,##0.00\);_(* &quot;-&quot;??_);_(@_)"/>
    <numFmt numFmtId="166" formatCode="_(* #,##0_);_(* \(#,##0\);_(* &quot;-&quot;??_);_(@_)"/>
    <numFmt numFmtId="167" formatCode="_-* #,##0_-;\-* #,##0_-;_-* &quot;-&quot;??_-;_-@_-"/>
    <numFmt numFmtId="168" formatCode="#,##0.00_);\(#,##0.00\)"/>
  </numFmts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10"/>
      <color rgb="FF000000"/>
      <name val="Arial"/>
      <family val="2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b/>
      <sz val="12.5"/>
      <name val="Arial"/>
      <family val="2"/>
    </font>
    <font>
      <sz val="12.5"/>
      <name val="Arial"/>
      <family val="2"/>
    </font>
    <font>
      <sz val="7"/>
      <name val="Arial"/>
      <family val="2"/>
    </font>
    <font>
      <sz val="11"/>
      <color rgb="FFFF0000"/>
      <name val="Arial"/>
      <family val="2"/>
    </font>
    <font>
      <sz val="11"/>
      <color indexed="8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u val="singleAccounting"/>
      <sz val="12"/>
      <name val="Arial"/>
      <family val="2"/>
    </font>
    <font>
      <sz val="11"/>
      <color theme="0"/>
      <name val="Arial"/>
      <family val="2"/>
    </font>
    <font>
      <b/>
      <sz val="12"/>
      <color theme="0" tint="-0.14999847407452621"/>
      <name val="Arial"/>
      <family val="2"/>
    </font>
    <font>
      <sz val="8"/>
      <name val="Calibri"/>
      <family val="2"/>
      <scheme val="minor"/>
    </font>
    <font>
      <b/>
      <sz val="12"/>
      <color rgb="FF1F497D"/>
      <name val="Arial"/>
      <family val="2"/>
    </font>
    <font>
      <b/>
      <sz val="12"/>
      <color theme="0"/>
      <name val="Arial"/>
      <family val="2"/>
    </font>
    <font>
      <b/>
      <sz val="12"/>
      <color theme="4" tint="-0.249977111117893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09">
    <xf numFmtId="0" fontId="0" fillId="0" borderId="0"/>
    <xf numFmtId="9" fontId="1" fillId="0" borderId="0" applyFont="0" applyFill="0" applyBorder="0" applyAlignment="0" applyProtection="0"/>
    <xf numFmtId="0" fontId="7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/>
    <xf numFmtId="0" fontId="10" fillId="0" borderId="0"/>
    <xf numFmtId="0" fontId="3" fillId="0" borderId="0"/>
    <xf numFmtId="0" fontId="3" fillId="0" borderId="0"/>
    <xf numFmtId="0" fontId="1" fillId="0" borderId="0"/>
    <xf numFmtId="165" fontId="1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7" fillId="0" borderId="0"/>
    <xf numFmtId="165" fontId="17" fillId="0" borderId="0" applyFont="0" applyFill="0" applyBorder="0" applyAlignment="0" applyProtection="0"/>
    <xf numFmtId="0" fontId="10" fillId="0" borderId="0"/>
    <xf numFmtId="0" fontId="1" fillId="0" borderId="0"/>
    <xf numFmtId="43" fontId="10" fillId="0" borderId="0" applyFont="0" applyFill="0" applyBorder="0" applyAlignment="0" applyProtection="0"/>
    <xf numFmtId="0" fontId="1" fillId="0" borderId="0"/>
    <xf numFmtId="43" fontId="10" fillId="0" borderId="0" applyFont="0" applyFill="0" applyBorder="0" applyAlignment="0" applyProtection="0"/>
    <xf numFmtId="0" fontId="1" fillId="0" borderId="0"/>
    <xf numFmtId="43" fontId="10" fillId="0" borderId="0" applyFont="0" applyFill="0" applyBorder="0" applyAlignment="0" applyProtection="0"/>
    <xf numFmtId="0" fontId="1" fillId="0" borderId="0"/>
    <xf numFmtId="165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8" fillId="0" borderId="0"/>
    <xf numFmtId="0" fontId="19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/>
    <xf numFmtId="0" fontId="2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0" fontId="26" fillId="0" borderId="0"/>
    <xf numFmtId="0" fontId="1" fillId="0" borderId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0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7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7" fillId="0" borderId="0"/>
    <xf numFmtId="0" fontId="28" fillId="0" borderId="0"/>
    <xf numFmtId="0" fontId="29" fillId="0" borderId="0"/>
    <xf numFmtId="0" fontId="3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0" borderId="0"/>
    <xf numFmtId="0" fontId="39" fillId="0" borderId="0"/>
    <xf numFmtId="0" fontId="40" fillId="0" borderId="0"/>
  </cellStyleXfs>
  <cellXfs count="225">
    <xf numFmtId="0" fontId="0" fillId="0" borderId="0" xfId="0"/>
    <xf numFmtId="49" fontId="4" fillId="0" borderId="0" xfId="0" applyNumberFormat="1" applyFont="1" applyAlignment="1">
      <alignment horizontal="right" vertical="center"/>
    </xf>
    <xf numFmtId="49" fontId="4" fillId="0" borderId="0" xfId="5" applyNumberFormat="1" applyFont="1" applyFill="1" applyAlignment="1">
      <alignment horizontal="right" vertical="center"/>
    </xf>
    <xf numFmtId="0" fontId="2" fillId="0" borderId="0" xfId="0" applyFont="1" applyAlignment="1">
      <alignment wrapText="1"/>
    </xf>
    <xf numFmtId="0" fontId="2" fillId="0" borderId="0" xfId="0" applyFont="1"/>
    <xf numFmtId="0" fontId="14" fillId="0" borderId="0" xfId="0" applyFont="1"/>
    <xf numFmtId="167" fontId="4" fillId="0" borderId="0" xfId="5" applyNumberFormat="1" applyFont="1" applyFill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66" fontId="2" fillId="0" borderId="0" xfId="0" applyNumberFormat="1" applyFont="1" applyAlignment="1">
      <alignment horizontal="right"/>
    </xf>
    <xf numFmtId="43" fontId="4" fillId="0" borderId="0" xfId="5" applyFont="1" applyFill="1" applyAlignment="1">
      <alignment horizontal="right" vertical="center"/>
    </xf>
    <xf numFmtId="167" fontId="2" fillId="0" borderId="0" xfId="5" applyNumberFormat="1" applyFont="1" applyFill="1" applyAlignment="1">
      <alignment horizontal="right"/>
    </xf>
    <xf numFmtId="0" fontId="4" fillId="0" borderId="0" xfId="0" applyFont="1"/>
    <xf numFmtId="0" fontId="16" fillId="0" borderId="0" xfId="0" applyFont="1"/>
    <xf numFmtId="0" fontId="2" fillId="0" borderId="0" xfId="0" applyFont="1" applyAlignment="1">
      <alignment horizontal="center"/>
    </xf>
    <xf numFmtId="166" fontId="5" fillId="0" borderId="4" xfId="5" applyNumberFormat="1" applyFont="1" applyFill="1" applyBorder="1" applyAlignment="1">
      <alignment horizontal="right" vertical="center"/>
    </xf>
    <xf numFmtId="49" fontId="9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6" fillId="0" borderId="4" xfId="1" applyNumberFormat="1" applyFont="1" applyFill="1" applyBorder="1" applyAlignment="1">
      <alignment horizontal="center" vertical="center" wrapText="1"/>
    </xf>
    <xf numFmtId="166" fontId="6" fillId="0" borderId="4" xfId="1" applyNumberFormat="1" applyFont="1" applyFill="1" applyBorder="1" applyAlignment="1">
      <alignment horizontal="right" vertical="center"/>
    </xf>
    <xf numFmtId="166" fontId="6" fillId="0" borderId="4" xfId="5" applyNumberFormat="1" applyFont="1" applyFill="1" applyBorder="1" applyAlignment="1">
      <alignment horizontal="right" vertical="center"/>
    </xf>
    <xf numFmtId="166" fontId="32" fillId="0" borderId="4" xfId="5" applyNumberFormat="1" applyFont="1" applyFill="1" applyBorder="1" applyAlignment="1">
      <alignment horizontal="right" vertical="center"/>
    </xf>
    <xf numFmtId="0" fontId="6" fillId="0" borderId="4" xfId="0" applyFont="1" applyBorder="1" applyAlignment="1">
      <alignment horizontal="center" vertical="center"/>
    </xf>
    <xf numFmtId="0" fontId="33" fillId="0" borderId="0" xfId="0" applyFont="1"/>
    <xf numFmtId="2" fontId="33" fillId="0" borderId="0" xfId="0" applyNumberFormat="1" applyFont="1" applyAlignment="1">
      <alignment wrapText="1"/>
    </xf>
    <xf numFmtId="0" fontId="33" fillId="0" borderId="0" xfId="0" applyFont="1" applyAlignment="1">
      <alignment wrapText="1"/>
    </xf>
    <xf numFmtId="2" fontId="33" fillId="0" borderId="0" xfId="0" applyNumberFormat="1" applyFont="1"/>
    <xf numFmtId="167" fontId="6" fillId="0" borderId="4" xfId="5" applyNumberFormat="1" applyFont="1" applyFill="1" applyBorder="1" applyAlignment="1">
      <alignment horizontal="right" vertical="center"/>
    </xf>
    <xf numFmtId="167" fontId="32" fillId="0" borderId="4" xfId="5" applyNumberFormat="1" applyFont="1" applyFill="1" applyBorder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 wrapText="1"/>
    </xf>
    <xf numFmtId="49" fontId="6" fillId="0" borderId="4" xfId="0" applyNumberFormat="1" applyFont="1" applyBorder="1" applyAlignment="1">
      <alignment horizontal="center" vertical="center" wrapText="1"/>
    </xf>
    <xf numFmtId="167" fontId="6" fillId="0" borderId="4" xfId="5" applyNumberFormat="1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167" fontId="6" fillId="0" borderId="5" xfId="5" applyNumberFormat="1" applyFont="1" applyFill="1" applyBorder="1" applyAlignment="1">
      <alignment horizontal="right" vertical="center"/>
    </xf>
    <xf numFmtId="167" fontId="6" fillId="0" borderId="10" xfId="5" applyNumberFormat="1" applyFont="1" applyFill="1" applyBorder="1" applyAlignment="1">
      <alignment horizontal="right" vertical="center"/>
    </xf>
    <xf numFmtId="9" fontId="6" fillId="0" borderId="4" xfId="1" applyFont="1" applyFill="1" applyBorder="1" applyAlignment="1">
      <alignment horizontal="center" vertical="center"/>
    </xf>
    <xf numFmtId="9" fontId="32" fillId="0" borderId="4" xfId="1" applyFont="1" applyFill="1" applyBorder="1" applyAlignment="1">
      <alignment horizontal="center" vertical="center"/>
    </xf>
    <xf numFmtId="49" fontId="6" fillId="0" borderId="10" xfId="0" applyNumberFormat="1" applyFont="1" applyBorder="1" applyAlignment="1">
      <alignment horizontal="center" vertical="center"/>
    </xf>
    <xf numFmtId="167" fontId="15" fillId="2" borderId="0" xfId="5" applyNumberFormat="1" applyFont="1" applyFill="1" applyBorder="1" applyAlignment="1">
      <alignment horizontal="right"/>
    </xf>
    <xf numFmtId="167" fontId="6" fillId="0" borderId="10" xfId="5" applyNumberFormat="1" applyFont="1" applyFill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167" fontId="32" fillId="0" borderId="10" xfId="5" applyNumberFormat="1" applyFont="1" applyFill="1" applyBorder="1" applyAlignment="1">
      <alignment horizontal="right" vertical="center"/>
    </xf>
    <xf numFmtId="49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13" fillId="0" borderId="0" xfId="1" applyNumberFormat="1" applyFont="1" applyFill="1" applyBorder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horizontal="left"/>
    </xf>
    <xf numFmtId="0" fontId="11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center"/>
    </xf>
    <xf numFmtId="0" fontId="2" fillId="0" borderId="0" xfId="0" applyFont="1" applyAlignment="1">
      <alignment horizontal="left" wrapText="1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3" fontId="0" fillId="0" borderId="0" xfId="0" applyNumberFormat="1"/>
    <xf numFmtId="167" fontId="5" fillId="0" borderId="4" xfId="5" applyNumberFormat="1" applyFont="1" applyFill="1" applyBorder="1" applyAlignment="1">
      <alignment horizontal="right" vertical="center" wrapText="1"/>
    </xf>
    <xf numFmtId="49" fontId="5" fillId="0" borderId="4" xfId="1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43" fontId="0" fillId="0" borderId="0" xfId="5" applyFont="1" applyAlignment="1">
      <alignment wrapText="1"/>
    </xf>
    <xf numFmtId="43" fontId="0" fillId="0" borderId="0" xfId="5" applyFont="1"/>
    <xf numFmtId="0" fontId="0" fillId="3" borderId="0" xfId="0" applyFill="1"/>
    <xf numFmtId="43" fontId="6" fillId="0" borderId="4" xfId="5" applyFont="1" applyFill="1" applyBorder="1" applyAlignment="1">
      <alignment horizontal="right" vertical="center"/>
    </xf>
    <xf numFmtId="168" fontId="0" fillId="0" borderId="0" xfId="0" applyNumberFormat="1"/>
    <xf numFmtId="49" fontId="6" fillId="0" borderId="7" xfId="0" applyNumberFormat="1" applyFont="1" applyBorder="1" applyAlignment="1">
      <alignment horizontal="center" vertical="center" wrapText="1"/>
    </xf>
    <xf numFmtId="2" fontId="6" fillId="0" borderId="7" xfId="0" applyNumberFormat="1" applyFont="1" applyBorder="1" applyAlignment="1">
      <alignment horizontal="center" vertical="center" wrapText="1"/>
    </xf>
    <xf numFmtId="166" fontId="6" fillId="0" borderId="7" xfId="0" applyNumberFormat="1" applyFont="1" applyBorder="1" applyAlignment="1">
      <alignment horizontal="right"/>
    </xf>
    <xf numFmtId="9" fontId="2" fillId="0" borderId="0" xfId="1" applyFont="1" applyFill="1" applyAlignment="1">
      <alignment horizontal="center"/>
    </xf>
    <xf numFmtId="167" fontId="2" fillId="0" borderId="0" xfId="0" applyNumberFormat="1" applyFont="1" applyAlignment="1">
      <alignment horizontal="right"/>
    </xf>
    <xf numFmtId="0" fontId="6" fillId="0" borderId="7" xfId="0" applyFont="1" applyBorder="1" applyAlignment="1">
      <alignment horizontal="center" vertical="center" wrapText="1"/>
    </xf>
    <xf numFmtId="9" fontId="6" fillId="0" borderId="10" xfId="1" applyFont="1" applyFill="1" applyBorder="1" applyAlignment="1">
      <alignment horizontal="center" vertical="center"/>
    </xf>
    <xf numFmtId="9" fontId="32" fillId="0" borderId="10" xfId="1" applyFont="1" applyFill="1" applyBorder="1" applyAlignment="1">
      <alignment horizontal="center" vertical="center"/>
    </xf>
    <xf numFmtId="9" fontId="6" fillId="0" borderId="7" xfId="1" applyFont="1" applyBorder="1" applyAlignment="1">
      <alignment horizontal="center"/>
    </xf>
    <xf numFmtId="9" fontId="5" fillId="0" borderId="4" xfId="1" applyFont="1" applyFill="1" applyBorder="1" applyAlignment="1">
      <alignment horizontal="center" vertical="center"/>
    </xf>
    <xf numFmtId="49" fontId="5" fillId="0" borderId="5" xfId="1" applyNumberFormat="1" applyFont="1" applyFill="1" applyBorder="1" applyAlignment="1">
      <alignment horizontal="center" vertical="center" wrapText="1"/>
    </xf>
    <xf numFmtId="9" fontId="5" fillId="0" borderId="4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1" applyNumberFormat="1" applyFont="1" applyFill="1" applyBorder="1" applyAlignment="1">
      <alignment horizontal="left" vertical="center"/>
    </xf>
    <xf numFmtId="0" fontId="2" fillId="0" borderId="0" xfId="1" applyNumberFormat="1" applyFont="1" applyFill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167" fontId="2" fillId="2" borderId="0" xfId="5" applyNumberFormat="1" applyFont="1" applyFill="1" applyBorder="1" applyAlignment="1">
      <alignment horizontal="right"/>
    </xf>
    <xf numFmtId="167" fontId="6" fillId="0" borderId="7" xfId="5" applyNumberFormat="1" applyFont="1" applyBorder="1" applyAlignment="1">
      <alignment horizontal="right"/>
    </xf>
    <xf numFmtId="167" fontId="2" fillId="0" borderId="0" xfId="5" applyNumberFormat="1" applyFont="1" applyAlignment="1">
      <alignment horizontal="right"/>
    </xf>
    <xf numFmtId="167" fontId="6" fillId="0" borderId="4" xfId="5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49" fontId="37" fillId="4" borderId="11" xfId="1" applyNumberFormat="1" applyFont="1" applyFill="1" applyBorder="1" applyAlignment="1">
      <alignment horizontal="center" vertical="center" wrapText="1"/>
    </xf>
    <xf numFmtId="167" fontId="37" fillId="4" borderId="7" xfId="5" applyNumberFormat="1" applyFont="1" applyFill="1" applyBorder="1" applyAlignment="1">
      <alignment horizontal="right" vertical="center" wrapText="1"/>
    </xf>
    <xf numFmtId="0" fontId="34" fillId="4" borderId="7" xfId="1" applyNumberFormat="1" applyFont="1" applyFill="1" applyBorder="1" applyAlignment="1">
      <alignment horizontal="center" vertical="center" wrapText="1"/>
    </xf>
    <xf numFmtId="167" fontId="34" fillId="4" borderId="7" xfId="1" applyNumberFormat="1" applyFont="1" applyFill="1" applyBorder="1" applyAlignment="1">
      <alignment horizontal="center" vertical="center" wrapText="1"/>
    </xf>
    <xf numFmtId="9" fontId="34" fillId="4" borderId="7" xfId="1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167" fontId="5" fillId="5" borderId="4" xfId="5" applyNumberFormat="1" applyFont="1" applyFill="1" applyBorder="1" applyAlignment="1">
      <alignment horizontal="right" vertical="center" wrapText="1"/>
    </xf>
    <xf numFmtId="9" fontId="5" fillId="5" borderId="4" xfId="1" applyFont="1" applyFill="1" applyBorder="1" applyAlignment="1">
      <alignment horizontal="center" vertical="center" wrapText="1"/>
    </xf>
    <xf numFmtId="49" fontId="5" fillId="5" borderId="4" xfId="1" applyNumberFormat="1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/>
    </xf>
    <xf numFmtId="49" fontId="5" fillId="6" borderId="4" xfId="0" applyNumberFormat="1" applyFont="1" applyFill="1" applyBorder="1" applyAlignment="1">
      <alignment horizontal="center" vertical="center"/>
    </xf>
    <xf numFmtId="167" fontId="5" fillId="6" borderId="4" xfId="5" applyNumberFormat="1" applyFont="1" applyFill="1" applyBorder="1" applyAlignment="1">
      <alignment horizontal="right" vertical="center"/>
    </xf>
    <xf numFmtId="9" fontId="5" fillId="6" borderId="4" xfId="1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49" fontId="6" fillId="6" borderId="4" xfId="0" applyNumberFormat="1" applyFont="1" applyFill="1" applyBorder="1" applyAlignment="1">
      <alignment horizontal="center" vertical="center"/>
    </xf>
    <xf numFmtId="167" fontId="34" fillId="4" borderId="7" xfId="5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indent="1"/>
    </xf>
    <xf numFmtId="9" fontId="37" fillId="4" borderId="7" xfId="1" applyFont="1" applyFill="1" applyBorder="1" applyAlignment="1">
      <alignment horizontal="center" vertical="center" wrapText="1"/>
    </xf>
    <xf numFmtId="0" fontId="37" fillId="4" borderId="7" xfId="1" applyNumberFormat="1" applyFont="1" applyFill="1" applyBorder="1" applyAlignment="1">
      <alignment horizontal="center" vertical="center" wrapText="1"/>
    </xf>
    <xf numFmtId="49" fontId="37" fillId="4" borderId="7" xfId="1" applyNumberFormat="1" applyFont="1" applyFill="1" applyBorder="1" applyAlignment="1">
      <alignment horizontal="center" vertical="center" wrapText="1"/>
    </xf>
    <xf numFmtId="167" fontId="37" fillId="4" borderId="7" xfId="5" applyNumberFormat="1" applyFont="1" applyFill="1" applyBorder="1" applyAlignment="1">
      <alignment horizontal="center" vertical="center" wrapText="1"/>
    </xf>
    <xf numFmtId="0" fontId="37" fillId="4" borderId="2" xfId="1" applyNumberFormat="1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wrapText="1"/>
    </xf>
    <xf numFmtId="167" fontId="0" fillId="0" borderId="0" xfId="0" applyNumberFormat="1"/>
    <xf numFmtId="166" fontId="2" fillId="0" borderId="7" xfId="0" applyNumberFormat="1" applyFont="1" applyBorder="1" applyAlignment="1">
      <alignment horizontal="right"/>
    </xf>
    <xf numFmtId="49" fontId="2" fillId="0" borderId="7" xfId="0" applyNumberFormat="1" applyFont="1" applyBorder="1" applyAlignment="1">
      <alignment horizontal="center" vertical="center" wrapText="1"/>
    </xf>
    <xf numFmtId="2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43" fontId="2" fillId="0" borderId="0" xfId="5" applyFont="1" applyFill="1" applyBorder="1" applyAlignment="1">
      <alignment horizontal="right"/>
    </xf>
    <xf numFmtId="167" fontId="2" fillId="0" borderId="0" xfId="5" applyNumberFormat="1" applyFont="1" applyFill="1" applyBorder="1" applyAlignment="1">
      <alignment horizontal="right"/>
    </xf>
    <xf numFmtId="49" fontId="2" fillId="0" borderId="4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5" fillId="0" borderId="0" xfId="0" applyFont="1" applyAlignment="1">
      <alignment horizontal="left" vertical="top" wrapText="1" indent="2"/>
    </xf>
    <xf numFmtId="164" fontId="2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wrapText="1"/>
    </xf>
    <xf numFmtId="167" fontId="2" fillId="0" borderId="0" xfId="0" applyNumberFormat="1" applyFont="1"/>
    <xf numFmtId="167" fontId="34" fillId="4" borderId="7" xfId="5" applyNumberFormat="1" applyFont="1" applyFill="1" applyBorder="1" applyAlignment="1">
      <alignment horizontal="right" vertical="center" wrapText="1"/>
    </xf>
    <xf numFmtId="167" fontId="6" fillId="0" borderId="10" xfId="5" applyNumberFormat="1" applyFont="1" applyFill="1" applyBorder="1" applyAlignment="1">
      <alignment vertical="center"/>
    </xf>
    <xf numFmtId="167" fontId="5" fillId="0" borderId="4" xfId="5" applyNumberFormat="1" applyFont="1" applyFill="1" applyBorder="1" applyAlignment="1">
      <alignment vertical="center" wrapTex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37" fillId="4" borderId="4" xfId="1" applyNumberFormat="1" applyFont="1" applyFill="1" applyBorder="1" applyAlignment="1">
      <alignment horizontal="center" vertical="center" wrapText="1"/>
    </xf>
    <xf numFmtId="49" fontId="37" fillId="4" borderId="4" xfId="1" applyNumberFormat="1" applyFont="1" applyFill="1" applyBorder="1" applyAlignment="1">
      <alignment horizontal="center" vertical="center" wrapText="1"/>
    </xf>
    <xf numFmtId="167" fontId="37" fillId="4" borderId="4" xfId="5" applyNumberFormat="1" applyFont="1" applyFill="1" applyBorder="1" applyAlignment="1">
      <alignment horizontal="center" vertical="center" wrapText="1"/>
    </xf>
    <xf numFmtId="9" fontId="37" fillId="4" borderId="4" xfId="1" applyFont="1" applyFill="1" applyBorder="1" applyAlignment="1">
      <alignment horizontal="center" vertical="center" wrapText="1"/>
    </xf>
    <xf numFmtId="0" fontId="0" fillId="0" borderId="0" xfId="0" applyAlignment="1">
      <alignment horizontal="left" indent="4"/>
    </xf>
    <xf numFmtId="49" fontId="5" fillId="0" borderId="6" xfId="1" applyNumberFormat="1" applyFont="1" applyFill="1" applyBorder="1" applyAlignment="1">
      <alignment horizontal="center" vertical="center" wrapText="1"/>
    </xf>
    <xf numFmtId="0" fontId="37" fillId="4" borderId="10" xfId="1" applyNumberFormat="1" applyFont="1" applyFill="1" applyBorder="1" applyAlignment="1">
      <alignment horizontal="center" vertical="center" wrapText="1"/>
    </xf>
    <xf numFmtId="0" fontId="40" fillId="0" borderId="0" xfId="308"/>
    <xf numFmtId="49" fontId="2" fillId="0" borderId="7" xfId="0" applyNumberFormat="1" applyFont="1" applyBorder="1" applyAlignment="1">
      <alignment vertical="center" wrapText="1"/>
    </xf>
    <xf numFmtId="9" fontId="2" fillId="0" borderId="0" xfId="1" applyFont="1" applyFill="1" applyBorder="1" applyAlignment="1">
      <alignment horizontal="center"/>
    </xf>
    <xf numFmtId="9" fontId="2" fillId="0" borderId="7" xfId="1" applyFont="1" applyFill="1" applyBorder="1" applyAlignment="1">
      <alignment horizontal="center"/>
    </xf>
    <xf numFmtId="49" fontId="6" fillId="0" borderId="2" xfId="0" applyNumberFormat="1" applyFont="1" applyBorder="1" applyAlignment="1">
      <alignment horizontal="center" vertical="center" wrapText="1"/>
    </xf>
    <xf numFmtId="0" fontId="5" fillId="6" borderId="4" xfId="5" applyNumberFormat="1" applyFont="1" applyFill="1" applyBorder="1" applyAlignment="1">
      <alignment horizontal="right" vertical="center"/>
    </xf>
    <xf numFmtId="0" fontId="5" fillId="5" borderId="4" xfId="1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7" fontId="5" fillId="6" borderId="2" xfId="5" applyNumberFormat="1" applyFont="1" applyFill="1" applyBorder="1" applyAlignment="1">
      <alignment horizontal="right" vertical="center"/>
    </xf>
    <xf numFmtId="0" fontId="6" fillId="0" borderId="10" xfId="0" applyFont="1" applyBorder="1" applyAlignment="1">
      <alignment horizontal="center" vertical="center"/>
    </xf>
    <xf numFmtId="167" fontId="6" fillId="0" borderId="6" xfId="5" applyNumberFormat="1" applyFont="1" applyFill="1" applyBorder="1" applyAlignment="1">
      <alignment horizontal="center" vertical="center"/>
    </xf>
    <xf numFmtId="49" fontId="37" fillId="4" borderId="11" xfId="1" applyNumberFormat="1" applyFont="1" applyFill="1" applyBorder="1" applyAlignment="1">
      <alignment horizontal="center" vertical="center" wrapText="1"/>
    </xf>
    <xf numFmtId="49" fontId="37" fillId="4" borderId="8" xfId="1" applyNumberFormat="1" applyFont="1" applyFill="1" applyBorder="1" applyAlignment="1">
      <alignment horizontal="center" vertical="center" wrapText="1"/>
    </xf>
    <xf numFmtId="49" fontId="37" fillId="4" borderId="9" xfId="1" applyNumberFormat="1" applyFont="1" applyFill="1" applyBorder="1" applyAlignment="1">
      <alignment horizontal="center" vertical="center" wrapText="1"/>
    </xf>
    <xf numFmtId="0" fontId="37" fillId="4" borderId="2" xfId="1" applyNumberFormat="1" applyFont="1" applyFill="1" applyBorder="1" applyAlignment="1">
      <alignment horizontal="center" vertical="center" wrapText="1"/>
    </xf>
    <xf numFmtId="0" fontId="37" fillId="4" borderId="6" xfId="1" applyNumberFormat="1" applyFont="1" applyFill="1" applyBorder="1" applyAlignment="1">
      <alignment horizontal="center" vertical="center" wrapText="1"/>
    </xf>
    <xf numFmtId="49" fontId="37" fillId="4" borderId="2" xfId="1" applyNumberFormat="1" applyFont="1" applyFill="1" applyBorder="1" applyAlignment="1">
      <alignment horizontal="center" vertical="center" wrapText="1"/>
    </xf>
    <xf numFmtId="49" fontId="37" fillId="4" borderId="6" xfId="1" applyNumberFormat="1" applyFont="1" applyFill="1" applyBorder="1" applyAlignment="1">
      <alignment horizontal="center" vertical="center" wrapText="1"/>
    </xf>
    <xf numFmtId="0" fontId="5" fillId="6" borderId="0" xfId="0" quotePrefix="1" applyFont="1" applyFill="1" applyAlignment="1">
      <alignment horizontal="left" vertical="center" wrapText="1"/>
    </xf>
    <xf numFmtId="0" fontId="5" fillId="6" borderId="10" xfId="0" quotePrefix="1" applyFont="1" applyFill="1" applyBorder="1" applyAlignment="1">
      <alignment horizontal="left" vertical="center" wrapText="1"/>
    </xf>
    <xf numFmtId="0" fontId="5" fillId="5" borderId="0" xfId="1" applyNumberFormat="1" applyFont="1" applyFill="1" applyBorder="1" applyAlignment="1">
      <alignment horizontal="center" vertical="center" wrapText="1"/>
    </xf>
    <xf numFmtId="0" fontId="5" fillId="5" borderId="10" xfId="1" applyNumberFormat="1" applyFont="1" applyFill="1" applyBorder="1" applyAlignment="1">
      <alignment horizontal="center" vertical="center" wrapText="1"/>
    </xf>
    <xf numFmtId="49" fontId="5" fillId="5" borderId="0" xfId="0" applyNumberFormat="1" applyFont="1" applyFill="1" applyAlignment="1">
      <alignment horizontal="center" vertical="center" wrapText="1"/>
    </xf>
    <xf numFmtId="49" fontId="5" fillId="5" borderId="10" xfId="0" applyNumberFormat="1" applyFont="1" applyFill="1" applyBorder="1" applyAlignment="1">
      <alignment horizontal="center" vertical="center" wrapText="1"/>
    </xf>
    <xf numFmtId="9" fontId="37" fillId="4" borderId="3" xfId="1" applyFont="1" applyFill="1" applyBorder="1" applyAlignment="1">
      <alignment horizontal="center" vertical="center" wrapText="1"/>
    </xf>
    <xf numFmtId="9" fontId="37" fillId="4" borderId="13" xfId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5" fillId="6" borderId="0" xfId="1" quotePrefix="1" applyNumberFormat="1" applyFont="1" applyFill="1" applyBorder="1" applyAlignment="1">
      <alignment horizontal="left" vertical="center" wrapText="1"/>
    </xf>
    <xf numFmtId="0" fontId="5" fillId="6" borderId="10" xfId="1" quotePrefix="1" applyNumberFormat="1" applyFont="1" applyFill="1" applyBorder="1" applyAlignment="1">
      <alignment horizontal="left" vertical="center" wrapText="1"/>
    </xf>
    <xf numFmtId="9" fontId="37" fillId="4" borderId="14" xfId="1" applyFont="1" applyFill="1" applyBorder="1" applyAlignment="1">
      <alignment horizontal="center" vertical="center" wrapText="1"/>
    </xf>
    <xf numFmtId="9" fontId="37" fillId="4" borderId="15" xfId="1" applyFont="1" applyFill="1" applyBorder="1" applyAlignment="1">
      <alignment horizontal="center" vertical="center" wrapText="1"/>
    </xf>
    <xf numFmtId="9" fontId="37" fillId="4" borderId="1" xfId="1" applyFont="1" applyFill="1" applyBorder="1" applyAlignment="1">
      <alignment horizontal="center" vertical="center" wrapText="1"/>
    </xf>
    <xf numFmtId="9" fontId="37" fillId="4" borderId="12" xfId="1" applyFont="1" applyFill="1" applyBorder="1" applyAlignment="1">
      <alignment horizontal="center" vertical="center" wrapText="1"/>
    </xf>
    <xf numFmtId="167" fontId="37" fillId="4" borderId="2" xfId="5" applyNumberFormat="1" applyFont="1" applyFill="1" applyBorder="1" applyAlignment="1">
      <alignment horizontal="center" vertical="center" wrapText="1"/>
    </xf>
    <xf numFmtId="167" fontId="37" fillId="4" borderId="6" xfId="5" applyNumberFormat="1" applyFont="1" applyFill="1" applyBorder="1" applyAlignment="1">
      <alignment horizontal="center" vertical="center" wrapText="1"/>
    </xf>
    <xf numFmtId="49" fontId="37" fillId="4" borderId="7" xfId="1" applyNumberFormat="1" applyFont="1" applyFill="1" applyBorder="1" applyAlignment="1">
      <alignment horizontal="center" vertical="center" wrapText="1"/>
    </xf>
    <xf numFmtId="9" fontId="37" fillId="4" borderId="0" xfId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/>
    </xf>
    <xf numFmtId="0" fontId="34" fillId="4" borderId="3" xfId="1" applyNumberFormat="1" applyFont="1" applyFill="1" applyBorder="1" applyAlignment="1">
      <alignment horizontal="center" vertical="center" wrapText="1"/>
    </xf>
    <xf numFmtId="0" fontId="34" fillId="4" borderId="13" xfId="1" applyNumberFormat="1" applyFont="1" applyFill="1" applyBorder="1" applyAlignment="1">
      <alignment horizontal="center" vertical="center" wrapText="1"/>
    </xf>
    <xf numFmtId="0" fontId="34" fillId="4" borderId="0" xfId="1" applyNumberFormat="1" applyFont="1" applyFill="1" applyBorder="1" applyAlignment="1">
      <alignment horizontal="center" vertical="center" wrapText="1"/>
    </xf>
    <xf numFmtId="0" fontId="34" fillId="4" borderId="10" xfId="1" applyNumberFormat="1" applyFont="1" applyFill="1" applyBorder="1" applyAlignment="1">
      <alignment horizontal="center" vertical="center" wrapText="1"/>
    </xf>
    <xf numFmtId="0" fontId="34" fillId="4" borderId="1" xfId="1" applyNumberFormat="1" applyFont="1" applyFill="1" applyBorder="1" applyAlignment="1">
      <alignment horizontal="center" vertical="center" wrapText="1"/>
    </xf>
    <xf numFmtId="0" fontId="34" fillId="4" borderId="12" xfId="1" applyNumberFormat="1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167" fontId="5" fillId="6" borderId="11" xfId="5" applyNumberFormat="1" applyFont="1" applyFill="1" applyBorder="1" applyAlignment="1">
      <alignment horizontal="center" vertical="center"/>
    </xf>
    <xf numFmtId="167" fontId="5" fillId="6" borderId="9" xfId="5" applyNumberFormat="1" applyFont="1" applyFill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center" vertical="center" wrapText="1"/>
    </xf>
    <xf numFmtId="49" fontId="6" fillId="0" borderId="6" xfId="0" applyNumberFormat="1" applyFont="1" applyBorder="1" applyAlignment="1">
      <alignment horizontal="center" vertical="center" wrapText="1"/>
    </xf>
    <xf numFmtId="0" fontId="34" fillId="4" borderId="11" xfId="1" applyNumberFormat="1" applyFont="1" applyFill="1" applyBorder="1" applyAlignment="1">
      <alignment horizontal="center" vertical="center" wrapText="1"/>
    </xf>
    <xf numFmtId="0" fontId="34" fillId="4" borderId="9" xfId="1" applyNumberFormat="1" applyFont="1" applyFill="1" applyBorder="1" applyAlignment="1">
      <alignment horizontal="center" vertical="center" wrapText="1"/>
    </xf>
    <xf numFmtId="0" fontId="37" fillId="4" borderId="8" xfId="1" applyNumberFormat="1" applyFont="1" applyFill="1" applyBorder="1" applyAlignment="1">
      <alignment horizontal="center" vertical="center" wrapText="1"/>
    </xf>
    <xf numFmtId="0" fontId="37" fillId="4" borderId="9" xfId="1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top" wrapText="1" indent="2"/>
    </xf>
    <xf numFmtId="0" fontId="5" fillId="0" borderId="10" xfId="0" applyFont="1" applyBorder="1" applyAlignment="1">
      <alignment horizontal="left" vertical="top" wrapText="1" indent="2"/>
    </xf>
    <xf numFmtId="0" fontId="10" fillId="0" borderId="0" xfId="8" applyFont="1" applyAlignment="1">
      <alignment horizontal="left" wrapText="1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9" fontId="37" fillId="4" borderId="7" xfId="1" applyFont="1" applyFill="1" applyBorder="1" applyAlignment="1">
      <alignment horizontal="center" vertical="center" wrapText="1"/>
    </xf>
    <xf numFmtId="0" fontId="5" fillId="6" borderId="0" xfId="0" quotePrefix="1" applyFont="1" applyFill="1" applyAlignment="1">
      <alignment horizontal="center" vertical="center" wrapText="1"/>
    </xf>
    <xf numFmtId="0" fontId="5" fillId="6" borderId="10" xfId="0" quotePrefix="1" applyFont="1" applyFill="1" applyBorder="1" applyAlignment="1">
      <alignment horizontal="center" vertical="center" wrapText="1"/>
    </xf>
    <xf numFmtId="0" fontId="5" fillId="0" borderId="0" xfId="0" quotePrefix="1" applyFont="1" applyAlignment="1">
      <alignment horizontal="left" vertical="center" wrapText="1"/>
    </xf>
    <xf numFmtId="0" fontId="5" fillId="0" borderId="10" xfId="0" quotePrefix="1" applyFont="1" applyBorder="1" applyAlignment="1">
      <alignment horizontal="left" vertical="center" wrapText="1"/>
    </xf>
    <xf numFmtId="9" fontId="37" fillId="4" borderId="2" xfId="1" applyFont="1" applyFill="1" applyBorder="1" applyAlignment="1">
      <alignment horizontal="center" vertical="center" wrapText="1"/>
    </xf>
    <xf numFmtId="9" fontId="37" fillId="4" borderId="6" xfId="1" applyFont="1" applyFill="1" applyBorder="1" applyAlignment="1">
      <alignment horizontal="center" vertical="center" wrapText="1"/>
    </xf>
    <xf numFmtId="0" fontId="34" fillId="4" borderId="7" xfId="1" applyNumberFormat="1" applyFont="1" applyFill="1" applyBorder="1" applyAlignment="1">
      <alignment horizontal="center" vertical="center" wrapText="1"/>
    </xf>
    <xf numFmtId="0" fontId="37" fillId="4" borderId="7" xfId="1" applyNumberFormat="1" applyFont="1" applyFill="1" applyBorder="1" applyAlignment="1">
      <alignment horizontal="center" vertical="center" wrapText="1"/>
    </xf>
    <xf numFmtId="167" fontId="37" fillId="4" borderId="7" xfId="5" applyNumberFormat="1" applyFont="1" applyFill="1" applyBorder="1" applyAlignment="1">
      <alignment horizontal="center" vertical="center" wrapText="1"/>
    </xf>
  </cellXfs>
  <cellStyles count="309">
    <cellStyle name="Comma" xfId="5" builtinId="3"/>
    <cellStyle name="Normal" xfId="0" builtinId="0"/>
    <cellStyle name="Normal 10" xfId="44" xr:uid="{00000000-0005-0000-0000-000001000000}"/>
    <cellStyle name="Normal 10 2" xfId="45" xr:uid="{00000000-0005-0000-0000-000002000000}"/>
    <cellStyle name="Normal 10 3" xfId="46" xr:uid="{00000000-0005-0000-0000-000003000000}"/>
    <cellStyle name="Normal 11" xfId="47" xr:uid="{00000000-0005-0000-0000-000004000000}"/>
    <cellStyle name="Normal 11 2" xfId="153" xr:uid="{00000000-0005-0000-0000-000005000000}"/>
    <cellStyle name="Normal 11 2 2" xfId="238" xr:uid="{00000000-0005-0000-0000-000006000000}"/>
    <cellStyle name="Normal 11 3" xfId="180" xr:uid="{00000000-0005-0000-0000-000007000000}"/>
    <cellStyle name="Normal 12" xfId="48" xr:uid="{00000000-0005-0000-0000-000008000000}"/>
    <cellStyle name="Normal 13" xfId="49" xr:uid="{00000000-0005-0000-0000-000009000000}"/>
    <cellStyle name="Normal 13 2" xfId="154" xr:uid="{00000000-0005-0000-0000-00000A000000}"/>
    <cellStyle name="Normal 13 2 2" xfId="239" xr:uid="{00000000-0005-0000-0000-00000B000000}"/>
    <cellStyle name="Normal 13 3" xfId="181" xr:uid="{00000000-0005-0000-0000-00000C000000}"/>
    <cellStyle name="Normal 14" xfId="50" xr:uid="{00000000-0005-0000-0000-00000D000000}"/>
    <cellStyle name="Normal 14 2" xfId="155" xr:uid="{00000000-0005-0000-0000-00000E000000}"/>
    <cellStyle name="Normal 14 2 2" xfId="240" xr:uid="{00000000-0005-0000-0000-00000F000000}"/>
    <cellStyle name="Normal 14 3" xfId="182" xr:uid="{00000000-0005-0000-0000-000010000000}"/>
    <cellStyle name="Normal 15" xfId="51" xr:uid="{00000000-0005-0000-0000-000011000000}"/>
    <cellStyle name="Normal 16" xfId="71" xr:uid="{00000000-0005-0000-0000-000012000000}"/>
    <cellStyle name="Normal 17" xfId="108" xr:uid="{00000000-0005-0000-0000-000013000000}"/>
    <cellStyle name="Normal 17 2" xfId="113" xr:uid="{00000000-0005-0000-0000-000014000000}"/>
    <cellStyle name="Normal 17 3" xfId="169" xr:uid="{00000000-0005-0000-0000-000015000000}"/>
    <cellStyle name="Normal 17 4" xfId="124" xr:uid="{00000000-0005-0000-0000-000016000000}"/>
    <cellStyle name="Normal 18" xfId="110" xr:uid="{00000000-0005-0000-0000-000017000000}"/>
    <cellStyle name="Normal 18 2" xfId="211" xr:uid="{00000000-0005-0000-0000-000018000000}"/>
    <cellStyle name="Normal 19" xfId="109" xr:uid="{00000000-0005-0000-0000-000019000000}"/>
    <cellStyle name="Normal 19 2" xfId="168" xr:uid="{00000000-0005-0000-0000-00001A000000}"/>
    <cellStyle name="Normal 2" xfId="2" xr:uid="{00000000-0005-0000-0000-00001B000000}"/>
    <cellStyle name="Normal 2 2" xfId="8" xr:uid="{00000000-0005-0000-0000-00001C000000}"/>
    <cellStyle name="Normal 2 3" xfId="73" xr:uid="{00000000-0005-0000-0000-00001D000000}"/>
    <cellStyle name="Normal 20" xfId="114" xr:uid="{00000000-0005-0000-0000-00001E000000}"/>
    <cellStyle name="Normal 21" xfId="117" xr:uid="{00000000-0005-0000-0000-00001F000000}"/>
    <cellStyle name="Normal 21 2" xfId="285" xr:uid="{00000000-0005-0000-0000-000020000000}"/>
    <cellStyle name="Normal 22" xfId="118" xr:uid="{00000000-0005-0000-0000-000021000000}"/>
    <cellStyle name="Normal 22 2" xfId="286" xr:uid="{00000000-0005-0000-0000-000022000000}"/>
    <cellStyle name="Normal 23" xfId="119" xr:uid="{00000000-0005-0000-0000-000023000000}"/>
    <cellStyle name="Normal 23 2" xfId="287" xr:uid="{00000000-0005-0000-0000-000024000000}"/>
    <cellStyle name="Normal 24" xfId="120" xr:uid="{00000000-0005-0000-0000-000025000000}"/>
    <cellStyle name="Normal 24 2" xfId="288" xr:uid="{00000000-0005-0000-0000-000026000000}"/>
    <cellStyle name="Normal 25" xfId="121" xr:uid="{00000000-0005-0000-0000-000027000000}"/>
    <cellStyle name="Normal 25 2" xfId="289" xr:uid="{00000000-0005-0000-0000-000028000000}"/>
    <cellStyle name="Normal 26" xfId="122" xr:uid="{00000000-0005-0000-0000-000029000000}"/>
    <cellStyle name="Normal 26 2" xfId="290" xr:uid="{00000000-0005-0000-0000-00002A000000}"/>
    <cellStyle name="Normal 27" xfId="123" xr:uid="{00000000-0005-0000-0000-00002B000000}"/>
    <cellStyle name="Normal 27 2" xfId="291" xr:uid="{00000000-0005-0000-0000-00002C000000}"/>
    <cellStyle name="Normal 28" xfId="292" xr:uid="{00000000-0005-0000-0000-00002D000000}"/>
    <cellStyle name="Normal 28 2" xfId="297" xr:uid="{00000000-0005-0000-0000-00002E000000}"/>
    <cellStyle name="Normal 29" xfId="282" xr:uid="{00000000-0005-0000-0000-00002F000000}"/>
    <cellStyle name="Normal 3" xfId="6" xr:uid="{00000000-0005-0000-0000-000030000000}"/>
    <cellStyle name="Normal 3 2" xfId="9" xr:uid="{00000000-0005-0000-0000-000031000000}"/>
    <cellStyle name="Normal 3 2 2" xfId="80" xr:uid="{00000000-0005-0000-0000-000032000000}"/>
    <cellStyle name="Normal 3 2 2 2" xfId="87" xr:uid="{00000000-0005-0000-0000-000033000000}"/>
    <cellStyle name="Normal 3 2 2 2 2" xfId="260" xr:uid="{00000000-0005-0000-0000-000034000000}"/>
    <cellStyle name="Normal 3 2 2 3" xfId="256" xr:uid="{00000000-0005-0000-0000-000035000000}"/>
    <cellStyle name="Normal 3 2 3" xfId="85" xr:uid="{00000000-0005-0000-0000-000036000000}"/>
    <cellStyle name="Normal 3 2 3 2" xfId="258" xr:uid="{00000000-0005-0000-0000-000037000000}"/>
    <cellStyle name="Normal 3 2 4" xfId="76" xr:uid="{00000000-0005-0000-0000-000038000000}"/>
    <cellStyle name="Normal 3 2 4 2" xfId="254" xr:uid="{00000000-0005-0000-0000-000039000000}"/>
    <cellStyle name="Normal 3 3" xfId="78" xr:uid="{00000000-0005-0000-0000-00003A000000}"/>
    <cellStyle name="Normal 3 3 2" xfId="86" xr:uid="{00000000-0005-0000-0000-00003B000000}"/>
    <cellStyle name="Normal 3 3 2 2" xfId="259" xr:uid="{00000000-0005-0000-0000-00003C000000}"/>
    <cellStyle name="Normal 3 3 3" xfId="255" xr:uid="{00000000-0005-0000-0000-00003D000000}"/>
    <cellStyle name="Normal 3 4" xfId="83" xr:uid="{00000000-0005-0000-0000-00003E000000}"/>
    <cellStyle name="Normal 3 5" xfId="84" xr:uid="{00000000-0005-0000-0000-00003F000000}"/>
    <cellStyle name="Normal 3 5 2" xfId="257" xr:uid="{00000000-0005-0000-0000-000040000000}"/>
    <cellStyle name="Normal 3 6" xfId="74" xr:uid="{00000000-0005-0000-0000-000041000000}"/>
    <cellStyle name="Normal 3 6 2" xfId="253" xr:uid="{00000000-0005-0000-0000-000042000000}"/>
    <cellStyle name="Normal 30" xfId="281" xr:uid="{00000000-0005-0000-0000-000043000000}"/>
    <cellStyle name="Normal 30 2" xfId="296" xr:uid="{00000000-0005-0000-0000-000044000000}"/>
    <cellStyle name="Normal 31" xfId="293" xr:uid="{00000000-0005-0000-0000-000045000000}"/>
    <cellStyle name="Normal 31 2" xfId="298" xr:uid="{00000000-0005-0000-0000-000046000000}"/>
    <cellStyle name="Normal 32" xfId="294" xr:uid="{00000000-0005-0000-0000-000047000000}"/>
    <cellStyle name="Normal 32 2" xfId="299" xr:uid="{00000000-0005-0000-0000-000048000000}"/>
    <cellStyle name="Normal 33" xfId="295" xr:uid="{00000000-0005-0000-0000-000049000000}"/>
    <cellStyle name="Normal 33 2" xfId="300" xr:uid="{00000000-0005-0000-0000-00004A000000}"/>
    <cellStyle name="Normal 34" xfId="301" xr:uid="{00000000-0005-0000-0000-00004B000000}"/>
    <cellStyle name="Normal 35" xfId="302" xr:uid="{00000000-0005-0000-0000-00004C000000}"/>
    <cellStyle name="Normal 35 2" xfId="306" xr:uid="{00000000-0005-0000-0000-00004D000000}"/>
    <cellStyle name="Normal 36" xfId="303" xr:uid="{00000000-0005-0000-0000-00004E000000}"/>
    <cellStyle name="Normal 37" xfId="307" xr:uid="{00000000-0005-0000-0000-00004F000000}"/>
    <cellStyle name="Normal 38" xfId="308" xr:uid="{00000000-0005-0000-0000-000050000000}"/>
    <cellStyle name="Normal 4" xfId="7" xr:uid="{00000000-0005-0000-0000-000051000000}"/>
    <cellStyle name="Normal 4 2" xfId="43" xr:uid="{00000000-0005-0000-0000-000052000000}"/>
    <cellStyle name="Normal 4 3" xfId="127" xr:uid="{00000000-0005-0000-0000-000053000000}"/>
    <cellStyle name="Normal 5" xfId="17" xr:uid="{00000000-0005-0000-0000-000054000000}"/>
    <cellStyle name="Normal 5 2" xfId="18" xr:uid="{00000000-0005-0000-0000-000055000000}"/>
    <cellStyle name="Normal 5 3" xfId="52" xr:uid="{00000000-0005-0000-0000-000056000000}"/>
    <cellStyle name="Normal 6" xfId="19" xr:uid="{00000000-0005-0000-0000-000057000000}"/>
    <cellStyle name="Normal 6 2" xfId="20" xr:uid="{00000000-0005-0000-0000-000058000000}"/>
    <cellStyle name="Normal 6 3" xfId="53" xr:uid="{00000000-0005-0000-0000-000059000000}"/>
    <cellStyle name="Normal 7" xfId="10" xr:uid="{00000000-0005-0000-0000-00005A000000}"/>
    <cellStyle name="Normal 7 2" xfId="13" xr:uid="{00000000-0005-0000-0000-00005B000000}"/>
    <cellStyle name="Normal 7 2 2" xfId="54" xr:uid="{00000000-0005-0000-0000-00005C000000}"/>
    <cellStyle name="Normal 7 2 2 2" xfId="156" xr:uid="{00000000-0005-0000-0000-00005D000000}"/>
    <cellStyle name="Normal 7 2 2 2 2" xfId="241" xr:uid="{00000000-0005-0000-0000-00005E000000}"/>
    <cellStyle name="Normal 7 2 2 3" xfId="184" xr:uid="{00000000-0005-0000-0000-00005F000000}"/>
    <cellStyle name="Normal 7 2 3" xfId="130" xr:uid="{00000000-0005-0000-0000-000060000000}"/>
    <cellStyle name="Normal 7 2 3 2" xfId="216" xr:uid="{00000000-0005-0000-0000-000061000000}"/>
    <cellStyle name="Normal 7 2 4" xfId="183" xr:uid="{00000000-0005-0000-0000-000062000000}"/>
    <cellStyle name="Normal 7 3" xfId="21" xr:uid="{00000000-0005-0000-0000-000063000000}"/>
    <cellStyle name="Normal 7 3 2" xfId="101" xr:uid="{00000000-0005-0000-0000-000064000000}"/>
    <cellStyle name="Normal 7 3 2 2" xfId="274" xr:uid="{00000000-0005-0000-0000-000065000000}"/>
    <cellStyle name="Normal 7 3 3" xfId="133" xr:uid="{00000000-0005-0000-0000-000066000000}"/>
    <cellStyle name="Normal 7 3 3 2" xfId="219" xr:uid="{00000000-0005-0000-0000-000067000000}"/>
    <cellStyle name="Normal 7 3 4" xfId="185" xr:uid="{00000000-0005-0000-0000-000068000000}"/>
    <cellStyle name="Normal 7 4" xfId="55" xr:uid="{00000000-0005-0000-0000-000069000000}"/>
    <cellStyle name="Normal 7 4 2" xfId="157" xr:uid="{00000000-0005-0000-0000-00006A000000}"/>
    <cellStyle name="Normal 7 4 2 2" xfId="242" xr:uid="{00000000-0005-0000-0000-00006B000000}"/>
    <cellStyle name="Normal 7 4 3" xfId="186" xr:uid="{00000000-0005-0000-0000-00006C000000}"/>
    <cellStyle name="Normal 7 5" xfId="128" xr:uid="{00000000-0005-0000-0000-00006D000000}"/>
    <cellStyle name="Normal 7 5 2" xfId="214" xr:uid="{00000000-0005-0000-0000-00006E000000}"/>
    <cellStyle name="Normal 7 6" xfId="173" xr:uid="{00000000-0005-0000-0000-00006F000000}"/>
    <cellStyle name="Normal 8" xfId="15" xr:uid="{00000000-0005-0000-0000-000070000000}"/>
    <cellStyle name="Normal 8 2" xfId="22" xr:uid="{00000000-0005-0000-0000-000071000000}"/>
    <cellStyle name="Normal 8 2 2" xfId="90" xr:uid="{00000000-0005-0000-0000-000072000000}"/>
    <cellStyle name="Normal 8 2 2 2" xfId="263" xr:uid="{00000000-0005-0000-0000-000073000000}"/>
    <cellStyle name="Normal 8 2 3" xfId="134" xr:uid="{00000000-0005-0000-0000-000074000000}"/>
    <cellStyle name="Normal 8 2 3 2" xfId="220" xr:uid="{00000000-0005-0000-0000-000075000000}"/>
    <cellStyle name="Normal 8 2 4" xfId="187" xr:uid="{00000000-0005-0000-0000-000076000000}"/>
    <cellStyle name="Normal 8 3" xfId="23" xr:uid="{00000000-0005-0000-0000-000077000000}"/>
    <cellStyle name="Normal 8 3 2" xfId="102" xr:uid="{00000000-0005-0000-0000-000078000000}"/>
    <cellStyle name="Normal 8 3 2 2" xfId="275" xr:uid="{00000000-0005-0000-0000-000079000000}"/>
    <cellStyle name="Normal 8 3 3" xfId="135" xr:uid="{00000000-0005-0000-0000-00007A000000}"/>
    <cellStyle name="Normal 8 3 3 2" xfId="221" xr:uid="{00000000-0005-0000-0000-00007B000000}"/>
    <cellStyle name="Normal 8 3 4" xfId="188" xr:uid="{00000000-0005-0000-0000-00007C000000}"/>
    <cellStyle name="Normal 8 4" xfId="89" xr:uid="{00000000-0005-0000-0000-00007D000000}"/>
    <cellStyle name="Normal 8 4 2" xfId="262" xr:uid="{00000000-0005-0000-0000-00007E000000}"/>
    <cellStyle name="Normal 8 5" xfId="132" xr:uid="{00000000-0005-0000-0000-00007F000000}"/>
    <cellStyle name="Normal 8 5 2" xfId="218" xr:uid="{00000000-0005-0000-0000-000080000000}"/>
    <cellStyle name="Normal 8 6" xfId="174" xr:uid="{00000000-0005-0000-0000-000081000000}"/>
    <cellStyle name="Normal 9" xfId="24" xr:uid="{00000000-0005-0000-0000-000082000000}"/>
    <cellStyle name="Normal 9 2" xfId="57" xr:uid="{00000000-0005-0000-0000-000083000000}"/>
    <cellStyle name="Normal 9 2 2" xfId="97" xr:uid="{00000000-0005-0000-0000-000084000000}"/>
    <cellStyle name="Normal 9 2 2 2" xfId="270" xr:uid="{00000000-0005-0000-0000-000085000000}"/>
    <cellStyle name="Normal 9 3" xfId="58" xr:uid="{00000000-0005-0000-0000-000086000000}"/>
    <cellStyle name="Normal 9 4" xfId="56" xr:uid="{00000000-0005-0000-0000-000087000000}"/>
    <cellStyle name="Normal 9 5" xfId="136" xr:uid="{00000000-0005-0000-0000-000088000000}"/>
    <cellStyle name="Normal 9 5 2" xfId="222" xr:uid="{00000000-0005-0000-0000-000089000000}"/>
    <cellStyle name="Percent" xfId="1" builtinId="5"/>
    <cellStyle name="Porcentagem 10" xfId="304" xr:uid="{00000000-0005-0000-0000-00008B000000}"/>
    <cellStyle name="Porcentagem 2" xfId="3" xr:uid="{00000000-0005-0000-0000-00008C000000}"/>
    <cellStyle name="Porcentagem 3" xfId="14" xr:uid="{00000000-0005-0000-0000-00008D000000}"/>
    <cellStyle name="Porcentagem 3 2" xfId="25" xr:uid="{00000000-0005-0000-0000-00008E000000}"/>
    <cellStyle name="Porcentagem 3 2 2" xfId="59" xr:uid="{00000000-0005-0000-0000-00008F000000}"/>
    <cellStyle name="Porcentagem 3 2 2 2" xfId="158" xr:uid="{00000000-0005-0000-0000-000090000000}"/>
    <cellStyle name="Porcentagem 3 2 2 2 2" xfId="243" xr:uid="{00000000-0005-0000-0000-000091000000}"/>
    <cellStyle name="Porcentagem 3 2 2 3" xfId="190" xr:uid="{00000000-0005-0000-0000-000092000000}"/>
    <cellStyle name="Porcentagem 3 2 3" xfId="137" xr:uid="{00000000-0005-0000-0000-000093000000}"/>
    <cellStyle name="Porcentagem 3 2 3 2" xfId="223" xr:uid="{00000000-0005-0000-0000-000094000000}"/>
    <cellStyle name="Porcentagem 3 2 4" xfId="189" xr:uid="{00000000-0005-0000-0000-000095000000}"/>
    <cellStyle name="Porcentagem 3 3" xfId="26" xr:uid="{00000000-0005-0000-0000-000096000000}"/>
    <cellStyle name="Porcentagem 3 3 2" xfId="103" xr:uid="{00000000-0005-0000-0000-000097000000}"/>
    <cellStyle name="Porcentagem 3 3 2 2" xfId="276" xr:uid="{00000000-0005-0000-0000-000098000000}"/>
    <cellStyle name="Porcentagem 3 3 3" xfId="138" xr:uid="{00000000-0005-0000-0000-000099000000}"/>
    <cellStyle name="Porcentagem 3 3 3 2" xfId="224" xr:uid="{00000000-0005-0000-0000-00009A000000}"/>
    <cellStyle name="Porcentagem 3 3 4" xfId="191" xr:uid="{00000000-0005-0000-0000-00009B000000}"/>
    <cellStyle name="Porcentagem 3 4" xfId="60" xr:uid="{00000000-0005-0000-0000-00009C000000}"/>
    <cellStyle name="Porcentagem 3 4 2" xfId="159" xr:uid="{00000000-0005-0000-0000-00009D000000}"/>
    <cellStyle name="Porcentagem 3 4 2 2" xfId="244" xr:uid="{00000000-0005-0000-0000-00009E000000}"/>
    <cellStyle name="Porcentagem 3 4 3" xfId="192" xr:uid="{00000000-0005-0000-0000-00009F000000}"/>
    <cellStyle name="Porcentagem 3 5" xfId="131" xr:uid="{00000000-0005-0000-0000-0000A0000000}"/>
    <cellStyle name="Porcentagem 3 5 2" xfId="217" xr:uid="{00000000-0005-0000-0000-0000A1000000}"/>
    <cellStyle name="Porcentagem 3 6" xfId="175" xr:uid="{00000000-0005-0000-0000-0000A2000000}"/>
    <cellStyle name="Porcentagem 4" xfId="16" xr:uid="{00000000-0005-0000-0000-0000A3000000}"/>
    <cellStyle name="Porcentagem 4 2" xfId="27" xr:uid="{00000000-0005-0000-0000-0000A4000000}"/>
    <cellStyle name="Porcentagem 4 2 2" xfId="61" xr:uid="{00000000-0005-0000-0000-0000A5000000}"/>
    <cellStyle name="Porcentagem 4 2 2 2" xfId="91" xr:uid="{00000000-0005-0000-0000-0000A6000000}"/>
    <cellStyle name="Porcentagem 4 2 2 2 2" xfId="264" xr:uid="{00000000-0005-0000-0000-0000A7000000}"/>
    <cellStyle name="Porcentagem 4 2 3" xfId="139" xr:uid="{00000000-0005-0000-0000-0000A8000000}"/>
    <cellStyle name="Porcentagem 4 2 3 2" xfId="225" xr:uid="{00000000-0005-0000-0000-0000A9000000}"/>
    <cellStyle name="Porcentagem 4 3" xfId="28" xr:uid="{00000000-0005-0000-0000-0000AA000000}"/>
    <cellStyle name="Porcentagem 4 3 2" xfId="105" xr:uid="{00000000-0005-0000-0000-0000AB000000}"/>
    <cellStyle name="Porcentagem 4 3 2 2" xfId="278" xr:uid="{00000000-0005-0000-0000-0000AC000000}"/>
    <cellStyle name="Porcentagem 4 3 3" xfId="140" xr:uid="{00000000-0005-0000-0000-0000AD000000}"/>
    <cellStyle name="Porcentagem 4 3 3 2" xfId="226" xr:uid="{00000000-0005-0000-0000-0000AE000000}"/>
    <cellStyle name="Porcentagem 4 3 4" xfId="193" xr:uid="{00000000-0005-0000-0000-0000AF000000}"/>
    <cellStyle name="Porcentagem 4 4" xfId="62" xr:uid="{00000000-0005-0000-0000-0000B0000000}"/>
    <cellStyle name="Porcentagem 4 4 2" xfId="160" xr:uid="{00000000-0005-0000-0000-0000B1000000}"/>
    <cellStyle name="Porcentagem 4 4 2 2" xfId="245" xr:uid="{00000000-0005-0000-0000-0000B2000000}"/>
    <cellStyle name="Porcentagem 4 4 3" xfId="194" xr:uid="{00000000-0005-0000-0000-0000B3000000}"/>
    <cellStyle name="Porcentagem 4 5" xfId="177" xr:uid="{00000000-0005-0000-0000-0000B4000000}"/>
    <cellStyle name="Porcentagem 5" xfId="29" xr:uid="{00000000-0005-0000-0000-0000B5000000}"/>
    <cellStyle name="Porcentagem 5 2" xfId="99" xr:uid="{00000000-0005-0000-0000-0000B6000000}"/>
    <cellStyle name="Porcentagem 5 2 2" xfId="272" xr:uid="{00000000-0005-0000-0000-0000B7000000}"/>
    <cellStyle name="Porcentagem 5 3" xfId="141" xr:uid="{00000000-0005-0000-0000-0000B8000000}"/>
    <cellStyle name="Porcentagem 5 3 2" xfId="227" xr:uid="{00000000-0005-0000-0000-0000B9000000}"/>
    <cellStyle name="Porcentagem 5 4" xfId="195" xr:uid="{00000000-0005-0000-0000-0000BA000000}"/>
    <cellStyle name="Porcentagem 6" xfId="63" xr:uid="{00000000-0005-0000-0000-0000BB000000}"/>
    <cellStyle name="Porcentagem 6 2" xfId="82" xr:uid="{00000000-0005-0000-0000-0000BC000000}"/>
    <cellStyle name="Porcentagem 6 3" xfId="161" xr:uid="{00000000-0005-0000-0000-0000BD000000}"/>
    <cellStyle name="Porcentagem 6 3 2" xfId="246" xr:uid="{00000000-0005-0000-0000-0000BE000000}"/>
    <cellStyle name="Porcentagem 6 4" xfId="196" xr:uid="{00000000-0005-0000-0000-0000BF000000}"/>
    <cellStyle name="Porcentagem 7" xfId="111" xr:uid="{00000000-0005-0000-0000-0000C0000000}"/>
    <cellStyle name="Porcentagem 7 2" xfId="171" xr:uid="{00000000-0005-0000-0000-0000C1000000}"/>
    <cellStyle name="Porcentagem 8" xfId="115" xr:uid="{00000000-0005-0000-0000-0000C2000000}"/>
    <cellStyle name="Porcentagem 8 2" xfId="212" xr:uid="{00000000-0005-0000-0000-0000C3000000}"/>
    <cellStyle name="Porcentagem 9" xfId="283" xr:uid="{00000000-0005-0000-0000-0000C4000000}"/>
    <cellStyle name="Separador de milhares 2" xfId="30" xr:uid="{00000000-0005-0000-0000-0000C5000000}"/>
    <cellStyle name="Separador de milhares 3" xfId="31" xr:uid="{00000000-0005-0000-0000-0000C6000000}"/>
    <cellStyle name="Vírgula 10" xfId="116" xr:uid="{00000000-0005-0000-0000-0000C8000000}"/>
    <cellStyle name="Vírgula 10 2" xfId="210" xr:uid="{00000000-0005-0000-0000-0000C9000000}"/>
    <cellStyle name="Vírgula 11" xfId="284" xr:uid="{00000000-0005-0000-0000-0000CA000000}"/>
    <cellStyle name="Vírgula 12" xfId="305" xr:uid="{00000000-0005-0000-0000-0000CB000000}"/>
    <cellStyle name="Vírgula 2" xfId="4" xr:uid="{00000000-0005-0000-0000-0000CC000000}"/>
    <cellStyle name="Vírgula 2 2" xfId="32" xr:uid="{00000000-0005-0000-0000-0000CD000000}"/>
    <cellStyle name="Vírgula 2 2 2" xfId="33" xr:uid="{00000000-0005-0000-0000-0000CE000000}"/>
    <cellStyle name="Vírgula 2 2 2 2" xfId="94" xr:uid="{00000000-0005-0000-0000-0000CF000000}"/>
    <cellStyle name="Vírgula 2 2 2 2 2" xfId="267" xr:uid="{00000000-0005-0000-0000-0000D0000000}"/>
    <cellStyle name="Vírgula 2 2 2 3" xfId="143" xr:uid="{00000000-0005-0000-0000-0000D1000000}"/>
    <cellStyle name="Vírgula 2 2 2 3 2" xfId="229" xr:uid="{00000000-0005-0000-0000-0000D2000000}"/>
    <cellStyle name="Vírgula 2 2 2 4" xfId="197" xr:uid="{00000000-0005-0000-0000-0000D3000000}"/>
    <cellStyle name="Vírgula 2 2 3" xfId="34" xr:uid="{00000000-0005-0000-0000-0000D4000000}"/>
    <cellStyle name="Vírgula 2 2 3 2" xfId="106" xr:uid="{00000000-0005-0000-0000-0000D5000000}"/>
    <cellStyle name="Vírgula 2 2 3 2 2" xfId="279" xr:uid="{00000000-0005-0000-0000-0000D6000000}"/>
    <cellStyle name="Vírgula 2 2 3 3" xfId="144" xr:uid="{00000000-0005-0000-0000-0000D7000000}"/>
    <cellStyle name="Vírgula 2 2 3 3 2" xfId="230" xr:uid="{00000000-0005-0000-0000-0000D8000000}"/>
    <cellStyle name="Vírgula 2 2 3 4" xfId="198" xr:uid="{00000000-0005-0000-0000-0000D9000000}"/>
    <cellStyle name="Vírgula 2 2 4" xfId="93" xr:uid="{00000000-0005-0000-0000-0000DA000000}"/>
    <cellStyle name="Vírgula 2 2 4 2" xfId="266" xr:uid="{00000000-0005-0000-0000-0000DB000000}"/>
    <cellStyle name="Vírgula 2 2 5" xfId="142" xr:uid="{00000000-0005-0000-0000-0000DC000000}"/>
    <cellStyle name="Vírgula 2 2 5 2" xfId="228" xr:uid="{00000000-0005-0000-0000-0000DD000000}"/>
    <cellStyle name="Vírgula 2 2 6" xfId="178" xr:uid="{00000000-0005-0000-0000-0000DE000000}"/>
    <cellStyle name="Vírgula 2 3" xfId="35" xr:uid="{00000000-0005-0000-0000-0000DF000000}"/>
    <cellStyle name="Vírgula 2 3 2" xfId="64" xr:uid="{00000000-0005-0000-0000-0000E0000000}"/>
    <cellStyle name="Vírgula 2 3 2 2" xfId="162" xr:uid="{00000000-0005-0000-0000-0000E1000000}"/>
    <cellStyle name="Vírgula 2 3 2 2 2" xfId="247" xr:uid="{00000000-0005-0000-0000-0000E2000000}"/>
    <cellStyle name="Vírgula 2 3 2 3" xfId="200" xr:uid="{00000000-0005-0000-0000-0000E3000000}"/>
    <cellStyle name="Vírgula 2 3 3" xfId="145" xr:uid="{00000000-0005-0000-0000-0000E4000000}"/>
    <cellStyle name="Vírgula 2 3 3 2" xfId="231" xr:uid="{00000000-0005-0000-0000-0000E5000000}"/>
    <cellStyle name="Vírgula 2 3 4" xfId="199" xr:uid="{00000000-0005-0000-0000-0000E6000000}"/>
    <cellStyle name="Vírgula 2 4" xfId="36" xr:uid="{00000000-0005-0000-0000-0000E7000000}"/>
    <cellStyle name="Vírgula 2 4 2" xfId="100" xr:uid="{00000000-0005-0000-0000-0000E8000000}"/>
    <cellStyle name="Vírgula 2 4 2 2" xfId="273" xr:uid="{00000000-0005-0000-0000-0000E9000000}"/>
    <cellStyle name="Vírgula 2 4 3" xfId="146" xr:uid="{00000000-0005-0000-0000-0000EA000000}"/>
    <cellStyle name="Vírgula 2 4 3 2" xfId="232" xr:uid="{00000000-0005-0000-0000-0000EB000000}"/>
    <cellStyle name="Vírgula 2 4 4" xfId="201" xr:uid="{00000000-0005-0000-0000-0000EC000000}"/>
    <cellStyle name="Vírgula 2 5" xfId="65" xr:uid="{00000000-0005-0000-0000-0000ED000000}"/>
    <cellStyle name="Vírgula 2 5 2" xfId="92" xr:uid="{00000000-0005-0000-0000-0000EE000000}"/>
    <cellStyle name="Vírgula 2 5 2 2" xfId="265" xr:uid="{00000000-0005-0000-0000-0000EF000000}"/>
    <cellStyle name="Vírgula 2 5 3" xfId="163" xr:uid="{00000000-0005-0000-0000-0000F0000000}"/>
    <cellStyle name="Vírgula 2 5 3 2" xfId="248" xr:uid="{00000000-0005-0000-0000-0000F1000000}"/>
    <cellStyle name="Vírgula 2 5 4" xfId="202" xr:uid="{00000000-0005-0000-0000-0000F2000000}"/>
    <cellStyle name="Vírgula 2 6" xfId="77" xr:uid="{00000000-0005-0000-0000-0000F3000000}"/>
    <cellStyle name="Vírgula 2 7" xfId="126" xr:uid="{00000000-0005-0000-0000-0000F4000000}"/>
    <cellStyle name="Vírgula 2 8" xfId="172" xr:uid="{00000000-0005-0000-0000-0000F5000000}"/>
    <cellStyle name="Vírgula 3" xfId="11" xr:uid="{00000000-0005-0000-0000-0000F6000000}"/>
    <cellStyle name="Vírgula 3 2" xfId="37" xr:uid="{00000000-0005-0000-0000-0000F7000000}"/>
    <cellStyle name="Vírgula 3 2 2" xfId="38" xr:uid="{00000000-0005-0000-0000-0000F8000000}"/>
    <cellStyle name="Vírgula 3 2 2 2" xfId="104" xr:uid="{00000000-0005-0000-0000-0000F9000000}"/>
    <cellStyle name="Vírgula 3 2 2 2 2" xfId="277" xr:uid="{00000000-0005-0000-0000-0000FA000000}"/>
    <cellStyle name="Vírgula 3 2 2 3" xfId="148" xr:uid="{00000000-0005-0000-0000-0000FB000000}"/>
    <cellStyle name="Vírgula 3 2 2 3 2" xfId="234" xr:uid="{00000000-0005-0000-0000-0000FC000000}"/>
    <cellStyle name="Vírgula 3 2 2 4" xfId="203" xr:uid="{00000000-0005-0000-0000-0000FD000000}"/>
    <cellStyle name="Vírgula 3 2 3" xfId="95" xr:uid="{00000000-0005-0000-0000-0000FE000000}"/>
    <cellStyle name="Vírgula 3 2 3 2" xfId="268" xr:uid="{00000000-0005-0000-0000-0000FF000000}"/>
    <cellStyle name="Vírgula 3 2 4" xfId="147" xr:uid="{00000000-0005-0000-0000-000000010000}"/>
    <cellStyle name="Vírgula 3 2 4 2" xfId="233" xr:uid="{00000000-0005-0000-0000-000001010000}"/>
    <cellStyle name="Vírgula 3 2 5" xfId="176" xr:uid="{00000000-0005-0000-0000-000002010000}"/>
    <cellStyle name="Vírgula 3 3" xfId="39" xr:uid="{00000000-0005-0000-0000-000003010000}"/>
    <cellStyle name="Vírgula 3 3 2" xfId="66" xr:uid="{00000000-0005-0000-0000-000004010000}"/>
    <cellStyle name="Vírgula 3 3 2 2" xfId="249" xr:uid="{00000000-0005-0000-0000-000005010000}"/>
    <cellStyle name="Vírgula 3 3 3" xfId="149" xr:uid="{00000000-0005-0000-0000-000006010000}"/>
    <cellStyle name="Vírgula 3 3 4" xfId="204" xr:uid="{00000000-0005-0000-0000-000007010000}"/>
    <cellStyle name="Vírgula 3 4" xfId="67" xr:uid="{00000000-0005-0000-0000-000008010000}"/>
    <cellStyle name="Vírgula 3 4 2" xfId="88" xr:uid="{00000000-0005-0000-0000-000009010000}"/>
    <cellStyle name="Vírgula 3 4 2 2" xfId="261" xr:uid="{00000000-0005-0000-0000-00000A010000}"/>
    <cellStyle name="Vírgula 3 4 3" xfId="164" xr:uid="{00000000-0005-0000-0000-00000B010000}"/>
    <cellStyle name="Vírgula 3 4 3 2" xfId="250" xr:uid="{00000000-0005-0000-0000-00000C010000}"/>
    <cellStyle name="Vírgula 3 4 4" xfId="205" xr:uid="{00000000-0005-0000-0000-00000D010000}"/>
    <cellStyle name="Vírgula 3 5" xfId="79" xr:uid="{00000000-0005-0000-0000-00000E010000}"/>
    <cellStyle name="Vírgula 3 6" xfId="129" xr:uid="{00000000-0005-0000-0000-00000F010000}"/>
    <cellStyle name="Vírgula 3 6 2" xfId="215" xr:uid="{00000000-0005-0000-0000-000010010000}"/>
    <cellStyle name="Vírgula 4" xfId="12" xr:uid="{00000000-0005-0000-0000-000011010000}"/>
    <cellStyle name="Vírgula 4 2" xfId="40" xr:uid="{00000000-0005-0000-0000-000012010000}"/>
    <cellStyle name="Vírgula 4 2 2" xfId="68" xr:uid="{00000000-0005-0000-0000-000013010000}"/>
    <cellStyle name="Vírgula 4 2 2 2" xfId="96" xr:uid="{00000000-0005-0000-0000-000014010000}"/>
    <cellStyle name="Vírgula 4 2 2 2 2" xfId="269" xr:uid="{00000000-0005-0000-0000-000015010000}"/>
    <cellStyle name="Vírgula 4 2 3" xfId="150" xr:uid="{00000000-0005-0000-0000-000016010000}"/>
    <cellStyle name="Vírgula 4 2 3 2" xfId="235" xr:uid="{00000000-0005-0000-0000-000017010000}"/>
    <cellStyle name="Vírgula 4 3" xfId="41" xr:uid="{00000000-0005-0000-0000-000018010000}"/>
    <cellStyle name="Vírgula 4 3 2" xfId="107" xr:uid="{00000000-0005-0000-0000-000019010000}"/>
    <cellStyle name="Vírgula 4 3 2 2" xfId="280" xr:uid="{00000000-0005-0000-0000-00001A010000}"/>
    <cellStyle name="Vírgula 4 3 3" xfId="151" xr:uid="{00000000-0005-0000-0000-00001B010000}"/>
    <cellStyle name="Vírgula 4 3 3 2" xfId="236" xr:uid="{00000000-0005-0000-0000-00001C010000}"/>
    <cellStyle name="Vírgula 4 3 4" xfId="206" xr:uid="{00000000-0005-0000-0000-00001D010000}"/>
    <cellStyle name="Vírgula 4 4" xfId="69" xr:uid="{00000000-0005-0000-0000-00001E010000}"/>
    <cellStyle name="Vírgula 4 4 2" xfId="165" xr:uid="{00000000-0005-0000-0000-00001F010000}"/>
    <cellStyle name="Vírgula 4 4 2 2" xfId="251" xr:uid="{00000000-0005-0000-0000-000020010000}"/>
    <cellStyle name="Vírgula 4 4 3" xfId="207" xr:uid="{00000000-0005-0000-0000-000021010000}"/>
    <cellStyle name="Vírgula 4 5" xfId="179" xr:uid="{00000000-0005-0000-0000-000022010000}"/>
    <cellStyle name="Vírgula 5" xfId="42" xr:uid="{00000000-0005-0000-0000-000023010000}"/>
    <cellStyle name="Vírgula 5 2" xfId="98" xr:uid="{00000000-0005-0000-0000-000024010000}"/>
    <cellStyle name="Vírgula 5 2 2" xfId="271" xr:uid="{00000000-0005-0000-0000-000025010000}"/>
    <cellStyle name="Vírgula 5 3" xfId="152" xr:uid="{00000000-0005-0000-0000-000026010000}"/>
    <cellStyle name="Vírgula 5 3 2" xfId="237" xr:uid="{00000000-0005-0000-0000-000027010000}"/>
    <cellStyle name="Vírgula 5 4" xfId="208" xr:uid="{00000000-0005-0000-0000-000028010000}"/>
    <cellStyle name="Vírgula 6" xfId="70" xr:uid="{00000000-0005-0000-0000-000029010000}"/>
    <cellStyle name="Vírgula 6 2" xfId="81" xr:uid="{00000000-0005-0000-0000-00002A010000}"/>
    <cellStyle name="Vírgula 6 3" xfId="166" xr:uid="{00000000-0005-0000-0000-00002B010000}"/>
    <cellStyle name="Vírgula 6 3 2" xfId="252" xr:uid="{00000000-0005-0000-0000-00002C010000}"/>
    <cellStyle name="Vírgula 6 4" xfId="209" xr:uid="{00000000-0005-0000-0000-00002D010000}"/>
    <cellStyle name="Vírgula 7" xfId="72" xr:uid="{00000000-0005-0000-0000-00002E010000}"/>
    <cellStyle name="Vírgula 7 2" xfId="167" xr:uid="{00000000-0005-0000-0000-00002F010000}"/>
    <cellStyle name="Vírgula 7 3" xfId="170" xr:uid="{00000000-0005-0000-0000-000030010000}"/>
    <cellStyle name="Vírgula 7 4" xfId="125" xr:uid="{00000000-0005-0000-0000-000031010000}"/>
    <cellStyle name="Vírgula 8" xfId="75" xr:uid="{00000000-0005-0000-0000-000032010000}"/>
    <cellStyle name="Vírgula 9" xfId="112" xr:uid="{00000000-0005-0000-0000-000033010000}"/>
    <cellStyle name="Vírgula 9 2" xfId="213" xr:uid="{00000000-0005-0000-0000-000034010000}"/>
  </cellStyles>
  <dxfs count="169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9" formatCode="\-"/>
    </dxf>
    <dxf>
      <font>
        <color rgb="FF9C0006"/>
      </font>
      <fill>
        <patternFill>
          <bgColor rgb="FFFFC7CE"/>
        </patternFill>
      </fill>
    </dxf>
    <dxf>
      <numFmt numFmtId="169" formatCode="\-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9" formatCode="\-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9" formatCode="\-"/>
    </dxf>
    <dxf>
      <font>
        <color rgb="FF9C0006"/>
      </font>
      <fill>
        <patternFill>
          <bgColor rgb="FFFFC7CE"/>
        </patternFill>
      </fill>
    </dxf>
    <dxf>
      <numFmt numFmtId="169" formatCode="\-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9" formatCode="\-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9" formatCode="\-"/>
    </dxf>
    <dxf>
      <font>
        <color rgb="FF9C0006"/>
      </font>
      <fill>
        <patternFill>
          <bgColor rgb="FFFFC7CE"/>
        </patternFill>
      </fill>
    </dxf>
    <dxf>
      <numFmt numFmtId="169" formatCode="\-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9" formatCode="\-"/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numFmt numFmtId="169" formatCode="\-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numFmt numFmtId="169" formatCode="\-"/>
    </dxf>
    <dxf>
      <font>
        <color rgb="FF9C0006"/>
      </font>
      <fill>
        <patternFill>
          <bgColor rgb="FFFFC7CE"/>
        </patternFill>
      </fill>
    </dxf>
    <dxf>
      <numFmt numFmtId="169" formatCode="\-"/>
    </dxf>
    <dxf>
      <font>
        <color rgb="FF9C0006"/>
      </font>
      <fill>
        <patternFill>
          <bgColor rgb="FFFFC7CE"/>
        </patternFill>
      </fill>
    </dxf>
    <dxf>
      <numFmt numFmtId="169" formatCode="\-"/>
    </dxf>
    <dxf>
      <font>
        <color rgb="FF9C0006"/>
      </font>
      <fill>
        <patternFill>
          <bgColor rgb="FFFFC7CE"/>
        </patternFill>
      </fill>
    </dxf>
    <dxf>
      <numFmt numFmtId="169" formatCode="\-"/>
    </dxf>
    <dxf>
      <font>
        <color rgb="FF9C0006"/>
      </font>
      <fill>
        <patternFill>
          <bgColor rgb="FFFFC7CE"/>
        </patternFill>
      </fill>
    </dxf>
    <dxf>
      <numFmt numFmtId="169" formatCode="\-"/>
    </dxf>
    <dxf>
      <font>
        <color rgb="FF9C0006"/>
      </font>
      <fill>
        <patternFill>
          <bgColor rgb="FFFFC7CE"/>
        </patternFill>
      </fill>
    </dxf>
    <dxf>
      <numFmt numFmtId="169" formatCode="\-"/>
    </dxf>
    <dxf>
      <font>
        <color rgb="FF9C0006"/>
      </font>
      <fill>
        <patternFill>
          <bgColor rgb="FFFFC7CE"/>
        </patternFill>
      </fill>
    </dxf>
    <dxf>
      <numFmt numFmtId="169" formatCode="\-"/>
    </dxf>
    <dxf>
      <font>
        <color rgb="FF9C0006"/>
      </font>
      <fill>
        <patternFill>
          <bgColor rgb="FFFFC7CE"/>
        </patternFill>
      </fill>
    </dxf>
    <dxf>
      <numFmt numFmtId="169" formatCode="\-"/>
    </dxf>
    <dxf>
      <font>
        <color rgb="FF9C0006"/>
      </font>
      <fill>
        <patternFill>
          <bgColor rgb="FFFFC7CE"/>
        </patternFill>
      </fill>
    </dxf>
    <dxf>
      <numFmt numFmtId="169" formatCode="\-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9" formatCode="\-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9" formatCode="\-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9" formatCode="\-"/>
    </dxf>
    <dxf>
      <font>
        <color rgb="FF9C0006"/>
      </font>
      <fill>
        <patternFill>
          <bgColor rgb="FFFFC7CE"/>
        </patternFill>
      </fill>
    </dxf>
    <dxf>
      <numFmt numFmtId="169" formatCode="\-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9" formatCode="\-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9" formatCode="\-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9" formatCode="\-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9" formatCode="\-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9" formatCode="\-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9" formatCode="\-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9" formatCode="\-"/>
    </dxf>
    <dxf>
      <font>
        <color rgb="FF9C0006"/>
      </font>
      <fill>
        <patternFill>
          <bgColor rgb="FFFFC7CE"/>
        </patternFill>
      </fill>
    </dxf>
    <dxf>
      <numFmt numFmtId="169" formatCode="\-"/>
    </dxf>
    <dxf>
      <font>
        <color rgb="FF9C0006"/>
      </font>
      <fill>
        <patternFill>
          <bgColor rgb="FFFFC7CE"/>
        </patternFill>
      </fill>
    </dxf>
    <dxf>
      <numFmt numFmtId="169" formatCode="\-"/>
    </dxf>
    <dxf>
      <font>
        <color rgb="FF9C0006"/>
      </font>
      <fill>
        <patternFill>
          <bgColor rgb="FFFFC7CE"/>
        </patternFill>
      </fill>
    </dxf>
    <dxf>
      <numFmt numFmtId="169" formatCode="\-"/>
    </dxf>
    <dxf>
      <font>
        <color rgb="FF9C0006"/>
      </font>
      <fill>
        <patternFill>
          <bgColor rgb="FFFFC7CE"/>
        </patternFill>
      </fill>
    </dxf>
    <dxf>
      <numFmt numFmtId="169" formatCode="\-"/>
    </dxf>
    <dxf>
      <font>
        <color rgb="FF9C0006"/>
      </font>
      <fill>
        <patternFill>
          <bgColor rgb="FFFFC7CE"/>
        </patternFill>
      </fill>
    </dxf>
    <dxf>
      <numFmt numFmtId="169" formatCode="\-"/>
    </dxf>
    <dxf>
      <font>
        <color rgb="FF9C0006"/>
      </font>
      <fill>
        <patternFill>
          <bgColor rgb="FFFFC7CE"/>
        </patternFill>
      </fill>
    </dxf>
    <dxf>
      <numFmt numFmtId="169" formatCode="\-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9" formatCode="\-"/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alignment wrapText="1"/>
    </dxf>
    <dxf>
      <alignment wrapText="1"/>
    </dxf>
    <dxf>
      <numFmt numFmtId="35" formatCode="_-* #,##0.00_-;\-* #,##0.00_-;_-* &quot;-&quot;??_-;_-@_-"/>
    </dxf>
    <dxf>
      <alignment wrapText="1"/>
    </dxf>
    <dxf>
      <alignment wrapText="1"/>
    </dxf>
    <dxf>
      <numFmt numFmtId="35" formatCode="_-* #,##0.00_-;\-* #,##0.00_-;_-* &quot;-&quot;??_-;_-@_-"/>
    </dxf>
    <dxf>
      <alignment wrapText="1"/>
    </dxf>
  </dxfs>
  <tableStyles count="0" defaultTableStyle="TableStyleMedium2" defaultPivotStyle="PivotStyleLight16"/>
  <colors>
    <mruColors>
      <color rgb="FFCC9900"/>
      <color rgb="FFBE1299"/>
      <color rgb="FFFFCC00"/>
      <color rgb="FFFFCE43"/>
      <color rgb="FF84347A"/>
      <color rgb="FF9E7500"/>
      <color rgb="FF926C00"/>
      <color rgb="FF6B6903"/>
      <color rgb="FFFFFFEB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7463118</xdr:colOff>
      <xdr:row>2</xdr:row>
      <xdr:rowOff>11206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14618" y="63985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0</xdr:col>
      <xdr:colOff>58520</xdr:colOff>
      <xdr:row>0</xdr:row>
      <xdr:rowOff>11906</xdr:rowOff>
    </xdr:from>
    <xdr:to>
      <xdr:col>1</xdr:col>
      <xdr:colOff>392906</xdr:colOff>
      <xdr:row>1</xdr:row>
      <xdr:rowOff>251471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20" y="11906"/>
          <a:ext cx="679667" cy="5491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400049</xdr:colOff>
      <xdr:row>0</xdr:row>
      <xdr:rowOff>23812</xdr:rowOff>
    </xdr:from>
    <xdr:to>
      <xdr:col>3</xdr:col>
      <xdr:colOff>2380</xdr:colOff>
      <xdr:row>2</xdr:row>
      <xdr:rowOff>14287</xdr:rowOff>
    </xdr:to>
    <xdr:sp macro="" textlink="">
      <xdr:nvSpPr>
        <xdr:cNvPr id="5" name="Text Box 7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745330" y="23812"/>
          <a:ext cx="6162675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1200" b="1" i="0" strike="noStrike">
              <a:solidFill>
                <a:srgbClr val="000000"/>
              </a:solidFill>
              <a:latin typeface="Arial"/>
              <a:cs typeface="Arial"/>
            </a:rPr>
            <a:t>Ministério das Comunicações</a:t>
          </a:r>
        </a:p>
        <a:p>
          <a:pPr algn="l" rtl="0">
            <a:defRPr sz="1000"/>
          </a:pPr>
          <a:r>
            <a:rPr lang="pt-BR" sz="1200" b="1" i="0" strike="noStrike">
              <a:solidFill>
                <a:srgbClr val="000000"/>
              </a:solidFill>
              <a:latin typeface="Arial"/>
              <a:cs typeface="Arial"/>
            </a:rPr>
            <a:t>Subsecretaria de Orçamento e Finanças</a:t>
          </a:r>
        </a:p>
        <a:p>
          <a:pPr algn="l" rtl="0">
            <a:defRPr sz="1000"/>
          </a:pPr>
          <a:r>
            <a:rPr lang="pt-BR" sz="1200" b="1" i="0" strike="noStrike">
              <a:solidFill>
                <a:srgbClr val="000000"/>
              </a:solidFill>
              <a:latin typeface="Arial"/>
              <a:cs typeface="Arial"/>
            </a:rPr>
            <a:t>Coordenação-Geral de Orçamento e Finanças - CGOF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164293</xdr:colOff>
      <xdr:row>3</xdr:row>
      <xdr:rowOff>54429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73893" cy="6259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376464</xdr:colOff>
      <xdr:row>0</xdr:row>
      <xdr:rowOff>0</xdr:rowOff>
    </xdr:from>
    <xdr:to>
      <xdr:col>8</xdr:col>
      <xdr:colOff>0</xdr:colOff>
      <xdr:row>3</xdr:row>
      <xdr:rowOff>49439</xdr:rowOff>
    </xdr:to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986064" y="0"/>
          <a:ext cx="3890736" cy="6209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pt-BR" sz="12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</a:rPr>
            <a:t>Ministério das Comunicações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pt-BR" sz="12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</a:rPr>
            <a:t>Subsecretaria de Orçamento e Administração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pt-BR" sz="12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</a:rPr>
            <a:t>Coordenação-Geral de Orçamento e Finanças - CGOF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7463118</xdr:colOff>
      <xdr:row>2</xdr:row>
      <xdr:rowOff>11206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338418" y="63985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0</xdr:col>
      <xdr:colOff>58520</xdr:colOff>
      <xdr:row>0</xdr:row>
      <xdr:rowOff>11906</xdr:rowOff>
    </xdr:from>
    <xdr:to>
      <xdr:col>1</xdr:col>
      <xdr:colOff>392906</xdr:colOff>
      <xdr:row>1</xdr:row>
      <xdr:rowOff>251471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20" y="11906"/>
          <a:ext cx="677286" cy="5538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400049</xdr:colOff>
      <xdr:row>0</xdr:row>
      <xdr:rowOff>23812</xdr:rowOff>
    </xdr:from>
    <xdr:to>
      <xdr:col>3</xdr:col>
      <xdr:colOff>2380</xdr:colOff>
      <xdr:row>2</xdr:row>
      <xdr:rowOff>14287</xdr:rowOff>
    </xdr:to>
    <xdr:sp macro="" textlink="">
      <xdr:nvSpPr>
        <xdr:cNvPr id="4" name="Text Box 7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742949" y="23812"/>
          <a:ext cx="5536406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1200" b="1" i="0" strike="noStrike">
              <a:solidFill>
                <a:srgbClr val="000000"/>
              </a:solidFill>
              <a:latin typeface="Arial"/>
              <a:cs typeface="Arial"/>
            </a:rPr>
            <a:t>Ministério das Comunicações</a:t>
          </a:r>
        </a:p>
        <a:p>
          <a:pPr algn="l" rtl="0">
            <a:defRPr sz="1000"/>
          </a:pPr>
          <a:r>
            <a:rPr lang="pt-BR" sz="1200" b="1" i="0" strike="noStrike">
              <a:solidFill>
                <a:srgbClr val="000000"/>
              </a:solidFill>
              <a:latin typeface="Arial"/>
              <a:cs typeface="Arial"/>
            </a:rPr>
            <a:t>Subsecretaria de Orçamento e Finanças</a:t>
          </a:r>
        </a:p>
        <a:p>
          <a:pPr algn="l" rtl="0">
            <a:defRPr sz="1000"/>
          </a:pPr>
          <a:r>
            <a:rPr lang="pt-BR" sz="1200" b="1" i="0" strike="noStrike">
              <a:solidFill>
                <a:srgbClr val="000000"/>
              </a:solidFill>
              <a:latin typeface="Arial"/>
              <a:cs typeface="Arial"/>
            </a:rPr>
            <a:t>Coordenação-Geral de Orçamento e Finanças - CGOF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ORF\ORCAMENTO\OR&#199;AMENTO%202014\PLANILHAS\EXECU&#199;&#195;O%202014%20-%20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AD\CGOF\COORC\DIEPO\2018\PLANILH&#195;O\Execu&#231;&#227;o\MCTIC%20%202018%20-%20Execu&#231;&#227;o%20Or&#231;ament&#225;ria%20-%2020%20%20DEZ_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."/>
      <sheetName val="Exec. (CGOF)"/>
      <sheetName val="Exec (Síntese)"/>
      <sheetName val="Exec (Síntese)-FUNTTEL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. CENTRAL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illa Silva Santos" refreshedDate="44516.402824421297" createdVersion="6" refreshedVersion="7" minRefreshableVersion="3" recordCount="399" xr:uid="{00000000-000A-0000-FFFF-FFFF00000000}">
  <cacheSource type="worksheet">
    <worksheetSource ref="A1:AO1048576" sheet="base"/>
  </cacheSource>
  <cacheFields count="41">
    <cacheField name="Ano Lançamento" numFmtId="0">
      <sharedItems containsBlank="1"/>
    </cacheField>
    <cacheField name="Órgão UGE" numFmtId="0">
      <sharedItems containsBlank="1" count="27">
        <s v="12000"/>
        <s v="15000"/>
        <s v="20101"/>
        <s v="20116"/>
        <s v="20202"/>
        <s v="20415"/>
        <s v="20501"/>
        <s v="24000"/>
        <s v="24216"/>
        <s v="25000"/>
        <s v="25201"/>
        <s v="26000"/>
        <s v="26244"/>
        <s v="26271"/>
        <s v="26415"/>
        <s v="35000"/>
        <s v="36000"/>
        <s v="39000"/>
        <s v="41000"/>
        <s v="41231"/>
        <s v="41232"/>
        <s v="41903"/>
        <s v="44000"/>
        <s v="44205"/>
        <s v="53000"/>
        <s v="55000"/>
        <m/>
      </sharedItems>
    </cacheField>
    <cacheField name="Órgão UGE - Desc" numFmtId="0">
      <sharedItems containsBlank="1"/>
    </cacheField>
    <cacheField name="Unidade Orçamentária" numFmtId="0">
      <sharedItems containsBlank="1" count="12">
        <s v="41231"/>
        <s v="41101"/>
        <s v="41261"/>
        <s v="93178"/>
        <s v="41260"/>
        <s v="93435"/>
        <s v="93496"/>
        <s v="93190"/>
        <s v="41902"/>
        <s v="41903"/>
        <s v="74905"/>
        <m/>
      </sharedItems>
    </cacheField>
    <cacheField name="UO - Desc" numFmtId="0">
      <sharedItems containsBlank="1" count="12">
        <s v="AGENCIA NACIONAL DE TELECOMUNICACOES"/>
        <s v="MINISTERIO DAS COMUNICACOES"/>
        <s v="EMPRESA BRASIL DE COMUNICACOES S.A - EBC"/>
        <s v="REC. SOB SUP EMP. BRASIL COMUNIC. S.A. - EBC"/>
        <s v="TELECOMUNICACOES BRASILEIRAS S.A -TELEBRAS"/>
        <s v="RECURSOS SOB SUPERVISAO DA TELEBRAS"/>
        <s v="RECURSOS DO MIN. DAS COMUNICACOES ADM DIRETA"/>
        <s v="REC. SOB. SUPERV. AG. NAC. TELEC. - ANATEL"/>
        <s v="FUNDO DE UNIVERS.DOS SERV.DE TELECOMUN.± FUST"/>
        <s v="FUNDO P/O DESENV.TECNOL.DAS TELECOM.-FUNTTEL"/>
        <s v="RECURSOS SOB SUPERVISAO DO FUNTTEL"/>
        <m/>
      </sharedItems>
    </cacheField>
    <cacheField name="Programa Governo" numFmtId="0">
      <sharedItems containsBlank="1"/>
    </cacheField>
    <cacheField name="Programa Desc" numFmtId="0">
      <sharedItems containsBlank="1"/>
    </cacheField>
    <cacheField name="Ação Governo" numFmtId="0">
      <sharedItems containsBlank="1" count="32">
        <s v="0005"/>
        <s v="2000"/>
        <s v="2004"/>
        <s v="20TP"/>
        <s v="212B"/>
        <s v="216H"/>
        <s v="0022"/>
        <s v="0Z00"/>
        <s v="20B5"/>
        <s v="212H"/>
        <s v="21AE"/>
        <s v="20ZQ"/>
        <s v="0283"/>
        <s v="15UI"/>
        <s v="15UJ"/>
        <s v="21C8"/>
        <s v="4641"/>
        <s v="20V8"/>
        <s v="0181"/>
        <s v="09HB"/>
        <s v="2017"/>
        <s v="00S6"/>
        <s v="00PN"/>
        <s v="15UK"/>
        <s v="15UL"/>
        <s v="20ZD"/>
        <s v="2424"/>
        <s v="2B68"/>
        <s v="20ZE"/>
        <s v="20ZR"/>
        <s v="0505"/>
        <m/>
      </sharedItems>
    </cacheField>
    <cacheField name="Ação Desc" numFmtId="0">
      <sharedItems containsBlank="1" count="32">
        <s v="SENTENCAS JUDICIAIS TRANSITADAS EM JULGADO (PRECATORIOS)"/>
        <s v="ADMINISTRACAO DA UNIDADE"/>
        <s v="ASSISTENCIA MEDICA E ODONTOLOGICA AOS SERVIDORES CIVIS, EMPR"/>
        <s v="ATIVOS CIVIS DA UNIAO"/>
        <s v="BENEFICIOS OBRIGATORIOS AOS SERVIDORES CIVIS, EMPREGADOS, MI"/>
        <s v="AJUDA DE CUSTO PARA MORADIA OU AUXILIO-MORADIA A AGENTES PUB"/>
        <s v="SENTENCAS JUDICIAIS DEVIDAS POR EMPRESAS ESTATAIS"/>
        <s v="RESERVA DE CONTINGENCIA - FINANCEIRA"/>
        <s v="FORTALECIMENTO DO SISTEMA PUBLICO DE RADIODIFUSAO E COMUNICA"/>
        <s v="MANUTENCAO DE CONTRATO DE GESTAO COM ORGANIZACOES SOCIAIS (L"/>
        <s v="EVOLUCAO DOS SERVICOS DE RADIODIFUSAO"/>
        <s v="ESTUDOS, PESQUISAS E PRODUCAO DE INDICADORES NA AREA DAS COM"/>
        <s v="AMORTIZACAO E ENCARGOS DE FINANCIAMENTO DA DIVIDA CONTRATUAL"/>
        <s v="IMPLANTACAO DA INFRAESTRUTURA PARA A PRESTACAO DE SERVICO DE"/>
        <s v="DESENVOLVIMENTO E LANCAMENTO DE SATELITE GEOESTACIONARIO DE"/>
        <s v="OPERACAO DA INFRAESTRUTURA DA REDE DE SERVICO DE COMUNICACAO"/>
        <s v="PUBLICIDADE DE UTILIDADE PUBLICA"/>
        <s v="APOIO A INICIATIVAS E PROJETOS DE INCLUSAO DIGITAL"/>
        <s v="APOSENTADORIAS E PENSOES CIVIS DA UNIAO"/>
        <s v="CONTRIBUICAO DA UNIAO, DE SUAS AUTARQUIAS E FUNDACOES PARA O"/>
        <s v="COMUNICACAO INSTITUCIONAL"/>
        <s v="BENEFICIO ESPECIAL E DEMAIS COMPLEMENTACOES DE APOSENTADORIA"/>
        <s v="PARTICIPACAO DO BRASIL, COMO PAIS NAO MEMBRO, EM ATIVIDADES"/>
        <s v="IMPLEMENTACAO DE PROJETOS DE CIDADES DIGITAIS E INTELIGENTES"/>
        <s v="IMPLANTACAO DE INFRAESTRUTURA PARA OS PROJETOS NORTE E NORDE"/>
        <s v="SIMPLIFICACAO E MELHORIA DA REGULACAO DOS SERVICOS DE TELECO"/>
        <s v="FISCALIZACAO REGULATORIA"/>
        <s v="RELACOES COM OS USUARIOS DE SERVICOS DE TELECOMUNICACOES"/>
        <s v="UNIVERSALIZACAO E MASSIFICACAO DOS SERVICOS DE TELECOMUNICAC"/>
        <s v="POLITICA PRODUTIVA E INOVACAO TECNOLOGICA"/>
        <s v="FINANCIAMENTO A PROJETOS DE DESENVOLVIMENTO DE TECNOLOGIAS N"/>
        <m/>
      </sharedItems>
    </cacheField>
    <cacheField name="PT" numFmtId="0">
      <sharedItems containsBlank="1"/>
    </cacheField>
    <cacheField name="UO" numFmtId="0">
      <sharedItems containsBlank="1"/>
    </cacheField>
    <cacheField name="Função" numFmtId="0">
      <sharedItems containsBlank="1"/>
    </cacheField>
    <cacheField name="Subfunção" numFmtId="0">
      <sharedItems containsBlank="1"/>
    </cacheField>
    <cacheField name="Programa" numFmtId="0">
      <sharedItems containsBlank="1"/>
    </cacheField>
    <cacheField name="Ação" numFmtId="0">
      <sharedItems containsBlank="1"/>
    </cacheField>
    <cacheField name="Subtitulo - PO" numFmtId="0">
      <sharedItems containsBlank="1"/>
    </cacheField>
    <cacheField name="PO Desc" numFmtId="0">
      <sharedItems containsBlank="1"/>
    </cacheField>
    <cacheField name="Localizador de Gasto" numFmtId="0">
      <sharedItems containsBlank="1"/>
    </cacheField>
    <cacheField name="Localizador Gasto Desc" numFmtId="0">
      <sharedItems containsBlank="1"/>
    </cacheField>
    <cacheField name="Resultado EOF" numFmtId="0">
      <sharedItems containsBlank="1"/>
    </cacheField>
    <cacheField name="Resultado EOF Desc" numFmtId="0">
      <sharedItems containsBlank="1" count="6">
        <s v="PRIMARIO OBRIGATORIO"/>
        <s v="PRIMARIO DISCRICIONARIO"/>
        <s v="FINANCEIRO"/>
        <s v="DESPESA DISCRICIONARIA DECORRENTE DE EMENDA INDIVIDUAL"/>
        <s v="DESPESA DISCRICIONARIA DECORRENTE DE EMENDA DE BANCADA"/>
        <m/>
      </sharedItems>
    </cacheField>
    <cacheField name="Autor Emendas Orçamento" numFmtId="0">
      <sharedItems containsBlank="1"/>
    </cacheField>
    <cacheField name="Autor Emendas Desc" numFmtId="0">
      <sharedItems containsBlank="1"/>
    </cacheField>
    <cacheField name="Grupo Despesa" numFmtId="0">
      <sharedItems containsBlank="1" count="8">
        <s v="3"/>
        <s v="1"/>
        <s v="9"/>
        <s v="4"/>
        <s v="6"/>
        <s v="2"/>
        <s v="5"/>
        <m/>
      </sharedItems>
    </cacheField>
    <cacheField name="GND Desc" numFmtId="0">
      <sharedItems containsBlank="1"/>
    </cacheField>
    <cacheField name="Fonte Recursos Detalhada" numFmtId="0">
      <sharedItems containsBlank="1"/>
    </cacheField>
    <cacheField name="Fonte Desc" numFmtId="0">
      <sharedItems containsBlank="1"/>
    </cacheField>
    <cacheField name="PTRES" numFmtId="0">
      <sharedItems containsBlank="1" count="188">
        <s v="092680"/>
        <s v="194964"/>
        <s v="194980"/>
        <s v="191838"/>
        <s v="191858"/>
        <s v="191860"/>
        <s v="191863"/>
        <s v="191864"/>
        <s v="191865"/>
        <s v="191859"/>
        <s v="191861"/>
        <s v="191862"/>
        <s v="191857"/>
        <s v="191866"/>
        <s v="191868"/>
        <s v="191869"/>
        <s v="191867"/>
        <s v="192449"/>
        <s v="192450"/>
        <s v="192451"/>
        <s v="192452"/>
        <s v="194945"/>
        <s v="194932"/>
        <s v="194952"/>
        <s v="194953"/>
        <s v="191850"/>
        <s v="191837"/>
        <s v="191843"/>
        <s v="191845"/>
        <s v="191848"/>
        <s v="191849"/>
        <s v="191851"/>
        <s v="191844"/>
        <s v="191846"/>
        <s v="191847"/>
        <s v="191841"/>
        <s v="191842"/>
        <s v="191852"/>
        <s v="191853"/>
        <s v="191855"/>
        <s v="191856"/>
        <s v="191854"/>
        <s v="194353"/>
        <s v="194354"/>
        <s v="194355"/>
        <s v="194963"/>
        <s v="194950"/>
        <s v="194955"/>
        <s v="194954"/>
        <s v="194933"/>
        <s v="194931"/>
        <s v="194946"/>
        <s v="194948"/>
        <s v="194958"/>
        <s v="194935"/>
        <s v="194944"/>
        <s v="194956"/>
        <s v="194960"/>
        <s v="194961"/>
        <s v="194934"/>
        <s v="194937"/>
        <s v="194938"/>
        <s v="194939"/>
        <s v="194947"/>
        <s v="201902"/>
        <s v="194936"/>
        <s v="194940"/>
        <s v="194941"/>
        <s v="194942"/>
        <s v="205003"/>
        <s v="194943"/>
        <s v="205102"/>
        <s v="201925"/>
        <s v="194949"/>
        <s v="194959"/>
        <s v="201914"/>
        <s v="201938"/>
        <s v="201903"/>
        <s v="201905"/>
        <s v="201912"/>
        <s v="201916"/>
        <s v="201942"/>
        <s v="201921"/>
        <s v="201923"/>
        <s v="201940"/>
        <s v="201946"/>
        <s v="201951"/>
        <s v="201927"/>
        <s v="201945"/>
        <s v="201924"/>
        <s v="201915"/>
        <s v="201932"/>
        <s v="201917"/>
        <s v="201949"/>
        <s v="201913"/>
        <s v="201906"/>
        <s v="201907"/>
        <s v="201919"/>
        <s v="201929"/>
        <s v="201930"/>
        <s v="201948"/>
        <s v="201908"/>
        <s v="201909"/>
        <s v="201920"/>
        <s v="201953"/>
        <s v="201950"/>
        <s v="201935"/>
        <s v="201947"/>
        <s v="201955"/>
        <s v="201904"/>
        <s v="201911"/>
        <s v="201934"/>
        <s v="201943"/>
        <s v="201939"/>
        <s v="201941"/>
        <s v="201937"/>
        <s v="201933"/>
        <s v="201931"/>
        <s v="201922"/>
        <s v="201918"/>
        <s v="201954"/>
        <s v="201926"/>
        <s v="194951"/>
        <s v="194962"/>
        <s v="194957"/>
        <s v="191840"/>
        <s v="191818"/>
        <s v="191820"/>
        <s v="191826"/>
        <s v="191830"/>
        <s v="191835"/>
        <s v="191836"/>
        <s v="191816"/>
        <s v="191828"/>
        <s v="191832"/>
        <s v="191833"/>
        <s v="191807"/>
        <s v="191808"/>
        <s v="191809"/>
        <s v="191810"/>
        <s v="191811"/>
        <s v="191824"/>
        <s v="191819"/>
        <s v="191822"/>
        <s v="191812"/>
        <s v="191813"/>
        <s v="191814"/>
        <s v="191815"/>
        <s v="191821"/>
        <s v="191827"/>
        <s v="191831"/>
        <s v="191823"/>
        <s v="191825"/>
        <s v="191834"/>
        <s v="191829"/>
        <s v="191817"/>
        <s v="194969"/>
        <s v="194967"/>
        <s v="194986"/>
        <s v="194971"/>
        <s v="195626"/>
        <s v="194968"/>
        <s v="194970"/>
        <s v="194974"/>
        <s v="194976"/>
        <s v="194978"/>
        <s v="194981"/>
        <s v="194972"/>
        <s v="092673"/>
        <s v="194984"/>
        <s v="194985"/>
        <s v="194987"/>
        <s v="194982"/>
        <s v="194983"/>
        <s v="166279"/>
        <s v="194973"/>
        <s v="194975"/>
        <s v="194977"/>
        <s v="194979"/>
        <s v="163443"/>
        <s v="092689"/>
        <s v="194988"/>
        <s v="194965"/>
        <s v="092665"/>
        <s v="205304"/>
        <s v="194966"/>
        <s v="174036"/>
        <m/>
      </sharedItems>
    </cacheField>
    <cacheField name="Fonte" numFmtId="0">
      <sharedItems containsBlank="1" count="17">
        <s v="0100"/>
        <s v="0300"/>
        <s v="0178"/>
        <s v="0151"/>
        <s v="0150"/>
        <s v="0188"/>
        <s v="0172"/>
        <s v="0180"/>
        <s v="0944"/>
        <s v="0118"/>
        <s v="0329"/>
        <s v="0156"/>
        <s v="0169"/>
        <s v="0380"/>
        <s v="0166"/>
        <s v=""/>
        <m/>
      </sharedItems>
    </cacheField>
    <cacheField name="Concatenar" numFmtId="0">
      <sharedItems containsBlank="1"/>
    </cacheField>
    <cacheField name="Concatenar Ugs 41000 - credito disp" numFmtId="0">
      <sharedItems containsBlank="1"/>
    </cacheField>
    <cacheField name="PROJETO INICIAL DA LOA - FIXACAO DESPESA" numFmtId="0">
      <sharedItems containsString="0" containsBlank="1" containsNumber="1" containsInteger="1" minValue="1000" maxValue="628335123"/>
    </cacheField>
    <cacheField name="DOTACAO INICIAL" numFmtId="0">
      <sharedItems containsString="0" containsBlank="1" containsNumber="1" minValue="-14505280" maxValue="620131151"/>
    </cacheField>
    <cacheField name="DOTACAO EXTRAORDINARIA" numFmtId="0">
      <sharedItems containsNonDate="0" containsString="0" containsBlank="1"/>
    </cacheField>
    <cacheField name="DOTACAO ATUALIZADA" numFmtId="0">
      <sharedItems containsString="0" containsBlank="1" containsNumber="1" minValue="0" maxValue="620131151"/>
    </cacheField>
    <cacheField name="CREDITO DISPONIVEL" numFmtId="0">
      <sharedItems containsString="0" containsBlank="1" containsNumber="1" minValue="0" maxValue="620131151"/>
    </cacheField>
    <cacheField name="CREDITO INDISPONIVEL" numFmtId="0">
      <sharedItems containsString="0" containsBlank="1" containsNumber="1" minValue="0" maxValue="115524117"/>
    </cacheField>
    <cacheField name="DESPESAS PRE-EMPENHADAS A EMPENHAR" numFmtId="0">
      <sharedItems containsString="0" containsBlank="1" containsNumber="1" minValue="0" maxValue="1362942.74"/>
    </cacheField>
    <cacheField name="DESPESAS EMPENHADAS" numFmtId="0">
      <sharedItems containsString="0" containsBlank="1" containsNumber="1" minValue="0" maxValue="262263968"/>
    </cacheField>
    <cacheField name="DESPESAS LIQUIDADAS" numFmtId="0">
      <sharedItems containsString="0" containsBlank="1" containsNumber="1" minValue="0" maxValue="245173771.59999999"/>
    </cacheField>
    <cacheField name="DESPESAS PAGAS" numFmtId="0">
      <sharedItems containsString="0" containsBlank="1" containsNumber="1" minValue="0" maxValue="240247235.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9">
  <r>
    <s v="2021"/>
    <x v="0"/>
    <s v="JUSTICA FEDERAL"/>
    <x v="0"/>
    <x v="0"/>
    <s v="0901"/>
    <s v="OPERACOES ESPECIAIS: CUMPRIMENTO DE SENTENCAS JUDICIAIS"/>
    <x v="0"/>
    <x v="0"/>
    <s v="28846090100050001"/>
    <s v="41231"/>
    <s v="28"/>
    <s v="846"/>
    <s v="0901"/>
    <s v="0005"/>
    <s v="0001"/>
    <s v="PRECATORIOS"/>
    <s v="00050001"/>
    <s v="SENTENCAS JUDICIAIS TRANSITADAS EM JU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0"/>
    <x v="0"/>
    <s v="09268030100"/>
    <s v="0926803010012000"/>
    <m/>
    <m/>
    <m/>
    <m/>
    <n v="0.47"/>
    <m/>
    <m/>
    <n v="983476.53"/>
    <n v="983476.53"/>
    <n v="983476.53"/>
  </r>
  <r>
    <s v="2021"/>
    <x v="0"/>
    <s v="JUSTICA FEDERAL"/>
    <x v="0"/>
    <x v="0"/>
    <s v="0901"/>
    <s v="OPERACOES ESPECIAIS: CUMPRIMENTO DE SENTENCAS JUDICIAIS"/>
    <x v="0"/>
    <x v="0"/>
    <s v="28846090100050001"/>
    <s v="41231"/>
    <s v="28"/>
    <s v="846"/>
    <s v="0901"/>
    <s v="0005"/>
    <s v="0001"/>
    <s v="PRECATORIOS"/>
    <s v="00050001"/>
    <s v="SENTENCAS JUDICIAIS TRANSITADAS EM JU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1"/>
    <s v="PESSOAL E ENCARGOS SOCIAIS"/>
    <s v="0100000000"/>
    <s v="RECURSOS PRIMARIOS DE LIVRE APLICACAO"/>
    <x v="0"/>
    <x v="0"/>
    <s v="09268010100"/>
    <s v="0926801010012000"/>
    <m/>
    <m/>
    <m/>
    <m/>
    <n v="0.27"/>
    <m/>
    <m/>
    <n v="812981.73"/>
    <n v="812981.73"/>
    <n v="812981.73"/>
  </r>
  <r>
    <s v="2021"/>
    <x v="1"/>
    <s v="JUSTICA DO TRABALHO"/>
    <x v="0"/>
    <x v="0"/>
    <s v="0901"/>
    <s v="OPERACOES ESPECIAIS: CUMPRIMENTO DE SENTENCAS JUDICIAIS"/>
    <x v="0"/>
    <x v="0"/>
    <s v="28846090100050001"/>
    <s v="41231"/>
    <s v="28"/>
    <s v="846"/>
    <s v="0901"/>
    <s v="0005"/>
    <s v="0001"/>
    <s v="PRECATORIOS"/>
    <s v="00050001"/>
    <s v="SENTENCAS JUDICIAIS TRANSITADAS EM JU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1"/>
    <s v="PESSOAL E ENCARGOS SOCIAIS"/>
    <s v="0100000000"/>
    <s v="RECURSOS PRIMARIOS DE LIVRE APLICACAO"/>
    <x v="0"/>
    <x v="0"/>
    <s v="09268010100"/>
    <s v="0926801010015000"/>
    <m/>
    <m/>
    <m/>
    <m/>
    <n v="27737.87"/>
    <m/>
    <m/>
    <n v="166801.13"/>
    <n v="166801.13"/>
    <n v="166801.13"/>
  </r>
  <r>
    <s v="2021"/>
    <x v="1"/>
    <s v="JUSTICA DO TRABALHO"/>
    <x v="0"/>
    <x v="0"/>
    <s v="0901"/>
    <s v="OPERACOES ESPECIAIS: CUMPRIMENTO DE SENTENCAS JUDICIAIS"/>
    <x v="0"/>
    <x v="0"/>
    <s v="28846090100050001"/>
    <s v="41231"/>
    <s v="28"/>
    <s v="846"/>
    <s v="0901"/>
    <s v="0005"/>
    <s v="0001"/>
    <s v="PRECATORIOS"/>
    <s v="00050001"/>
    <s v="SENTENCAS JUDICIAIS TRANSITADAS EM JU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1"/>
    <s v="PESSOAL E ENCARGOS SOCIAIS"/>
    <s v="0300000000"/>
    <s v="RECURSOS PRIMARIOS DE LIVRE APLICACAO"/>
    <x v="0"/>
    <x v="1"/>
    <s v="09268010300"/>
    <s v="0926801030015000"/>
    <m/>
    <m/>
    <m/>
    <m/>
    <n v="8573"/>
    <m/>
    <m/>
    <m/>
    <m/>
    <m/>
  </r>
  <r>
    <s v="2021"/>
    <x v="2"/>
    <s v="PRESIDENCIA DA REPUBLICA"/>
    <x v="1"/>
    <x v="1"/>
    <s v="0032"/>
    <s v="PROGRAMA DE GESTAO E MANUTENCAO DO PODER EXECUTIVO"/>
    <x v="1"/>
    <x v="1"/>
    <s v="24122003220000001"/>
    <s v="41101"/>
    <s v="24"/>
    <s v="122"/>
    <s v="0032"/>
    <s v="2000"/>
    <s v="001K"/>
    <s v="ADMINISTRACAO DA UNIDADE - MCOM"/>
    <s v="20000001"/>
    <s v="ADMINISTRACAO DA UNIDADE            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1"/>
    <x v="0"/>
    <s v="19496430100"/>
    <s v="1949643010020101"/>
    <m/>
    <m/>
    <m/>
    <m/>
    <n v="18355.14"/>
    <m/>
    <m/>
    <n v="532935.55000000005"/>
    <n v="350646.66"/>
    <n v="350646.66"/>
  </r>
  <r>
    <s v="2021"/>
    <x v="3"/>
    <s v="FUNDO DE IMPRENSA NACIONAL"/>
    <x v="1"/>
    <x v="1"/>
    <s v="0032"/>
    <s v="PROGRAMA DE GESTAO E MANUTENCAO DO PODER EXECUTIVO"/>
    <x v="1"/>
    <x v="1"/>
    <s v="24122003220000001"/>
    <s v="41101"/>
    <s v="24"/>
    <s v="122"/>
    <s v="0032"/>
    <s v="2000"/>
    <s v="001K"/>
    <s v="ADMINISTRACAO DA UNIDADE - MCOM"/>
    <s v="20000001"/>
    <s v="ADMINISTRACAO DA UNIDADE            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1"/>
    <x v="0"/>
    <s v="19496430100"/>
    <s v="1949643010020116"/>
    <m/>
    <m/>
    <m/>
    <m/>
    <n v="108501"/>
    <m/>
    <m/>
    <n v="3999"/>
    <m/>
    <m/>
  </r>
  <r>
    <s v="2021"/>
    <x v="4"/>
    <s v="FUNDACAO ESCOLA NACIONAL DE ADM. PUBLICA"/>
    <x v="0"/>
    <x v="0"/>
    <s v="0032"/>
    <s v="PROGRAMA DE GESTAO E MANUTENCAO DO PODER EXECUTIVO"/>
    <x v="1"/>
    <x v="1"/>
    <s v="24122003220000001"/>
    <s v="41231"/>
    <s v="24"/>
    <s v="122"/>
    <s v="0032"/>
    <s v="2000"/>
    <s v="0000"/>
    <s v="ADMINISTRACAO DA UNIDADE - DESPESAS DIVERSAS"/>
    <s v="20000001"/>
    <s v="ADMINISTRACAO DA UNIDADE            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78412310"/>
    <s v="ANATEL-FUNDO DE FISCALIZ.DAS TELECOMUNICACOES"/>
    <x v="2"/>
    <x v="2"/>
    <s v="19498030178"/>
    <s v="1949803017820202"/>
    <m/>
    <m/>
    <m/>
    <m/>
    <n v="150000"/>
    <m/>
    <m/>
    <m/>
    <m/>
    <m/>
  </r>
  <r>
    <s v="2021"/>
    <x v="5"/>
    <s v="EMPRESA BRASIL DE COMUNICACAO S.A.-EBC"/>
    <x v="2"/>
    <x v="2"/>
    <s v="0032"/>
    <s v="PROGRAMA DE GESTAO E MANUTENCAO DO PODER EXECUTIVO"/>
    <x v="2"/>
    <x v="2"/>
    <s v="04301003220040001"/>
    <s v="41261"/>
    <s v="04"/>
    <s v="301"/>
    <s v="0032"/>
    <s v="2004"/>
    <s v="0001"/>
    <s v="ASSISTENCIA MEDICA E ODONTOLOGICA DE CIVIS - COMPLEMENTACAO DA UNIAO"/>
    <s v="20040001"/>
    <s v="ASSISTENCIA MEDICA E ODONTOLOGICA AOS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51000000"/>
    <s v="RECURSOS LIVRES DA SEGURIDADE SOCIAL"/>
    <x v="3"/>
    <x v="3"/>
    <s v="19183830151"/>
    <s v="1918383015120415"/>
    <n v="20224490"/>
    <n v="20224490"/>
    <m/>
    <n v="22109963"/>
    <n v="3359963"/>
    <n v="0"/>
    <m/>
    <n v="18750000"/>
    <n v="18430221.899999999"/>
    <n v="18430221.899999999"/>
  </r>
  <r>
    <s v="2021"/>
    <x v="5"/>
    <s v="EMPRESA BRASIL DE COMUNICACAO S.A.-EBC"/>
    <x v="2"/>
    <x v="2"/>
    <s v="0032"/>
    <s v="PROGRAMA DE GESTAO E MANUTENCAO DO PODER EXECUTIVO"/>
    <x v="2"/>
    <x v="2"/>
    <s v="04301003220040001"/>
    <s v="41261"/>
    <s v="04"/>
    <s v="301"/>
    <s v="0032"/>
    <s v="2004"/>
    <s v="0001"/>
    <s v="ASSISTENCIA MEDICA E ODONTOLOGICA DE CIVIS - COMPLEMENTACAO DA UNIAO"/>
    <s v="20040001"/>
    <s v="ASSISTENCIA MEDICA E ODONTOLOGICA AOS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300000000"/>
    <s v="RECURSOS PRIMARIOS DE LIVRE APLICACAO"/>
    <x v="3"/>
    <x v="1"/>
    <s v="19183830300"/>
    <s v="1918383030020415"/>
    <m/>
    <m/>
    <m/>
    <n v="200000"/>
    <n v="200000"/>
    <m/>
    <m/>
    <m/>
    <m/>
    <m/>
  </r>
  <r>
    <s v="2021"/>
    <x v="5"/>
    <s v="EMPRESA BRASIL DE COMUNICACAO S.A.-EBC"/>
    <x v="2"/>
    <x v="2"/>
    <s v="0032"/>
    <s v="PROGRAMA DE GESTAO E MANUTENCAO DO PODER EXECUTIVO"/>
    <x v="3"/>
    <x v="3"/>
    <s v="24122003220TP0001"/>
    <s v="41261"/>
    <s v="24"/>
    <s v="122"/>
    <s v="0032"/>
    <s v="20TP"/>
    <s v="0000"/>
    <s v="ATIVOS CIVIS DA UNIAO"/>
    <s v="20TP0001"/>
    <s v="ATIVOS CIVIS DA UNIAO                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1"/>
    <s v="PESSOAL E ENCARGOS SOCIAIS"/>
    <s v="0100000000"/>
    <s v="RECURSOS PRIMARIOS DE LIVRE APLICACAO"/>
    <x v="4"/>
    <x v="0"/>
    <s v="19185810100"/>
    <s v="1918581010020415"/>
    <n v="70126183"/>
    <n v="70126183"/>
    <m/>
    <n v="272906609"/>
    <n v="14796124.42"/>
    <m/>
    <m/>
    <n v="258110484.58000001"/>
    <n v="245173771.59999999"/>
    <n v="240247235.12"/>
  </r>
  <r>
    <s v="2021"/>
    <x v="5"/>
    <s v="EMPRESA BRASIL DE COMUNICACAO S.A.-EBC"/>
    <x v="2"/>
    <x v="2"/>
    <s v="0032"/>
    <s v="PROGRAMA DE GESTAO E MANUTENCAO DO PODER EXECUTIVO"/>
    <x v="3"/>
    <x v="3"/>
    <s v="24122003220TP0001"/>
    <s v="41261"/>
    <s v="24"/>
    <s v="122"/>
    <s v="0032"/>
    <s v="20TP"/>
    <s v="0000"/>
    <s v="ATIVOS CIVIS DA UNIAO"/>
    <s v="20TP0001"/>
    <s v="ATIVOS CIVIS DA UNIAO                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1"/>
    <s v="PESSOAL E ENCARGOS SOCIAIS"/>
    <s v="0100115406"/>
    <s v="2 BATALHAO DE POLICIA MILITAR"/>
    <x v="4"/>
    <x v="0"/>
    <s v="19185810100"/>
    <s v="1918581010020415"/>
    <m/>
    <n v="0"/>
    <m/>
    <n v="0"/>
    <n v="0"/>
    <m/>
    <m/>
    <m/>
    <m/>
    <m/>
  </r>
  <r>
    <s v="2021"/>
    <x v="5"/>
    <s v="EMPRESA BRASIL DE COMUNICACAO S.A.-EBC"/>
    <x v="2"/>
    <x v="2"/>
    <s v="0032"/>
    <s v="PROGRAMA DE GESTAO E MANUTENCAO DO PODER EXECUTIVO"/>
    <x v="3"/>
    <x v="3"/>
    <s v="24122003220TP0001"/>
    <s v="41261"/>
    <s v="24"/>
    <s v="122"/>
    <s v="0032"/>
    <s v="20TP"/>
    <s v="0000"/>
    <s v="ATIVOS CIVIS DA UNIAO"/>
    <s v="20TP0001"/>
    <s v="ATIVOS CIVIS DA UNIAO                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1"/>
    <s v="PESSOAL E ENCARGOS SOCIAIS"/>
    <s v="0150000000"/>
    <s v="REC.PROPRIOS PRIMARIOS DE LIVRE APLICACAO"/>
    <x v="4"/>
    <x v="4"/>
    <s v="19185810150"/>
    <s v="1918581015020415"/>
    <n v="12558161"/>
    <n v="11790059.310000001"/>
    <m/>
    <n v="11790059.310000001"/>
    <n v="2228014.31"/>
    <n v="9562045"/>
    <m/>
    <m/>
    <m/>
    <m/>
  </r>
  <r>
    <s v="2021"/>
    <x v="5"/>
    <s v="EMPRESA BRASIL DE COMUNICACAO S.A.-EBC"/>
    <x v="2"/>
    <x v="2"/>
    <s v="0032"/>
    <s v="PROGRAMA DE GESTAO E MANUTENCAO DO PODER EXECUTIVO"/>
    <x v="3"/>
    <x v="3"/>
    <s v="24122003220TP0001"/>
    <s v="41261"/>
    <s v="24"/>
    <s v="122"/>
    <s v="0032"/>
    <s v="20TP"/>
    <s v="0000"/>
    <s v="ATIVOS CIVIS DA UNIAO"/>
    <s v="20TP0001"/>
    <s v="ATIVOS CIVIS DA UNIAO                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1"/>
    <s v="PESSOAL E ENCARGOS SOCIAIS"/>
    <s v="0188000000"/>
    <s v="RECURSOS FINANCEIROS DE LIVRE APLICACAO"/>
    <x v="4"/>
    <x v="5"/>
    <s v="19185810188"/>
    <s v="1918581018820415"/>
    <m/>
    <n v="0"/>
    <m/>
    <n v="58255018"/>
    <n v="36154018"/>
    <m/>
    <m/>
    <n v="22101000"/>
    <n v="18361938.27"/>
    <n v="14316423.84"/>
  </r>
  <r>
    <s v="2021"/>
    <x v="5"/>
    <s v="EMPRESA BRASIL DE COMUNICACAO S.A.-EBC"/>
    <x v="2"/>
    <x v="2"/>
    <s v="0032"/>
    <s v="PROGRAMA DE GESTAO E MANUTENCAO DO PODER EXECUTIVO"/>
    <x v="3"/>
    <x v="3"/>
    <s v="24122003220TP0001"/>
    <s v="41261"/>
    <s v="24"/>
    <s v="122"/>
    <s v="0032"/>
    <s v="20TP"/>
    <s v="0000"/>
    <s v="ATIVOS CIVIS DA UNIAO"/>
    <s v="20TP0001"/>
    <s v="ATIVOS CIVIS DA UNIAO                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1"/>
    <s v="PESSOAL E ENCARGOS SOCIAIS"/>
    <s v="0150115406"/>
    <s v="RECURSOS DA EMPRESA BRASIL DE COMUNICAO-EBC"/>
    <x v="4"/>
    <x v="4"/>
    <s v="19185810150"/>
    <s v="1918581015020415"/>
    <m/>
    <n v="768101.69"/>
    <m/>
    <n v="768101.69"/>
    <n v="0"/>
    <m/>
    <m/>
    <n v="768101.69"/>
    <n v="551919.32999999996"/>
    <n v="511403.47"/>
  </r>
  <r>
    <s v="2021"/>
    <x v="5"/>
    <s v="EMPRESA BRASIL DE COMUNICACAO S.A.-EBC"/>
    <x v="2"/>
    <x v="2"/>
    <s v="0032"/>
    <s v="PROGRAMA DE GESTAO E MANUTENCAO DO PODER EXECUTIVO"/>
    <x v="4"/>
    <x v="4"/>
    <s v="043010032212B0001"/>
    <s v="41261"/>
    <s v="04"/>
    <s v="301"/>
    <s v="0032"/>
    <s v="212B"/>
    <s v="0001"/>
    <s v="ASSISTENCIA PRE-ESCOLAR AOS DEPENDENTES DE SERVIDORES CIVIS E DE EMPREGADOS"/>
    <s v="212B0001"/>
    <s v="BENEFICIOS OBRIGATORIOS AOS SERVIDO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5"/>
    <x v="0"/>
    <s v="19186030100"/>
    <s v="1918603010020415"/>
    <n v="1973718"/>
    <n v="1973718"/>
    <m/>
    <n v="3443268"/>
    <n v="0"/>
    <m/>
    <m/>
    <n v="3443268"/>
    <n v="3139402.62"/>
    <n v="3139402.62"/>
  </r>
  <r>
    <s v="2021"/>
    <x v="5"/>
    <s v="EMPRESA BRASIL DE COMUNICACAO S.A.-EBC"/>
    <x v="2"/>
    <x v="2"/>
    <s v="0032"/>
    <s v="PROGRAMA DE GESTAO E MANUTENCAO DO PODER EXECUTIVO"/>
    <x v="4"/>
    <x v="4"/>
    <s v="043010032212B0001"/>
    <s v="41261"/>
    <s v="04"/>
    <s v="301"/>
    <s v="0032"/>
    <s v="212B"/>
    <s v="0001"/>
    <s v="ASSISTENCIA PRE-ESCOLAR AOS DEPENDENTES DE SERVIDORES CIVIS E DE EMPREGADOS"/>
    <s v="212B0001"/>
    <s v="BENEFICIOS OBRIGATORIOS AOS SERVIDO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88000000"/>
    <s v="RECURSOS FINANCEIROS DE LIVRE APLICACAO"/>
    <x v="5"/>
    <x v="5"/>
    <s v="19186030188"/>
    <s v="1918603018820415"/>
    <m/>
    <m/>
    <m/>
    <n v="815257"/>
    <n v="815257"/>
    <m/>
    <m/>
    <m/>
    <m/>
    <m/>
  </r>
  <r>
    <s v="2021"/>
    <x v="5"/>
    <s v="EMPRESA BRASIL DE COMUNICACAO S.A.-EBC"/>
    <x v="2"/>
    <x v="2"/>
    <s v="0032"/>
    <s v="PROGRAMA DE GESTAO E MANUTENCAO DO PODER EXECUTIVO"/>
    <x v="4"/>
    <x v="4"/>
    <s v="043010032212B0001"/>
    <s v="41261"/>
    <s v="04"/>
    <s v="301"/>
    <s v="0032"/>
    <s v="212B"/>
    <s v="0003"/>
    <s v="AUXILIO-TRANSPORTE DE CIVIS ATIVOS"/>
    <s v="212B0001"/>
    <s v="BENEFICIOS OBRIGATORIOS AOS SERVIDO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6"/>
    <x v="0"/>
    <s v="19186330100"/>
    <s v="1918633010020415"/>
    <n v="700755"/>
    <n v="700755"/>
    <m/>
    <n v="731141"/>
    <n v="0"/>
    <m/>
    <m/>
    <n v="731141"/>
    <n v="671603.03"/>
    <n v="671603.03"/>
  </r>
  <r>
    <s v="2021"/>
    <x v="5"/>
    <s v="EMPRESA BRASIL DE COMUNICACAO S.A.-EBC"/>
    <x v="2"/>
    <x v="2"/>
    <s v="0032"/>
    <s v="PROGRAMA DE GESTAO E MANUTENCAO DO PODER EXECUTIVO"/>
    <x v="4"/>
    <x v="4"/>
    <s v="043010032212B0001"/>
    <s v="41261"/>
    <s v="04"/>
    <s v="301"/>
    <s v="0032"/>
    <s v="212B"/>
    <s v="0003"/>
    <s v="AUXILIO-TRANSPORTE DE CIVIS ATIVOS"/>
    <s v="212B0001"/>
    <s v="BENEFICIOS OBRIGATORIOS AOS SERVIDO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88000000"/>
    <s v="RECURSOS FINANCEIROS DE LIVRE APLICACAO"/>
    <x v="6"/>
    <x v="5"/>
    <s v="19186330188"/>
    <s v="1918633018820415"/>
    <m/>
    <m/>
    <m/>
    <n v="670368"/>
    <n v="670368"/>
    <m/>
    <m/>
    <m/>
    <m/>
    <m/>
  </r>
  <r>
    <s v="2021"/>
    <x v="5"/>
    <s v="EMPRESA BRASIL DE COMUNICACAO S.A.-EBC"/>
    <x v="2"/>
    <x v="2"/>
    <s v="0032"/>
    <s v="PROGRAMA DE GESTAO E MANUTENCAO DO PODER EXECUTIVO"/>
    <x v="4"/>
    <x v="4"/>
    <s v="043010032212B0001"/>
    <s v="41261"/>
    <s v="04"/>
    <s v="301"/>
    <s v="0032"/>
    <s v="212B"/>
    <s v="0005"/>
    <s v="AUXILIO-ALIMENTACAO DE CIVIS ATIVOS"/>
    <s v="212B0001"/>
    <s v="BENEFICIOS OBRIGATORIOS AOS SERVIDO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7"/>
    <x v="0"/>
    <s v="19186430100"/>
    <s v="1918643010020415"/>
    <n v="12316807"/>
    <n v="12316807"/>
    <m/>
    <n v="19942157"/>
    <n v="1334657.48"/>
    <m/>
    <m/>
    <n v="18607499.52"/>
    <n v="18112541.91"/>
    <n v="18112541.91"/>
  </r>
  <r>
    <s v="2021"/>
    <x v="5"/>
    <s v="EMPRESA BRASIL DE COMUNICACAO S.A.-EBC"/>
    <x v="2"/>
    <x v="2"/>
    <s v="0032"/>
    <s v="PROGRAMA DE GESTAO E MANUTENCAO DO PODER EXECUTIVO"/>
    <x v="4"/>
    <x v="4"/>
    <s v="043010032212B0001"/>
    <s v="41261"/>
    <s v="04"/>
    <s v="301"/>
    <s v="0032"/>
    <s v="212B"/>
    <s v="0005"/>
    <s v="AUXILIO-ALIMENTACAO DE CIVIS ATIVOS"/>
    <s v="212B0001"/>
    <s v="BENEFICIOS OBRIGATORIOS AOS SERVIDO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88000000"/>
    <s v="RECURSOS FINANCEIROS DE LIVRE APLICACAO"/>
    <x v="7"/>
    <x v="5"/>
    <s v="19186430188"/>
    <s v="1918643018820415"/>
    <m/>
    <m/>
    <m/>
    <n v="5877012"/>
    <n v="5877012"/>
    <m/>
    <m/>
    <m/>
    <m/>
    <m/>
  </r>
  <r>
    <s v="2021"/>
    <x v="5"/>
    <s v="EMPRESA BRASIL DE COMUNICACAO S.A.-EBC"/>
    <x v="2"/>
    <x v="2"/>
    <s v="0032"/>
    <s v="PROGRAMA DE GESTAO E MANUTENCAO DO PODER EXECUTIVO"/>
    <x v="5"/>
    <x v="5"/>
    <s v="241220032216H0001"/>
    <s v="41261"/>
    <s v="24"/>
    <s v="122"/>
    <s v="0032"/>
    <s v="216H"/>
    <s v="0000"/>
    <s v="AJUDA DE CUSTO PARA MORADIA OU AUXILIO-MORADIA A AGENTES PUBLICOS"/>
    <s v="216H0001"/>
    <s v="AJUDA DE CUSTO PARA MORADIA OU AUXILI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50000000"/>
    <s v="REC.PROPRIOS PRIMARIOS DE LIVRE APLICACAO"/>
    <x v="8"/>
    <x v="4"/>
    <s v="19186530150"/>
    <s v="1918653015020415"/>
    <n v="129600"/>
    <n v="124200"/>
    <m/>
    <n v="124200"/>
    <n v="124200"/>
    <n v="0"/>
    <m/>
    <m/>
    <m/>
    <m/>
  </r>
  <r>
    <s v="2021"/>
    <x v="5"/>
    <s v="EMPRESA BRASIL DE COMUNICACAO S.A.-EBC"/>
    <x v="2"/>
    <x v="2"/>
    <s v="0032"/>
    <s v="PROGRAMA DE GESTAO E MANUTENCAO DO PODER EXECUTIVO"/>
    <x v="5"/>
    <x v="5"/>
    <s v="241220032216H0001"/>
    <s v="41261"/>
    <s v="24"/>
    <s v="122"/>
    <s v="0032"/>
    <s v="216H"/>
    <s v="0000"/>
    <s v="AJUDA DE CUSTO PARA MORADIA OU AUXILIO-MORADIA A AGENTES PUBLICOS"/>
    <s v="216H0001"/>
    <s v="AJUDA DE CUSTO PARA MORADIA OU AUXILI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50115406"/>
    <s v="RECURSOS DA EMPRESA BRASIL DE COMUNICAO-EBC"/>
    <x v="8"/>
    <x v="4"/>
    <s v="19186530150"/>
    <s v="1918653015020415"/>
    <m/>
    <n v="5400"/>
    <m/>
    <n v="5400"/>
    <n v="0"/>
    <m/>
    <m/>
    <n v="5400"/>
    <n v="3600"/>
    <n v="3600"/>
  </r>
  <r>
    <s v="2021"/>
    <x v="5"/>
    <s v="EMPRESA BRASIL DE COMUNICACAO S.A.-EBC"/>
    <x v="2"/>
    <x v="2"/>
    <s v="0901"/>
    <s v="OPERACOES ESPECIAIS: CUMPRIMENTO DE SENTENCAS JUDICIAIS"/>
    <x v="6"/>
    <x v="6"/>
    <s v="28846090100220001"/>
    <s v="41261"/>
    <s v="28"/>
    <s v="846"/>
    <s v="0901"/>
    <s v="0022"/>
    <s v="0000"/>
    <s v="SENTENCAS JUDICIAIS DEVIDAS POR EMPRESAS ESTATAIS - DESPESAS DIVERSAS"/>
    <s v="00220001"/>
    <s v="SENTENCAS JUDICIAIS DEVIDAS POR EMP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9"/>
    <x v="0"/>
    <s v="19185930100"/>
    <s v="1918593010020415"/>
    <n v="500000"/>
    <n v="500000"/>
    <m/>
    <n v="9470"/>
    <n v="0"/>
    <n v="9470"/>
    <m/>
    <m/>
    <m/>
    <m/>
  </r>
  <r>
    <s v="2021"/>
    <x v="5"/>
    <s v="EMPRESA BRASIL DE COMUNICACAO S.A.-EBC"/>
    <x v="2"/>
    <x v="2"/>
    <s v="0901"/>
    <s v="OPERACOES ESPECIAIS: CUMPRIMENTO DE SENTENCAS JUDICIAIS"/>
    <x v="6"/>
    <x v="6"/>
    <s v="28846090100220001"/>
    <s v="41261"/>
    <s v="28"/>
    <s v="846"/>
    <s v="0901"/>
    <s v="0022"/>
    <s v="0000"/>
    <s v="SENTENCAS JUDICIAIS DEVIDAS POR EMPRESAS ESTATAIS - DESPESAS DIVERSAS"/>
    <s v="00220001"/>
    <s v="SENTENCAS JUDICIAIS DEVIDAS POR EMP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300000000"/>
    <s v="RECURSOS PRIMARIOS DE LIVRE APLICACAO"/>
    <x v="9"/>
    <x v="1"/>
    <s v="19185930300"/>
    <s v="1918593030020415"/>
    <m/>
    <m/>
    <m/>
    <n v="230288"/>
    <n v="0"/>
    <n v="230288"/>
    <m/>
    <m/>
    <m/>
    <m/>
  </r>
  <r>
    <s v="2021"/>
    <x v="5"/>
    <s v="EMPRESA BRASIL DE COMUNICACAO S.A.-EBC"/>
    <x v="2"/>
    <x v="2"/>
    <s v="0901"/>
    <s v="OPERACOES ESPECIAIS: CUMPRIMENTO DE SENTENCAS JUDICIAIS"/>
    <x v="6"/>
    <x v="6"/>
    <s v="28846090100220001"/>
    <s v="41261"/>
    <s v="28"/>
    <s v="846"/>
    <s v="0901"/>
    <s v="0022"/>
    <s v="0000"/>
    <s v="SENTENCAS JUDICIAIS DEVIDAS POR EMPRESAS ESTATAIS - DESPESAS DIVERSAS"/>
    <s v="00220001"/>
    <s v="SENTENCAS JUDICIAIS DEVIDAS POR EMP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1"/>
    <s v="PESSOAL E ENCARGOS SOCIAIS"/>
    <s v="0100000000"/>
    <s v="RECURSOS PRIMARIOS DE LIVRE APLICACAO"/>
    <x v="9"/>
    <x v="0"/>
    <s v="19185910100"/>
    <s v="1918591010020415"/>
    <n v="10000000"/>
    <n v="10000000"/>
    <m/>
    <n v="4409009"/>
    <n v="0"/>
    <n v="4409009"/>
    <m/>
    <m/>
    <m/>
    <m/>
  </r>
  <r>
    <s v="2021"/>
    <x v="5"/>
    <s v="EMPRESA BRASIL DE COMUNICACAO S.A.-EBC"/>
    <x v="2"/>
    <x v="2"/>
    <s v="0901"/>
    <s v="OPERACOES ESPECIAIS: CUMPRIMENTO DE SENTENCAS JUDICIAIS"/>
    <x v="6"/>
    <x v="6"/>
    <s v="28846090100220001"/>
    <s v="41261"/>
    <s v="28"/>
    <s v="846"/>
    <s v="0901"/>
    <s v="0022"/>
    <s v="0001"/>
    <s v="SENTENCAS JUDICIAIS DE EMPRESAS ESTATAIS DEPENDENTES"/>
    <s v="00220001"/>
    <s v="SENTENCAS JUDICIAIS DEVIDAS POR EMP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10"/>
    <x v="0"/>
    <s v="19186130100"/>
    <s v="1918613010020415"/>
    <n v="130000"/>
    <n v="130000"/>
    <m/>
    <n v="564795"/>
    <n v="708.13"/>
    <n v="0"/>
    <m/>
    <n v="564086.87"/>
    <n v="564086.87"/>
    <n v="564086.87"/>
  </r>
  <r>
    <s v="2021"/>
    <x v="5"/>
    <s v="EMPRESA BRASIL DE COMUNICACAO S.A.-EBC"/>
    <x v="2"/>
    <x v="2"/>
    <s v="0901"/>
    <s v="OPERACOES ESPECIAIS: CUMPRIMENTO DE SENTENCAS JUDICIAIS"/>
    <x v="6"/>
    <x v="6"/>
    <s v="28846090100220001"/>
    <s v="41261"/>
    <s v="28"/>
    <s v="846"/>
    <s v="0901"/>
    <s v="0022"/>
    <s v="0001"/>
    <s v="SENTENCAS JUDICIAIS DE EMPRESAS ESTATAIS DEPENDENTES"/>
    <s v="00220001"/>
    <s v="SENTENCAS JUDICIAIS DEVIDAS POR EMP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115406"/>
    <s v="2 BATALHAO DE POLICIA MILITAR"/>
    <x v="10"/>
    <x v="0"/>
    <s v="19186130100"/>
    <s v="1918613010020415"/>
    <m/>
    <n v="0"/>
    <m/>
    <n v="0"/>
    <n v="0"/>
    <m/>
    <m/>
    <m/>
    <m/>
    <m/>
  </r>
  <r>
    <s v="2021"/>
    <x v="5"/>
    <s v="EMPRESA BRASIL DE COMUNICACAO S.A.-EBC"/>
    <x v="2"/>
    <x v="2"/>
    <s v="0901"/>
    <s v="OPERACOES ESPECIAIS: CUMPRIMENTO DE SENTENCAS JUDICIAIS"/>
    <x v="6"/>
    <x v="6"/>
    <s v="28846090100220001"/>
    <s v="41261"/>
    <s v="28"/>
    <s v="846"/>
    <s v="0901"/>
    <s v="0022"/>
    <s v="0001"/>
    <s v="SENTENCAS JUDICIAIS DE EMPRESAS ESTATAIS DEPENDENTES"/>
    <s v="00220001"/>
    <s v="SENTENCAS JUDICIAIS DEVIDAS POR EMP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204150"/>
    <s v="CORE CENTRO DE ORIENTACAO E REABILITACAO LTDA ME"/>
    <x v="10"/>
    <x v="0"/>
    <s v="19186130100"/>
    <s v="1918613010020415"/>
    <m/>
    <n v="0"/>
    <m/>
    <n v="0"/>
    <n v="0"/>
    <m/>
    <m/>
    <m/>
    <m/>
    <m/>
  </r>
  <r>
    <s v="2021"/>
    <x v="5"/>
    <s v="EMPRESA BRASIL DE COMUNICACAO S.A.-EBC"/>
    <x v="2"/>
    <x v="2"/>
    <s v="0901"/>
    <s v="OPERACOES ESPECIAIS: CUMPRIMENTO DE SENTENCAS JUDICIAIS"/>
    <x v="6"/>
    <x v="6"/>
    <s v="28846090100220001"/>
    <s v="41261"/>
    <s v="28"/>
    <s v="846"/>
    <s v="0901"/>
    <s v="0022"/>
    <s v="0001"/>
    <s v="SENTENCAS JUDICIAIS DE EMPRESAS ESTATAIS DEPENDENTES"/>
    <s v="00220001"/>
    <s v="SENTENCAS JUDICIAIS DEVIDAS POR EMP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300000000"/>
    <s v="RECURSOS PRIMARIOS DE LIVRE APLICACAO"/>
    <x v="10"/>
    <x v="1"/>
    <s v="19186130300"/>
    <s v="1918613030020415"/>
    <m/>
    <n v="0"/>
    <m/>
    <n v="269712"/>
    <n v="5.98"/>
    <m/>
    <m/>
    <n v="269706.02"/>
    <n v="269706.02"/>
    <n v="269706.02"/>
  </r>
  <r>
    <s v="2021"/>
    <x v="5"/>
    <s v="EMPRESA BRASIL DE COMUNICACAO S.A.-EBC"/>
    <x v="2"/>
    <x v="2"/>
    <s v="0901"/>
    <s v="OPERACOES ESPECIAIS: CUMPRIMENTO DE SENTENCAS JUDICIAIS"/>
    <x v="6"/>
    <x v="6"/>
    <s v="28846090100220001"/>
    <s v="41261"/>
    <s v="28"/>
    <s v="846"/>
    <s v="0901"/>
    <s v="0022"/>
    <s v="0001"/>
    <s v="SENTENCAS JUDICIAIS DE EMPRESAS ESTATAIS DEPENDENTES"/>
    <s v="00220001"/>
    <s v="SENTENCAS JUDICIAIS DEVIDAS POR EMP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1"/>
    <s v="PESSOAL E ENCARGOS SOCIAIS"/>
    <s v="0100000000"/>
    <s v="RECURSOS PRIMARIOS DE LIVRE APLICACAO"/>
    <x v="10"/>
    <x v="0"/>
    <s v="19186110100"/>
    <s v="1918611010020415"/>
    <n v="6000000"/>
    <n v="6000000"/>
    <m/>
    <n v="16241726"/>
    <n v="600722.73"/>
    <m/>
    <m/>
    <n v="15641003.27"/>
    <n v="15620153.029999999"/>
    <n v="15620153.029999999"/>
  </r>
  <r>
    <s v="2021"/>
    <x v="5"/>
    <s v="EMPRESA BRASIL DE COMUNICACAO S.A.-EBC"/>
    <x v="2"/>
    <x v="2"/>
    <s v="0901"/>
    <s v="OPERACOES ESPECIAIS: CUMPRIMENTO DE SENTENCAS JUDICIAIS"/>
    <x v="6"/>
    <x v="6"/>
    <s v="28846090100220001"/>
    <s v="41261"/>
    <s v="28"/>
    <s v="846"/>
    <s v="0901"/>
    <s v="0022"/>
    <s v="0001"/>
    <s v="SENTENCAS JUDICIAIS DE EMPRESAS ESTATAIS DEPENDENTES"/>
    <s v="00220001"/>
    <s v="SENTENCAS JUDICIAIS DEVIDAS POR EMP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1"/>
    <s v="PESSOAL E ENCARGOS SOCIAIS"/>
    <s v="0100204150"/>
    <s v="CORE CENTRO DE ORIENTACAO E REABILITACAO LTDA ME"/>
    <x v="10"/>
    <x v="0"/>
    <s v="19186110100"/>
    <s v="1918611010020415"/>
    <m/>
    <n v="0"/>
    <m/>
    <n v="0"/>
    <n v="0"/>
    <m/>
    <m/>
    <m/>
    <m/>
    <m/>
  </r>
  <r>
    <s v="2021"/>
    <x v="5"/>
    <s v="EMPRESA BRASIL DE COMUNICACAO S.A.-EBC"/>
    <x v="2"/>
    <x v="2"/>
    <s v="0901"/>
    <s v="OPERACOES ESPECIAIS: CUMPRIMENTO DE SENTENCAS JUDICIAIS"/>
    <x v="6"/>
    <x v="6"/>
    <s v="28846090100220001"/>
    <s v="41261"/>
    <s v="28"/>
    <s v="846"/>
    <s v="0901"/>
    <s v="0022"/>
    <s v="0002"/>
    <s v="DEPOSITOS RECURSAIS DEVIDOS POR EMPRESAS ESTATAIS DEPENDENTES"/>
    <s v="00220001"/>
    <s v="SENTENCAS JUDICIAIS DEVIDAS POR EMP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11"/>
    <x v="0"/>
    <s v="19186230100"/>
    <s v="1918623010020415"/>
    <n v="300000"/>
    <n v="300000"/>
    <m/>
    <n v="355735"/>
    <n v="163053.15"/>
    <m/>
    <m/>
    <n v="192681.85"/>
    <n v="192681.85"/>
    <n v="192681.85"/>
  </r>
  <r>
    <s v="2021"/>
    <x v="5"/>
    <s v="EMPRESA BRASIL DE COMUNICACAO S.A.-EBC"/>
    <x v="2"/>
    <x v="2"/>
    <s v="0901"/>
    <s v="OPERACOES ESPECIAIS: CUMPRIMENTO DE SENTENCAS JUDICIAIS"/>
    <x v="6"/>
    <x v="6"/>
    <s v="28846090100220001"/>
    <s v="41261"/>
    <s v="28"/>
    <s v="846"/>
    <s v="0901"/>
    <s v="0022"/>
    <s v="0002"/>
    <s v="DEPOSITOS RECURSAIS DEVIDOS POR EMPRESAS ESTATAIS DEPENDENTES"/>
    <s v="00220001"/>
    <s v="SENTENCAS JUDICIAIS DEVIDAS POR EMP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115406"/>
    <s v="2 BATALHAO DE POLICIA MILITAR"/>
    <x v="11"/>
    <x v="0"/>
    <s v="19186230100"/>
    <s v="1918623010020415"/>
    <m/>
    <n v="0"/>
    <m/>
    <n v="0"/>
    <n v="0"/>
    <m/>
    <m/>
    <m/>
    <m/>
    <m/>
  </r>
  <r>
    <s v="2021"/>
    <x v="5"/>
    <s v="EMPRESA BRASIL DE COMUNICACAO S.A.-EBC"/>
    <x v="2"/>
    <x v="2"/>
    <s v="0901"/>
    <s v="OPERACOES ESPECIAIS: CUMPRIMENTO DE SENTENCAS JUDICIAIS"/>
    <x v="6"/>
    <x v="6"/>
    <s v="28846090100220001"/>
    <s v="41261"/>
    <s v="28"/>
    <s v="846"/>
    <s v="0901"/>
    <s v="0022"/>
    <s v="0002"/>
    <s v="DEPOSITOS RECURSAIS DEVIDOS POR EMPRESAS ESTATAIS DEPENDENTES"/>
    <s v="00220001"/>
    <s v="SENTENCAS JUDICIAIS DEVIDAS POR EMP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1"/>
    <s v="PESSOAL E ENCARGOS SOCIAIS"/>
    <s v="0100000000"/>
    <s v="RECURSOS PRIMARIOS DE LIVRE APLICACAO"/>
    <x v="11"/>
    <x v="0"/>
    <s v="19186210100"/>
    <s v="1918621010020415"/>
    <n v="1000000"/>
    <n v="1000000"/>
    <m/>
    <n v="1349265"/>
    <n v="51254.76"/>
    <m/>
    <m/>
    <n v="1298010.24"/>
    <n v="1298010.1399999999"/>
    <n v="1297610.1399999999"/>
  </r>
  <r>
    <s v="2021"/>
    <x v="5"/>
    <s v="EMPRESA BRASIL DE COMUNICACAO S.A.-EBC"/>
    <x v="2"/>
    <x v="2"/>
    <s v="0901"/>
    <s v="OPERACOES ESPECIAIS: CUMPRIMENTO DE SENTENCAS JUDICIAIS"/>
    <x v="6"/>
    <x v="6"/>
    <s v="28846090100220001"/>
    <s v="41261"/>
    <s v="28"/>
    <s v="846"/>
    <s v="0901"/>
    <s v="0022"/>
    <s v="0002"/>
    <s v="DEPOSITOS RECURSAIS DEVIDOS POR EMPRESAS ESTATAIS DEPENDENTES"/>
    <s v="00220001"/>
    <s v="SENTENCAS JUDICIAIS DEVIDAS POR EMP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1"/>
    <s v="PESSOAL E ENCARGOS SOCIAIS"/>
    <s v="0100115406"/>
    <s v="2 BATALHAO DE POLICIA MILITAR"/>
    <x v="11"/>
    <x v="0"/>
    <s v="19186210100"/>
    <s v="1918621010020415"/>
    <m/>
    <n v="0"/>
    <m/>
    <n v="0"/>
    <n v="0"/>
    <m/>
    <m/>
    <m/>
    <m/>
    <m/>
  </r>
  <r>
    <s v="2021"/>
    <x v="5"/>
    <s v="EMPRESA BRASIL DE COMUNICACAO S.A.-EBC"/>
    <x v="2"/>
    <x v="2"/>
    <s v="0901"/>
    <s v="OPERACOES ESPECIAIS: CUMPRIMENTO DE SENTENCAS JUDICIAIS"/>
    <x v="6"/>
    <x v="6"/>
    <s v="28846090100220001"/>
    <s v="41261"/>
    <s v="28"/>
    <s v="846"/>
    <s v="0901"/>
    <s v="0022"/>
    <s v="0002"/>
    <s v="DEPOSITOS RECURSAIS DEVIDOS POR EMPRESAS ESTATAIS DEPENDENTES"/>
    <s v="00220001"/>
    <s v="SENTENCAS JUDICIAIS DEVIDAS POR EMP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1"/>
    <s v="PESSOAL E ENCARGOS SOCIAIS"/>
    <s v="0100204150"/>
    <s v="CORE CENTRO DE ORIENTACAO E REABILITACAO LTDA ME"/>
    <x v="11"/>
    <x v="0"/>
    <s v="19186210100"/>
    <s v="1918621010020415"/>
    <m/>
    <n v="0"/>
    <m/>
    <n v="0"/>
    <n v="0"/>
    <m/>
    <m/>
    <m/>
    <m/>
    <m/>
  </r>
  <r>
    <s v="2021"/>
    <x v="5"/>
    <s v="EMPRESA BRASIL DE COMUNICACAO S.A.-EBC"/>
    <x v="2"/>
    <x v="2"/>
    <s v="0999"/>
    <s v="RESERVA DE CONTINGENCIA"/>
    <x v="7"/>
    <x v="7"/>
    <s v="9999909990Z006497"/>
    <s v="41261"/>
    <s v="99"/>
    <s v="999"/>
    <s v="0999"/>
    <s v="0Z00"/>
    <s v="0000"/>
    <s v="RESERVA DE CONTINGENCIA - FINANCEIRA"/>
    <s v="0Z006497"/>
    <s v="RESERVA DE CONTINGENCIA - FINANCEIRA  - RESERVA DE CONTINGEN"/>
    <s v="0"/>
    <x v="2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2"/>
    <s v="RESERVA DE CONTINGENCIA"/>
    <s v="0172000000"/>
    <s v="OUTRAS CONTRIBUICOES ECONOMICAS"/>
    <x v="12"/>
    <x v="6"/>
    <s v="19185790172"/>
    <s v="1918579017220415"/>
    <n v="122365214"/>
    <n v="122524117"/>
    <m/>
    <n v="122524117"/>
    <n v="7000000"/>
    <n v="115524117"/>
    <m/>
    <m/>
    <m/>
    <m/>
  </r>
  <r>
    <s v="2021"/>
    <x v="5"/>
    <s v="EMPRESA BRASIL DE COMUNICACAO S.A.-EBC"/>
    <x v="2"/>
    <x v="2"/>
    <s v="4001"/>
    <s v="COMUNICACAO PUBLICA E DIVULGACAO DE ATOS E MATERIAS DO GOVER"/>
    <x v="8"/>
    <x v="8"/>
    <s v="24722400120B50001"/>
    <s v="41261"/>
    <s v="24"/>
    <s v="722"/>
    <s v="4001"/>
    <s v="20B5"/>
    <s v="0000"/>
    <s v="FORTALECIMENTO DO SISTEMA PUBLICO DE RADIODIFUSAO E COMUNICACAO - DESPESAS DIVERSAS"/>
    <s v="20B50001"/>
    <s v="FORTALECIMENTO DO SISTEMA PUBLICO DE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3"/>
    <s v="INVESTIMENTOS"/>
    <s v="0100000000"/>
    <s v="RECURSOS PRIMARIOS DE LIVRE APLICACAO"/>
    <x v="13"/>
    <x v="0"/>
    <s v="19186640100"/>
    <s v="1918664010020415"/>
    <m/>
    <m/>
    <m/>
    <n v="7915070"/>
    <n v="7915070"/>
    <m/>
    <m/>
    <m/>
    <m/>
    <m/>
  </r>
  <r>
    <s v="2021"/>
    <x v="5"/>
    <s v="EMPRESA BRASIL DE COMUNICACAO S.A.-EBC"/>
    <x v="2"/>
    <x v="2"/>
    <s v="4001"/>
    <s v="COMUNICACAO PUBLICA E DIVULGACAO DE ATOS E MATERIAS DO GOVER"/>
    <x v="8"/>
    <x v="8"/>
    <s v="24722400120B50001"/>
    <s v="41261"/>
    <s v="24"/>
    <s v="722"/>
    <s v="4001"/>
    <s v="20B5"/>
    <s v="0000"/>
    <s v="FORTALECIMENTO DO SISTEMA PUBLICO DE RADIODIFUSAO E COMUNICACAO - DESPESAS DIVERSAS"/>
    <s v="20B50001"/>
    <s v="FORTALECIMENTO DO SISTEMA PUBLICO DE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3"/>
    <s v="INVESTIMENTOS"/>
    <s v="0172000000"/>
    <s v="OUTRAS CONTRIBUICOES ECONOMICAS"/>
    <x v="13"/>
    <x v="6"/>
    <s v="19186640172"/>
    <s v="1918664017220415"/>
    <n v="20000000"/>
    <n v="12921731.960000001"/>
    <m/>
    <n v="7019712.96"/>
    <n v="7019712.96"/>
    <n v="0"/>
    <m/>
    <m/>
    <m/>
    <m/>
  </r>
  <r>
    <s v="2021"/>
    <x v="5"/>
    <s v="EMPRESA BRASIL DE COMUNICACAO S.A.-EBC"/>
    <x v="2"/>
    <x v="2"/>
    <s v="4001"/>
    <s v="COMUNICACAO PUBLICA E DIVULGACAO DE ATOS E MATERIAS DO GOVER"/>
    <x v="8"/>
    <x v="8"/>
    <s v="24722400120B50001"/>
    <s v="41261"/>
    <s v="24"/>
    <s v="722"/>
    <s v="4001"/>
    <s v="20B5"/>
    <s v="0000"/>
    <s v="FORTALECIMENTO DO SISTEMA PUBLICO DE RADIODIFUSAO E COMUNICACAO - DESPESAS DIVERSAS"/>
    <s v="20B50001"/>
    <s v="FORTALECIMENTO DO SISTEMA PUBLICO DE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3"/>
    <s v="INVESTIMENTOS"/>
    <s v="0172204150"/>
    <s v="CONTRIB.P/FOMENTO RADIODIFUSAO PUBLICA-EBC"/>
    <x v="13"/>
    <x v="6"/>
    <s v="19186640172"/>
    <s v="1918664017220415"/>
    <m/>
    <n v="7078268.04"/>
    <m/>
    <n v="7078268.04"/>
    <n v="2146904.16"/>
    <n v="0"/>
    <m/>
    <n v="4931363.88"/>
    <n v="2968669.88"/>
    <n v="2968669.88"/>
  </r>
  <r>
    <s v="2021"/>
    <x v="5"/>
    <s v="EMPRESA BRASIL DE COMUNICACAO S.A.-EBC"/>
    <x v="2"/>
    <x v="2"/>
    <s v="4001"/>
    <s v="COMUNICACAO PUBLICA E DIVULGACAO DE ATOS E MATERIAS DO GOVER"/>
    <x v="8"/>
    <x v="8"/>
    <s v="24722400120B50001"/>
    <s v="41261"/>
    <s v="24"/>
    <s v="722"/>
    <s v="4001"/>
    <s v="20B5"/>
    <s v="0000"/>
    <s v="FORTALECIMENTO DO SISTEMA PUBLICO DE RADIODIFUSAO E COMUNICACAO - DESPESAS DIVERSAS"/>
    <s v="20B50001"/>
    <s v="FORTALECIMENTO DO SISTEMA PUBLICO DE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50000000"/>
    <s v="REC.PROPRIOS PRIMARIOS DE LIVRE APLICACAO"/>
    <x v="13"/>
    <x v="4"/>
    <s v="19186630150"/>
    <s v="1918663015020415"/>
    <n v="25300000"/>
    <n v="5624159.1799999997"/>
    <m/>
    <n v="624159.18000000005"/>
    <n v="624159.18000000005"/>
    <n v="0"/>
    <m/>
    <m/>
    <m/>
    <m/>
  </r>
  <r>
    <s v="2021"/>
    <x v="5"/>
    <s v="EMPRESA BRASIL DE COMUNICACAO S.A.-EBC"/>
    <x v="2"/>
    <x v="2"/>
    <s v="4001"/>
    <s v="COMUNICACAO PUBLICA E DIVULGACAO DE ATOS E MATERIAS DO GOVER"/>
    <x v="8"/>
    <x v="8"/>
    <s v="24722400120B50001"/>
    <s v="41261"/>
    <s v="24"/>
    <s v="722"/>
    <s v="4001"/>
    <s v="20B5"/>
    <s v="0000"/>
    <s v="FORTALECIMENTO DO SISTEMA PUBLICO DE RADIODIFUSAO E COMUNICACAO - DESPESAS DIVERSAS"/>
    <s v="20B50001"/>
    <s v="FORTALECIMENTO DO SISTEMA PUBLICO DE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72000000"/>
    <s v="OUTRAS CONTRIBUICOES ECONOMICAS"/>
    <x v="13"/>
    <x v="6"/>
    <s v="19186630172"/>
    <s v="1918663017220415"/>
    <n v="35647519"/>
    <n v="929.39"/>
    <m/>
    <n v="929.39"/>
    <n v="929.39"/>
    <m/>
    <m/>
    <m/>
    <m/>
    <m/>
  </r>
  <r>
    <s v="2021"/>
    <x v="5"/>
    <s v="EMPRESA BRASIL DE COMUNICACAO S.A.-EBC"/>
    <x v="2"/>
    <x v="2"/>
    <s v="4001"/>
    <s v="COMUNICACAO PUBLICA E DIVULGACAO DE ATOS E MATERIAS DO GOVER"/>
    <x v="8"/>
    <x v="8"/>
    <s v="24722400120B50001"/>
    <s v="41261"/>
    <s v="24"/>
    <s v="722"/>
    <s v="4001"/>
    <s v="20B5"/>
    <s v="0000"/>
    <s v="FORTALECIMENTO DO SISTEMA PUBLICO DE RADIODIFUSAO E COMUNICACAO - DESPESAS DIVERSAS"/>
    <s v="20B50001"/>
    <s v="FORTALECIMENTO DO SISTEMA PUBLICO DE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72204150"/>
    <s v="CONTRIB.P/FOMENTO RADIODIFUSAO PUBLICA-EBC"/>
    <x v="13"/>
    <x v="6"/>
    <s v="19186630172"/>
    <s v="1918663017220415"/>
    <m/>
    <n v="35646589.609999999"/>
    <m/>
    <n v="35646589.609999999"/>
    <n v="25884.89"/>
    <n v="0"/>
    <n v="0"/>
    <n v="35620704.719999999"/>
    <n v="30613223.649999999"/>
    <n v="30526994.949999999"/>
  </r>
  <r>
    <s v="2021"/>
    <x v="5"/>
    <s v="EMPRESA BRASIL DE COMUNICACAO S.A.-EBC"/>
    <x v="2"/>
    <x v="2"/>
    <s v="4001"/>
    <s v="COMUNICACAO PUBLICA E DIVULGACAO DE ATOS E MATERIAS DO GOVER"/>
    <x v="8"/>
    <x v="8"/>
    <s v="24722400120B50001"/>
    <s v="41261"/>
    <s v="24"/>
    <s v="722"/>
    <s v="4001"/>
    <s v="20B5"/>
    <s v="0000"/>
    <s v="FORTALECIMENTO DO SISTEMA PUBLICO DE RADIODIFUSAO E COMUNICACAO - DESPESAS DIVERSAS"/>
    <s v="20B50001"/>
    <s v="FORTALECIMENTO DO SISTEMA PUBLICO DE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80000000"/>
    <s v="RECURSOS PROPRIOS FINANCEIROS"/>
    <x v="13"/>
    <x v="7"/>
    <s v="19186630180"/>
    <s v="1918663018020415"/>
    <n v="6103881"/>
    <n v="14924.33"/>
    <m/>
    <n v="14924.33"/>
    <n v="14924.33"/>
    <m/>
    <m/>
    <m/>
    <m/>
    <m/>
  </r>
  <r>
    <s v="2021"/>
    <x v="5"/>
    <s v="EMPRESA BRASIL DE COMUNICACAO S.A.-EBC"/>
    <x v="2"/>
    <x v="2"/>
    <s v="4001"/>
    <s v="COMUNICACAO PUBLICA E DIVULGACAO DE ATOS E MATERIAS DO GOVER"/>
    <x v="8"/>
    <x v="8"/>
    <s v="24722400120B50001"/>
    <s v="41261"/>
    <s v="24"/>
    <s v="722"/>
    <s v="4001"/>
    <s v="20B5"/>
    <s v="0000"/>
    <s v="FORTALECIMENTO DO SISTEMA PUBLICO DE RADIODIFUSAO E COMUNICACAO - DESPESAS DIVERSAS"/>
    <s v="20B50001"/>
    <s v="FORTALECIMENTO DO SISTEMA PUBLICO DE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80115406"/>
    <s v="RENDIMENTOS E APLICACOES FINANCEIRAS DA EBC"/>
    <x v="13"/>
    <x v="7"/>
    <s v="19186630180"/>
    <s v="1918663018020415"/>
    <m/>
    <n v="6088956.6699999999"/>
    <m/>
    <n v="6088956.6699999999"/>
    <n v="7428.44"/>
    <n v="0"/>
    <m/>
    <n v="5578959.6200000001"/>
    <n v="5227195.01"/>
    <n v="5226491"/>
  </r>
  <r>
    <s v="2021"/>
    <x v="5"/>
    <s v="EMPRESA BRASIL DE COMUNICACAO S.A.-EBC"/>
    <x v="2"/>
    <x v="2"/>
    <s v="4001"/>
    <s v="COMUNICACAO PUBLICA E DIVULGACAO DE ATOS E MATERIAS DO GOVER"/>
    <x v="8"/>
    <x v="8"/>
    <s v="24722400120B50001"/>
    <s v="41261"/>
    <s v="24"/>
    <s v="722"/>
    <s v="4001"/>
    <s v="20B5"/>
    <s v="0000"/>
    <s v="FORTALECIMENTO DO SISTEMA PUBLICO DE RADIODIFUSAO E COMUNICACAO - DESPESAS DIVERSAS"/>
    <s v="20B50001"/>
    <s v="FORTALECIMENTO DO SISTEMA PUBLICO DE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50115406"/>
    <s v="RECURSOS DA EMPRESA BRASIL DE COMUNICAO-EBC"/>
    <x v="13"/>
    <x v="4"/>
    <s v="19186630150"/>
    <s v="1918663015020415"/>
    <m/>
    <n v="19551798.510000002"/>
    <m/>
    <n v="19551798.510000002"/>
    <n v="562906.31999999995"/>
    <n v="1362942.74"/>
    <n v="1362942.74"/>
    <n v="16625949.449999999"/>
    <n v="13901321.939999999"/>
    <n v="13620011.98"/>
  </r>
  <r>
    <s v="2021"/>
    <x v="5"/>
    <s v="EMPRESA BRASIL DE COMUNICACAO S.A.-EBC"/>
    <x v="2"/>
    <x v="2"/>
    <s v="4001"/>
    <s v="COMUNICACAO PUBLICA E DIVULGACAO DE ATOS E MATERIAS DO GOVER"/>
    <x v="8"/>
    <x v="8"/>
    <s v="24722400120B50001"/>
    <s v="41261"/>
    <s v="24"/>
    <s v="722"/>
    <s v="4001"/>
    <s v="20B5"/>
    <s v="0000"/>
    <s v="FORTALECIMENTO DO SISTEMA PUBLICO DE RADIODIFUSAO E COMUNICACAO - DESPESAS DIVERSAS"/>
    <s v="20B50001"/>
    <s v="FORTALECIMENTO DO SISTEMA PUBLICO DE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80204150"/>
    <s v="CORE CENTRO DE ORIENTACAO E REABILITACAO LTDA ME"/>
    <x v="13"/>
    <x v="7"/>
    <s v="19186630180"/>
    <s v="1918663018020415"/>
    <m/>
    <n v="0"/>
    <m/>
    <n v="0"/>
    <n v="0"/>
    <m/>
    <m/>
    <m/>
    <m/>
    <m/>
  </r>
  <r>
    <s v="2021"/>
    <x v="5"/>
    <s v="EMPRESA BRASIL DE COMUNICACAO S.A.-EBC"/>
    <x v="2"/>
    <x v="2"/>
    <s v="4001"/>
    <s v="COMUNICACAO PUBLICA E DIVULGACAO DE ATOS E MATERIAS DO GOVER"/>
    <x v="8"/>
    <x v="8"/>
    <s v="24722400120B50001"/>
    <s v="41261"/>
    <s v="24"/>
    <s v="722"/>
    <s v="4001"/>
    <s v="20B5"/>
    <s v="0000"/>
    <s v="FORTALECIMENTO DO SISTEMA PUBLICO DE RADIODIFUSAO E COMUNICACAO - DESPESAS DIVERSAS"/>
    <s v="20B50001"/>
    <s v="FORTALECIMENTO DO SISTEMA PUBLICO DE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50204150"/>
    <s v="CORE CENTRO DE ORIENTACAO E REABILITACAO LTDA ME"/>
    <x v="13"/>
    <x v="4"/>
    <s v="19186630150"/>
    <s v="1918663015020415"/>
    <m/>
    <n v="124042.31"/>
    <m/>
    <n v="124042.31"/>
    <n v="124042.31"/>
    <m/>
    <m/>
    <m/>
    <m/>
    <m/>
  </r>
  <r>
    <s v="2021"/>
    <x v="5"/>
    <s v="EMPRESA BRASIL DE COMUNICACAO S.A.-EBC"/>
    <x v="2"/>
    <x v="2"/>
    <s v="4001"/>
    <s v="COMUNICACAO PUBLICA E DIVULGACAO DE ATOS E MATERIAS DO GOVER"/>
    <x v="8"/>
    <x v="8"/>
    <s v="24722400120B50001"/>
    <s v="41261"/>
    <s v="24"/>
    <s v="722"/>
    <s v="4001"/>
    <s v="20B5"/>
    <s v="0006"/>
    <s v="COMUNICACAO E TRANSMISSAO DE ATOS E FATOS DO GOVERNO FEDERAL"/>
    <s v="20B50001"/>
    <s v="FORTALECIMENTO DO SISTEMA PUBLICO DE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50000000"/>
    <s v="REC.PROPRIOS PRIMARIOS DE LIVRE APLICACAO"/>
    <x v="14"/>
    <x v="4"/>
    <s v="19186830150"/>
    <s v="1918683015020415"/>
    <n v="7700000"/>
    <n v="6645270.6200000001"/>
    <m/>
    <n v="6058001.6200000001"/>
    <n v="6058001.6200000001"/>
    <n v="0"/>
    <m/>
    <m/>
    <m/>
    <m/>
  </r>
  <r>
    <s v="2021"/>
    <x v="5"/>
    <s v="EMPRESA BRASIL DE COMUNICACAO S.A.-EBC"/>
    <x v="2"/>
    <x v="2"/>
    <s v="4001"/>
    <s v="COMUNICACAO PUBLICA E DIVULGACAO DE ATOS E MATERIAS DO GOVER"/>
    <x v="8"/>
    <x v="8"/>
    <s v="24722400120B50001"/>
    <s v="41261"/>
    <s v="24"/>
    <s v="722"/>
    <s v="4001"/>
    <s v="20B5"/>
    <s v="0006"/>
    <s v="COMUNICACAO E TRANSMISSAO DE ATOS E FATOS DO GOVERNO FEDERAL"/>
    <s v="20B50001"/>
    <s v="FORTALECIMENTO DO SISTEMA PUBLICO DE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72000000"/>
    <s v="OUTRAS CONTRIBUICOES ECONOMICAS"/>
    <x v="14"/>
    <x v="6"/>
    <s v="19186830172"/>
    <s v="1918683017220415"/>
    <n v="13300000"/>
    <n v="115872.35"/>
    <m/>
    <n v="115872.35"/>
    <n v="115872.35"/>
    <m/>
    <m/>
    <m/>
    <m/>
    <m/>
  </r>
  <r>
    <s v="2021"/>
    <x v="5"/>
    <s v="EMPRESA BRASIL DE COMUNICACAO S.A.-EBC"/>
    <x v="2"/>
    <x v="2"/>
    <s v="4001"/>
    <s v="COMUNICACAO PUBLICA E DIVULGACAO DE ATOS E MATERIAS DO GOVER"/>
    <x v="8"/>
    <x v="8"/>
    <s v="24722400120B50001"/>
    <s v="41261"/>
    <s v="24"/>
    <s v="722"/>
    <s v="4001"/>
    <s v="20B5"/>
    <s v="0006"/>
    <s v="COMUNICACAO E TRANSMISSAO DE ATOS E FATOS DO GOVERNO FEDERAL"/>
    <s v="20B50001"/>
    <s v="FORTALECIMENTO DO SISTEMA PUBLICO DE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72204150"/>
    <s v="CONTRIB.P/FOMENTO RADIODIFUSAO PUBLICA-EBC"/>
    <x v="14"/>
    <x v="6"/>
    <s v="19186830172"/>
    <s v="1918683017220415"/>
    <m/>
    <n v="13184127.65"/>
    <m/>
    <n v="13184127.65"/>
    <n v="189504.85"/>
    <n v="283490.23"/>
    <n v="283490.23"/>
    <n v="12711132.57"/>
    <n v="7283942.25"/>
    <n v="7246877.0599999996"/>
  </r>
  <r>
    <s v="2021"/>
    <x v="5"/>
    <s v="EMPRESA BRASIL DE COMUNICACAO S.A.-EBC"/>
    <x v="2"/>
    <x v="2"/>
    <s v="4001"/>
    <s v="COMUNICACAO PUBLICA E DIVULGACAO DE ATOS E MATERIAS DO GOVER"/>
    <x v="8"/>
    <x v="8"/>
    <s v="24722400120B50001"/>
    <s v="41261"/>
    <s v="24"/>
    <s v="722"/>
    <s v="4001"/>
    <s v="20B5"/>
    <s v="0006"/>
    <s v="COMUNICACAO E TRANSMISSAO DE ATOS E FATOS DO GOVERNO FEDERAL"/>
    <s v="20B50001"/>
    <s v="FORTALECIMENTO DO SISTEMA PUBLICO DE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80000000"/>
    <s v="RECURSOS PROPRIOS FINANCEIROS"/>
    <x v="14"/>
    <x v="7"/>
    <s v="19186830180"/>
    <s v="1918683018020415"/>
    <n v="1500000"/>
    <n v="13701.3"/>
    <m/>
    <n v="13701.3"/>
    <n v="13701.3"/>
    <m/>
    <m/>
    <m/>
    <m/>
    <m/>
  </r>
  <r>
    <s v="2021"/>
    <x v="5"/>
    <s v="EMPRESA BRASIL DE COMUNICACAO S.A.-EBC"/>
    <x v="2"/>
    <x v="2"/>
    <s v="4001"/>
    <s v="COMUNICACAO PUBLICA E DIVULGACAO DE ATOS E MATERIAS DO GOVER"/>
    <x v="8"/>
    <x v="8"/>
    <s v="24722400120B50001"/>
    <s v="41261"/>
    <s v="24"/>
    <s v="722"/>
    <s v="4001"/>
    <s v="20B5"/>
    <s v="0006"/>
    <s v="COMUNICACAO E TRANSMISSAO DE ATOS E FATOS DO GOVERNO FEDERAL"/>
    <s v="20B50001"/>
    <s v="FORTALECIMENTO DO SISTEMA PUBLICO DE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80115406"/>
    <s v="RENDIMENTOS E APLICACOES FINANCEIRAS DA EBC"/>
    <x v="14"/>
    <x v="7"/>
    <s v="19186830180"/>
    <s v="1918683018020415"/>
    <m/>
    <n v="1486298.7"/>
    <m/>
    <n v="1486298.7"/>
    <n v="0"/>
    <n v="0"/>
    <n v="0"/>
    <n v="1486298.7"/>
    <n v="1326296.69"/>
    <n v="1255715.49"/>
  </r>
  <r>
    <s v="2021"/>
    <x v="5"/>
    <s v="EMPRESA BRASIL DE COMUNICACAO S.A.-EBC"/>
    <x v="2"/>
    <x v="2"/>
    <s v="4001"/>
    <s v="COMUNICACAO PUBLICA E DIVULGACAO DE ATOS E MATERIAS DO GOVER"/>
    <x v="8"/>
    <x v="8"/>
    <s v="24722400120B50001"/>
    <s v="41261"/>
    <s v="24"/>
    <s v="722"/>
    <s v="4001"/>
    <s v="20B5"/>
    <s v="0006"/>
    <s v="COMUNICACAO E TRANSMISSAO DE ATOS E FATOS DO GOVERNO FEDERAL"/>
    <s v="20B50001"/>
    <s v="FORTALECIMENTO DO SISTEMA PUBLICO DE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50115406"/>
    <s v="RECURSOS DA EMPRESA BRASIL DE COMUNICAO-EBC"/>
    <x v="14"/>
    <x v="4"/>
    <s v="19186830150"/>
    <s v="1918683015020415"/>
    <m/>
    <n v="1054729.3799999999"/>
    <m/>
    <n v="1054729.3799999999"/>
    <n v="1000000"/>
    <n v="0"/>
    <n v="0"/>
    <n v="54729.38"/>
    <n v="49979.38"/>
    <n v="49979.38"/>
  </r>
  <r>
    <s v="2021"/>
    <x v="5"/>
    <s v="EMPRESA BRASIL DE COMUNICACAO S.A.-EBC"/>
    <x v="2"/>
    <x v="2"/>
    <s v="4001"/>
    <s v="COMUNICACAO PUBLICA E DIVULGACAO DE ATOS E MATERIAS DO GOVER"/>
    <x v="8"/>
    <x v="8"/>
    <s v="24722400120B50001"/>
    <s v="41261"/>
    <s v="24"/>
    <s v="722"/>
    <s v="4001"/>
    <s v="20B5"/>
    <s v="2000"/>
    <s v="DESPESAS ADMINISTRATIVAS"/>
    <s v="20B50001"/>
    <s v="FORTALECIMENTO DO SISTEMA PUBLICO DE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50000000"/>
    <s v="REC.PROPRIOS PRIMARIOS DE LIVRE APLICACAO"/>
    <x v="15"/>
    <x v="4"/>
    <s v="19186930150"/>
    <s v="1918693015020415"/>
    <n v="7000000"/>
    <n v="550207.74"/>
    <m/>
    <n v="550207.74"/>
    <n v="550207.74"/>
    <m/>
    <m/>
    <m/>
    <m/>
    <m/>
  </r>
  <r>
    <s v="2021"/>
    <x v="5"/>
    <s v="EMPRESA BRASIL DE COMUNICACAO S.A.-EBC"/>
    <x v="2"/>
    <x v="2"/>
    <s v="4001"/>
    <s v="COMUNICACAO PUBLICA E DIVULGACAO DE ATOS E MATERIAS DO GOVER"/>
    <x v="8"/>
    <x v="8"/>
    <s v="24722400120B50001"/>
    <s v="41261"/>
    <s v="24"/>
    <s v="722"/>
    <s v="4001"/>
    <s v="20B5"/>
    <s v="2000"/>
    <s v="DESPESAS ADMINISTRATIVAS"/>
    <s v="20B50001"/>
    <s v="FORTALECIMENTO DO SISTEMA PUBLICO DE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72000000"/>
    <s v="OUTRAS CONTRIBUICOES ECONOMICAS"/>
    <x v="15"/>
    <x v="6"/>
    <s v="19186930172"/>
    <s v="1918693017220415"/>
    <n v="15000000"/>
    <n v="151791.22"/>
    <m/>
    <n v="151791.22"/>
    <n v="151791.22"/>
    <m/>
    <m/>
    <m/>
    <m/>
    <m/>
  </r>
  <r>
    <s v="2021"/>
    <x v="5"/>
    <s v="EMPRESA BRASIL DE COMUNICACAO S.A.-EBC"/>
    <x v="2"/>
    <x v="2"/>
    <s v="4001"/>
    <s v="COMUNICACAO PUBLICA E DIVULGACAO DE ATOS E MATERIAS DO GOVER"/>
    <x v="8"/>
    <x v="8"/>
    <s v="24722400120B50001"/>
    <s v="41261"/>
    <s v="24"/>
    <s v="722"/>
    <s v="4001"/>
    <s v="20B5"/>
    <s v="2000"/>
    <s v="DESPESAS ADMINISTRATIVAS"/>
    <s v="20B50001"/>
    <s v="FORTALECIMENTO DO SISTEMA PUBLICO DE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72204150"/>
    <s v="CONTRIB.P/FOMENTO RADIODIFUSAO PUBLICA-EBC"/>
    <x v="15"/>
    <x v="6"/>
    <s v="19186930172"/>
    <s v="1918693017220415"/>
    <m/>
    <n v="14848208.779999999"/>
    <m/>
    <n v="14848208.779999999"/>
    <n v="778.25"/>
    <n v="0"/>
    <n v="0"/>
    <n v="14847430.529999999"/>
    <n v="11292804.6"/>
    <n v="11228120.15"/>
  </r>
  <r>
    <s v="2021"/>
    <x v="5"/>
    <s v="EMPRESA BRASIL DE COMUNICACAO S.A.-EBC"/>
    <x v="2"/>
    <x v="2"/>
    <s v="4001"/>
    <s v="COMUNICACAO PUBLICA E DIVULGACAO DE ATOS E MATERIAS DO GOVER"/>
    <x v="8"/>
    <x v="8"/>
    <s v="24722400120B50001"/>
    <s v="41261"/>
    <s v="24"/>
    <s v="722"/>
    <s v="4001"/>
    <s v="20B5"/>
    <s v="2000"/>
    <s v="DESPESAS ADMINISTRATIVAS"/>
    <s v="20B50001"/>
    <s v="FORTALECIMENTO DO SISTEMA PUBLICO DE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80000000"/>
    <s v="RECURSOS PROPRIOS FINANCEIROS"/>
    <x v="15"/>
    <x v="7"/>
    <s v="19186930180"/>
    <s v="1918693018020415"/>
    <n v="1500000"/>
    <n v="48263.89"/>
    <m/>
    <n v="48263.89"/>
    <n v="48263.89"/>
    <m/>
    <m/>
    <m/>
    <m/>
    <m/>
  </r>
  <r>
    <s v="2021"/>
    <x v="5"/>
    <s v="EMPRESA BRASIL DE COMUNICACAO S.A.-EBC"/>
    <x v="2"/>
    <x v="2"/>
    <s v="4001"/>
    <s v="COMUNICACAO PUBLICA E DIVULGACAO DE ATOS E MATERIAS DO GOVER"/>
    <x v="8"/>
    <x v="8"/>
    <s v="24722400120B50001"/>
    <s v="41261"/>
    <s v="24"/>
    <s v="722"/>
    <s v="4001"/>
    <s v="20B5"/>
    <s v="2000"/>
    <s v="DESPESAS ADMINISTRATIVAS"/>
    <s v="20B50001"/>
    <s v="FORTALECIMENTO DO SISTEMA PUBLICO DE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80115406"/>
    <s v="RENDIMENTOS E APLICACOES FINANCEIRAS DA EBC"/>
    <x v="15"/>
    <x v="7"/>
    <s v="19186930180"/>
    <s v="1918693018020415"/>
    <m/>
    <n v="1451736.11"/>
    <m/>
    <n v="1451736.11"/>
    <n v="0"/>
    <n v="0"/>
    <m/>
    <n v="1451736.11"/>
    <n v="1404701.21"/>
    <n v="1404400.21"/>
  </r>
  <r>
    <s v="2021"/>
    <x v="5"/>
    <s v="EMPRESA BRASIL DE COMUNICACAO S.A.-EBC"/>
    <x v="2"/>
    <x v="2"/>
    <s v="4001"/>
    <s v="COMUNICACAO PUBLICA E DIVULGACAO DE ATOS E MATERIAS DO GOVER"/>
    <x v="8"/>
    <x v="8"/>
    <s v="24722400120B50001"/>
    <s v="41261"/>
    <s v="24"/>
    <s v="722"/>
    <s v="4001"/>
    <s v="20B5"/>
    <s v="2000"/>
    <s v="DESPESAS ADMINISTRATIVAS"/>
    <s v="20B50001"/>
    <s v="FORTALECIMENTO DO SISTEMA PUBLICO DE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50115406"/>
    <s v="RECURSOS DA EMPRESA BRASIL DE COMUNICAO-EBC"/>
    <x v="15"/>
    <x v="4"/>
    <s v="19186930150"/>
    <s v="1918693015020415"/>
    <m/>
    <n v="6429792.2599999998"/>
    <m/>
    <n v="6429792.2599999998"/>
    <n v="0"/>
    <n v="0"/>
    <m/>
    <n v="6429792.2599999998"/>
    <n v="5626896.4800000004"/>
    <n v="5177117.72"/>
  </r>
  <r>
    <s v="2021"/>
    <x v="5"/>
    <s v="EMPRESA BRASIL DE COMUNICACAO S.A.-EBC"/>
    <x v="2"/>
    <x v="2"/>
    <s v="4001"/>
    <s v="COMUNICACAO PUBLICA E DIVULGACAO DE ATOS E MATERIAS DO GOVER"/>
    <x v="8"/>
    <x v="8"/>
    <s v="24722400120B50001"/>
    <s v="41261"/>
    <s v="24"/>
    <s v="722"/>
    <s v="4001"/>
    <s v="20B5"/>
    <s v="2000"/>
    <s v="DESPESAS ADMINISTRATIVAS"/>
    <s v="20B50001"/>
    <s v="FORTALECIMENTO DO SISTEMA PUBLICO DE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80204150"/>
    <s v="CORE CENTRO DE ORIENTACAO E REABILITACAO LTDA ME"/>
    <x v="15"/>
    <x v="7"/>
    <s v="19186930180"/>
    <s v="1918693018020415"/>
    <m/>
    <n v="0"/>
    <m/>
    <n v="0"/>
    <n v="0"/>
    <m/>
    <m/>
    <m/>
    <m/>
    <m/>
  </r>
  <r>
    <s v="2021"/>
    <x v="5"/>
    <s v="EMPRESA BRASIL DE COMUNICACAO S.A.-EBC"/>
    <x v="2"/>
    <x v="2"/>
    <s v="4001"/>
    <s v="COMUNICACAO PUBLICA E DIVULGACAO DE ATOS E MATERIAS DO GOVER"/>
    <x v="8"/>
    <x v="8"/>
    <s v="24722400120B50001"/>
    <s v="41261"/>
    <s v="24"/>
    <s v="722"/>
    <s v="4001"/>
    <s v="20B5"/>
    <s v="2000"/>
    <s v="DESPESAS ADMINISTRATIVAS"/>
    <s v="20B50001"/>
    <s v="FORTALECIMENTO DO SISTEMA PUBLICO DE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50204150"/>
    <s v="CORE CENTRO DE ORIENTACAO E REABILITACAO LTDA ME"/>
    <x v="15"/>
    <x v="4"/>
    <s v="19186930150"/>
    <s v="1918693015020415"/>
    <m/>
    <n v="20000"/>
    <m/>
    <n v="20000"/>
    <n v="20000"/>
    <m/>
    <m/>
    <m/>
    <m/>
    <m/>
  </r>
  <r>
    <s v="2021"/>
    <x v="5"/>
    <s v="EMPRESA BRASIL DE COMUNICACAO S.A.-EBC"/>
    <x v="2"/>
    <x v="2"/>
    <s v="4001"/>
    <s v="COMUNICACAO PUBLICA E DIVULGACAO DE ATOS E MATERIAS DO GOVER"/>
    <x v="9"/>
    <x v="9"/>
    <s v="245714001212H0001"/>
    <s v="41261"/>
    <s v="24"/>
    <s v="571"/>
    <s v="4001"/>
    <s v="212H"/>
    <s v="0001"/>
    <s v="OPERACAO E DESENVOLVIMENTO DA INTERNET NA ASSOCIACAO REDE NACIONAL DE ENSINO E PESQUISA - RNP - OS"/>
    <s v="212H0001"/>
    <s v="MANUTENCAO DE CONTRATO DE GESTAO COM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50000000"/>
    <s v="REC.PROPRIOS PRIMARIOS DE LIVRE APLICACAO"/>
    <x v="16"/>
    <x v="4"/>
    <s v="19186730150"/>
    <s v="1918673015020415"/>
    <n v="1000000"/>
    <n v="1000000"/>
    <m/>
    <n v="1000000"/>
    <n v="1000000"/>
    <m/>
    <m/>
    <m/>
    <m/>
    <m/>
  </r>
  <r>
    <s v="2021"/>
    <x v="5"/>
    <s v="EMPRESA BRASIL DE COMUNICACAO S.A.-EBC"/>
    <x v="3"/>
    <x v="3"/>
    <s v="0032"/>
    <s v="PROGRAMA DE GESTAO E MANUTENCAO DO PODER EXECUTIVO"/>
    <x v="3"/>
    <x v="3"/>
    <s v="24122003220TP0001"/>
    <s v="93178"/>
    <s v="24"/>
    <s v="122"/>
    <s v="0032"/>
    <s v="20TP"/>
    <s v="0000"/>
    <s v="ATIVOS CIVIS DA UNIAO"/>
    <s v="20TP0001"/>
    <s v="ATIVOS CIVIS DA UNIAO                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1"/>
    <s v="PESSOAL E ENCARGOS SOCIAIS"/>
    <s v="0100000000"/>
    <s v="RECURSOS PRIMARIOS DE LIVRE APLICACAO"/>
    <x v="17"/>
    <x v="0"/>
    <s v="19244910100"/>
    <s v="1924491010020415"/>
    <m/>
    <n v="0"/>
    <m/>
    <n v="0"/>
    <n v="0"/>
    <n v="0"/>
    <m/>
    <n v="0"/>
    <n v="0"/>
    <n v="0"/>
  </r>
  <r>
    <s v="2021"/>
    <x v="5"/>
    <s v="EMPRESA BRASIL DE COMUNICACAO S.A.-EBC"/>
    <x v="3"/>
    <x v="3"/>
    <s v="0032"/>
    <s v="PROGRAMA DE GESTAO E MANUTENCAO DO PODER EXECUTIVO"/>
    <x v="3"/>
    <x v="3"/>
    <s v="24122003220TP0001"/>
    <s v="93178"/>
    <s v="24"/>
    <s v="122"/>
    <s v="0032"/>
    <s v="20TP"/>
    <s v="0000"/>
    <s v="ATIVOS CIVIS DA UNIAO"/>
    <s v="20TP0001"/>
    <s v="ATIVOS CIVIS DA UNIAO                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1"/>
    <s v="PESSOAL E ENCARGOS SOCIAIS"/>
    <s v="0944000000"/>
    <s v="TITULOS DE RESPONSAB.DO TN-OUTRAS APLICACOES"/>
    <x v="17"/>
    <x v="8"/>
    <s v="19244910944"/>
    <s v="1924491094420415"/>
    <n v="248053031"/>
    <n v="248053031"/>
    <m/>
    <n v="0"/>
    <n v="0"/>
    <n v="0"/>
    <m/>
    <m/>
    <m/>
    <m/>
  </r>
  <r>
    <s v="2021"/>
    <x v="5"/>
    <s v="EMPRESA BRASIL DE COMUNICACAO S.A.-EBC"/>
    <x v="3"/>
    <x v="3"/>
    <s v="0032"/>
    <s v="PROGRAMA DE GESTAO E MANUTENCAO DO PODER EXECUTIVO"/>
    <x v="4"/>
    <x v="4"/>
    <s v="043010032212B0001"/>
    <s v="93178"/>
    <s v="04"/>
    <s v="301"/>
    <s v="0032"/>
    <s v="212B"/>
    <s v="0001"/>
    <s v="ASSISTENCIA PRE-ESCOLAR AOS DEPENDENTES DE SERVIDORES CIVIS E DE EMPREGADOS"/>
    <s v="212B0001"/>
    <s v="BENEFICIOS OBRIGATORIOS AOS SERVIDO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944000000"/>
    <s v="TITULOS DE RESPONSAB.DO TN-OUTRAS APLICACOES"/>
    <x v="18"/>
    <x v="8"/>
    <s v="19245030944"/>
    <s v="1924503094420415"/>
    <n v="1973718"/>
    <n v="1973718"/>
    <m/>
    <n v="0"/>
    <n v="0"/>
    <n v="0"/>
    <m/>
    <m/>
    <m/>
    <m/>
  </r>
  <r>
    <s v="2021"/>
    <x v="5"/>
    <s v="EMPRESA BRASIL DE COMUNICACAO S.A.-EBC"/>
    <x v="3"/>
    <x v="3"/>
    <s v="0032"/>
    <s v="PROGRAMA DE GESTAO E MANUTENCAO DO PODER EXECUTIVO"/>
    <x v="4"/>
    <x v="4"/>
    <s v="043010032212B0001"/>
    <s v="93178"/>
    <s v="04"/>
    <s v="301"/>
    <s v="0032"/>
    <s v="212B"/>
    <s v="0003"/>
    <s v="AUXILIO-TRANSPORTE DE CIVIS ATIVOS"/>
    <s v="212B0001"/>
    <s v="BENEFICIOS OBRIGATORIOS AOS SERVIDO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944000000"/>
    <s v="TITULOS DE RESPONSAB.DO TN-OUTRAS APLICACOES"/>
    <x v="19"/>
    <x v="8"/>
    <s v="19245130944"/>
    <s v="1924513094420415"/>
    <n v="700754"/>
    <n v="700754"/>
    <m/>
    <n v="0"/>
    <n v="0"/>
    <n v="0"/>
    <m/>
    <m/>
    <m/>
    <m/>
  </r>
  <r>
    <s v="2021"/>
    <x v="5"/>
    <s v="EMPRESA BRASIL DE COMUNICACAO S.A.-EBC"/>
    <x v="3"/>
    <x v="3"/>
    <s v="0032"/>
    <s v="PROGRAMA DE GESTAO E MANUTENCAO DO PODER EXECUTIVO"/>
    <x v="4"/>
    <x v="4"/>
    <s v="043010032212B0001"/>
    <s v="93178"/>
    <s v="04"/>
    <s v="301"/>
    <s v="0032"/>
    <s v="212B"/>
    <s v="0005"/>
    <s v="AUXILIO-ALIMENTACAO DE CIVIS ATIVOS"/>
    <s v="212B0001"/>
    <s v="BENEFICIOS OBRIGATORIOS AOS SERVIDO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20"/>
    <x v="0"/>
    <s v="19245230100"/>
    <s v="1924523010020415"/>
    <m/>
    <m/>
    <m/>
    <n v="0"/>
    <n v="0"/>
    <n v="0"/>
    <m/>
    <m/>
    <m/>
    <m/>
  </r>
  <r>
    <s v="2021"/>
    <x v="5"/>
    <s v="EMPRESA BRASIL DE COMUNICACAO S.A.-EBC"/>
    <x v="3"/>
    <x v="3"/>
    <s v="0032"/>
    <s v="PROGRAMA DE GESTAO E MANUTENCAO DO PODER EXECUTIVO"/>
    <x v="4"/>
    <x v="4"/>
    <s v="043010032212B0001"/>
    <s v="93178"/>
    <s v="04"/>
    <s v="301"/>
    <s v="0032"/>
    <s v="212B"/>
    <s v="0005"/>
    <s v="AUXILIO-ALIMENTACAO DE CIVIS ATIVOS"/>
    <s v="212B0001"/>
    <s v="BENEFICIOS OBRIGATORIOS AOS SERVIDO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944000000"/>
    <s v="TITULOS DE RESPONSAB.DO TN-OUTRAS APLICACOES"/>
    <x v="20"/>
    <x v="8"/>
    <s v="19245230944"/>
    <s v="1924523094420415"/>
    <n v="12316806"/>
    <n v="12316806"/>
    <m/>
    <n v="0"/>
    <n v="0"/>
    <n v="0"/>
    <m/>
    <m/>
    <m/>
    <m/>
  </r>
  <r>
    <s v="2021"/>
    <x v="6"/>
    <s v="CONSELHO NACIONAL DE DES.CIENT.E TECNOLOGICO"/>
    <x v="1"/>
    <x v="1"/>
    <s v="2205"/>
    <s v="CONECTA BRASIL"/>
    <x v="10"/>
    <x v="10"/>
    <s v="24722220521AE0001"/>
    <s v="41101"/>
    <s v="24"/>
    <s v="722"/>
    <s v="2205"/>
    <s v="21AE"/>
    <s v="0000"/>
    <s v="EVOLUCAO DOS SERVICOS DE RADIODIFUSAO"/>
    <s v="21AE0001"/>
    <s v="EVOLUCAO DOS SERVICOS DE RADIODIFUSAO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21"/>
    <x v="0"/>
    <s v="19494530100"/>
    <s v="1949453010020501"/>
    <m/>
    <m/>
    <m/>
    <m/>
    <n v="0"/>
    <m/>
    <m/>
    <m/>
    <m/>
    <m/>
  </r>
  <r>
    <s v="2021"/>
    <x v="6"/>
    <s v="CONSELHO NACIONAL DE DES.CIENT.E TECNOLOGICO"/>
    <x v="1"/>
    <x v="1"/>
    <s v="2205"/>
    <s v="CONECTA BRASIL"/>
    <x v="10"/>
    <x v="10"/>
    <s v="24722220521AE0001"/>
    <s v="41101"/>
    <s v="24"/>
    <s v="722"/>
    <s v="2205"/>
    <s v="21AE"/>
    <s v="0000"/>
    <s v="EVOLUCAO DOS SERVICOS DE RADIODIFUSAO"/>
    <s v="21AE0001"/>
    <s v="EVOLUCAO DOS SERVICOS DE RADIODIFUSAO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1AAEWC"/>
    <s v="CONSELHO NAC DE DESENV CIENT E TECNOLOGICO"/>
    <x v="21"/>
    <x v="0"/>
    <s v="19494530100"/>
    <s v="1949453010020501"/>
    <m/>
    <m/>
    <m/>
    <m/>
    <n v="0"/>
    <m/>
    <m/>
    <n v="588400"/>
    <n v="355100"/>
    <n v="355100"/>
  </r>
  <r>
    <s v="2021"/>
    <x v="7"/>
    <s v="MINISTERIO DA CIENCIA, TECNOLOGIA E INOVACOES"/>
    <x v="1"/>
    <x v="1"/>
    <s v="0032"/>
    <s v="PROGRAMA DE GESTAO E MANUTENCAO DO PODER EXECUTIVO"/>
    <x v="1"/>
    <x v="1"/>
    <s v="24122003220000001"/>
    <s v="41101"/>
    <s v="24"/>
    <s v="122"/>
    <s v="0032"/>
    <s v="2000"/>
    <s v="001K"/>
    <s v="ADMINISTRACAO DA UNIDADE - MCOM"/>
    <s v="20000001"/>
    <s v="ADMINISTRACAO DA UNIDADE            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1"/>
    <x v="0"/>
    <s v="19496430100"/>
    <s v="1949643010024000"/>
    <m/>
    <m/>
    <m/>
    <m/>
    <n v="2552731.7599999998"/>
    <m/>
    <m/>
    <n v="18177956.66"/>
    <n v="13188532.210000001"/>
    <n v="13188532.210000001"/>
  </r>
  <r>
    <s v="2021"/>
    <x v="7"/>
    <s v="MINISTERIO DA CIENCIA, TECNOLOGIA E INOVACOES"/>
    <x v="1"/>
    <x v="1"/>
    <s v="0032"/>
    <s v="PROGRAMA DE GESTAO E MANUTENCAO DO PODER EXECUTIVO"/>
    <x v="3"/>
    <x v="3"/>
    <s v="24122003220TP0001"/>
    <s v="41101"/>
    <s v="24"/>
    <s v="122"/>
    <s v="0032"/>
    <s v="20TP"/>
    <s v="0000"/>
    <s v="ATIVOS CIVIS DA UNIAO"/>
    <s v="20TP0001"/>
    <s v="ATIVOS CIVIS DA UNIAO                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1"/>
    <s v="PESSOAL E ENCARGOS SOCIAIS"/>
    <s v="0100000000"/>
    <s v="RECURSOS PRIMARIOS DE LIVRE APLICACAO"/>
    <x v="22"/>
    <x v="0"/>
    <s v="19493210100"/>
    <s v="1949321010024000"/>
    <m/>
    <m/>
    <m/>
    <m/>
    <n v="0"/>
    <m/>
    <m/>
    <n v="8866195.5399999991"/>
    <n v="8866195.5399999991"/>
    <n v="8866195.5399999991"/>
  </r>
  <r>
    <s v="2021"/>
    <x v="7"/>
    <s v="MINISTERIO DA CIENCIA, TECNOLOGIA E INOVACOES"/>
    <x v="1"/>
    <x v="1"/>
    <s v="0032"/>
    <s v="PROGRAMA DE GESTAO E MANUTENCAO DO PODER EXECUTIVO"/>
    <x v="5"/>
    <x v="5"/>
    <s v="241220032216H0001"/>
    <s v="41101"/>
    <s v="24"/>
    <s v="122"/>
    <s v="0032"/>
    <s v="216H"/>
    <s v="0003"/>
    <s v="AJUDA DE CUSTO PARA MORADIA OU AUXILIO-MORADIA A AGENTES PUBLICOS - SECRETARIA EXECUTIVA"/>
    <s v="216H0001"/>
    <s v="AJUDA DE CUSTO PARA MORADIA OU AUXILI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23"/>
    <x v="0"/>
    <s v="19495230100"/>
    <s v="1949523010024000"/>
    <m/>
    <m/>
    <m/>
    <m/>
    <n v="0"/>
    <m/>
    <m/>
    <n v="351444.03"/>
    <n v="187900.37"/>
    <n v="187900.37"/>
  </r>
  <r>
    <s v="2021"/>
    <x v="7"/>
    <s v="MINISTERIO DA CIENCIA, TECNOLOGIA E INOVACOES"/>
    <x v="1"/>
    <x v="1"/>
    <s v="2205"/>
    <s v="CONECTA BRASIL"/>
    <x v="11"/>
    <x v="11"/>
    <s v="24722220520ZQ0001"/>
    <s v="41101"/>
    <s v="24"/>
    <s v="722"/>
    <s v="2205"/>
    <s v="20ZQ"/>
    <s v="0003"/>
    <s v="FINANCIAMENTO DE ESTUDOS E PESQUISAS POR MEIO DE COOPERACAO TECNICA INTERNACIONAL"/>
    <s v="20ZQ0001"/>
    <s v="ESTUDOS, PESQUISAS E PRODUCAO DE INDI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24"/>
    <x v="0"/>
    <s v="19495330100"/>
    <s v="1949533010024000"/>
    <m/>
    <m/>
    <m/>
    <m/>
    <n v="100000"/>
    <m/>
    <m/>
    <m/>
    <m/>
    <m/>
  </r>
  <r>
    <s v="2021"/>
    <x v="8"/>
    <s v="TELECOMUNICACOES BRASILEIRAS S/A"/>
    <x v="4"/>
    <x v="4"/>
    <s v="0032"/>
    <s v="PROGRAMA DE GESTAO E MANUTENCAO DO PODER EXECUTIVO"/>
    <x v="1"/>
    <x v="1"/>
    <s v="24122003220000001"/>
    <s v="41260"/>
    <s v="24"/>
    <s v="122"/>
    <s v="0032"/>
    <s v="2000"/>
    <s v="0000"/>
    <s v="ADMINISTRACAO DA UNIDADE"/>
    <s v="20000001"/>
    <s v="ADMINISTRACAO DA UNIDADE            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3"/>
    <s v="INVESTIMENTOS"/>
    <s v="0100000000"/>
    <s v="RECURSOS PRIMARIOS DE LIVRE APLICACAO"/>
    <x v="25"/>
    <x v="0"/>
    <s v="19185040100"/>
    <s v="1918504010024216"/>
    <n v="7337751"/>
    <n v="6897486"/>
    <m/>
    <n v="6897486"/>
    <n v="3532568.6"/>
    <m/>
    <m/>
    <n v="3364917.4"/>
    <n v="2773975.4"/>
    <n v="2773975.4"/>
  </r>
  <r>
    <s v="2021"/>
    <x v="8"/>
    <s v="TELECOMUNICACOES BRASILEIRAS S/A"/>
    <x v="4"/>
    <x v="4"/>
    <s v="0032"/>
    <s v="PROGRAMA DE GESTAO E MANUTENCAO DO PODER EXECUTIVO"/>
    <x v="1"/>
    <x v="1"/>
    <s v="24122003220000001"/>
    <s v="41260"/>
    <s v="24"/>
    <s v="122"/>
    <s v="0032"/>
    <s v="2000"/>
    <s v="0000"/>
    <s v="ADMINISTRACAO DA UNIDADE"/>
    <s v="20000001"/>
    <s v="ADMINISTRACAO DA UNIDADE            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3"/>
    <s v="INVESTIMENTOS"/>
    <s v="0150000000"/>
    <s v="REC.PROPRIOS PRIMARIOS DE LIVRE APLICACAO"/>
    <x v="25"/>
    <x v="4"/>
    <s v="19185040150"/>
    <s v="1918504015024216"/>
    <m/>
    <m/>
    <m/>
    <n v="1427431"/>
    <n v="1427431"/>
    <m/>
    <m/>
    <m/>
    <m/>
    <m/>
  </r>
  <r>
    <s v="2021"/>
    <x v="8"/>
    <s v="TELECOMUNICACOES BRASILEIRAS S/A"/>
    <x v="4"/>
    <x v="4"/>
    <s v="0032"/>
    <s v="PROGRAMA DE GESTAO E MANUTENCAO DO PODER EXECUTIVO"/>
    <x v="1"/>
    <x v="1"/>
    <s v="24122003220000001"/>
    <s v="41260"/>
    <s v="24"/>
    <s v="122"/>
    <s v="0032"/>
    <s v="2000"/>
    <s v="0000"/>
    <s v="ADMINISTRACAO DA UNIDADE"/>
    <s v="20000001"/>
    <s v="ADMINISTRACAO DA UNIDADE            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50000000"/>
    <s v="REC.PROPRIOS PRIMARIOS DE LIVRE APLICACAO"/>
    <x v="25"/>
    <x v="4"/>
    <s v="19185030150"/>
    <s v="1918503015024216"/>
    <n v="119999999"/>
    <n v="64672456.539999999"/>
    <m/>
    <n v="37421125.539999999"/>
    <n v="32721125.539999999"/>
    <n v="4700000"/>
    <m/>
    <m/>
    <m/>
    <m/>
  </r>
  <r>
    <s v="2021"/>
    <x v="8"/>
    <s v="TELECOMUNICACOES BRASILEIRAS S/A"/>
    <x v="4"/>
    <x v="4"/>
    <s v="0032"/>
    <s v="PROGRAMA DE GESTAO E MANUTENCAO DO PODER EXECUTIVO"/>
    <x v="1"/>
    <x v="1"/>
    <s v="24122003220000001"/>
    <s v="41260"/>
    <s v="24"/>
    <s v="122"/>
    <s v="0032"/>
    <s v="2000"/>
    <s v="0000"/>
    <s v="ADMINISTRACAO DA UNIDADE"/>
    <s v="20000001"/>
    <s v="ADMINISTRACAO DA UNIDADE            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50242160"/>
    <s v="RECEITA PROPRIAS NAO FINANCEIRAS - TELEBRAS"/>
    <x v="25"/>
    <x v="4"/>
    <s v="19185030150"/>
    <s v="1918503015024216"/>
    <m/>
    <n v="55327542.460000001"/>
    <m/>
    <n v="55327542.460000001"/>
    <n v="0"/>
    <m/>
    <m/>
    <n v="55327542.460000001"/>
    <n v="23590707.300000001"/>
    <n v="23328589.48"/>
  </r>
  <r>
    <s v="2021"/>
    <x v="8"/>
    <s v="TELECOMUNICACOES BRASILEIRAS S/A"/>
    <x v="4"/>
    <x v="4"/>
    <s v="0032"/>
    <s v="PROGRAMA DE GESTAO E MANUTENCAO DO PODER EXECUTIVO"/>
    <x v="2"/>
    <x v="2"/>
    <s v="24301003220040001"/>
    <s v="41260"/>
    <s v="24"/>
    <s v="301"/>
    <s v="0032"/>
    <s v="2004"/>
    <s v="0001"/>
    <s v="ASSISTENCIA MEDICA E ODONTOLOGICA DE CIVIS - COMPLEMENTACAO DA UNIAO"/>
    <s v="20040001"/>
    <s v="ASSISTENCIA MEDICA E ODONTOLOGICA AOS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51000000"/>
    <s v="RECURSOS LIVRES DA SEGURIDADE SOCIAL"/>
    <x v="26"/>
    <x v="3"/>
    <s v="19183730151"/>
    <s v="1918373015124216"/>
    <n v="3782629"/>
    <n v="2703114.55"/>
    <m/>
    <n v="3254655.55"/>
    <n v="27236.53"/>
    <m/>
    <m/>
    <n v="3227419.02"/>
    <n v="2508129.3199999998"/>
    <n v="2504181.58"/>
  </r>
  <r>
    <s v="2021"/>
    <x v="8"/>
    <s v="TELECOMUNICACOES BRASILEIRAS S/A"/>
    <x v="4"/>
    <x v="4"/>
    <s v="0032"/>
    <s v="PROGRAMA DE GESTAO E MANUTENCAO DO PODER EXECUTIVO"/>
    <x v="2"/>
    <x v="2"/>
    <s v="24301003220040001"/>
    <s v="41260"/>
    <s v="24"/>
    <s v="301"/>
    <s v="0032"/>
    <s v="2004"/>
    <s v="0001"/>
    <s v="ASSISTENCIA MEDICA E ODONTOLOGICA DE CIVIS - COMPLEMENTACAO DA UNIAO"/>
    <s v="20040001"/>
    <s v="ASSISTENCIA MEDICA E ODONTOLOGICA AOS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51242160"/>
    <s v="CEZAR AUGUSTO BONATO"/>
    <x v="26"/>
    <x v="3"/>
    <s v="19183730151"/>
    <s v="1918373015124216"/>
    <m/>
    <n v="1079514.45"/>
    <m/>
    <n v="1079514.45"/>
    <n v="0"/>
    <m/>
    <m/>
    <n v="1079514.45"/>
    <n v="1071741.29"/>
    <n v="1071741.29"/>
  </r>
  <r>
    <s v="2021"/>
    <x v="8"/>
    <s v="TELECOMUNICACOES BRASILEIRAS S/A"/>
    <x v="4"/>
    <x v="4"/>
    <s v="0032"/>
    <s v="PROGRAMA DE GESTAO E MANUTENCAO DO PODER EXECUTIVO"/>
    <x v="3"/>
    <x v="3"/>
    <s v="24122003220TP0001"/>
    <s v="41260"/>
    <s v="24"/>
    <s v="122"/>
    <s v="0032"/>
    <s v="20TP"/>
    <s v="0000"/>
    <s v="ATIVOS CIVIS DA UNIAO"/>
    <s v="20TP0001"/>
    <s v="ATIVOS CIVIS DA UNIAO                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1"/>
    <s v="PESSOAL E ENCARGOS SOCIAIS"/>
    <s v="0100000000"/>
    <s v="RECURSOS PRIMARIOS DE LIVRE APLICACAO"/>
    <x v="27"/>
    <x v="0"/>
    <s v="19184310100"/>
    <s v="1918431010024216"/>
    <m/>
    <n v="0"/>
    <m/>
    <n v="89368194"/>
    <n v="7701976"/>
    <m/>
    <m/>
    <n v="81666218"/>
    <n v="74344862.540000007"/>
    <n v="71978168.319999993"/>
  </r>
  <r>
    <s v="2021"/>
    <x v="8"/>
    <s v="TELECOMUNICACOES BRASILEIRAS S/A"/>
    <x v="4"/>
    <x v="4"/>
    <s v="0032"/>
    <s v="PROGRAMA DE GESTAO E MANUTENCAO DO PODER EXECUTIVO"/>
    <x v="3"/>
    <x v="3"/>
    <s v="24122003220TP0001"/>
    <s v="41260"/>
    <s v="24"/>
    <s v="122"/>
    <s v="0032"/>
    <s v="20TP"/>
    <s v="0000"/>
    <s v="ATIVOS CIVIS DA UNIAO"/>
    <s v="20TP0001"/>
    <s v="ATIVOS CIVIS DA UNIAO                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1"/>
    <s v="PESSOAL E ENCARGOS SOCIAIS"/>
    <s v="0150000000"/>
    <s v="REC.PROPRIOS PRIMARIOS DE LIVRE APLICACAO"/>
    <x v="27"/>
    <x v="4"/>
    <s v="19184310150"/>
    <s v="1918431015024216"/>
    <n v="81666218"/>
    <n v="81666218"/>
    <m/>
    <n v="0"/>
    <n v="0"/>
    <n v="0"/>
    <m/>
    <m/>
    <m/>
    <m/>
  </r>
  <r>
    <s v="2021"/>
    <x v="8"/>
    <s v="TELECOMUNICACOES BRASILEIRAS S/A"/>
    <x v="4"/>
    <x v="4"/>
    <s v="0032"/>
    <s v="PROGRAMA DE GESTAO E MANUTENCAO DO PODER EXECUTIVO"/>
    <x v="3"/>
    <x v="3"/>
    <s v="24122003220TP0001"/>
    <s v="41260"/>
    <s v="24"/>
    <s v="122"/>
    <s v="0032"/>
    <s v="20TP"/>
    <s v="0000"/>
    <s v="ATIVOS CIVIS DA UNIAO"/>
    <s v="20TP0001"/>
    <s v="ATIVOS CIVIS DA UNIAO                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1"/>
    <s v="PESSOAL E ENCARGOS SOCIAIS"/>
    <s v="0150242160"/>
    <s v="RECEITA PROPRIAS NAO FINANCEIRAS - TELEBRAS"/>
    <x v="27"/>
    <x v="4"/>
    <s v="19184310150"/>
    <s v="1918431015024216"/>
    <m/>
    <n v="0"/>
    <m/>
    <n v="0"/>
    <n v="0"/>
    <m/>
    <m/>
    <n v="0"/>
    <n v="0"/>
    <n v="0"/>
  </r>
  <r>
    <s v="2021"/>
    <x v="8"/>
    <s v="TELECOMUNICACOES BRASILEIRAS S/A"/>
    <x v="4"/>
    <x v="4"/>
    <s v="0032"/>
    <s v="PROGRAMA DE GESTAO E MANUTENCAO DO PODER EXECUTIVO"/>
    <x v="4"/>
    <x v="4"/>
    <s v="243010032212B0001"/>
    <s v="41260"/>
    <s v="24"/>
    <s v="301"/>
    <s v="0032"/>
    <s v="212B"/>
    <s v="0001"/>
    <s v="ASSISTENCIA PRE-ESCOLAR AOS DEPENDENTES DE SERVIDORES CIVIS E DE EMPREGADOS"/>
    <s v="212B0001"/>
    <s v="BENEFICIOS OBRIGATORIOS AOS SERVIDO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28"/>
    <x v="0"/>
    <s v="19184530100"/>
    <s v="1918453010024216"/>
    <m/>
    <n v="0"/>
    <m/>
    <n v="75079"/>
    <n v="0"/>
    <m/>
    <m/>
    <n v="75079"/>
    <n v="70538.289999999994"/>
    <n v="70538.289999999994"/>
  </r>
  <r>
    <s v="2021"/>
    <x v="8"/>
    <s v="TELECOMUNICACOES BRASILEIRAS S/A"/>
    <x v="4"/>
    <x v="4"/>
    <s v="0032"/>
    <s v="PROGRAMA DE GESTAO E MANUTENCAO DO PODER EXECUTIVO"/>
    <x v="4"/>
    <x v="4"/>
    <s v="243010032212B0001"/>
    <s v="41260"/>
    <s v="24"/>
    <s v="301"/>
    <s v="0032"/>
    <s v="212B"/>
    <s v="0001"/>
    <s v="ASSISTENCIA PRE-ESCOLAR AOS DEPENDENTES DE SERVIDORES CIVIS E DE EMPREGADOS"/>
    <s v="212B0001"/>
    <s v="BENEFICIOS OBRIGATORIOS AOS SERVIDO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50000000"/>
    <s v="REC.PROPRIOS PRIMARIOS DE LIVRE APLICACAO"/>
    <x v="28"/>
    <x v="4"/>
    <s v="19184530150"/>
    <s v="1918453015024216"/>
    <n v="64474"/>
    <n v="64474"/>
    <m/>
    <n v="0"/>
    <n v="0"/>
    <n v="0"/>
    <m/>
    <m/>
    <m/>
    <m/>
  </r>
  <r>
    <s v="2021"/>
    <x v="8"/>
    <s v="TELECOMUNICACOES BRASILEIRAS S/A"/>
    <x v="4"/>
    <x v="4"/>
    <s v="0032"/>
    <s v="PROGRAMA DE GESTAO E MANUTENCAO DO PODER EXECUTIVO"/>
    <x v="4"/>
    <x v="4"/>
    <s v="243010032212B0001"/>
    <s v="41260"/>
    <s v="24"/>
    <s v="301"/>
    <s v="0032"/>
    <s v="212B"/>
    <s v="0001"/>
    <s v="ASSISTENCIA PRE-ESCOLAR AOS DEPENDENTES DE SERVIDORES CIVIS E DE EMPREGADOS"/>
    <s v="212B0001"/>
    <s v="BENEFICIOS OBRIGATORIOS AOS SERVIDO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88000000"/>
    <s v="RECURSOS FINANCEIROS DE LIVRE APLICACAO"/>
    <x v="28"/>
    <x v="5"/>
    <s v="19184530188"/>
    <s v="1918453018824216"/>
    <m/>
    <m/>
    <m/>
    <n v="62258"/>
    <n v="62258"/>
    <m/>
    <m/>
    <m/>
    <m/>
    <m/>
  </r>
  <r>
    <s v="2021"/>
    <x v="8"/>
    <s v="TELECOMUNICACOES BRASILEIRAS S/A"/>
    <x v="4"/>
    <x v="4"/>
    <s v="0032"/>
    <s v="PROGRAMA DE GESTAO E MANUTENCAO DO PODER EXECUTIVO"/>
    <x v="4"/>
    <x v="4"/>
    <s v="243010032212B0001"/>
    <s v="41260"/>
    <s v="24"/>
    <s v="301"/>
    <s v="0032"/>
    <s v="212B"/>
    <s v="0001"/>
    <s v="ASSISTENCIA PRE-ESCOLAR AOS DEPENDENTES DE SERVIDORES CIVIS E DE EMPREGADOS"/>
    <s v="212B0001"/>
    <s v="BENEFICIOS OBRIGATORIOS AOS SERVIDO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50242160"/>
    <s v="RECEITA PROPRIAS NAO FINANCEIRAS - TELEBRAS"/>
    <x v="28"/>
    <x v="4"/>
    <s v="19184530150"/>
    <s v="1918453015024216"/>
    <m/>
    <n v="0"/>
    <m/>
    <n v="0"/>
    <n v="0"/>
    <m/>
    <m/>
    <n v="0"/>
    <n v="0"/>
    <n v="0"/>
  </r>
  <r>
    <s v="2021"/>
    <x v="8"/>
    <s v="TELECOMUNICACOES BRASILEIRAS S/A"/>
    <x v="4"/>
    <x v="4"/>
    <s v="0032"/>
    <s v="PROGRAMA DE GESTAO E MANUTENCAO DO PODER EXECUTIVO"/>
    <x v="4"/>
    <x v="4"/>
    <s v="243010032212B0001"/>
    <s v="41260"/>
    <s v="24"/>
    <s v="301"/>
    <s v="0032"/>
    <s v="212B"/>
    <s v="0003"/>
    <s v="AUXILIO-TRANSPORTE DE CIVIS ATIVOS"/>
    <s v="212B0001"/>
    <s v="BENEFICIOS OBRIGATORIOS AOS SERVIDO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29"/>
    <x v="0"/>
    <s v="19184830100"/>
    <s v="1918483010024216"/>
    <m/>
    <n v="0"/>
    <m/>
    <n v="6529"/>
    <n v="827.8"/>
    <m/>
    <m/>
    <n v="5701.2"/>
    <n v="1812.34"/>
    <n v="1812.34"/>
  </r>
  <r>
    <s v="2021"/>
    <x v="8"/>
    <s v="TELECOMUNICACOES BRASILEIRAS S/A"/>
    <x v="4"/>
    <x v="4"/>
    <s v="0032"/>
    <s v="PROGRAMA DE GESTAO E MANUTENCAO DO PODER EXECUTIVO"/>
    <x v="4"/>
    <x v="4"/>
    <s v="243010032212B0001"/>
    <s v="41260"/>
    <s v="24"/>
    <s v="301"/>
    <s v="0032"/>
    <s v="212B"/>
    <s v="0003"/>
    <s v="AUXILIO-TRANSPORTE DE CIVIS ATIVOS"/>
    <s v="212B0001"/>
    <s v="BENEFICIOS OBRIGATORIOS AOS SERVIDO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50000000"/>
    <s v="REC.PROPRIOS PRIMARIOS DE LIVRE APLICACAO"/>
    <x v="29"/>
    <x v="4"/>
    <s v="19184830150"/>
    <s v="1918483015024216"/>
    <n v="6529"/>
    <n v="6529"/>
    <m/>
    <n v="0"/>
    <n v="0"/>
    <n v="0"/>
    <m/>
    <m/>
    <m/>
    <m/>
  </r>
  <r>
    <s v="2021"/>
    <x v="8"/>
    <s v="TELECOMUNICACOES BRASILEIRAS S/A"/>
    <x v="4"/>
    <x v="4"/>
    <s v="0032"/>
    <s v="PROGRAMA DE GESTAO E MANUTENCAO DO PODER EXECUTIVO"/>
    <x v="4"/>
    <x v="4"/>
    <s v="243010032212B0001"/>
    <s v="41260"/>
    <s v="24"/>
    <s v="301"/>
    <s v="0032"/>
    <s v="212B"/>
    <s v="0003"/>
    <s v="AUXILIO-TRANSPORTE DE CIVIS ATIVOS"/>
    <s v="212B0001"/>
    <s v="BENEFICIOS OBRIGATORIOS AOS SERVIDO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88000000"/>
    <s v="RECURSOS FINANCEIROS DE LIVRE APLICACAO"/>
    <x v="29"/>
    <x v="5"/>
    <s v="19184830188"/>
    <s v="1918483018824216"/>
    <m/>
    <m/>
    <m/>
    <n v="6528"/>
    <n v="6528"/>
    <m/>
    <m/>
    <m/>
    <m/>
    <m/>
  </r>
  <r>
    <s v="2021"/>
    <x v="8"/>
    <s v="TELECOMUNICACOES BRASILEIRAS S/A"/>
    <x v="4"/>
    <x v="4"/>
    <s v="0032"/>
    <s v="PROGRAMA DE GESTAO E MANUTENCAO DO PODER EXECUTIVO"/>
    <x v="4"/>
    <x v="4"/>
    <s v="243010032212B0001"/>
    <s v="41260"/>
    <s v="24"/>
    <s v="301"/>
    <s v="0032"/>
    <s v="212B"/>
    <s v="0003"/>
    <s v="AUXILIO-TRANSPORTE DE CIVIS ATIVOS"/>
    <s v="212B0001"/>
    <s v="BENEFICIOS OBRIGATORIOS AOS SERVIDO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50242160"/>
    <s v="RECEITA PROPRIAS NAO FINANCEIRAS - TELEBRAS"/>
    <x v="29"/>
    <x v="4"/>
    <s v="19184830150"/>
    <s v="1918483015024216"/>
    <m/>
    <n v="0"/>
    <m/>
    <n v="0"/>
    <n v="0"/>
    <m/>
    <m/>
    <n v="0"/>
    <n v="0"/>
    <n v="0"/>
  </r>
  <r>
    <s v="2021"/>
    <x v="8"/>
    <s v="TELECOMUNICACOES BRASILEIRAS S/A"/>
    <x v="4"/>
    <x v="4"/>
    <s v="0032"/>
    <s v="PROGRAMA DE GESTAO E MANUTENCAO DO PODER EXECUTIVO"/>
    <x v="4"/>
    <x v="4"/>
    <s v="243010032212B0001"/>
    <s v="41260"/>
    <s v="24"/>
    <s v="301"/>
    <s v="0032"/>
    <s v="212B"/>
    <s v="0005"/>
    <s v="AUXILIO-ALIMENTACAO DE CIVIS ATIVOS"/>
    <s v="212B0001"/>
    <s v="BENEFICIOS OBRIGATORIOS AOS SERVIDO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30"/>
    <x v="0"/>
    <s v="19184930100"/>
    <s v="1918493010024216"/>
    <m/>
    <n v="0"/>
    <m/>
    <n v="4210058"/>
    <n v="17100"/>
    <m/>
    <m/>
    <n v="4192958"/>
    <n v="3798771.13"/>
    <n v="3798771.13"/>
  </r>
  <r>
    <s v="2021"/>
    <x v="8"/>
    <s v="TELECOMUNICACOES BRASILEIRAS S/A"/>
    <x v="4"/>
    <x v="4"/>
    <s v="0032"/>
    <s v="PROGRAMA DE GESTAO E MANUTENCAO DO PODER EXECUTIVO"/>
    <x v="4"/>
    <x v="4"/>
    <s v="243010032212B0001"/>
    <s v="41260"/>
    <s v="24"/>
    <s v="301"/>
    <s v="0032"/>
    <s v="212B"/>
    <s v="0005"/>
    <s v="AUXILIO-ALIMENTACAO DE CIVIS ATIVOS"/>
    <s v="212B0001"/>
    <s v="BENEFICIOS OBRIGATORIOS AOS SERVIDO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50000000"/>
    <s v="REC.PROPRIOS PRIMARIOS DE LIVRE APLICACAO"/>
    <x v="30"/>
    <x v="4"/>
    <s v="19184930150"/>
    <s v="1918493015024216"/>
    <n v="3030500"/>
    <n v="3030500"/>
    <m/>
    <n v="0"/>
    <n v="0"/>
    <n v="0"/>
    <m/>
    <m/>
    <m/>
    <m/>
  </r>
  <r>
    <s v="2021"/>
    <x v="8"/>
    <s v="TELECOMUNICACOES BRASILEIRAS S/A"/>
    <x v="4"/>
    <x v="4"/>
    <s v="0032"/>
    <s v="PROGRAMA DE GESTAO E MANUTENCAO DO PODER EXECUTIVO"/>
    <x v="4"/>
    <x v="4"/>
    <s v="243010032212B0001"/>
    <s v="41260"/>
    <s v="24"/>
    <s v="301"/>
    <s v="0032"/>
    <s v="212B"/>
    <s v="0005"/>
    <s v="AUXILIO-ALIMENTACAO DE CIVIS ATIVOS"/>
    <s v="212B0001"/>
    <s v="BENEFICIOS OBRIGATORIOS AOS SERVIDO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88000000"/>
    <s v="RECURSOS FINANCEIROS DE LIVRE APLICACAO"/>
    <x v="30"/>
    <x v="5"/>
    <s v="19184930188"/>
    <s v="1918493018824216"/>
    <m/>
    <m/>
    <m/>
    <n v="2767928"/>
    <n v="2767928"/>
    <m/>
    <m/>
    <m/>
    <m/>
    <m/>
  </r>
  <r>
    <s v="2021"/>
    <x v="8"/>
    <s v="TELECOMUNICACOES BRASILEIRAS S/A"/>
    <x v="4"/>
    <x v="4"/>
    <s v="0032"/>
    <s v="PROGRAMA DE GESTAO E MANUTENCAO DO PODER EXECUTIVO"/>
    <x v="4"/>
    <x v="4"/>
    <s v="243010032212B0001"/>
    <s v="41260"/>
    <s v="24"/>
    <s v="301"/>
    <s v="0032"/>
    <s v="212B"/>
    <s v="0005"/>
    <s v="AUXILIO-ALIMENTACAO DE CIVIS ATIVOS"/>
    <s v="212B0001"/>
    <s v="BENEFICIOS OBRIGATORIOS AOS SERVIDO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50242160"/>
    <s v="RECEITA PROPRIAS NAO FINANCEIRAS - TELEBRAS"/>
    <x v="30"/>
    <x v="4"/>
    <s v="19184930150"/>
    <s v="1918493015024216"/>
    <m/>
    <n v="0"/>
    <m/>
    <n v="0"/>
    <n v="0"/>
    <m/>
    <m/>
    <n v="0"/>
    <n v="0"/>
    <n v="0"/>
  </r>
  <r>
    <s v="2021"/>
    <x v="8"/>
    <s v="TELECOMUNICACOES BRASILEIRAS S/A"/>
    <x v="4"/>
    <x v="4"/>
    <s v="0032"/>
    <s v="PROGRAMA DE GESTAO E MANUTENCAO DO PODER EXECUTIVO"/>
    <x v="5"/>
    <x v="5"/>
    <s v="241220032216H0001"/>
    <s v="41260"/>
    <s v="24"/>
    <s v="122"/>
    <s v="0032"/>
    <s v="216H"/>
    <s v="0000"/>
    <s v="AJUDA DE CUSTO PARA MORADIA OU AUXILIO-MORADIA A AGENTES PUBLICOS"/>
    <s v="216H0001"/>
    <s v="AJUDA DE CUSTO PARA MORADIA OU AUXILI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50000000"/>
    <s v="REC.PROPRIOS PRIMARIOS DE LIVRE APLICACAO"/>
    <x v="31"/>
    <x v="4"/>
    <s v="19185130150"/>
    <s v="1918513015024216"/>
    <n v="445707"/>
    <n v="415907"/>
    <m/>
    <n v="415907"/>
    <n v="415907"/>
    <m/>
    <m/>
    <m/>
    <m/>
    <m/>
  </r>
  <r>
    <s v="2021"/>
    <x v="8"/>
    <s v="TELECOMUNICACOES BRASILEIRAS S/A"/>
    <x v="4"/>
    <x v="4"/>
    <s v="0032"/>
    <s v="PROGRAMA DE GESTAO E MANUTENCAO DO PODER EXECUTIVO"/>
    <x v="5"/>
    <x v="5"/>
    <s v="241220032216H0001"/>
    <s v="41260"/>
    <s v="24"/>
    <s v="122"/>
    <s v="0032"/>
    <s v="216H"/>
    <s v="0000"/>
    <s v="AJUDA DE CUSTO PARA MORADIA OU AUXILIO-MORADIA A AGENTES PUBLICOS"/>
    <s v="216H0001"/>
    <s v="AJUDA DE CUSTO PARA MORADIA OU AUXILI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50242160"/>
    <s v="RECEITA PROPRIAS NAO FINANCEIRAS - TELEBRAS"/>
    <x v="31"/>
    <x v="4"/>
    <s v="19185130150"/>
    <s v="1918513015024216"/>
    <m/>
    <n v="29800"/>
    <m/>
    <n v="29800"/>
    <n v="0"/>
    <m/>
    <m/>
    <n v="29800"/>
    <n v="22600"/>
    <n v="22600"/>
  </r>
  <r>
    <s v="2021"/>
    <x v="8"/>
    <s v="TELECOMUNICACOES BRASILEIRAS S/A"/>
    <x v="4"/>
    <x v="4"/>
    <s v="0901"/>
    <s v="OPERACOES ESPECIAIS: CUMPRIMENTO DE SENTENCAS JUDICIAIS"/>
    <x v="6"/>
    <x v="6"/>
    <s v="28846090100220001"/>
    <s v="41260"/>
    <s v="28"/>
    <s v="846"/>
    <s v="0901"/>
    <s v="0022"/>
    <s v="0000"/>
    <s v="SENTENCAS JUDICIAIS DEVIDAS POR EMPRESAS ESTATAIS - DESPESAS DIVERSAS"/>
    <s v="00220001"/>
    <s v="SENTENCAS JUDICIAIS DEVIDAS POR EMP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32"/>
    <x v="0"/>
    <s v="19184430100"/>
    <s v="1918443010024216"/>
    <n v="5000000"/>
    <n v="5000000"/>
    <m/>
    <n v="0"/>
    <n v="0"/>
    <n v="0"/>
    <m/>
    <m/>
    <m/>
    <m/>
  </r>
  <r>
    <s v="2021"/>
    <x v="8"/>
    <s v="TELECOMUNICACOES BRASILEIRAS S/A"/>
    <x v="4"/>
    <x v="4"/>
    <s v="0901"/>
    <s v="OPERACOES ESPECIAIS: CUMPRIMENTO DE SENTENCAS JUDICIAIS"/>
    <x v="6"/>
    <x v="6"/>
    <s v="28846090100220001"/>
    <s v="41260"/>
    <s v="28"/>
    <s v="846"/>
    <s v="0901"/>
    <s v="0022"/>
    <s v="0000"/>
    <s v="SENTENCAS JUDICIAIS DEVIDAS POR EMPRESAS ESTATAIS - DESPESAS DIVERSAS"/>
    <s v="00220001"/>
    <s v="SENTENCAS JUDICIAIS DEVIDAS POR EMP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1"/>
    <s v="PESSOAL E ENCARGOS SOCIAIS"/>
    <s v="0100000000"/>
    <s v="RECURSOS PRIMARIOS DE LIVRE APLICACAO"/>
    <x v="32"/>
    <x v="0"/>
    <s v="19184410100"/>
    <s v="1918441010024216"/>
    <n v="3000000"/>
    <n v="3000000"/>
    <m/>
    <n v="1192316"/>
    <n v="0"/>
    <n v="1192316"/>
    <m/>
    <m/>
    <m/>
    <m/>
  </r>
  <r>
    <s v="2021"/>
    <x v="8"/>
    <s v="TELECOMUNICACOES BRASILEIRAS S/A"/>
    <x v="4"/>
    <x v="4"/>
    <s v="0901"/>
    <s v="OPERACOES ESPECIAIS: CUMPRIMENTO DE SENTENCAS JUDICIAIS"/>
    <x v="6"/>
    <x v="6"/>
    <s v="28846090100220001"/>
    <s v="41260"/>
    <s v="28"/>
    <s v="846"/>
    <s v="0901"/>
    <s v="0022"/>
    <s v="0001"/>
    <s v="SENTENCAS JUDICIAIS DE EMPRESAS ESTATAIS DEPENDENTES"/>
    <s v="00220001"/>
    <s v="SENTENCAS JUDICIAIS DEVIDAS POR EMP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33"/>
    <x v="0"/>
    <s v="19184630100"/>
    <s v="1918463010024216"/>
    <n v="10000000"/>
    <n v="10000000"/>
    <m/>
    <n v="32002931"/>
    <n v="510308.1"/>
    <m/>
    <m/>
    <n v="31492622.899999999"/>
    <n v="17907801.760000002"/>
    <n v="17892522.829999998"/>
  </r>
  <r>
    <s v="2021"/>
    <x v="8"/>
    <s v="TELECOMUNICACOES BRASILEIRAS S/A"/>
    <x v="4"/>
    <x v="4"/>
    <s v="0901"/>
    <s v="OPERACOES ESPECIAIS: CUMPRIMENTO DE SENTENCAS JUDICIAIS"/>
    <x v="6"/>
    <x v="6"/>
    <s v="28846090100220001"/>
    <s v="41260"/>
    <s v="28"/>
    <s v="846"/>
    <s v="0901"/>
    <s v="0022"/>
    <s v="0001"/>
    <s v="SENTENCAS JUDICIAIS DE EMPRESAS ESTATAIS DEPENDENTES"/>
    <s v="00220001"/>
    <s v="SENTENCAS JUDICIAIS DEVIDAS POR EMP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1"/>
    <s v="PESSOAL E ENCARGOS SOCIAIS"/>
    <s v="0100000000"/>
    <s v="RECURSOS PRIMARIOS DE LIVRE APLICACAO"/>
    <x v="33"/>
    <x v="0"/>
    <s v="19184610100"/>
    <s v="1918461010024216"/>
    <n v="1000000"/>
    <n v="1000000"/>
    <m/>
    <n v="2807684"/>
    <n v="367485.97"/>
    <n v="0"/>
    <m/>
    <n v="2440198.0299999998"/>
    <n v="2273556.0699999998"/>
    <n v="2273556.0699999998"/>
  </r>
  <r>
    <s v="2021"/>
    <x v="8"/>
    <s v="TELECOMUNICACOES BRASILEIRAS S/A"/>
    <x v="4"/>
    <x v="4"/>
    <s v="0901"/>
    <s v="OPERACOES ESPECIAIS: CUMPRIMENTO DE SENTENCAS JUDICIAIS"/>
    <x v="6"/>
    <x v="6"/>
    <s v="28846090100220001"/>
    <s v="41260"/>
    <s v="28"/>
    <s v="846"/>
    <s v="0901"/>
    <s v="0022"/>
    <s v="0002"/>
    <s v="DEPOSITOS RECURSAIS DEVIDOS POR EMPRESAS ESTATAIS DEPENDENTES"/>
    <s v="00220001"/>
    <s v="SENTENCAS JUDICIAIS DEVIDAS POR EMP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34"/>
    <x v="0"/>
    <s v="19184730100"/>
    <s v="1918473010024216"/>
    <n v="500000"/>
    <n v="500000"/>
    <m/>
    <n v="500000"/>
    <n v="500000"/>
    <m/>
    <m/>
    <m/>
    <m/>
    <m/>
  </r>
  <r>
    <s v="2021"/>
    <x v="8"/>
    <s v="TELECOMUNICACOES BRASILEIRAS S/A"/>
    <x v="4"/>
    <x v="4"/>
    <s v="0901"/>
    <s v="OPERACOES ESPECIAIS: CUMPRIMENTO DE SENTENCAS JUDICIAIS"/>
    <x v="6"/>
    <x v="6"/>
    <s v="28846090100220001"/>
    <s v="41260"/>
    <s v="28"/>
    <s v="846"/>
    <s v="0901"/>
    <s v="0022"/>
    <s v="0002"/>
    <s v="DEPOSITOS RECURSAIS DEVIDOS POR EMPRESAS ESTATAIS DEPENDENTES"/>
    <s v="00220001"/>
    <s v="SENTENCAS JUDICIAIS DEVIDAS POR EMP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1"/>
    <s v="PESSOAL E ENCARGOS SOCIAIS"/>
    <s v="0100000000"/>
    <s v="RECURSOS PRIMARIOS DE LIVRE APLICACAO"/>
    <x v="34"/>
    <x v="0"/>
    <s v="19184710100"/>
    <s v="1918471010024216"/>
    <n v="500000"/>
    <n v="500000"/>
    <m/>
    <n v="500000"/>
    <n v="500000"/>
    <m/>
    <m/>
    <m/>
    <m/>
    <m/>
  </r>
  <r>
    <s v="2021"/>
    <x v="8"/>
    <s v="TELECOMUNICACOES BRASILEIRAS S/A"/>
    <x v="4"/>
    <x v="4"/>
    <s v="0905"/>
    <s v="OPERACOES ESPECIAIS: SERVICO DA DIVIDA INTERNA (JUROS EAMORT"/>
    <x v="12"/>
    <x v="12"/>
    <s v="28843090502830001"/>
    <s v="41260"/>
    <s v="28"/>
    <s v="843"/>
    <s v="0905"/>
    <s v="0283"/>
    <s v="0000"/>
    <s v="AMORTIZACAO E ENCARGOS DE FINANCIAMENTO DA DIVIDA CONTRATUAL INTERNA"/>
    <s v="02830001"/>
    <s v="AMORTIZACAO E ENCARGOS DE FINANCIAMEN - NACIONAL"/>
    <s v="0"/>
    <x v="2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4"/>
    <s v="AMORTIZACAO/REFINANCIAMENTO DA DIVIDA"/>
    <s v="0100000000"/>
    <s v="RECURSOS PRIMARIOS DE LIVRE APLICACAO"/>
    <x v="35"/>
    <x v="0"/>
    <s v="19184160100"/>
    <s v="1918416010024216"/>
    <n v="50400000"/>
    <n v="50400000"/>
    <m/>
    <n v="50400000"/>
    <n v="0"/>
    <m/>
    <m/>
    <n v="50400000"/>
    <n v="42728500.210000001"/>
    <n v="42728500.210000001"/>
  </r>
  <r>
    <s v="2021"/>
    <x v="8"/>
    <s v="TELECOMUNICACOES BRASILEIRAS S/A"/>
    <x v="4"/>
    <x v="4"/>
    <s v="0905"/>
    <s v="OPERACOES ESPECIAIS: SERVICO DA DIVIDA INTERNA (JUROS EAMORT"/>
    <x v="12"/>
    <x v="12"/>
    <s v="28843090502830001"/>
    <s v="41260"/>
    <s v="28"/>
    <s v="843"/>
    <s v="0905"/>
    <s v="0283"/>
    <s v="0000"/>
    <s v="AMORTIZACAO E ENCARGOS DE FINANCIAMENTO DA DIVIDA CONTRATUAL INTERNA"/>
    <s v="02830001"/>
    <s v="AMORTIZACAO E ENCARGOS DE FINANCIAMEN - NACIONAL"/>
    <s v="0"/>
    <x v="2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5"/>
    <s v="JUROS E ENCARGOS DA DIVIDA"/>
    <s v="0100000000"/>
    <s v="RECURSOS PRIMARIOS DE LIVRE APLICACAO"/>
    <x v="35"/>
    <x v="0"/>
    <s v="19184120100"/>
    <s v="1918412010024216"/>
    <n v="13200000"/>
    <n v="13200000"/>
    <m/>
    <n v="13200000"/>
    <n v="0"/>
    <m/>
    <m/>
    <n v="13200000"/>
    <n v="9263706.6400000006"/>
    <n v="9263706.6400000006"/>
  </r>
  <r>
    <s v="2021"/>
    <x v="8"/>
    <s v="TELECOMUNICACOES BRASILEIRAS S/A"/>
    <x v="4"/>
    <x v="4"/>
    <s v="0999"/>
    <s v="RESERVA DE CONTINGENCIA"/>
    <x v="7"/>
    <x v="7"/>
    <s v="9999909990Z006497"/>
    <s v="41260"/>
    <s v="99"/>
    <s v="999"/>
    <s v="0999"/>
    <s v="0Z00"/>
    <s v="0000"/>
    <s v="RESERVA DE CONTINGENCIA - FINANCEIRA"/>
    <s v="0Z006497"/>
    <s v="RESERVA DE CONTINGENCIA - FINANCEIRA  - RESERVA DE CONTINGEN"/>
    <s v="0"/>
    <x v="2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2"/>
    <s v="RESERVA DE CONTINGENCIA"/>
    <s v="0150000000"/>
    <s v="REC.PROPRIOS PRIMARIOS DE LIVRE APLICACAO"/>
    <x v="36"/>
    <x v="4"/>
    <s v="19184290150"/>
    <s v="1918429015024216"/>
    <n v="218844403"/>
    <n v="218844403"/>
    <m/>
    <n v="218844403"/>
    <n v="218844403"/>
    <m/>
    <m/>
    <m/>
    <m/>
    <m/>
  </r>
  <r>
    <s v="2021"/>
    <x v="8"/>
    <s v="TELECOMUNICACOES BRASILEIRAS S/A"/>
    <x v="4"/>
    <x v="4"/>
    <s v="2205"/>
    <s v="CONECTA BRASIL"/>
    <x v="13"/>
    <x v="13"/>
    <s v="24722220515UI0001"/>
    <s v="41260"/>
    <s v="24"/>
    <s v="722"/>
    <s v="2205"/>
    <s v="15UI"/>
    <s v="0000"/>
    <s v="IMPLANTACAO DA INFRAESTRUTURA PARA A PRESTACAO DE SERVICO DE COMUNICACAO DE DADOS PARA INCLUSAO DIGITAL"/>
    <s v="15UI0001"/>
    <s v="IMPLANTACAO DA INFRAESTRUTURA PARA A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3"/>
    <s v="INVESTIMENTOS"/>
    <s v="0100000000"/>
    <s v="RECURSOS PRIMARIOS DE LIVRE APLICACAO"/>
    <x v="37"/>
    <x v="0"/>
    <s v="19185240100"/>
    <s v="1918524010024216"/>
    <n v="43461484"/>
    <n v="40853795"/>
    <m/>
    <n v="40853795"/>
    <n v="25570067.469999999"/>
    <m/>
    <m/>
    <n v="15283727.529999999"/>
    <n v="819761.87"/>
    <n v="819761.87"/>
  </r>
  <r>
    <s v="2021"/>
    <x v="8"/>
    <s v="TELECOMUNICACOES BRASILEIRAS S/A"/>
    <x v="4"/>
    <x v="4"/>
    <s v="2205"/>
    <s v="CONECTA BRASIL"/>
    <x v="13"/>
    <x v="13"/>
    <s v="24722220515UI0001"/>
    <s v="41260"/>
    <s v="24"/>
    <s v="722"/>
    <s v="2205"/>
    <s v="15UI"/>
    <s v="0000"/>
    <s v="IMPLANTACAO DA INFRAESTRUTURA PARA A PRESTACAO DE SERVICO DE COMUNICACAO DE DADOS PARA INCLUSAO DIGITAL"/>
    <s v="15UI0001"/>
    <s v="IMPLANTACAO DA INFRAESTRUTURA PARA A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37"/>
    <x v="0"/>
    <s v="19185230100"/>
    <s v="1918523010024216"/>
    <n v="10968486"/>
    <n v="10310377"/>
    <m/>
    <n v="10310377"/>
    <n v="0"/>
    <m/>
    <m/>
    <n v="10310377"/>
    <n v="10262077.390000001"/>
    <n v="10262077.390000001"/>
  </r>
  <r>
    <s v="2021"/>
    <x v="8"/>
    <s v="TELECOMUNICACOES BRASILEIRAS S/A"/>
    <x v="4"/>
    <x v="4"/>
    <s v="2205"/>
    <s v="CONECTA BRASIL"/>
    <x v="13"/>
    <x v="13"/>
    <s v="24722220515UI0001"/>
    <s v="41260"/>
    <s v="24"/>
    <s v="722"/>
    <s v="2205"/>
    <s v="15UI"/>
    <s v="0000"/>
    <s v="IMPLANTACAO DA INFRAESTRUTURA PARA A PRESTACAO DE SERVICO DE COMUNICACAO DE DADOS PARA INCLUSAO DIGITAL"/>
    <s v="15UI0001"/>
    <s v="IMPLANTACAO DA INFRAESTRUTURA PARA A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50000000"/>
    <s v="REC.PROPRIOS PRIMARIOS DE LIVRE APLICACAO"/>
    <x v="37"/>
    <x v="4"/>
    <s v="19185230150"/>
    <s v="1918523015024216"/>
    <n v="124347796"/>
    <n v="19508332.260000002"/>
    <m/>
    <n v="1318438.26"/>
    <n v="1318437.47"/>
    <n v="0.79"/>
    <m/>
    <m/>
    <m/>
    <m/>
  </r>
  <r>
    <s v="2021"/>
    <x v="8"/>
    <s v="TELECOMUNICACOES BRASILEIRAS S/A"/>
    <x v="4"/>
    <x v="4"/>
    <s v="2205"/>
    <s v="CONECTA BRASIL"/>
    <x v="13"/>
    <x v="13"/>
    <s v="24722220515UI0001"/>
    <s v="41260"/>
    <s v="24"/>
    <s v="722"/>
    <s v="2205"/>
    <s v="15UI"/>
    <s v="0000"/>
    <s v="IMPLANTACAO DA INFRAESTRUTURA PARA A PRESTACAO DE SERVICO DE COMUNICACAO DE DADOS PARA INCLUSAO DIGITAL"/>
    <s v="15UI0001"/>
    <s v="IMPLANTACAO DA INFRAESTRUTURA PARA A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50242160"/>
    <s v="RECEITA PROPRIAS NAO FINANCEIRAS - TELEBRAS"/>
    <x v="37"/>
    <x v="4"/>
    <s v="19185230150"/>
    <s v="1918523015024216"/>
    <m/>
    <n v="104839463.73999999"/>
    <m/>
    <n v="104839463.73999999"/>
    <n v="137410.22"/>
    <m/>
    <m/>
    <n v="104702053.52"/>
    <n v="82507965.890000001"/>
    <n v="82118552.109999999"/>
  </r>
  <r>
    <s v="2021"/>
    <x v="8"/>
    <s v="TELECOMUNICACOES BRASILEIRAS S/A"/>
    <x v="4"/>
    <x v="4"/>
    <s v="2205"/>
    <s v="CONECTA BRASIL"/>
    <x v="14"/>
    <x v="14"/>
    <s v="24722220515UJ0001"/>
    <s v="41260"/>
    <s v="24"/>
    <s v="722"/>
    <s v="2205"/>
    <s v="15UJ"/>
    <s v="0000"/>
    <s v="DESENVOLVIMENTO E LANCAMENTO DE SATELITE GEOESTACIONARIO DE DEFESA E COMUNICACAO ESTRATEGICA - SGDC - DESPESAS DIVERSAS"/>
    <s v="15UJ0001"/>
    <s v="DESENVOLVIMENTO E LANCAMENTO DE SATEL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3"/>
    <s v="INVESTIMENTOS"/>
    <s v="0100000000"/>
    <s v="RECURSOS PRIMARIOS DE LIVRE APLICACAO"/>
    <x v="38"/>
    <x v="0"/>
    <s v="19185340100"/>
    <s v="1918534010024216"/>
    <n v="12945553"/>
    <n v="12168821"/>
    <m/>
    <n v="6120700"/>
    <n v="988977.3"/>
    <n v="0.17"/>
    <m/>
    <n v="5131722.53"/>
    <n v="3021538.9"/>
    <n v="3021538.9"/>
  </r>
  <r>
    <s v="2021"/>
    <x v="8"/>
    <s v="TELECOMUNICACOES BRASILEIRAS S/A"/>
    <x v="4"/>
    <x v="4"/>
    <s v="2205"/>
    <s v="CONECTA BRASIL"/>
    <x v="14"/>
    <x v="14"/>
    <s v="24722220515UJ0001"/>
    <s v="41260"/>
    <s v="24"/>
    <s v="722"/>
    <s v="2205"/>
    <s v="15UJ"/>
    <s v="0000"/>
    <s v="DESENVOLVIMENTO E LANCAMENTO DE SATELITE GEOESTACIONARIO DE DEFESA E COMUNICACAO ESTRATEGICA - SGDC - DESPESAS DIVERSAS"/>
    <s v="15UJ0001"/>
    <s v="DESENVOLVIMENTO E LANCAMENTO DE SATEL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50000000"/>
    <s v="REC.PROPRIOS PRIMARIOS DE LIVRE APLICACAO"/>
    <x v="38"/>
    <x v="4"/>
    <s v="19185330150"/>
    <s v="1918533015024216"/>
    <n v="44427053"/>
    <n v="1138312.95"/>
    <m/>
    <n v="0.95"/>
    <n v="0"/>
    <n v="0.95"/>
    <m/>
    <m/>
    <m/>
    <m/>
  </r>
  <r>
    <s v="2021"/>
    <x v="8"/>
    <s v="TELECOMUNICACOES BRASILEIRAS S/A"/>
    <x v="4"/>
    <x v="4"/>
    <s v="2205"/>
    <s v="CONECTA BRASIL"/>
    <x v="14"/>
    <x v="14"/>
    <s v="24722220515UJ0001"/>
    <s v="41260"/>
    <s v="24"/>
    <s v="722"/>
    <s v="2205"/>
    <s v="15UJ"/>
    <s v="0000"/>
    <s v="DESENVOLVIMENTO E LANCAMENTO DE SATELITE GEOESTACIONARIO DE DEFESA E COMUNICACAO ESTRATEGICA - SGDC - DESPESAS DIVERSAS"/>
    <s v="15UJ0001"/>
    <s v="DESENVOLVIMENTO E LANCAMENTO DE SATEL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50242160"/>
    <s v="RECEITA PROPRIAS NAO FINANCEIRAS - TELEBRAS"/>
    <x v="38"/>
    <x v="4"/>
    <s v="19185330150"/>
    <s v="1918533015024216"/>
    <m/>
    <n v="43288740.049999997"/>
    <m/>
    <n v="43288740.049999997"/>
    <n v="0"/>
    <m/>
    <m/>
    <n v="43288740.049999997"/>
    <n v="29213275.899999999"/>
    <n v="29213275.899999999"/>
  </r>
  <r>
    <s v="2021"/>
    <x v="8"/>
    <s v="TELECOMUNICACOES BRASILEIRAS S/A"/>
    <x v="4"/>
    <x v="4"/>
    <s v="2205"/>
    <s v="CONECTA BRASIL"/>
    <x v="14"/>
    <x v="14"/>
    <s v="24722220515UJ0001"/>
    <s v="41260"/>
    <s v="24"/>
    <s v="722"/>
    <s v="2205"/>
    <s v="15UJ"/>
    <s v="0001"/>
    <s v="ESTUDO DE VIABILIDADE DE AMPLIACAO DA REDE DE SERVICOS SATELITAIS - SGDC"/>
    <s v="15UJ0001"/>
    <s v="DESENVOLVIMENTO E LANCAMENTO DE SATEL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3"/>
    <s v="INVESTIMENTOS"/>
    <s v="0100000000"/>
    <s v="RECURSOS PRIMARIOS DE LIVRE APLICACAO"/>
    <x v="39"/>
    <x v="0"/>
    <s v="19185540100"/>
    <s v="1918554010024216"/>
    <n v="326710"/>
    <n v="307107"/>
    <m/>
    <n v="0"/>
    <n v="0"/>
    <n v="0"/>
    <m/>
    <m/>
    <m/>
    <m/>
  </r>
  <r>
    <s v="2021"/>
    <x v="8"/>
    <s v="TELECOMUNICACOES BRASILEIRAS S/A"/>
    <x v="4"/>
    <x v="4"/>
    <s v="2205"/>
    <s v="CONECTA BRASIL"/>
    <x v="14"/>
    <x v="14"/>
    <s v="24722220515UJ0001"/>
    <s v="41260"/>
    <s v="24"/>
    <s v="722"/>
    <s v="2205"/>
    <s v="15UJ"/>
    <s v="0002"/>
    <s v="AMPLIACAO DA REDE DE SERVICOS SATELITAIS - SGDC"/>
    <s v="15UJ0001"/>
    <s v="DESENVOLVIMENTO E LANCAMENTO DE SATEL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3"/>
    <s v="INVESTIMENTOS"/>
    <s v="0100000000"/>
    <s v="RECURSOS PRIMARIOS DE LIVRE APLICACAO"/>
    <x v="40"/>
    <x v="0"/>
    <s v="19185640100"/>
    <s v="1918564010024216"/>
    <n v="9727737"/>
    <n v="9144072"/>
    <m/>
    <n v="16468724"/>
    <n v="16468724"/>
    <n v="0"/>
    <m/>
    <m/>
    <m/>
    <m/>
  </r>
  <r>
    <s v="2021"/>
    <x v="8"/>
    <s v="TELECOMUNICACOES BRASILEIRAS S/A"/>
    <x v="4"/>
    <x v="4"/>
    <s v="2205"/>
    <s v="CONECTA BRASIL"/>
    <x v="14"/>
    <x v="14"/>
    <s v="24722220515UJ0001"/>
    <s v="41260"/>
    <s v="24"/>
    <s v="722"/>
    <s v="2205"/>
    <s v="15UJ"/>
    <s v="0002"/>
    <s v="AMPLIACAO DA REDE DE SERVICOS SATELITAIS - SGDC"/>
    <s v="15UJ0001"/>
    <s v="DESENVOLVIMENTO E LANCAMENTO DE SATEL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50000000"/>
    <s v="REC.PROPRIOS PRIMARIOS DE LIVRE APLICACAO"/>
    <x v="40"/>
    <x v="4"/>
    <s v="19185630150"/>
    <s v="1918563015024216"/>
    <n v="4554880"/>
    <n v="4554880"/>
    <m/>
    <n v="7545657"/>
    <n v="7545657"/>
    <m/>
    <m/>
    <m/>
    <m/>
    <m/>
  </r>
  <r>
    <s v="2021"/>
    <x v="8"/>
    <s v="TELECOMUNICACOES BRASILEIRAS S/A"/>
    <x v="4"/>
    <x v="4"/>
    <s v="2205"/>
    <s v="CONECTA BRASIL"/>
    <x v="15"/>
    <x v="15"/>
    <s v="24722220521C80001"/>
    <s v="41260"/>
    <s v="24"/>
    <s v="722"/>
    <s v="2205"/>
    <s v="21C8"/>
    <s v="0000"/>
    <s v="OPERACAO DA INFRAESTRUTURA DA REDE DE SERVICO DE COMUNICACAO DE DADOS DO PROGRAMA CONECTA BRASIL"/>
    <s v="21C80001"/>
    <s v="OPERACAO DA INFRAESTRUTURA DA REDE DE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50000000"/>
    <s v="REC.PROPRIOS PRIMARIOS DE LIVRE APLICACAO"/>
    <x v="41"/>
    <x v="4"/>
    <s v="19185430150"/>
    <s v="1918543015024216"/>
    <n v="92492754"/>
    <n v="-11233244.189999999"/>
    <m/>
    <n v="6956649.8099999996"/>
    <n v="2256649.81"/>
    <n v="4700000"/>
    <m/>
    <m/>
    <m/>
    <m/>
  </r>
  <r>
    <s v="2021"/>
    <x v="8"/>
    <s v="TELECOMUNICACOES BRASILEIRAS S/A"/>
    <x v="4"/>
    <x v="4"/>
    <s v="2205"/>
    <s v="CONECTA BRASIL"/>
    <x v="15"/>
    <x v="15"/>
    <s v="24722220521C80001"/>
    <s v="41260"/>
    <s v="24"/>
    <s v="722"/>
    <s v="2205"/>
    <s v="21C8"/>
    <s v="0000"/>
    <s v="OPERACAO DA INFRAESTRUTURA DA REDE DE SERVICO DE COMUNICACAO DE DADOS DO PROGRAMA CONECTA BRASIL"/>
    <s v="21C80001"/>
    <s v="OPERACAO DA INFRAESTRUTURA DA REDE DE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50242160"/>
    <s v="RECEITA PROPRIAS NAO FINANCEIRAS - TELEBRAS"/>
    <x v="41"/>
    <x v="4"/>
    <s v="19185430150"/>
    <s v="1918543015024216"/>
    <m/>
    <n v="103725998.19"/>
    <m/>
    <n v="103725998.19"/>
    <n v="1387061.98"/>
    <m/>
    <m/>
    <n v="102338936.20999999"/>
    <n v="59355314.439999998"/>
    <n v="59216222.450000003"/>
  </r>
  <r>
    <s v="2021"/>
    <x v="8"/>
    <s v="TELECOMUNICACOES BRASILEIRAS S/A"/>
    <x v="5"/>
    <x v="5"/>
    <s v="0032"/>
    <s v="PROGRAMA DE GESTAO E MANUTENCAO DO PODER EXECUTIVO"/>
    <x v="4"/>
    <x v="4"/>
    <s v="193010032212B0001"/>
    <s v="93435"/>
    <s v="19"/>
    <s v="301"/>
    <s v="0032"/>
    <s v="212B"/>
    <s v="0001"/>
    <s v="ASSISTENCIA PRE-ESCOLAR AOS DEPENDENTES DE SERVIDORES CIVIS E DE EMPREGADOS"/>
    <s v="212B0001"/>
    <s v="BENEFICIOS OBRIGATORIOS AOS SERVIDO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944000000"/>
    <s v="TITULOS DE RESPONSAB.DO TN-OUTRAS APLICACOES"/>
    <x v="42"/>
    <x v="8"/>
    <s v="19435330944"/>
    <s v="1943533094424216"/>
    <n v="64474"/>
    <n v="64474"/>
    <m/>
    <n v="0"/>
    <n v="0"/>
    <n v="0"/>
    <m/>
    <m/>
    <m/>
    <m/>
  </r>
  <r>
    <s v="2021"/>
    <x v="8"/>
    <s v="TELECOMUNICACOES BRASILEIRAS S/A"/>
    <x v="5"/>
    <x v="5"/>
    <s v="0032"/>
    <s v="PROGRAMA DE GESTAO E MANUTENCAO DO PODER EXECUTIVO"/>
    <x v="4"/>
    <x v="4"/>
    <s v="193010032212B0001"/>
    <s v="93435"/>
    <s v="19"/>
    <s v="301"/>
    <s v="0032"/>
    <s v="212B"/>
    <s v="0003"/>
    <s v="AUXILIO-TRANSPORTE DE CIVIS ATIVOS"/>
    <s v="212B0001"/>
    <s v="BENEFICIOS OBRIGATORIOS AOS SERVIDO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944000000"/>
    <s v="TITULOS DE RESPONSAB.DO TN-OUTRAS APLICACOES"/>
    <x v="43"/>
    <x v="8"/>
    <s v="19435430944"/>
    <s v="1943543094424216"/>
    <n v="6528"/>
    <n v="6528"/>
    <m/>
    <n v="0"/>
    <n v="0"/>
    <n v="0"/>
    <m/>
    <m/>
    <m/>
    <m/>
  </r>
  <r>
    <s v="2021"/>
    <x v="8"/>
    <s v="TELECOMUNICACOES BRASILEIRAS S/A"/>
    <x v="5"/>
    <x v="5"/>
    <s v="0032"/>
    <s v="PROGRAMA DE GESTAO E MANUTENCAO DO PODER EXECUTIVO"/>
    <x v="4"/>
    <x v="4"/>
    <s v="193010032212B0001"/>
    <s v="93435"/>
    <s v="19"/>
    <s v="301"/>
    <s v="0032"/>
    <s v="212B"/>
    <s v="0005"/>
    <s v="AUXILIO-ALIMENTACAO DE CIVIS ATIVOS"/>
    <s v="212B0001"/>
    <s v="BENEFICIOS OBRIGATORIOS AOS SERVIDO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944000000"/>
    <s v="TITULOS DE RESPONSAB.DO TN-OUTRAS APLICACOES"/>
    <x v="44"/>
    <x v="8"/>
    <s v="19435530944"/>
    <s v="1943553094424216"/>
    <n v="3030499"/>
    <n v="3030499"/>
    <m/>
    <n v="0"/>
    <n v="0"/>
    <n v="0"/>
    <m/>
    <m/>
    <m/>
    <m/>
  </r>
  <r>
    <s v="2021"/>
    <x v="9"/>
    <s v="MINISTERIO DA ECONOMIA"/>
    <x v="1"/>
    <x v="1"/>
    <s v="0032"/>
    <s v="PROGRAMA DE GESTAO E MANUTENCAO DO PODER EXECUTIVO"/>
    <x v="1"/>
    <x v="1"/>
    <s v="24122003220000001"/>
    <s v="41101"/>
    <s v="24"/>
    <s v="122"/>
    <s v="0032"/>
    <s v="2000"/>
    <s v="001J"/>
    <s v="ADMINISTRACAO DA UNIDADE - SERAD"/>
    <s v="20000001"/>
    <s v="ADMINISTRACAO DA UNIDADE            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45"/>
    <x v="0"/>
    <s v="19496330100"/>
    <s v="1949633010025000"/>
    <m/>
    <m/>
    <m/>
    <m/>
    <n v="2102.29"/>
    <m/>
    <m/>
    <n v="29835.64"/>
    <n v="29787.15"/>
    <n v="29787.15"/>
  </r>
  <r>
    <s v="2021"/>
    <x v="9"/>
    <s v="MINISTERIO DA ECONOMIA"/>
    <x v="1"/>
    <x v="1"/>
    <s v="0032"/>
    <s v="PROGRAMA DE GESTAO E MANUTENCAO DO PODER EXECUTIVO"/>
    <x v="1"/>
    <x v="1"/>
    <s v="24122003220000001"/>
    <s v="41101"/>
    <s v="24"/>
    <s v="122"/>
    <s v="0032"/>
    <s v="2000"/>
    <s v="001K"/>
    <s v="ADMINISTRACAO DA UNIDADE - MCOM"/>
    <s v="20000001"/>
    <s v="ADMINISTRACAO DA UNIDADE            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1"/>
    <x v="0"/>
    <s v="19496430100"/>
    <s v="1949643010025000"/>
    <m/>
    <m/>
    <m/>
    <m/>
    <n v="7722.65"/>
    <m/>
    <m/>
    <m/>
    <m/>
    <m/>
  </r>
  <r>
    <s v="2021"/>
    <x v="9"/>
    <s v="MINISTERIO DA ECONOMIA"/>
    <x v="1"/>
    <x v="1"/>
    <s v="0032"/>
    <s v="PROGRAMA DE GESTAO E MANUTENCAO DO PODER EXECUTIVO"/>
    <x v="1"/>
    <x v="1"/>
    <s v="24122003220000001"/>
    <s v="41101"/>
    <s v="24"/>
    <s v="122"/>
    <s v="0032"/>
    <s v="2000"/>
    <s v="001K"/>
    <s v="ADMINISTRACAO DA UNIDADE - MCOM"/>
    <s v="20000001"/>
    <s v="ADMINISTRACAO DA UNIDADE            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38001"/>
    <s v="MUNICIPIO DE UNIAO DOS PALMARES"/>
    <x v="1"/>
    <x v="0"/>
    <s v="19496430100"/>
    <s v="1949643010025000"/>
    <m/>
    <m/>
    <m/>
    <m/>
    <n v="0"/>
    <m/>
    <m/>
    <n v="140929"/>
    <n v="79324.19"/>
    <n v="79324.19"/>
  </r>
  <r>
    <s v="2021"/>
    <x v="9"/>
    <s v="MINISTERIO DA ECONOMIA"/>
    <x v="1"/>
    <x v="1"/>
    <s v="0032"/>
    <s v="PROGRAMA DE GESTAO E MANUTENCAO DO PODER EXECUTIVO"/>
    <x v="1"/>
    <x v="1"/>
    <s v="24122003220000001"/>
    <s v="41101"/>
    <s v="24"/>
    <s v="122"/>
    <s v="0032"/>
    <s v="2000"/>
    <s v="001K"/>
    <s v="ADMINISTRACAO DA UNIDADE - MCOM"/>
    <s v="20000001"/>
    <s v="ADMINISTRACAO DA UNIDADE            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38002"/>
    <s v="UNIVERSIDADE FEDERAL DE MINAS GERAIS"/>
    <x v="1"/>
    <x v="0"/>
    <s v="19496430100"/>
    <s v="1949643010025000"/>
    <m/>
    <m/>
    <m/>
    <m/>
    <n v="26794.85"/>
    <m/>
    <m/>
    <n v="76794.850000000006"/>
    <n v="43803.9"/>
    <n v="43803.9"/>
  </r>
  <r>
    <s v="2021"/>
    <x v="9"/>
    <s v="MINISTERIO DA ECONOMIA"/>
    <x v="0"/>
    <x v="0"/>
    <s v="0032"/>
    <s v="PROGRAMA DE GESTAO E MANUTENCAO DO PODER EXECUTIVO"/>
    <x v="1"/>
    <x v="1"/>
    <s v="24122003220000001"/>
    <s v="41231"/>
    <s v="24"/>
    <s v="122"/>
    <s v="0032"/>
    <s v="2000"/>
    <s v="0000"/>
    <s v="ADMINISTRACAO DA UNIDADE - DESPESAS DIVERSAS"/>
    <s v="20000001"/>
    <s v="ADMINISTRACAO DA UNIDADE            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78412310"/>
    <s v="ANATEL-FUNDO DE FISCALIZ.DAS TELECOMUNICACOES"/>
    <x v="2"/>
    <x v="2"/>
    <s v="19498030178"/>
    <s v="1949803017825000"/>
    <m/>
    <m/>
    <m/>
    <m/>
    <n v="13392.37"/>
    <m/>
    <m/>
    <n v="49908.07"/>
    <n v="46690"/>
    <n v="46690"/>
  </r>
  <r>
    <s v="2021"/>
    <x v="10"/>
    <s v="BANCO CENTRAL DO BRASIL-ORC.FISCAL/SEG.SOCIAL"/>
    <x v="0"/>
    <x v="0"/>
    <s v="0032"/>
    <s v="PROGRAMA DE GESTAO E MANUTENCAO DO PODER EXECUTIVO"/>
    <x v="1"/>
    <x v="1"/>
    <s v="24122003220000001"/>
    <s v="41231"/>
    <s v="24"/>
    <s v="122"/>
    <s v="0032"/>
    <s v="2000"/>
    <s v="0000"/>
    <s v="ADMINISTRACAO DA UNIDADE - DESPESAS DIVERSAS"/>
    <s v="20000001"/>
    <s v="ADMINISTRACAO DA UNIDADE            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78412310"/>
    <s v="ANATEL-FUNDO DE FISCALIZ.DAS TELECOMUNICACOES"/>
    <x v="2"/>
    <x v="2"/>
    <s v="19498030178"/>
    <s v="1949803017825201"/>
    <m/>
    <m/>
    <m/>
    <m/>
    <n v="75980.78"/>
    <m/>
    <m/>
    <n v="543890.36"/>
    <n v="543890.36"/>
    <n v="543890.36"/>
  </r>
  <r>
    <s v="2021"/>
    <x v="11"/>
    <s v="MINISTERIO DA EDUCACAO"/>
    <x v="1"/>
    <x v="1"/>
    <s v="0032"/>
    <s v="PROGRAMA DE GESTAO E MANUTENCAO DO PODER EXECUTIVO"/>
    <x v="16"/>
    <x v="16"/>
    <s v="24131003246410001"/>
    <s v="41101"/>
    <s v="24"/>
    <s v="131"/>
    <s v="0032"/>
    <s v="4641"/>
    <s v="0002"/>
    <s v="PUBLICIDADE DE UTILIDADE PUBLICA - SECOM"/>
    <s v="46410001"/>
    <s v="PUBLICIDADE DE UTILIDADE PUBLICA    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46"/>
    <x v="0"/>
    <s v="19495030100"/>
    <s v="1949503010026000"/>
    <m/>
    <m/>
    <m/>
    <m/>
    <n v="0"/>
    <m/>
    <m/>
    <n v="10000000"/>
    <m/>
    <m/>
  </r>
  <r>
    <s v="2021"/>
    <x v="12"/>
    <s v="UNIVERSIDADE FEDERAL DO RIO GRANDE DO SUL"/>
    <x v="1"/>
    <x v="1"/>
    <s v="2205"/>
    <s v="CONECTA BRASIL"/>
    <x v="17"/>
    <x v="17"/>
    <s v="24126220520V80001"/>
    <s v="41101"/>
    <s v="24"/>
    <s v="126"/>
    <s v="2205"/>
    <s v="20V8"/>
    <s v="0005"/>
    <s v="PROMOCAO DA FORMACAO DIGITAL"/>
    <s v="20V80001"/>
    <s v="APOIO A INICIATIVAS E PROJETOS DE INC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47"/>
    <x v="0"/>
    <s v="19495530100"/>
    <s v="1949553010026244"/>
    <m/>
    <m/>
    <m/>
    <m/>
    <n v="0"/>
    <m/>
    <m/>
    <n v="636000"/>
    <m/>
    <m/>
  </r>
  <r>
    <s v="2021"/>
    <x v="13"/>
    <s v="FUNDACAO UNIVERSIDADE DE BRASILIA"/>
    <x v="1"/>
    <x v="1"/>
    <s v="0032"/>
    <s v="PROGRAMA DE GESTAO E MANUTENCAO DO PODER EXECUTIVO"/>
    <x v="1"/>
    <x v="1"/>
    <s v="24122003220000001"/>
    <s v="41101"/>
    <s v="24"/>
    <s v="122"/>
    <s v="0032"/>
    <s v="2000"/>
    <s v="0005"/>
    <s v="CAPACITACAO DE SERVIDORES PUBLICOS FEDERAIS EM PROCESSO DE QUALIFICACAO E REQUALIFICACAO"/>
    <s v="20000001"/>
    <s v="ADMINISTRACAO DA UNIDADE            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48"/>
    <x v="0"/>
    <s v="19495430100"/>
    <s v="1949543010026271"/>
    <m/>
    <m/>
    <m/>
    <m/>
    <n v="0"/>
    <m/>
    <m/>
    <n v="145764.24"/>
    <m/>
    <m/>
  </r>
  <r>
    <s v="2021"/>
    <x v="14"/>
    <s v="INST.FED.DE EDUC.,CIENC.E TEC.DO MAT.G.DO SUL"/>
    <x v="1"/>
    <x v="1"/>
    <s v="2205"/>
    <s v="CONECTA BRASIL"/>
    <x v="17"/>
    <x v="17"/>
    <s v="24126220520V80001"/>
    <s v="41101"/>
    <s v="24"/>
    <s v="126"/>
    <s v="2205"/>
    <s v="20V8"/>
    <s v="0005"/>
    <s v="PROMOCAO DA FORMACAO DIGITAL"/>
    <s v="20V80001"/>
    <s v="APOIO A INICIATIVAS E PROJETOS DE INC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47"/>
    <x v="0"/>
    <s v="19495530100"/>
    <s v="1949553010026415"/>
    <m/>
    <m/>
    <m/>
    <m/>
    <n v="38400"/>
    <m/>
    <m/>
    <n v="256700"/>
    <n v="151500"/>
    <n v="151500"/>
  </r>
  <r>
    <s v="2021"/>
    <x v="15"/>
    <s v="MINISTERIO DAS RELACOES EXTERIORES"/>
    <x v="1"/>
    <x v="1"/>
    <s v="0032"/>
    <s v="PROGRAMA DE GESTAO E MANUTENCAO DO PODER EXECUTIVO"/>
    <x v="1"/>
    <x v="1"/>
    <s v="24122003220000001"/>
    <s v="41101"/>
    <s v="24"/>
    <s v="122"/>
    <s v="0032"/>
    <s v="2000"/>
    <s v="001J"/>
    <s v="ADMINISTRACAO DA UNIDADE - SERAD"/>
    <s v="20000001"/>
    <s v="ADMINISTRACAO DA UNIDADE            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45"/>
    <x v="0"/>
    <s v="19496330100"/>
    <s v="1949633010035000"/>
    <m/>
    <m/>
    <m/>
    <m/>
    <n v="0"/>
    <m/>
    <m/>
    <m/>
    <m/>
    <m/>
  </r>
  <r>
    <s v="2021"/>
    <x v="15"/>
    <s v="MINISTERIO DAS RELACOES EXTERIORES"/>
    <x v="1"/>
    <x v="1"/>
    <s v="0032"/>
    <s v="PROGRAMA DE GESTAO E MANUTENCAO DO PODER EXECUTIVO"/>
    <x v="1"/>
    <x v="1"/>
    <s v="24122003220000001"/>
    <s v="41101"/>
    <s v="24"/>
    <s v="122"/>
    <s v="0032"/>
    <s v="2000"/>
    <s v="001K"/>
    <s v="ADMINISTRACAO DA UNIDADE - MCOM"/>
    <s v="20000001"/>
    <s v="ADMINISTRACAO DA UNIDADE            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1"/>
    <x v="0"/>
    <s v="19496430100"/>
    <s v="1949643010035000"/>
    <m/>
    <m/>
    <m/>
    <m/>
    <n v="79794.458201468005"/>
    <m/>
    <m/>
    <n v="323528.40263298003"/>
    <n v="265155.18941018003"/>
    <n v="265155.18941018003"/>
  </r>
  <r>
    <s v="2021"/>
    <x v="16"/>
    <s v="MINISTERIO DA SAUDE"/>
    <x v="0"/>
    <x v="0"/>
    <s v="0032"/>
    <s v="PROGRAMA DE GESTAO E MANUTENCAO DO PODER EXECUTIVO"/>
    <x v="1"/>
    <x v="1"/>
    <s v="24122003220000001"/>
    <s v="41231"/>
    <s v="24"/>
    <s v="122"/>
    <s v="0032"/>
    <s v="2000"/>
    <s v="0000"/>
    <s v="ADMINISTRACAO DA UNIDADE - DESPESAS DIVERSAS"/>
    <s v="20000001"/>
    <s v="ADMINISTRACAO DA UNIDADE            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78412310"/>
    <s v="ANATEL-FUNDO DE FISCALIZ.DAS TELECOMUNICACOES"/>
    <x v="2"/>
    <x v="2"/>
    <s v="19498030178"/>
    <s v="1949803017836000"/>
    <m/>
    <m/>
    <m/>
    <m/>
    <n v="0"/>
    <m/>
    <m/>
    <n v="33942.660000000003"/>
    <n v="28656.58"/>
    <n v="28656.58"/>
  </r>
  <r>
    <s v="2021"/>
    <x v="17"/>
    <s v="MINISTERIO DA INFRAESTRUTURA"/>
    <x v="1"/>
    <x v="1"/>
    <s v="0032"/>
    <s v="PROGRAMA DE GESTAO E MANUTENCAO DO PODER EXECUTIVO"/>
    <x v="1"/>
    <x v="1"/>
    <s v="24122003220000001"/>
    <s v="41101"/>
    <s v="24"/>
    <s v="122"/>
    <s v="0032"/>
    <s v="2000"/>
    <s v="001K"/>
    <s v="ADMINISTRACAO DA UNIDADE - MCOM"/>
    <s v="20000001"/>
    <s v="ADMINISTRACAO DA UNIDADE            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1"/>
    <x v="0"/>
    <s v="19496430100"/>
    <s v="1949643010039000"/>
    <m/>
    <m/>
    <m/>
    <m/>
    <n v="0"/>
    <m/>
    <m/>
    <n v="2962879.73"/>
    <n v="327515.3"/>
    <n v="327515.3"/>
  </r>
  <r>
    <s v="2021"/>
    <x v="18"/>
    <s v="MINISTERIO DAS COMUNICACOES"/>
    <x v="1"/>
    <x v="1"/>
    <s v="0032"/>
    <s v="PROGRAMA DE GESTAO E MANUTENCAO DO PODER EXECUTIVO"/>
    <x v="18"/>
    <x v="18"/>
    <s v="09272003201810001"/>
    <s v="41101"/>
    <s v="09"/>
    <s v="272"/>
    <s v="0032"/>
    <s v="0181"/>
    <s v="0000"/>
    <s v="APOSENTADORIAS E PENSOES CIVIS DA UNIAO"/>
    <s v="01810001"/>
    <s v="APOSENTADORIAS E PENSOES CIVIS DA UNI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1"/>
    <s v="PESSOAL E ENCARGOS SOCIAIS"/>
    <s v="0100000000"/>
    <s v="RECURSOS PRIMARIOS DE LIVRE APLICACAO"/>
    <x v="49"/>
    <x v="0"/>
    <s v="19493310100"/>
    <s v="1949331010041000"/>
    <m/>
    <m/>
    <m/>
    <n v="0"/>
    <n v="0"/>
    <n v="0"/>
    <m/>
    <m/>
    <m/>
    <m/>
  </r>
  <r>
    <s v="2021"/>
    <x v="18"/>
    <s v="MINISTERIO DAS COMUNICACOES"/>
    <x v="1"/>
    <x v="1"/>
    <s v="0032"/>
    <s v="PROGRAMA DE GESTAO E MANUTENCAO DO PODER EXECUTIVO"/>
    <x v="18"/>
    <x v="18"/>
    <s v="09272003201810001"/>
    <s v="41101"/>
    <s v="09"/>
    <s v="272"/>
    <s v="0032"/>
    <s v="0181"/>
    <s v="0000"/>
    <s v="APOSENTADORIAS E PENSOES CIVIS DA UNIAO"/>
    <s v="01810001"/>
    <s v="APOSENTADORIAS E PENSOES CIVIS DA UNI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1"/>
    <s v="PESSOAL E ENCARGOS SOCIAIS"/>
    <s v="0151000000"/>
    <s v="RECURSOS LIVRES DA SEGURIDADE SOCIAL"/>
    <x v="49"/>
    <x v="3"/>
    <s v="19493310151"/>
    <s v="1949331015141000"/>
    <n v="256300509"/>
    <n v="256300509"/>
    <m/>
    <n v="0"/>
    <n v="0"/>
    <n v="0"/>
    <m/>
    <m/>
    <m/>
    <m/>
  </r>
  <r>
    <s v="2021"/>
    <x v="18"/>
    <s v="MINISTERIO DAS COMUNICACOES"/>
    <x v="1"/>
    <x v="1"/>
    <s v="0032"/>
    <s v="PROGRAMA DE GESTAO E MANUTENCAO DO PODER EXECUTIVO"/>
    <x v="18"/>
    <x v="18"/>
    <s v="09272003201810001"/>
    <s v="41101"/>
    <s v="09"/>
    <s v="272"/>
    <s v="0032"/>
    <s v="0181"/>
    <s v="0000"/>
    <s v="APOSENTADORIAS E PENSOES CIVIS DA UNIAO"/>
    <s v="01810001"/>
    <s v="APOSENTADORIAS E PENSOES CIVIS DA UNI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1"/>
    <s v="PESSOAL E ENCARGOS SOCIAIS"/>
    <s v="0188000000"/>
    <s v="RECURSOS FINANCEIROS DE LIVRE APLICACAO"/>
    <x v="49"/>
    <x v="5"/>
    <s v="19493310188"/>
    <s v="1949331018841000"/>
    <m/>
    <m/>
    <m/>
    <n v="21269971"/>
    <n v="1302183"/>
    <n v="19967788"/>
    <m/>
    <m/>
    <m/>
    <m/>
  </r>
  <r>
    <s v="2021"/>
    <x v="18"/>
    <s v="MINISTERIO DAS COMUNICACOES"/>
    <x v="1"/>
    <x v="1"/>
    <s v="0032"/>
    <s v="PROGRAMA DE GESTAO E MANUTENCAO DO PODER EXECUTIVO"/>
    <x v="19"/>
    <x v="19"/>
    <s v="24846003209HB0001"/>
    <s v="41101"/>
    <s v="24"/>
    <s v="846"/>
    <s v="0032"/>
    <s v="09HB"/>
    <s v="0000"/>
    <s v="CONTRIBUICAO DA UNIAO, DE SUAS AUTARQUIAS E FUNDACOES PARA O CUSTEIO DO REGIME DE PREVIDENCIA DOS SERVIDORES PUBLICOS FEDERAIS"/>
    <s v="09HB0001"/>
    <s v="CONTRIBUICAO DA UNIAO, DE SUAS AUTARQ - NACIONAL"/>
    <s v="0"/>
    <x v="2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1"/>
    <s v="PESSOAL E ENCARGOS SOCIAIS"/>
    <s v="0100000000"/>
    <s v="RECURSOS PRIMARIOS DE LIVRE APLICACAO"/>
    <x v="50"/>
    <x v="0"/>
    <s v="19493110100"/>
    <s v="1949311010041000"/>
    <n v="25446090"/>
    <n v="25446090"/>
    <m/>
    <n v="25446090"/>
    <n v="0"/>
    <m/>
    <m/>
    <n v="25446090"/>
    <n v="439617.76"/>
    <n v="439617.76"/>
  </r>
  <r>
    <s v="2021"/>
    <x v="18"/>
    <s v="MINISTERIO DAS COMUNICACOES"/>
    <x v="1"/>
    <x v="1"/>
    <s v="0032"/>
    <s v="PROGRAMA DE GESTAO E MANUTENCAO DO PODER EXECUTIVO"/>
    <x v="1"/>
    <x v="1"/>
    <s v="24122003220000001"/>
    <s v="41101"/>
    <s v="24"/>
    <s v="122"/>
    <s v="0032"/>
    <s v="2000"/>
    <s v="0001"/>
    <s v="SUSTENTACAO E MODERNIZACAO DOS SERVICOS DE TECNOLOGIA DE INFORMACAO E COMUNICACOES"/>
    <s v="20000001"/>
    <s v="ADMINISTRACAO DA UNIDADE            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3"/>
    <s v="INVESTIMENTOS"/>
    <s v="0100000000"/>
    <s v="RECURSOS PRIMARIOS DE LIVRE APLICACAO"/>
    <x v="51"/>
    <x v="0"/>
    <s v="19494640100"/>
    <s v="1949464010041000"/>
    <n v="3000000"/>
    <n v="2820001"/>
    <m/>
    <n v="18354000"/>
    <n v="7837768"/>
    <n v="1014976"/>
    <m/>
    <n v="9501256"/>
    <n v="4715664.5199999996"/>
    <n v="4456998.16"/>
  </r>
  <r>
    <s v="2021"/>
    <x v="18"/>
    <s v="MINISTERIO DAS COMUNICACOES"/>
    <x v="1"/>
    <x v="1"/>
    <s v="0032"/>
    <s v="PROGRAMA DE GESTAO E MANUTENCAO DO PODER EXECUTIVO"/>
    <x v="1"/>
    <x v="1"/>
    <s v="24122003220000001"/>
    <s v="41101"/>
    <s v="24"/>
    <s v="122"/>
    <s v="0032"/>
    <s v="2000"/>
    <s v="0001"/>
    <s v="SUSTENTACAO E MODERNIZACAO DOS SERVICOS DE TECNOLOGIA DE INFORMACAO E COMUNICACOES"/>
    <s v="20000001"/>
    <s v="ADMINISTRACAO DA UNIDADE            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51"/>
    <x v="0"/>
    <s v="19494630100"/>
    <s v="1949463010041000"/>
    <n v="5557031"/>
    <n v="5223610"/>
    <m/>
    <n v="9022390"/>
    <n v="0.63"/>
    <n v="0"/>
    <m/>
    <n v="9022389.3699999992"/>
    <n v="2662276.69"/>
    <n v="2490807.33"/>
  </r>
  <r>
    <s v="2021"/>
    <x v="18"/>
    <s v="MINISTERIO DAS COMUNICACOES"/>
    <x v="1"/>
    <x v="1"/>
    <s v="0032"/>
    <s v="PROGRAMA DE GESTAO E MANUTENCAO DO PODER EXECUTIVO"/>
    <x v="1"/>
    <x v="1"/>
    <s v="24122003220000001"/>
    <s v="41101"/>
    <s v="24"/>
    <s v="122"/>
    <s v="0032"/>
    <s v="2000"/>
    <s v="0002"/>
    <s v="ADMINISTRACAO DA UNIDADE - SECOM"/>
    <s v="20000001"/>
    <s v="ADMINISTRACAO DA UNIDADE            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52"/>
    <x v="0"/>
    <s v="19494830100"/>
    <s v="1949483010041000"/>
    <n v="1110000"/>
    <n v="1043400"/>
    <m/>
    <n v="55523"/>
    <n v="55523"/>
    <n v="0"/>
    <m/>
    <m/>
    <m/>
    <m/>
  </r>
  <r>
    <s v="2021"/>
    <x v="18"/>
    <s v="MINISTERIO DAS COMUNICACOES"/>
    <x v="1"/>
    <x v="1"/>
    <s v="0032"/>
    <s v="PROGRAMA DE GESTAO E MANUTENCAO DO PODER EXECUTIVO"/>
    <x v="1"/>
    <x v="1"/>
    <s v="24122003220000001"/>
    <s v="41101"/>
    <s v="24"/>
    <s v="122"/>
    <s v="0032"/>
    <s v="2000"/>
    <s v="0005"/>
    <s v="CAPACITACAO DE SERVIDORES PUBLICOS FEDERAIS EM PROCESSO DE QUALIFICACAO E REQUALIFICACAO"/>
    <s v="20000001"/>
    <s v="ADMINISTRACAO DA UNIDADE            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48"/>
    <x v="0"/>
    <s v="19495430100"/>
    <s v="1949543010041000"/>
    <n v="96000"/>
    <n v="90240"/>
    <m/>
    <n v="2750000"/>
    <n v="2419435.83"/>
    <m/>
    <m/>
    <n v="184799.93"/>
    <n v="48399.92"/>
    <n v="40399.919999999998"/>
  </r>
  <r>
    <s v="2021"/>
    <x v="18"/>
    <s v="MINISTERIO DAS COMUNICACOES"/>
    <x v="1"/>
    <x v="1"/>
    <s v="0032"/>
    <s v="PROGRAMA DE GESTAO E MANUTENCAO DO PODER EXECUTIVO"/>
    <x v="1"/>
    <x v="1"/>
    <s v="24122003220000001"/>
    <s v="41101"/>
    <s v="24"/>
    <s v="122"/>
    <s v="0032"/>
    <s v="2000"/>
    <s v="0006"/>
    <s v="ELABORACAO E IMPLANTACAO DO MODELO DE GESTAO POR COMPETENCIAS"/>
    <s v="20000001"/>
    <s v="ADMINISTRACAO DA UNIDADE            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53"/>
    <x v="0"/>
    <s v="19495830100"/>
    <s v="1949583010041000"/>
    <n v="148930"/>
    <n v="139994"/>
    <m/>
    <n v="0"/>
    <n v="0"/>
    <n v="0"/>
    <m/>
    <m/>
    <m/>
    <m/>
  </r>
  <r>
    <s v="2021"/>
    <x v="18"/>
    <s v="MINISTERIO DAS COMUNICACOES"/>
    <x v="1"/>
    <x v="1"/>
    <s v="0032"/>
    <s v="PROGRAMA DE GESTAO E MANUTENCAO DO PODER EXECUTIVO"/>
    <x v="1"/>
    <x v="1"/>
    <s v="24122003220000001"/>
    <s v="41101"/>
    <s v="24"/>
    <s v="122"/>
    <s v="0032"/>
    <s v="2000"/>
    <s v="001J"/>
    <s v="ADMINISTRACAO DA UNIDADE - SERAD"/>
    <s v="20000001"/>
    <s v="ADMINISTRACAO DA UNIDADE            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45"/>
    <x v="0"/>
    <s v="19496330100"/>
    <s v="1949633010041000"/>
    <n v="472800"/>
    <n v="444432"/>
    <m/>
    <n v="31938"/>
    <n v="0"/>
    <n v="7.0000000000000007E-2"/>
    <m/>
    <m/>
    <m/>
    <m/>
  </r>
  <r>
    <s v="2021"/>
    <x v="18"/>
    <s v="MINISTERIO DAS COMUNICACOES"/>
    <x v="1"/>
    <x v="1"/>
    <s v="0032"/>
    <s v="PROGRAMA DE GESTAO E MANUTENCAO DO PODER EXECUTIVO"/>
    <x v="1"/>
    <x v="1"/>
    <s v="24122003220000001"/>
    <s v="41101"/>
    <s v="24"/>
    <s v="122"/>
    <s v="0032"/>
    <s v="2000"/>
    <s v="001K"/>
    <s v="ADMINISTRACAO DA UNIDADE - MCOM"/>
    <s v="20000001"/>
    <s v="ADMINISTRACAO DA UNIDADE            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3"/>
    <s v="INVESTIMENTOS"/>
    <s v="0100000000"/>
    <s v="RECURSOS PRIMARIOS DE LIVRE APLICACAO"/>
    <x v="1"/>
    <x v="0"/>
    <s v="19496440100"/>
    <s v="1949644010041000"/>
    <n v="3600000"/>
    <n v="3383999"/>
    <m/>
    <n v="5100000"/>
    <n v="600200"/>
    <n v="4058024"/>
    <m/>
    <n v="441776"/>
    <m/>
    <m/>
  </r>
  <r>
    <s v="2021"/>
    <x v="18"/>
    <s v="MINISTERIO DAS COMUNICACOES"/>
    <x v="1"/>
    <x v="1"/>
    <s v="0032"/>
    <s v="PROGRAMA DE GESTAO E MANUTENCAO DO PODER EXECUTIVO"/>
    <x v="1"/>
    <x v="1"/>
    <s v="24122003220000001"/>
    <s v="41101"/>
    <s v="24"/>
    <s v="122"/>
    <s v="0032"/>
    <s v="2000"/>
    <s v="001K"/>
    <s v="ADMINISTRACAO DA UNIDADE - MCOM"/>
    <s v="20000001"/>
    <s v="ADMINISTRACAO DA UNIDADE            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1"/>
    <x v="0"/>
    <s v="19496430100"/>
    <s v="1949643010041000"/>
    <n v="20214230"/>
    <n v="18721625.050000001"/>
    <m/>
    <n v="47103944.049999997"/>
    <n v="5749271.5899999999"/>
    <n v="3000000"/>
    <m/>
    <n v="11806209.369999999"/>
    <n v="3277627.73"/>
    <n v="3225657.45"/>
  </r>
  <r>
    <s v="2021"/>
    <x v="18"/>
    <s v="MINISTERIO DAS COMUNICACOES"/>
    <x v="1"/>
    <x v="1"/>
    <s v="0032"/>
    <s v="PROGRAMA DE GESTAO E MANUTENCAO DO PODER EXECUTIVO"/>
    <x v="1"/>
    <x v="1"/>
    <s v="24122003220000001"/>
    <s v="41101"/>
    <s v="24"/>
    <s v="122"/>
    <s v="0032"/>
    <s v="2000"/>
    <s v="001K"/>
    <s v="ADMINISTRACAO DA UNIDADE - MCOM"/>
    <s v="20000001"/>
    <s v="ADMINISTRACAO DA UNIDADE            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38001"/>
    <s v="MUNICIPIO DE UNIAO DOS PALMARES"/>
    <x v="1"/>
    <x v="0"/>
    <s v="19496430100"/>
    <s v="1949643010041000"/>
    <m/>
    <n v="176161.25"/>
    <m/>
    <n v="176161.25"/>
    <n v="35232.25"/>
    <m/>
    <m/>
    <m/>
    <m/>
    <m/>
  </r>
  <r>
    <s v="2021"/>
    <x v="18"/>
    <s v="MINISTERIO DAS COMUNICACOES"/>
    <x v="1"/>
    <x v="1"/>
    <s v="0032"/>
    <s v="PROGRAMA DE GESTAO E MANUTENCAO DO PODER EXECUTIVO"/>
    <x v="1"/>
    <x v="1"/>
    <s v="24122003220000001"/>
    <s v="41101"/>
    <s v="24"/>
    <s v="122"/>
    <s v="0032"/>
    <s v="2000"/>
    <s v="001K"/>
    <s v="ADMINISTRACAO DA UNIDADE - MCOM"/>
    <s v="20000001"/>
    <s v="ADMINISTRACAO DA UNIDADE            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38002"/>
    <s v="UNIVERSIDADE FEDERAL DE MINAS GERAIS"/>
    <x v="1"/>
    <x v="0"/>
    <s v="19496430100"/>
    <s v="1949643010041000"/>
    <m/>
    <n v="103589.7"/>
    <m/>
    <n v="103589.7"/>
    <n v="0"/>
    <m/>
    <m/>
    <m/>
    <m/>
    <m/>
  </r>
  <r>
    <s v="2021"/>
    <x v="18"/>
    <s v="MINISTERIO DAS COMUNICACOES"/>
    <x v="1"/>
    <x v="1"/>
    <s v="0032"/>
    <s v="PROGRAMA DE GESTAO E MANUTENCAO DO PODER EXECUTIVO"/>
    <x v="2"/>
    <x v="2"/>
    <s v="24301003220040001"/>
    <s v="41101"/>
    <s v="24"/>
    <s v="301"/>
    <s v="0032"/>
    <s v="2004"/>
    <s v="0001"/>
    <s v="ASSISTENCIA MEDICA E ODONTOLOGICA DE CIVIS - COMPLEMENTACAO DA UNIAO"/>
    <s v="20040001"/>
    <s v="ASSISTENCIA MEDICA E ODONTOLOGICA AOS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51000000"/>
    <s v="RECURSOS LIVRES DA SEGURIDADE SOCIAL"/>
    <x v="54"/>
    <x v="3"/>
    <s v="19493530151"/>
    <s v="1949353015141000"/>
    <n v="4183603"/>
    <n v="4183603"/>
    <m/>
    <n v="4183603"/>
    <n v="0"/>
    <n v="133054"/>
    <m/>
    <n v="4050549"/>
    <n v="311648.33"/>
    <n v="309393.99"/>
  </r>
  <r>
    <s v="2021"/>
    <x v="18"/>
    <s v="MINISTERIO DAS COMUNICACOES"/>
    <x v="1"/>
    <x v="1"/>
    <s v="0032"/>
    <s v="PROGRAMA DE GESTAO E MANUTENCAO DO PODER EXECUTIVO"/>
    <x v="20"/>
    <x v="20"/>
    <s v="24131003220170001"/>
    <s v="41101"/>
    <s v="24"/>
    <s v="131"/>
    <s v="0032"/>
    <s v="2017"/>
    <s v="0000"/>
    <s v="COMUNICACAO INSTITUCIONAL - DESPESAS DIVERSAS"/>
    <s v="20170001"/>
    <s v="COMUNICACAO INSTITUCIONAL           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55"/>
    <x v="0"/>
    <s v="19494430100"/>
    <s v="1949443010041000"/>
    <n v="101990459"/>
    <n v="95871032"/>
    <m/>
    <n v="314343232"/>
    <n v="116103232"/>
    <n v="0"/>
    <m/>
    <n v="178240000"/>
    <n v="77662399.459999993"/>
    <n v="75903243.010000005"/>
  </r>
  <r>
    <s v="2021"/>
    <x v="18"/>
    <s v="MINISTERIO DAS COMUNICACOES"/>
    <x v="1"/>
    <x v="1"/>
    <s v="0032"/>
    <s v="PROGRAMA DE GESTAO E MANUTENCAO DO PODER EXECUTIVO"/>
    <x v="20"/>
    <x v="20"/>
    <s v="24131003220170001"/>
    <s v="41101"/>
    <s v="24"/>
    <s v="131"/>
    <s v="0032"/>
    <s v="2017"/>
    <s v="0005"/>
    <s v="CAPACITACAO DE AGENTES PARA O SISTEMA DE COMUNICACAO DE GOVERNO DO PODER EXECUTIVO FEDERAL - SICOM"/>
    <s v="20170001"/>
    <s v="COMUNICACAO INSTITUCIONAL           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56"/>
    <x v="0"/>
    <s v="19495630100"/>
    <s v="1949563010041000"/>
    <n v="15000"/>
    <n v="15000"/>
    <m/>
    <n v="50000"/>
    <n v="50000"/>
    <m/>
    <m/>
    <m/>
    <m/>
    <m/>
  </r>
  <r>
    <s v="2021"/>
    <x v="18"/>
    <s v="MINISTERIO DAS COMUNICACOES"/>
    <x v="1"/>
    <x v="1"/>
    <s v="0032"/>
    <s v="PROGRAMA DE GESTAO E MANUTENCAO DO PODER EXECUTIVO"/>
    <x v="20"/>
    <x v="20"/>
    <s v="24131003220170001"/>
    <s v="41101"/>
    <s v="24"/>
    <s v="131"/>
    <s v="0032"/>
    <s v="2017"/>
    <s v="0006"/>
    <s v="COMUNICACAO E TRANSMISSAO DE ATOS E FATOS DO GOVERNO FEDERAL"/>
    <s v="20170001"/>
    <s v="COMUNICACAO INSTITUCIONAL           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57"/>
    <x v="0"/>
    <s v="19496030100"/>
    <s v="1949603010041000"/>
    <n v="9000000"/>
    <n v="9000000"/>
    <m/>
    <n v="35000000"/>
    <n v="6234000"/>
    <m/>
    <m/>
    <n v="28766000"/>
    <n v="14572542.210000001"/>
    <n v="14572542.210000001"/>
  </r>
  <r>
    <s v="2021"/>
    <x v="18"/>
    <s v="MINISTERIO DAS COMUNICACOES"/>
    <x v="1"/>
    <x v="1"/>
    <s v="0032"/>
    <s v="PROGRAMA DE GESTAO E MANUTENCAO DO PODER EXECUTIVO"/>
    <x v="20"/>
    <x v="20"/>
    <s v="24131003220170001"/>
    <s v="41101"/>
    <s v="24"/>
    <s v="131"/>
    <s v="0032"/>
    <s v="2017"/>
    <s v="0007"/>
    <s v="PROMOCAO DO BRASIL NO EXTERIOR"/>
    <s v="20170001"/>
    <s v="COMUNICACAO INSTITUCIONAL           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58"/>
    <x v="0"/>
    <s v="19496130100"/>
    <s v="1949613010041000"/>
    <n v="30000000"/>
    <n v="28200000"/>
    <m/>
    <n v="89091581"/>
    <n v="0"/>
    <n v="89091581"/>
    <m/>
    <m/>
    <m/>
    <m/>
  </r>
  <r>
    <s v="2021"/>
    <x v="18"/>
    <s v="MINISTERIO DAS COMUNICACOES"/>
    <x v="1"/>
    <x v="1"/>
    <s v="0032"/>
    <s v="PROGRAMA DE GESTAO E MANUTENCAO DO PODER EXECUTIVO"/>
    <x v="3"/>
    <x v="3"/>
    <s v="24122003220TP0001"/>
    <s v="41101"/>
    <s v="24"/>
    <s v="122"/>
    <s v="0032"/>
    <s v="20TP"/>
    <s v="0000"/>
    <s v="ATIVOS CIVIS DA UNIAO"/>
    <s v="20TP0001"/>
    <s v="ATIVOS CIVIS DA UNIAO                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1"/>
    <s v="PESSOAL E ENCARGOS SOCIAIS"/>
    <s v="0100000000"/>
    <s v="RECURSOS PRIMARIOS DE LIVRE APLICACAO"/>
    <x v="22"/>
    <x v="0"/>
    <s v="19493210100"/>
    <s v="1949321010041000"/>
    <n v="43145187"/>
    <n v="43145187"/>
    <m/>
    <n v="43145187"/>
    <n v="0"/>
    <n v="0"/>
    <m/>
    <n v="34278991.460000001"/>
    <n v="18609658.68"/>
    <n v="18586834.469999999"/>
  </r>
  <r>
    <s v="2021"/>
    <x v="18"/>
    <s v="MINISTERIO DAS COMUNICACOES"/>
    <x v="1"/>
    <x v="1"/>
    <s v="0032"/>
    <s v="PROGRAMA DE GESTAO E MANUTENCAO DO PODER EXECUTIVO"/>
    <x v="3"/>
    <x v="3"/>
    <s v="24122003220TP0001"/>
    <s v="41101"/>
    <s v="24"/>
    <s v="122"/>
    <s v="0032"/>
    <s v="20TP"/>
    <s v="0000"/>
    <s v="ATIVOS CIVIS DA UNIAO"/>
    <s v="20TP0001"/>
    <s v="ATIVOS CIVIS DA UNIAO                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1"/>
    <s v="PESSOAL E ENCARGOS SOCIAIS"/>
    <s v="0188000000"/>
    <s v="RECURSOS FINANCEIROS DE LIVRE APLICACAO"/>
    <x v="22"/>
    <x v="5"/>
    <s v="19493210188"/>
    <s v="1949321018841000"/>
    <m/>
    <m/>
    <m/>
    <n v="24167439"/>
    <n v="24167439"/>
    <n v="0"/>
    <m/>
    <m/>
    <m/>
    <m/>
  </r>
  <r>
    <s v="2021"/>
    <x v="18"/>
    <s v="MINISTERIO DAS COMUNICACOES"/>
    <x v="1"/>
    <x v="1"/>
    <s v="0032"/>
    <s v="PROGRAMA DE GESTAO E MANUTENCAO DO PODER EXECUTIVO"/>
    <x v="4"/>
    <x v="4"/>
    <s v="243010032212B0001"/>
    <s v="41101"/>
    <s v="24"/>
    <s v="301"/>
    <s v="0032"/>
    <s v="212B"/>
    <s v="0001"/>
    <s v="ASSISTENCIA PRE-ESCOLAR AOS DEPENDENTES DE SERVIDORES CIVIS E DE EMPREGADOS"/>
    <s v="212B0001"/>
    <s v="BENEFICIOS OBRIGATORIOS AOS SERVIDO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59"/>
    <x v="0"/>
    <s v="19493430100"/>
    <s v="1949343010041000"/>
    <n v="285699"/>
    <n v="285699"/>
    <m/>
    <n v="428548"/>
    <n v="142849"/>
    <m/>
    <m/>
    <n v="285699"/>
    <n v="37236"/>
    <n v="37236"/>
  </r>
  <r>
    <s v="2021"/>
    <x v="18"/>
    <s v="MINISTERIO DAS COMUNICACOES"/>
    <x v="1"/>
    <x v="1"/>
    <s v="0032"/>
    <s v="PROGRAMA DE GESTAO E MANUTENCAO DO PODER EXECUTIVO"/>
    <x v="4"/>
    <x v="4"/>
    <s v="243010032212B0001"/>
    <s v="41101"/>
    <s v="24"/>
    <s v="301"/>
    <s v="0032"/>
    <s v="212B"/>
    <s v="0001"/>
    <s v="ASSISTENCIA PRE-ESCOLAR AOS DEPENDENTES DE SERVIDORES CIVIS E DE EMPREGADOS"/>
    <s v="212B0001"/>
    <s v="BENEFICIOS OBRIGATORIOS AOS SERVIDO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88000000"/>
    <s v="RECURSOS FINANCEIROS DE LIVRE APLICACAO"/>
    <x v="59"/>
    <x v="5"/>
    <s v="19493430188"/>
    <s v="1949343018841000"/>
    <m/>
    <m/>
    <m/>
    <n v="142849"/>
    <n v="142849"/>
    <m/>
    <m/>
    <m/>
    <m/>
    <m/>
  </r>
  <r>
    <s v="2021"/>
    <x v="18"/>
    <s v="MINISTERIO DAS COMUNICACOES"/>
    <x v="1"/>
    <x v="1"/>
    <s v="0032"/>
    <s v="PROGRAMA DE GESTAO E MANUTENCAO DO PODER EXECUTIVO"/>
    <x v="4"/>
    <x v="4"/>
    <s v="243010032212B0001"/>
    <s v="41101"/>
    <s v="24"/>
    <s v="301"/>
    <s v="0032"/>
    <s v="212B"/>
    <s v="0003"/>
    <s v="AUXILIO-TRANSPORTE DE CIVIS ATIVOS"/>
    <s v="212B0001"/>
    <s v="BENEFICIOS OBRIGATORIOS AOS SERVIDO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60"/>
    <x v="0"/>
    <s v="19493730100"/>
    <s v="1949373010041000"/>
    <n v="460778"/>
    <n v="460778"/>
    <m/>
    <n v="691165"/>
    <n v="230387"/>
    <m/>
    <m/>
    <n v="460778"/>
    <n v="31551.87"/>
    <n v="28534.53"/>
  </r>
  <r>
    <s v="2021"/>
    <x v="18"/>
    <s v="MINISTERIO DAS COMUNICACOES"/>
    <x v="1"/>
    <x v="1"/>
    <s v="0032"/>
    <s v="PROGRAMA DE GESTAO E MANUTENCAO DO PODER EXECUTIVO"/>
    <x v="4"/>
    <x v="4"/>
    <s v="243010032212B0001"/>
    <s v="41101"/>
    <s v="24"/>
    <s v="301"/>
    <s v="0032"/>
    <s v="212B"/>
    <s v="0003"/>
    <s v="AUXILIO-TRANSPORTE DE CIVIS ATIVOS"/>
    <s v="212B0001"/>
    <s v="BENEFICIOS OBRIGATORIOS AOS SERVIDO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88000000"/>
    <s v="RECURSOS FINANCEIROS DE LIVRE APLICACAO"/>
    <x v="60"/>
    <x v="5"/>
    <s v="19493730188"/>
    <s v="1949373018841000"/>
    <m/>
    <m/>
    <m/>
    <n v="230387"/>
    <n v="230387"/>
    <m/>
    <m/>
    <m/>
    <m/>
    <m/>
  </r>
  <r>
    <s v="2021"/>
    <x v="18"/>
    <s v="MINISTERIO DAS COMUNICACOES"/>
    <x v="1"/>
    <x v="1"/>
    <s v="0032"/>
    <s v="PROGRAMA DE GESTAO E MANUTENCAO DO PODER EXECUTIVO"/>
    <x v="4"/>
    <x v="4"/>
    <s v="243010032212B0001"/>
    <s v="41101"/>
    <s v="24"/>
    <s v="301"/>
    <s v="0032"/>
    <s v="212B"/>
    <s v="0005"/>
    <s v="AUXILIO-ALIMENTACAO DE CIVIS ATIVOS"/>
    <s v="212B0001"/>
    <s v="BENEFICIOS OBRIGATORIOS AOS SERVIDO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61"/>
    <x v="0"/>
    <s v="19493830100"/>
    <s v="1949383010041000"/>
    <n v="3246424"/>
    <n v="3246424"/>
    <m/>
    <n v="4869636"/>
    <n v="2488951.66"/>
    <m/>
    <m/>
    <n v="2380684.34"/>
    <n v="789941.76000000001"/>
    <n v="789297.82"/>
  </r>
  <r>
    <s v="2021"/>
    <x v="18"/>
    <s v="MINISTERIO DAS COMUNICACOES"/>
    <x v="1"/>
    <x v="1"/>
    <s v="0032"/>
    <s v="PROGRAMA DE GESTAO E MANUTENCAO DO PODER EXECUTIVO"/>
    <x v="4"/>
    <x v="4"/>
    <s v="243010032212B0001"/>
    <s v="41101"/>
    <s v="24"/>
    <s v="301"/>
    <s v="0032"/>
    <s v="212B"/>
    <s v="0005"/>
    <s v="AUXILIO-ALIMENTACAO DE CIVIS ATIVOS"/>
    <s v="212B0001"/>
    <s v="BENEFICIOS OBRIGATORIOS AOS SERVIDO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88000000"/>
    <s v="RECURSOS FINANCEIROS DE LIVRE APLICACAO"/>
    <x v="61"/>
    <x v="5"/>
    <s v="19493830188"/>
    <s v="1949383018841000"/>
    <m/>
    <m/>
    <m/>
    <n v="1623212"/>
    <n v="1623212"/>
    <m/>
    <m/>
    <m/>
    <m/>
    <m/>
  </r>
  <r>
    <s v="2021"/>
    <x v="18"/>
    <s v="MINISTERIO DAS COMUNICACOES"/>
    <x v="1"/>
    <x v="1"/>
    <s v="0032"/>
    <s v="PROGRAMA DE GESTAO E MANUTENCAO DO PODER EXECUTIVO"/>
    <x v="4"/>
    <x v="4"/>
    <s v="243010032212B0001"/>
    <s v="41101"/>
    <s v="24"/>
    <s v="301"/>
    <s v="0032"/>
    <s v="212B"/>
    <s v="0009"/>
    <s v="AUXILIO-FUNERAL E NATALIDADE DE CIVIS"/>
    <s v="212B0001"/>
    <s v="BENEFICIOS OBRIGATORIOS AOS SERVIDO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62"/>
    <x v="0"/>
    <s v="19493930100"/>
    <s v="1949393010041000"/>
    <n v="272595"/>
    <n v="272595"/>
    <m/>
    <n v="408893"/>
    <n v="136298"/>
    <m/>
    <m/>
    <n v="272595"/>
    <n v="1318.5"/>
    <n v="659.25"/>
  </r>
  <r>
    <s v="2021"/>
    <x v="18"/>
    <s v="MINISTERIO DAS COMUNICACOES"/>
    <x v="1"/>
    <x v="1"/>
    <s v="0032"/>
    <s v="PROGRAMA DE GESTAO E MANUTENCAO DO PODER EXECUTIVO"/>
    <x v="4"/>
    <x v="4"/>
    <s v="243010032212B0001"/>
    <s v="41101"/>
    <s v="24"/>
    <s v="301"/>
    <s v="0032"/>
    <s v="212B"/>
    <s v="0009"/>
    <s v="AUXILIO-FUNERAL E NATALIDADE DE CIVIS"/>
    <s v="212B0001"/>
    <s v="BENEFICIOS OBRIGATORIOS AOS SERVIDO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88000000"/>
    <s v="RECURSOS FINANCEIROS DE LIVRE APLICACAO"/>
    <x v="62"/>
    <x v="5"/>
    <s v="19493930188"/>
    <s v="1949393018841000"/>
    <m/>
    <m/>
    <m/>
    <n v="136297"/>
    <n v="136297"/>
    <m/>
    <m/>
    <m/>
    <m/>
    <m/>
  </r>
  <r>
    <s v="2021"/>
    <x v="18"/>
    <s v="MINISTERIO DAS COMUNICACOES"/>
    <x v="1"/>
    <x v="1"/>
    <s v="0032"/>
    <s v="PROGRAMA DE GESTAO E MANUTENCAO DO PODER EXECUTIVO"/>
    <x v="5"/>
    <x v="5"/>
    <s v="241220032216H0001"/>
    <s v="41101"/>
    <s v="24"/>
    <s v="122"/>
    <s v="0032"/>
    <s v="216H"/>
    <s v="0003"/>
    <s v="AJUDA DE CUSTO PARA MORADIA OU AUXILIO-MORADIA A AGENTES PUBLICOS - SECRETARIA EXECUTIVA"/>
    <s v="216H0001"/>
    <s v="AJUDA DE CUSTO PARA MORADIA OU AUXILI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23"/>
    <x v="0"/>
    <s v="19495230100"/>
    <s v="1949523010041000"/>
    <n v="199993"/>
    <n v="187994"/>
    <m/>
    <n v="841272"/>
    <n v="153039.01999999999"/>
    <n v="0"/>
    <m/>
    <n v="336788.95"/>
    <n v="236971.02"/>
    <n v="236971.02"/>
  </r>
  <r>
    <s v="2021"/>
    <x v="18"/>
    <s v="MINISTERIO DAS COMUNICACOES"/>
    <x v="1"/>
    <x v="1"/>
    <s v="0032"/>
    <s v="PROGRAMA DE GESTAO E MANUTENCAO DO PODER EXECUTIVO"/>
    <x v="16"/>
    <x v="16"/>
    <s v="24131003246410001"/>
    <s v="41101"/>
    <s v="24"/>
    <s v="131"/>
    <s v="0032"/>
    <s v="4641"/>
    <s v="0001"/>
    <s v="PUBLICIDADE DE UTILIDADE PUBLICA - ADMINISTRACAO DIRETA"/>
    <s v="46410001"/>
    <s v="PUBLICIDADE DE UTILIDADE PUBLICA    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63"/>
    <x v="0"/>
    <s v="19494730100"/>
    <s v="1949473010041000"/>
    <n v="12300000"/>
    <n v="11562001"/>
    <m/>
    <n v="18347460"/>
    <n v="18347460"/>
    <n v="0"/>
    <m/>
    <m/>
    <m/>
    <m/>
  </r>
  <r>
    <s v="2021"/>
    <x v="18"/>
    <s v="MINISTERIO DAS COMUNICACOES"/>
    <x v="1"/>
    <x v="1"/>
    <s v="0032"/>
    <s v="PROGRAMA DE GESTAO E MANUTENCAO DO PODER EXECUTIVO"/>
    <x v="16"/>
    <x v="16"/>
    <s v="24131003246410001"/>
    <s v="41101"/>
    <s v="24"/>
    <s v="131"/>
    <s v="0032"/>
    <s v="4641"/>
    <s v="0002"/>
    <s v="PUBLICIDADE DE UTILIDADE PUBLICA - SECOM"/>
    <s v="46410001"/>
    <s v="PUBLICIDADE DE UTILIDADE PUBLICA    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46"/>
    <x v="0"/>
    <s v="19495030100"/>
    <s v="1949503010041000"/>
    <n v="12186019"/>
    <n v="11454857"/>
    <m/>
    <n v="54439571"/>
    <n v="4024571"/>
    <n v="0"/>
    <m/>
    <n v="40415000"/>
    <n v="19409659.91"/>
    <n v="18576845.350000001"/>
  </r>
  <r>
    <s v="2021"/>
    <x v="18"/>
    <s v="MINISTERIO DAS COMUNICACOES"/>
    <x v="1"/>
    <x v="1"/>
    <s v="0909"/>
    <s v="OPERACOES ESPECIAIS: OUTROS ENCARGOS ESPECIAIS"/>
    <x v="21"/>
    <x v="21"/>
    <s v="28846090900S60001"/>
    <s v="41101"/>
    <s v="28"/>
    <s v="846"/>
    <s v="0909"/>
    <s v="00S6"/>
    <s v="0000"/>
    <s v="BENEFICIO ESPECIAL E DEMAIS COMPLEMENTACOES DE APOSENTADORIAS - DESPESAS DIVERSAS"/>
    <s v="00S60001"/>
    <s v="BENEFICIO ESPECIAL E DEMAIS COMPLEMEN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1"/>
    <s v="PESSOAL E ENCARGOS SOCIAIS"/>
    <s v="0151000000"/>
    <s v="RECURSOS LIVRES DA SEGURIDADE SOCIAL"/>
    <x v="64"/>
    <x v="3"/>
    <s v="20190210151"/>
    <s v="2019021015141000"/>
    <m/>
    <n v="130"/>
    <m/>
    <n v="130"/>
    <n v="130"/>
    <m/>
    <m/>
    <m/>
    <m/>
    <m/>
  </r>
  <r>
    <s v="2021"/>
    <x v="18"/>
    <s v="MINISTERIO DAS COMUNICACOES"/>
    <x v="1"/>
    <x v="1"/>
    <s v="0909"/>
    <s v="OPERACOES ESPECIAIS: OUTROS ENCARGOS ESPECIAIS"/>
    <x v="21"/>
    <x v="21"/>
    <s v="28846090900S60001"/>
    <s v="41101"/>
    <s v="28"/>
    <s v="846"/>
    <s v="0909"/>
    <s v="00S6"/>
    <s v="0001"/>
    <s v="BENEFICIO ESPECIAL"/>
    <s v="00S60001"/>
    <s v="BENEFICIO ESPECIAL E DEMAIS COMPLEMEN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1"/>
    <s v="PESSOAL E ENCARGOS SOCIAIS"/>
    <s v="0118000000"/>
    <s v="RECEITAS DE CONCURSOS DE PROGNOSTICOS"/>
    <x v="65"/>
    <x v="9"/>
    <s v="19493610118"/>
    <s v="1949361011841000"/>
    <n v="1000"/>
    <n v="870"/>
    <m/>
    <n v="870"/>
    <n v="870"/>
    <m/>
    <m/>
    <m/>
    <m/>
    <m/>
  </r>
  <r>
    <s v="2021"/>
    <x v="18"/>
    <s v="MINISTERIO DAS COMUNICACOES"/>
    <x v="1"/>
    <x v="1"/>
    <s v="2205"/>
    <s v="CONECTA BRASIL"/>
    <x v="22"/>
    <x v="22"/>
    <s v="04211220500PN0002"/>
    <s v="41101"/>
    <s v="04"/>
    <s v="211"/>
    <s v="2205"/>
    <s v="00PN"/>
    <s v="0000"/>
    <s v="PARTICIPACAO DO BRASIL, COMO PAIS NAO MEMBRO, EM ATIVIDADES DE COOPERACAO ECONOMICA JUNTO A ORGANIZACAO PARA COOPERACAO E DESENVOLVIMENTO ECONOMICO - OCDE E SEUS ORGAOS VINCULADOS"/>
    <s v="00PN0002"/>
    <s v="PARTICIPACAO DO BRASIL, COMO PAIS NAO - EXTERIOR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66"/>
    <x v="0"/>
    <s v="19494030100"/>
    <s v="1949403010041000"/>
    <n v="30000"/>
    <n v="28200"/>
    <m/>
    <n v="98200"/>
    <n v="0"/>
    <m/>
    <m/>
    <n v="98200"/>
    <n v="83503.070000000007"/>
    <n v="83503.070000000007"/>
  </r>
  <r>
    <s v="2021"/>
    <x v="18"/>
    <s v="MINISTERIO DAS COMUNICACOES"/>
    <x v="1"/>
    <x v="1"/>
    <s v="2205"/>
    <s v="CONECTA BRASIL"/>
    <x v="23"/>
    <x v="23"/>
    <s v="24126220515UK0001"/>
    <s v="41101"/>
    <s v="24"/>
    <s v="126"/>
    <s v="2205"/>
    <s v="15UK"/>
    <s v="0000"/>
    <s v="IMPLEMENTACAO DE PROJETOS DE CIDADES DIGITAIS E INTELIGENTES"/>
    <s v="15UK0001"/>
    <s v="IMPLEMENTACAO DE PROJETOS DE CIDADES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67"/>
    <x v="0"/>
    <s v="19494130100"/>
    <s v="1949413010041000"/>
    <n v="30000"/>
    <n v="28200"/>
    <m/>
    <n v="98200"/>
    <n v="1403.74"/>
    <m/>
    <m/>
    <n v="96796.26"/>
    <m/>
    <m/>
  </r>
  <r>
    <s v="2021"/>
    <x v="18"/>
    <s v="MINISTERIO DAS COMUNICACOES"/>
    <x v="1"/>
    <x v="1"/>
    <s v="2205"/>
    <s v="CONECTA BRASIL"/>
    <x v="24"/>
    <x v="24"/>
    <s v="24126220515UL0010"/>
    <s v="41101"/>
    <s v="24"/>
    <s v="126"/>
    <s v="2205"/>
    <s v="15UL"/>
    <s v="0000"/>
    <s v="IMPLANTACAO DE INFRAESTRUTURA PARA OS PROJETOS NORTE E NORDESTE CONECTADOS, POR ORGANIZACAO SOCIAL (LEI N. 9.637, DE 15 DE MAIO DE 1998)"/>
    <s v="15UL0010"/>
    <s v="IMPLANTACAO DE INFRAESTRUTURA PARA OS - NA REGIAO NORTE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68"/>
    <x v="0"/>
    <s v="19494230100"/>
    <s v="1949423010041000"/>
    <n v="7200000"/>
    <n v="6768000"/>
    <m/>
    <n v="23088453"/>
    <n v="0"/>
    <n v="23088453"/>
    <m/>
    <m/>
    <m/>
    <m/>
  </r>
  <r>
    <s v="2021"/>
    <x v="18"/>
    <s v="MINISTERIO DAS COMUNICACOES"/>
    <x v="1"/>
    <x v="1"/>
    <s v="2205"/>
    <s v="CONECTA BRASIL"/>
    <x v="24"/>
    <x v="24"/>
    <s v="24126220515UL0020"/>
    <s v="41101"/>
    <s v="24"/>
    <s v="126"/>
    <s v="2205"/>
    <s v="15UL"/>
    <s v="0000"/>
    <s v="IMPLANTACAO DE INFRAESTRUTURA PARA OS PROJETOS NORTE E NORDESTE CONECTADOS, POR ORGANIZACAO SOCIAL (LEI N. 9.637, DE 15 DE MAIO DE 1998)"/>
    <s v="15UL0020"/>
    <s v="IMPLANTACAO DE INFRAESTRUTURA PARA OS - NA REGIAO NORDESTE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69"/>
    <x v="0"/>
    <s v="20500330100"/>
    <s v="2050033010041000"/>
    <m/>
    <m/>
    <m/>
    <n v="3600000"/>
    <n v="3600000"/>
    <m/>
    <m/>
    <m/>
    <m/>
    <m/>
  </r>
  <r>
    <s v="2021"/>
    <x v="18"/>
    <s v="MINISTERIO DAS COMUNICACOES"/>
    <x v="1"/>
    <x v="1"/>
    <s v="2205"/>
    <s v="CONECTA BRASIL"/>
    <x v="17"/>
    <x v="17"/>
    <s v="24126220520V80001"/>
    <s v="41101"/>
    <s v="24"/>
    <s v="126"/>
    <s v="2205"/>
    <s v="20V8"/>
    <s v="0000"/>
    <s v="APOIO A INICIATIVAS E PROJETOS DE INCLUSAO DIGITAL - DESPESAS DIVERSAS"/>
    <s v="20V80001"/>
    <s v="APOIO A INICIATIVAS E PROJETOS DE INC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3"/>
    <s v="INVESTIMENTOS"/>
    <s v="0100000000"/>
    <s v="RECURSOS PRIMARIOS DE LIVRE APLICACAO"/>
    <x v="70"/>
    <x v="0"/>
    <s v="19494340100"/>
    <s v="1949434010041000"/>
    <n v="400000"/>
    <m/>
    <m/>
    <m/>
    <m/>
    <m/>
    <m/>
    <m/>
    <m/>
    <m/>
  </r>
  <r>
    <s v="2021"/>
    <x v="18"/>
    <s v="MINISTERIO DAS COMUNICACOES"/>
    <x v="1"/>
    <x v="1"/>
    <s v="2205"/>
    <s v="CONECTA BRASIL"/>
    <x v="17"/>
    <x v="17"/>
    <s v="24126220520V80001"/>
    <s v="41101"/>
    <s v="24"/>
    <s v="126"/>
    <s v="2205"/>
    <s v="20V8"/>
    <s v="0000"/>
    <s v="APOIO A INICIATIVAS E PROJETOS DE INCLUSAO DIGITAL - DESPESAS DIVERSAS"/>
    <s v="20V80001"/>
    <s v="APOIO A INICIATIVAS E PROJETOS DE INC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70"/>
    <x v="0"/>
    <s v="19494330100"/>
    <s v="1949433010041000"/>
    <n v="480000"/>
    <n v="451201"/>
    <m/>
    <n v="1571201"/>
    <n v="0"/>
    <n v="1571201"/>
    <m/>
    <m/>
    <m/>
    <m/>
  </r>
  <r>
    <s v="2021"/>
    <x v="18"/>
    <s v="MINISTERIO DAS COMUNICACOES"/>
    <x v="1"/>
    <x v="1"/>
    <s v="2205"/>
    <s v="CONECTA BRASIL"/>
    <x v="17"/>
    <x v="17"/>
    <s v="24126220520V80001"/>
    <s v="41101"/>
    <s v="24"/>
    <s v="126"/>
    <s v="2205"/>
    <s v="20V8"/>
    <s v="0000"/>
    <s v="APOIO A INICIATIVAS E PROJETOS DE INCLUSAO DIGITAL - DESPESAS DIVERSAS"/>
    <s v="20V80001"/>
    <s v="APOIO A INICIATIVAS E PROJETOS DE INC - NACIONAL"/>
    <s v="6"/>
    <x v="3"/>
    <s v="202139740009"/>
    <s v="ELIAS VAZ / EMENDA 9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88000000"/>
    <s v="RECURSOS FINANCEIROS DE LIVRE APLICACAO"/>
    <x v="71"/>
    <x v="5"/>
    <s v="20510230188"/>
    <s v="2051023018841000"/>
    <m/>
    <m/>
    <m/>
    <n v="400000"/>
    <n v="400000"/>
    <n v="0"/>
    <m/>
    <m/>
    <m/>
    <m/>
  </r>
  <r>
    <s v="2021"/>
    <x v="18"/>
    <s v="MINISTERIO DAS COMUNICACOES"/>
    <x v="1"/>
    <x v="1"/>
    <s v="2205"/>
    <s v="CONECTA BRASIL"/>
    <x v="17"/>
    <x v="17"/>
    <s v="24126220520V80001"/>
    <s v="41101"/>
    <s v="24"/>
    <s v="126"/>
    <s v="2205"/>
    <s v="20V8"/>
    <s v="0000"/>
    <s v="APOIO A INICIATIVAS E PROJETOS DE INCLUSAO DIGITAL - DESPESAS DIVERSAS"/>
    <s v="20V80001"/>
    <s v="APOIO A INICIATIVAS E PROJETOS DE INC - NACIONAL"/>
    <s v="6"/>
    <x v="3"/>
    <s v="202139840008"/>
    <s v="FERNANDA MELCHIONNA / EMENDA 8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72"/>
    <x v="0"/>
    <s v="20192530100"/>
    <s v="2019253010041000"/>
    <m/>
    <n v="242393"/>
    <m/>
    <n v="242393"/>
    <n v="242393"/>
    <n v="0"/>
    <m/>
    <m/>
    <m/>
    <m/>
  </r>
  <r>
    <s v="2021"/>
    <x v="18"/>
    <s v="MINISTERIO DAS COMUNICACOES"/>
    <x v="1"/>
    <x v="1"/>
    <s v="2205"/>
    <s v="CONECTA BRASIL"/>
    <x v="17"/>
    <x v="17"/>
    <s v="24126220520V80001"/>
    <s v="41101"/>
    <s v="24"/>
    <s v="126"/>
    <s v="2205"/>
    <s v="20V8"/>
    <s v="0002"/>
    <s v="APOIO A ESPACOS PUBLICOS DE INCLUSAO DIGITAL"/>
    <s v="20V80001"/>
    <s v="APOIO A INICIATIVAS E PROJETOS DE INC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3"/>
    <s v="INVESTIMENTOS"/>
    <s v="0100000000"/>
    <s v="RECURSOS PRIMARIOS DE LIVRE APLICACAO"/>
    <x v="73"/>
    <x v="0"/>
    <s v="19494940100"/>
    <s v="1949494010041000"/>
    <n v="1500000"/>
    <n v="0"/>
    <m/>
    <n v="558600"/>
    <n v="275307.52000000002"/>
    <m/>
    <m/>
    <n v="283292.48"/>
    <n v="188292.98"/>
    <n v="188292.98"/>
  </r>
  <r>
    <s v="2021"/>
    <x v="18"/>
    <s v="MINISTERIO DAS COMUNICACOES"/>
    <x v="1"/>
    <x v="1"/>
    <s v="2205"/>
    <s v="CONECTA BRASIL"/>
    <x v="17"/>
    <x v="17"/>
    <s v="24126220520V80001"/>
    <s v="41101"/>
    <s v="24"/>
    <s v="126"/>
    <s v="2205"/>
    <s v="20V8"/>
    <s v="0002"/>
    <s v="APOIO A ESPACOS PUBLICOS DE INCLUSAO DIGITAL"/>
    <s v="20V80001"/>
    <s v="APOIO A INICIATIVAS E PROJETOS DE INC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73"/>
    <x v="0"/>
    <s v="19494930100"/>
    <s v="1949493010041000"/>
    <n v="1650000"/>
    <n v="1551000"/>
    <m/>
    <n v="4355511"/>
    <n v="0.99"/>
    <n v="726691"/>
    <m/>
    <n v="3628819.01"/>
    <n v="3628819.01"/>
    <n v="3628819.01"/>
  </r>
  <r>
    <s v="2021"/>
    <x v="18"/>
    <s v="MINISTERIO DAS COMUNICACOES"/>
    <x v="1"/>
    <x v="1"/>
    <s v="2205"/>
    <s v="CONECTA BRASIL"/>
    <x v="17"/>
    <x v="17"/>
    <s v="24126220520V80001"/>
    <s v="41101"/>
    <s v="24"/>
    <s v="126"/>
    <s v="2205"/>
    <s v="20V8"/>
    <s v="0005"/>
    <s v="PROMOCAO DA FORMACAO DIGITAL"/>
    <s v="20V80001"/>
    <s v="APOIO A INICIATIVAS E PROJETOS DE INC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3"/>
    <s v="INVESTIMENTOS"/>
    <s v="0100000000"/>
    <s v="RECURSOS PRIMARIOS DE LIVRE APLICACAO"/>
    <x v="47"/>
    <x v="0"/>
    <s v="19495540100"/>
    <s v="1949554010041000"/>
    <n v="634458"/>
    <m/>
    <m/>
    <m/>
    <m/>
    <m/>
    <m/>
    <m/>
    <m/>
    <m/>
  </r>
  <r>
    <s v="2021"/>
    <x v="18"/>
    <s v="MINISTERIO DAS COMUNICACOES"/>
    <x v="1"/>
    <x v="1"/>
    <s v="2205"/>
    <s v="CONECTA BRASIL"/>
    <x v="17"/>
    <x v="17"/>
    <s v="24126220520V80001"/>
    <s v="41101"/>
    <s v="24"/>
    <s v="126"/>
    <s v="2205"/>
    <s v="20V8"/>
    <s v="0005"/>
    <s v="PROMOCAO DA FORMACAO DIGITAL"/>
    <s v="20V80001"/>
    <s v="APOIO A INICIATIVAS E PROJETOS DE INC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47"/>
    <x v="0"/>
    <s v="19495530100"/>
    <s v="1949553010041000"/>
    <n v="600000"/>
    <n v="564000"/>
    <m/>
    <n v="2411175"/>
    <n v="0"/>
    <n v="480075"/>
    <m/>
    <n v="1000000"/>
    <m/>
    <m/>
  </r>
  <r>
    <s v="2021"/>
    <x v="18"/>
    <s v="MINISTERIO DAS COMUNICACOES"/>
    <x v="1"/>
    <x v="1"/>
    <s v="2205"/>
    <s v="CONECTA BRASIL"/>
    <x v="17"/>
    <x v="17"/>
    <s v="24126220520V80001"/>
    <s v="41101"/>
    <s v="24"/>
    <s v="126"/>
    <s v="2205"/>
    <s v="20V8"/>
    <s v="0006"/>
    <s v="DISPONIBILIZACAO DE INFRAESTRUTURA PARA CONEXAO E ACESSO A INTERNET"/>
    <s v="20V80001"/>
    <s v="APOIO A INICIATIVAS E PROJETOS DE INC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74"/>
    <x v="0"/>
    <s v="19495930100"/>
    <s v="1949593010041000"/>
    <n v="11865616"/>
    <n v="11153679"/>
    <m/>
    <n v="38840118"/>
    <n v="0"/>
    <m/>
    <m/>
    <n v="38840118"/>
    <n v="1562207.34"/>
    <n v="1562207.34"/>
  </r>
  <r>
    <s v="2021"/>
    <x v="18"/>
    <s v="MINISTERIO DAS COMUNICACOES"/>
    <x v="1"/>
    <x v="1"/>
    <s v="2205"/>
    <s v="CONECTA BRASIL"/>
    <x v="17"/>
    <x v="17"/>
    <s v="24126220520V80001"/>
    <s v="41101"/>
    <s v="24"/>
    <s v="126"/>
    <s v="2205"/>
    <s v="20V8"/>
    <s v="0006"/>
    <s v="DISPONIBILIZACAO DE INFRAESTRUTURA PARA CONEXAO E ACESSO A INTERNET"/>
    <s v="20V80001"/>
    <s v="APOIO A INICIATIVAS E PROJETOS DE INC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329000000"/>
    <s v="RECURSOS DE CONCESSOES E PERMISSOES"/>
    <x v="74"/>
    <x v="10"/>
    <s v="19495930329"/>
    <s v="1949593032941000"/>
    <m/>
    <m/>
    <m/>
    <n v="100000000"/>
    <n v="0"/>
    <n v="100000000"/>
    <m/>
    <m/>
    <m/>
    <m/>
  </r>
  <r>
    <s v="2021"/>
    <x v="18"/>
    <s v="MINISTERIO DAS COMUNICACOES"/>
    <x v="1"/>
    <x v="1"/>
    <s v="2205"/>
    <s v="CONECTA BRASIL"/>
    <x v="17"/>
    <x v="17"/>
    <s v="24126220520V80011"/>
    <s v="41101"/>
    <s v="24"/>
    <s v="126"/>
    <s v="2205"/>
    <s v="20V8"/>
    <s v="0000"/>
    <s v="APOIO A INICIATIVAS E PROJETOS DE INCLUSAO DIGITAL - DESPESAS DIVERSAS"/>
    <s v="20V80011"/>
    <s v="APOIO A INICIATIVAS E PROJETOS DE INC - NO ESTADO DE RONDONI"/>
    <s v="6"/>
    <x v="3"/>
    <s v="202130960002"/>
    <s v="EXPEDITO NETTO / EMENDA 2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75"/>
    <x v="0"/>
    <s v="20191430100"/>
    <s v="2019143010041000"/>
    <m/>
    <n v="339993"/>
    <m/>
    <n v="339993"/>
    <n v="0"/>
    <n v="0"/>
    <m/>
    <n v="339993"/>
    <m/>
    <m/>
  </r>
  <r>
    <s v="2021"/>
    <x v="18"/>
    <s v="MINISTERIO DAS COMUNICACOES"/>
    <x v="1"/>
    <x v="1"/>
    <s v="2205"/>
    <s v="CONECTA BRASIL"/>
    <x v="17"/>
    <x v="17"/>
    <s v="24126220520V80011"/>
    <s v="41101"/>
    <s v="24"/>
    <s v="126"/>
    <s v="2205"/>
    <s v="20V8"/>
    <s v="0000"/>
    <s v="APOIO A INICIATIVAS E PROJETOS DE INCLUSAO DIGITAL - DESPESAS DIVERSAS"/>
    <s v="20V80011"/>
    <s v="APOIO A INICIATIVAS E PROJETOS DE INC - NO ESTADO DE RONDONI"/>
    <s v="6"/>
    <x v="3"/>
    <s v="202140920008"/>
    <s v="CONFUCIO MOURA / EMENDA 8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76"/>
    <x v="0"/>
    <s v="20193830100"/>
    <s v="2019383010041000"/>
    <m/>
    <n v="1050000"/>
    <m/>
    <n v="1050000"/>
    <n v="0"/>
    <n v="0"/>
    <m/>
    <n v="1050000"/>
    <m/>
    <m/>
  </r>
  <r>
    <s v="2021"/>
    <x v="18"/>
    <s v="MINISTERIO DAS COMUNICACOES"/>
    <x v="1"/>
    <x v="1"/>
    <s v="2205"/>
    <s v="CONECTA BRASIL"/>
    <x v="17"/>
    <x v="17"/>
    <s v="24126220520V80012"/>
    <s v="41101"/>
    <s v="24"/>
    <s v="126"/>
    <s v="2205"/>
    <s v="20V8"/>
    <s v="0000"/>
    <s v="APOIO A INICIATIVAS E PROJETOS DE INCLUSAO DIGITAL - DESPESAS DIVERSAS"/>
    <s v="20V80012"/>
    <s v="APOIO A INICIATIVAS E PROJETOS DE INC - NO ESTADO DO ACRE"/>
    <s v="6"/>
    <x v="3"/>
    <s v="202111970001"/>
    <s v="PERPETUA ALMEIDA / EMENDA 1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77"/>
    <x v="0"/>
    <s v="20190330100"/>
    <s v="2019033010041000"/>
    <m/>
    <n v="606996"/>
    <m/>
    <n v="606996"/>
    <n v="606996"/>
    <n v="0"/>
    <m/>
    <m/>
    <m/>
    <m/>
  </r>
  <r>
    <s v="2021"/>
    <x v="18"/>
    <s v="MINISTERIO DAS COMUNICACOES"/>
    <x v="1"/>
    <x v="1"/>
    <s v="2205"/>
    <s v="CONECTA BRASIL"/>
    <x v="17"/>
    <x v="17"/>
    <s v="24126220520V80012"/>
    <s v="41101"/>
    <s v="24"/>
    <s v="126"/>
    <s v="2205"/>
    <s v="20V8"/>
    <s v="0000"/>
    <s v="APOIO A INICIATIVAS E PROJETOS DE INCLUSAO DIGITAL - DESPESAS DIVERSAS"/>
    <s v="20V80012"/>
    <s v="APOIO A INICIATIVAS E PROJETOS DE INC - NO ESTADO DO ACRE"/>
    <s v="6"/>
    <x v="3"/>
    <s v="202124240008"/>
    <s v="FLAVIANO MELO / EMENDA 8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78"/>
    <x v="0"/>
    <s v="20190530100"/>
    <s v="2019053010041000"/>
    <m/>
    <n v="627190"/>
    <m/>
    <n v="627190"/>
    <n v="561190"/>
    <n v="0"/>
    <m/>
    <n v="66000"/>
    <m/>
    <m/>
  </r>
  <r>
    <s v="2021"/>
    <x v="18"/>
    <s v="MINISTERIO DAS COMUNICACOES"/>
    <x v="1"/>
    <x v="1"/>
    <s v="2205"/>
    <s v="CONECTA BRASIL"/>
    <x v="17"/>
    <x v="17"/>
    <s v="24126220520V80012"/>
    <s v="41101"/>
    <s v="24"/>
    <s v="126"/>
    <s v="2205"/>
    <s v="20V8"/>
    <s v="0000"/>
    <s v="APOIO A INICIATIVAS E PROJETOS DE INCLUSAO DIGITAL - DESPESAS DIVERSAS"/>
    <s v="20V80012"/>
    <s v="APOIO A INICIATIVAS E PROJETOS DE INC - NO ESTADO DO ACRE"/>
    <s v="6"/>
    <x v="3"/>
    <s v="202129140002"/>
    <s v="SERGIO PETECAO / EMENDA 2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79"/>
    <x v="0"/>
    <s v="20191230100"/>
    <s v="2019123010041000"/>
    <m/>
    <n v="600000"/>
    <m/>
    <n v="417600"/>
    <n v="417600"/>
    <n v="0"/>
    <m/>
    <m/>
    <m/>
    <m/>
  </r>
  <r>
    <s v="2021"/>
    <x v="18"/>
    <s v="MINISTERIO DAS COMUNICACOES"/>
    <x v="1"/>
    <x v="1"/>
    <s v="2205"/>
    <s v="CONECTA BRASIL"/>
    <x v="17"/>
    <x v="17"/>
    <s v="24126220520V80012"/>
    <s v="41101"/>
    <s v="24"/>
    <s v="126"/>
    <s v="2205"/>
    <s v="20V8"/>
    <s v="0000"/>
    <s v="APOIO A INICIATIVAS E PROJETOS DE INCLUSAO DIGITAL - DESPESAS DIVERSAS"/>
    <s v="20V80012"/>
    <s v="APOIO A INICIATIVAS E PROJETOS DE INC - NO ESTADO DO ACRE"/>
    <s v="6"/>
    <x v="3"/>
    <s v="202137030011"/>
    <s v="LEO DE BRITO / EMENDA 11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80"/>
    <x v="0"/>
    <s v="20191630100"/>
    <s v="2019163010041000"/>
    <m/>
    <n v="600000"/>
    <m/>
    <n v="600000"/>
    <n v="600000"/>
    <n v="0"/>
    <m/>
    <m/>
    <m/>
    <m/>
  </r>
  <r>
    <s v="2021"/>
    <x v="18"/>
    <s v="MINISTERIO DAS COMUNICACOES"/>
    <x v="1"/>
    <x v="1"/>
    <s v="2205"/>
    <s v="CONECTA BRASIL"/>
    <x v="17"/>
    <x v="17"/>
    <s v="24126220520V80014"/>
    <s v="41101"/>
    <s v="24"/>
    <s v="126"/>
    <s v="2205"/>
    <s v="20V8"/>
    <s v="0000"/>
    <s v="APOIO A INICIATIVAS E PROJETOS DE INCLUSAO DIGITAL - DESPESAS DIVERSAS"/>
    <s v="20V80014"/>
    <s v="APOIO A INICIATIVAS E PROJETOS DE INC - NO ESTADO DE RORAIMA"/>
    <s v="6"/>
    <x v="3"/>
    <s v="202141510012"/>
    <s v="JOENIA WAPICHANA / EMENDA 12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81"/>
    <x v="0"/>
    <s v="20194230100"/>
    <s v="2019423010041000"/>
    <m/>
    <n v="440000"/>
    <m/>
    <n v="440000"/>
    <n v="0"/>
    <n v="0"/>
    <m/>
    <n v="440000"/>
    <n v="0"/>
    <m/>
  </r>
  <r>
    <s v="2021"/>
    <x v="18"/>
    <s v="MINISTERIO DAS COMUNICACOES"/>
    <x v="1"/>
    <x v="1"/>
    <s v="2205"/>
    <s v="CONECTA BRASIL"/>
    <x v="17"/>
    <x v="17"/>
    <s v="24126220520V80015"/>
    <s v="41101"/>
    <s v="24"/>
    <s v="126"/>
    <s v="2205"/>
    <s v="20V8"/>
    <s v="0000"/>
    <s v="APOIO A INICIATIVAS E PROJETOS DE INCLUSAO DIGITAL - DESPESAS DIVERSAS"/>
    <s v="20V80015"/>
    <s v="APOIO A INICIATIVAS E PROJETOS DE INC - NO ESTADO DO PARA"/>
    <s v="6"/>
    <x v="3"/>
    <s v="202139370005"/>
    <s v="CELSO SABINO / EMENDA 5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82"/>
    <x v="0"/>
    <s v="20192130100"/>
    <s v="2019213010041000"/>
    <m/>
    <n v="215340"/>
    <m/>
    <n v="215340"/>
    <n v="0"/>
    <n v="0"/>
    <m/>
    <n v="215340"/>
    <m/>
    <m/>
  </r>
  <r>
    <s v="2021"/>
    <x v="18"/>
    <s v="MINISTERIO DAS COMUNICACOES"/>
    <x v="1"/>
    <x v="1"/>
    <s v="2205"/>
    <s v="CONECTA BRASIL"/>
    <x v="17"/>
    <x v="17"/>
    <s v="24126220520V80015"/>
    <s v="41101"/>
    <s v="24"/>
    <s v="126"/>
    <s v="2205"/>
    <s v="20V8"/>
    <s v="0000"/>
    <s v="APOIO A INICIATIVAS E PROJETOS DE INCLUSAO DIGITAL - DESPESAS DIVERSAS"/>
    <s v="20V80015"/>
    <s v="APOIO A INICIATIVAS E PROJETOS DE INC - NO ESTADO DO PARA"/>
    <s v="6"/>
    <x v="3"/>
    <s v="202139470003"/>
    <s v="CRISTIANO VALE / EMENDA 3                                                                                                                                                                                                                                    "/>
    <x v="3"/>
    <s v="INVESTIMENTOS"/>
    <s v="0100000000"/>
    <s v="RECURSOS PRIMARIOS DE LIVRE APLICACAO"/>
    <x v="83"/>
    <x v="0"/>
    <s v="20192340100"/>
    <s v="2019234010041000"/>
    <m/>
    <n v="100000"/>
    <m/>
    <n v="100000"/>
    <n v="0"/>
    <n v="100000"/>
    <m/>
    <m/>
    <m/>
    <m/>
  </r>
  <r>
    <s v="2021"/>
    <x v="18"/>
    <s v="MINISTERIO DAS COMUNICACOES"/>
    <x v="1"/>
    <x v="1"/>
    <s v="2205"/>
    <s v="CONECTA BRASIL"/>
    <x v="17"/>
    <x v="17"/>
    <s v="24126220520V80015"/>
    <s v="41101"/>
    <s v="24"/>
    <s v="126"/>
    <s v="2205"/>
    <s v="20V8"/>
    <s v="0000"/>
    <s v="APOIO A INICIATIVAS E PROJETOS DE INCLUSAO DIGITAL - DESPESAS DIVERSAS"/>
    <s v="20V80015"/>
    <s v="APOIO A INICIATIVAS E PROJETOS DE INC - NO ESTADO DO PARA"/>
    <s v="6"/>
    <x v="3"/>
    <s v="202139470003"/>
    <s v="CRISTIANO VALE / EMENDA 3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83"/>
    <x v="0"/>
    <s v="20192330100"/>
    <s v="2019233010041000"/>
    <m/>
    <n v="39990"/>
    <m/>
    <n v="39990"/>
    <n v="0"/>
    <n v="39990"/>
    <m/>
    <m/>
    <m/>
    <m/>
  </r>
  <r>
    <s v="2021"/>
    <x v="18"/>
    <s v="MINISTERIO DAS COMUNICACOES"/>
    <x v="1"/>
    <x v="1"/>
    <s v="2205"/>
    <s v="CONECTA BRASIL"/>
    <x v="17"/>
    <x v="17"/>
    <s v="24126220520V80021"/>
    <s v="41101"/>
    <s v="24"/>
    <s v="126"/>
    <s v="2205"/>
    <s v="20V8"/>
    <s v="0000"/>
    <s v="APOIO A INICIATIVAS E PROJETOS DE INCLUSAO DIGITAL - DESPESAS DIVERSAS"/>
    <s v="20V80021"/>
    <s v="APOIO A INICIATIVAS E PROJETOS DE INC - NO ESTADO DO MARANHA"/>
    <s v="6"/>
    <x v="3"/>
    <s v="202141110007"/>
    <s v="JUNIOR LOURENCO / EMENDA 7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84"/>
    <x v="0"/>
    <s v="20194030100"/>
    <s v="2019403010041000"/>
    <m/>
    <n v="500000"/>
    <m/>
    <n v="500000"/>
    <n v="500000"/>
    <n v="0"/>
    <m/>
    <m/>
    <m/>
    <m/>
  </r>
  <r>
    <s v="2021"/>
    <x v="18"/>
    <s v="MINISTERIO DAS COMUNICACOES"/>
    <x v="1"/>
    <x v="1"/>
    <s v="2205"/>
    <s v="CONECTA BRASIL"/>
    <x v="17"/>
    <x v="17"/>
    <s v="24126220520V80021"/>
    <s v="41101"/>
    <s v="24"/>
    <s v="126"/>
    <s v="2205"/>
    <s v="20V8"/>
    <s v="0000"/>
    <s v="APOIO A INICIATIVAS E PROJETOS DE INCLUSAO DIGITAL - DESPESAS DIVERSAS"/>
    <s v="20V80021"/>
    <s v="APOIO A INICIATIVAS E PROJETOS DE INC - NO ESTADO DO MARANHA"/>
    <s v="6"/>
    <x v="3"/>
    <s v="202142120009"/>
    <s v="JOSIVALDO JP / EMENDA 9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85"/>
    <x v="0"/>
    <s v="20194630100"/>
    <s v="2019463010041000"/>
    <m/>
    <n v="150000"/>
    <m/>
    <n v="150000"/>
    <n v="0"/>
    <n v="0"/>
    <m/>
    <n v="150000"/>
    <m/>
    <m/>
  </r>
  <r>
    <s v="2021"/>
    <x v="18"/>
    <s v="MINISTERIO DAS COMUNICACOES"/>
    <x v="1"/>
    <x v="1"/>
    <s v="2205"/>
    <s v="CONECTA BRASIL"/>
    <x v="17"/>
    <x v="17"/>
    <s v="24126220520V80021"/>
    <s v="41101"/>
    <s v="24"/>
    <s v="126"/>
    <s v="2205"/>
    <s v="20V8"/>
    <s v="0000"/>
    <s v="APOIO A INICIATIVAS E PROJETOS DE INCLUSAO DIGITAL - DESPESAS DIVERSAS"/>
    <s v="20V80021"/>
    <s v="APOIO A INICIATIVAS E PROJETOS DE INC - NO ESTADO DO MARANHA"/>
    <s v="7"/>
    <x v="4"/>
    <s v="202171110007"/>
    <s v="BANCADA DO MARANHAO / EMENDA 7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86"/>
    <x v="0"/>
    <s v="20195130100"/>
    <s v="2019513010041000"/>
    <m/>
    <n v="750000"/>
    <m/>
    <n v="750000"/>
    <n v="0"/>
    <n v="0"/>
    <m/>
    <n v="750000"/>
    <m/>
    <m/>
  </r>
  <r>
    <s v="2021"/>
    <x v="18"/>
    <s v="MINISTERIO DAS COMUNICACOES"/>
    <x v="1"/>
    <x v="1"/>
    <s v="2205"/>
    <s v="CONECTA BRASIL"/>
    <x v="17"/>
    <x v="17"/>
    <s v="24126220520V80024"/>
    <s v="41101"/>
    <s v="24"/>
    <s v="126"/>
    <s v="2205"/>
    <s v="20V8"/>
    <s v="0000"/>
    <s v="APOIO A INICIATIVAS E PROJETOS DE INCLUSAO DIGITAL - DESPESAS DIVERSAS"/>
    <s v="20V80024"/>
    <s v="APOIO A INICIATIVAS E PROJETOS DE INC - NO ESTADO DO RIO GRA"/>
    <s v="6"/>
    <x v="3"/>
    <s v="202139940006"/>
    <s v="GENERAL GIRAO / EMENDA 6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87"/>
    <x v="0"/>
    <s v="20192730100"/>
    <s v="2019273010041000"/>
    <m/>
    <n v="300000"/>
    <m/>
    <n v="300000"/>
    <n v="0"/>
    <n v="0"/>
    <m/>
    <n v="300000"/>
    <m/>
    <m/>
  </r>
  <r>
    <s v="2021"/>
    <x v="18"/>
    <s v="MINISTERIO DAS COMUNICACOES"/>
    <x v="1"/>
    <x v="1"/>
    <s v="2205"/>
    <s v="CONECTA BRASIL"/>
    <x v="17"/>
    <x v="17"/>
    <s v="24126220520V80024"/>
    <s v="41101"/>
    <s v="24"/>
    <s v="126"/>
    <s v="2205"/>
    <s v="20V8"/>
    <s v="0000"/>
    <s v="APOIO A INICIATIVAS E PROJETOS DE INCLUSAO DIGITAL - DESPESAS DIVERSAS"/>
    <s v="20V80024"/>
    <s v="APOIO A INICIATIVAS E PROJETOS DE INC - NO ESTADO DO RIO GRA"/>
    <s v="6"/>
    <x v="3"/>
    <s v="202142020008"/>
    <s v="CARLA DICKSON / EMENDA 8                                                                                                                                                                                                                                     "/>
    <x v="3"/>
    <s v="INVESTIMENTOS"/>
    <s v="0100000000"/>
    <s v="RECURSOS PRIMARIOS DE LIVRE APLICACAO"/>
    <x v="88"/>
    <x v="0"/>
    <s v="20194540100"/>
    <s v="2019454010041000"/>
    <m/>
    <n v="500000"/>
    <m/>
    <n v="500000"/>
    <n v="500000"/>
    <n v="0"/>
    <m/>
    <m/>
    <m/>
    <m/>
  </r>
  <r>
    <s v="2021"/>
    <x v="18"/>
    <s v="MINISTERIO DAS COMUNICACOES"/>
    <x v="1"/>
    <x v="1"/>
    <s v="2205"/>
    <s v="CONECTA BRASIL"/>
    <x v="17"/>
    <x v="17"/>
    <s v="24126220520V80025"/>
    <s v="41101"/>
    <s v="24"/>
    <s v="126"/>
    <s v="2205"/>
    <s v="20V8"/>
    <s v="0000"/>
    <s v="APOIO A INICIATIVAS E PROJETOS DE INCLUSAO DIGITAL - DESPESAS DIVERSAS"/>
    <s v="20V80025"/>
    <s v="APOIO A INICIATIVAS E PROJETOS DE INC - NO ESTADO DA PARAIBA"/>
    <s v="6"/>
    <x v="3"/>
    <s v="202139690013"/>
    <s v="EDNA HENRIQUE / EMENDA 13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89"/>
    <x v="0"/>
    <s v="20192430100"/>
    <s v="2019243010041000"/>
    <m/>
    <n v="300000"/>
    <m/>
    <n v="300000"/>
    <n v="0"/>
    <n v="0"/>
    <m/>
    <n v="300000"/>
    <m/>
    <m/>
  </r>
  <r>
    <s v="2021"/>
    <x v="18"/>
    <s v="MINISTERIO DAS COMUNICACOES"/>
    <x v="1"/>
    <x v="1"/>
    <s v="2205"/>
    <s v="CONECTA BRASIL"/>
    <x v="17"/>
    <x v="17"/>
    <s v="24126220520V80026"/>
    <s v="41101"/>
    <s v="24"/>
    <s v="126"/>
    <s v="2205"/>
    <s v="20V8"/>
    <s v="0000"/>
    <s v="APOIO A INICIATIVAS E PROJETOS DE INCLUSAO DIGITAL - DESPESAS DIVERSAS"/>
    <s v="20V80026"/>
    <s v="APOIO A INICIATIVAS E PROJETOS DE INC - NO ESTADO DE PERNAMB"/>
    <s v="6"/>
    <x v="3"/>
    <s v="202135390006"/>
    <s v="LUCIANO BIVAR / EMENDA 6                                                                                                                                                                                                                                     "/>
    <x v="3"/>
    <s v="INVESTIMENTOS"/>
    <s v="0100000000"/>
    <s v="RECURSOS PRIMARIOS DE LIVRE APLICACAO"/>
    <x v="90"/>
    <x v="0"/>
    <s v="20191540100"/>
    <s v="2019154010041000"/>
    <m/>
    <n v="300000"/>
    <m/>
    <n v="0"/>
    <n v="0"/>
    <n v="0"/>
    <m/>
    <m/>
    <m/>
    <m/>
  </r>
  <r>
    <s v="2021"/>
    <x v="18"/>
    <s v="MINISTERIO DAS COMUNICACOES"/>
    <x v="1"/>
    <x v="1"/>
    <s v="2205"/>
    <s v="CONECTA BRASIL"/>
    <x v="17"/>
    <x v="17"/>
    <s v="24126220520V80026"/>
    <s v="41101"/>
    <s v="24"/>
    <s v="126"/>
    <s v="2205"/>
    <s v="20V8"/>
    <s v="0000"/>
    <s v="APOIO A INICIATIVAS E PROJETOS DE INCLUSAO DIGITAL - DESPESAS DIVERSAS"/>
    <s v="20V80026"/>
    <s v="APOIO A INICIATIVAS E PROJETOS DE INC - NO ESTADO DE PERNAMB"/>
    <s v="6"/>
    <x v="3"/>
    <s v="202135390006"/>
    <s v="LUCIANO BIVAR / EMENDA 6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90"/>
    <x v="0"/>
    <s v="20191530100"/>
    <s v="2019153010041000"/>
    <m/>
    <n v="0"/>
    <m/>
    <n v="300000"/>
    <n v="0"/>
    <n v="0"/>
    <m/>
    <n v="300000"/>
    <m/>
    <m/>
  </r>
  <r>
    <s v="2021"/>
    <x v="18"/>
    <s v="MINISTERIO DAS COMUNICACOES"/>
    <x v="1"/>
    <x v="1"/>
    <s v="2205"/>
    <s v="CONECTA BRASIL"/>
    <x v="17"/>
    <x v="17"/>
    <s v="24126220520V80026"/>
    <s v="41101"/>
    <s v="24"/>
    <s v="126"/>
    <s v="2205"/>
    <s v="20V8"/>
    <s v="0000"/>
    <s v="APOIO A INICIATIVAS E PROJETOS DE INCLUSAO DIGITAL - DESPESAS DIVERSAS"/>
    <s v="20V80026"/>
    <s v="APOIO A INICIATIVAS E PROJETOS DE INC - NO ESTADO DE PERNAMB"/>
    <s v="6"/>
    <x v="3"/>
    <s v="202140440014"/>
    <s v="MARILIA ARRAES / EMENDA 14                                                                                                                                                                                                                                   "/>
    <x v="3"/>
    <s v="INVESTIMENTOS"/>
    <s v="0100000000"/>
    <s v="RECURSOS PRIMARIOS DE LIVRE APLICACAO"/>
    <x v="91"/>
    <x v="0"/>
    <s v="20193240100"/>
    <s v="2019324010041000"/>
    <m/>
    <n v="100000"/>
    <m/>
    <n v="100000"/>
    <n v="100000"/>
    <n v="0"/>
    <m/>
    <m/>
    <m/>
    <m/>
  </r>
  <r>
    <s v="2021"/>
    <x v="18"/>
    <s v="MINISTERIO DAS COMUNICACOES"/>
    <x v="1"/>
    <x v="1"/>
    <s v="2205"/>
    <s v="CONECTA BRASIL"/>
    <x v="17"/>
    <x v="17"/>
    <s v="24126220520V80027"/>
    <s v="41101"/>
    <s v="24"/>
    <s v="126"/>
    <s v="2205"/>
    <s v="20V8"/>
    <s v="0000"/>
    <s v="APOIO A INICIATIVAS E PROJETOS DE INCLUSAO DIGITAL - DESPESAS DIVERSAS"/>
    <s v="20V80027"/>
    <s v="APOIO A INICIATIVAS E PROJETOS DE INC - NO ESTADO DE ALAGOAS"/>
    <s v="6"/>
    <x v="3"/>
    <s v="202137280004"/>
    <s v="MARX BELTRAO / EMENDA 4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92"/>
    <x v="0"/>
    <s v="20191730100"/>
    <s v="2019173010041000"/>
    <m/>
    <n v="300000"/>
    <m/>
    <n v="300000"/>
    <n v="0"/>
    <n v="0"/>
    <m/>
    <n v="300000"/>
    <m/>
    <m/>
  </r>
  <r>
    <s v="2021"/>
    <x v="18"/>
    <s v="MINISTERIO DAS COMUNICACOES"/>
    <x v="1"/>
    <x v="1"/>
    <s v="2205"/>
    <s v="CONECTA BRASIL"/>
    <x v="17"/>
    <x v="17"/>
    <s v="24126220520V80027"/>
    <s v="41101"/>
    <s v="24"/>
    <s v="126"/>
    <s v="2205"/>
    <s v="20V8"/>
    <s v="0000"/>
    <s v="APOIO A INICIATIVAS E PROJETOS DE INCLUSAO DIGITAL - DESPESAS DIVERSAS"/>
    <s v="20V80027"/>
    <s v="APOIO A INICIATIVAS E PROJETOS DE INC - NO ESTADO DE ALAGOAS"/>
    <s v="7"/>
    <x v="4"/>
    <s v="202171030004"/>
    <s v="BANCADA DE ALAGOAS / EMENDA 4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93"/>
    <x v="0"/>
    <s v="20194930100"/>
    <s v="2019493010041000"/>
    <m/>
    <n v="11200212"/>
    <m/>
    <n v="11200212"/>
    <n v="7975812"/>
    <n v="0"/>
    <m/>
    <n v="3224400"/>
    <m/>
    <m/>
  </r>
  <r>
    <s v="2021"/>
    <x v="18"/>
    <s v="MINISTERIO DAS COMUNICACOES"/>
    <x v="1"/>
    <x v="1"/>
    <s v="2205"/>
    <s v="CONECTA BRASIL"/>
    <x v="17"/>
    <x v="17"/>
    <s v="24126220520V80028"/>
    <s v="41101"/>
    <s v="24"/>
    <s v="126"/>
    <s v="2205"/>
    <s v="20V8"/>
    <s v="0000"/>
    <s v="APOIO A INICIATIVAS E PROJETOS DE INCLUSAO DIGITAL - DESPESAS DIVERSAS"/>
    <s v="20V80028"/>
    <s v="APOIO A INICIATIVAS E PROJETOS DE INC - NO ESTADO DE SERGIPE"/>
    <s v="6"/>
    <x v="3"/>
    <s v="202129790004"/>
    <s v="FABIO REIS / EMENDA 4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94"/>
    <x v="0"/>
    <s v="20191330100"/>
    <s v="2019133010041000"/>
    <m/>
    <n v="150000"/>
    <m/>
    <n v="150000"/>
    <n v="0"/>
    <n v="0"/>
    <m/>
    <n v="150000"/>
    <m/>
    <m/>
  </r>
  <r>
    <s v="2021"/>
    <x v="18"/>
    <s v="MINISTERIO DAS COMUNICACOES"/>
    <x v="1"/>
    <x v="1"/>
    <s v="2205"/>
    <s v="CONECTA BRASIL"/>
    <x v="17"/>
    <x v="17"/>
    <s v="24126220520V80029"/>
    <s v="41101"/>
    <s v="24"/>
    <s v="126"/>
    <s v="2205"/>
    <s v="20V8"/>
    <s v="0000"/>
    <s v="APOIO A INICIATIVAS E PROJETOS DE INCLUSAO DIGITAL - DESPESAS DIVERSAS"/>
    <s v="20V80029"/>
    <s v="APOIO A INICIATIVAS E PROJETOS DE INC - NO ESTADO DA BAHIA"/>
    <s v="6"/>
    <x v="3"/>
    <s v="202124680018"/>
    <s v="LIDICE DA MATA / EMENDA 18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95"/>
    <x v="0"/>
    <s v="20190630100"/>
    <s v="2019063010041000"/>
    <m/>
    <n v="300000"/>
    <m/>
    <n v="0"/>
    <n v="0"/>
    <n v="0"/>
    <m/>
    <m/>
    <m/>
    <m/>
  </r>
  <r>
    <s v="2021"/>
    <x v="18"/>
    <s v="MINISTERIO DAS COMUNICACOES"/>
    <x v="1"/>
    <x v="1"/>
    <s v="2205"/>
    <s v="CONECTA BRASIL"/>
    <x v="17"/>
    <x v="17"/>
    <s v="24126220520V80029"/>
    <s v="41101"/>
    <s v="24"/>
    <s v="126"/>
    <s v="2205"/>
    <s v="20V8"/>
    <s v="0000"/>
    <s v="APOIO A INICIATIVAS E PROJETOS DE INCLUSAO DIGITAL - DESPESAS DIVERSAS"/>
    <s v="20V80029"/>
    <s v="APOIO A INICIATIVAS E PROJETOS DE INC - NO ESTADO DA BAHIA"/>
    <s v="6"/>
    <x v="3"/>
    <s v="202127450006"/>
    <s v="JOSE NUNES / EMENDA 6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96"/>
    <x v="0"/>
    <s v="20190730100"/>
    <s v="2019073010041000"/>
    <m/>
    <n v="300000"/>
    <m/>
    <n v="300000"/>
    <n v="300000"/>
    <n v="0"/>
    <m/>
    <m/>
    <m/>
    <m/>
  </r>
  <r>
    <s v="2021"/>
    <x v="18"/>
    <s v="MINISTERIO DAS COMUNICACOES"/>
    <x v="1"/>
    <x v="1"/>
    <s v="2205"/>
    <s v="CONECTA BRASIL"/>
    <x v="17"/>
    <x v="17"/>
    <s v="24126220520V80029"/>
    <s v="41101"/>
    <s v="24"/>
    <s v="126"/>
    <s v="2205"/>
    <s v="20V8"/>
    <s v="0000"/>
    <s v="APOIO A INICIATIVAS E PROJETOS DE INCLUSAO DIGITAL - DESPESAS DIVERSAS"/>
    <s v="20V80029"/>
    <s v="APOIO A INICIATIVAS E PROJETOS DE INC - NO ESTADO DA BAHIA"/>
    <s v="6"/>
    <x v="3"/>
    <s v="202137720002"/>
    <s v="ULDURICO JUNIOR / EMENDA 2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97"/>
    <x v="0"/>
    <s v="20191930100"/>
    <s v="2019193010041000"/>
    <m/>
    <n v="450000"/>
    <m/>
    <n v="450000"/>
    <n v="450000"/>
    <n v="0"/>
    <m/>
    <m/>
    <m/>
    <m/>
  </r>
  <r>
    <s v="2021"/>
    <x v="18"/>
    <s v="MINISTERIO DAS COMUNICACOES"/>
    <x v="1"/>
    <x v="1"/>
    <s v="2205"/>
    <s v="CONECTA BRASIL"/>
    <x v="17"/>
    <x v="17"/>
    <s v="24126220520V80029"/>
    <s v="41101"/>
    <s v="24"/>
    <s v="126"/>
    <s v="2205"/>
    <s v="20V8"/>
    <s v="0000"/>
    <s v="APOIO A INICIATIVAS E PROJETOS DE INCLUSAO DIGITAL - DESPESAS DIVERSAS"/>
    <s v="20V80029"/>
    <s v="APOIO A INICIATIVAS E PROJETOS DE INC - NO ESTADO DA BAHIA"/>
    <s v="6"/>
    <x v="3"/>
    <s v="202140200001"/>
    <s v="JOAO ROMA / EMENDA 1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98"/>
    <x v="0"/>
    <s v="20192930100"/>
    <s v="2019293010041000"/>
    <m/>
    <n v="1029986"/>
    <m/>
    <n v="1029986"/>
    <n v="0"/>
    <n v="0"/>
    <m/>
    <n v="1029986"/>
    <m/>
    <m/>
  </r>
  <r>
    <s v="2021"/>
    <x v="18"/>
    <s v="MINISTERIO DAS COMUNICACOES"/>
    <x v="1"/>
    <x v="1"/>
    <s v="2205"/>
    <s v="CONECTA BRASIL"/>
    <x v="17"/>
    <x v="17"/>
    <s v="24126220520V80029"/>
    <s v="41101"/>
    <s v="24"/>
    <s v="126"/>
    <s v="2205"/>
    <s v="20V8"/>
    <s v="0000"/>
    <s v="APOIO A INICIATIVAS E PROJETOS DE INCLUSAO DIGITAL - DESPESAS DIVERSAS"/>
    <s v="20V80029"/>
    <s v="APOIO A INICIATIVAS E PROJETOS DE INC - NO ESTADO DA BAHIA"/>
    <s v="6"/>
    <x v="3"/>
    <s v="202140310001"/>
    <s v="LEUR LOMANTO JUNIOR / EMENDA 1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99"/>
    <x v="0"/>
    <s v="20193030100"/>
    <s v="2019303010041000"/>
    <m/>
    <n v="100000"/>
    <m/>
    <n v="100000"/>
    <n v="0"/>
    <n v="0"/>
    <m/>
    <n v="100000"/>
    <m/>
    <m/>
  </r>
  <r>
    <s v="2021"/>
    <x v="18"/>
    <s v="MINISTERIO DAS COMUNICACOES"/>
    <x v="1"/>
    <x v="1"/>
    <s v="2205"/>
    <s v="CONECTA BRASIL"/>
    <x v="17"/>
    <x v="17"/>
    <s v="24126220520V80029"/>
    <s v="41101"/>
    <s v="24"/>
    <s v="126"/>
    <s v="2205"/>
    <s v="20V8"/>
    <s v="0000"/>
    <s v="APOIO A INICIATIVAS E PROJETOS DE INCLUSAO DIGITAL - DESPESAS DIVERSAS"/>
    <s v="20V80029"/>
    <s v="APOIO A INICIATIVAS E PROJETOS DE INC - NO ESTADO DA BAHIA"/>
    <s v="6"/>
    <x v="3"/>
    <s v="202191910014"/>
    <s v="ZE NETO / EMENDA 14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100"/>
    <x v="0"/>
    <s v="20194830100"/>
    <s v="2019483010041000"/>
    <m/>
    <n v="300000"/>
    <m/>
    <n v="300000"/>
    <n v="0"/>
    <n v="300000"/>
    <m/>
    <m/>
    <m/>
    <m/>
  </r>
  <r>
    <s v="2021"/>
    <x v="18"/>
    <s v="MINISTERIO DAS COMUNICACOES"/>
    <x v="1"/>
    <x v="1"/>
    <s v="2205"/>
    <s v="CONECTA BRASIL"/>
    <x v="17"/>
    <x v="17"/>
    <s v="24126220520V80031"/>
    <s v="41101"/>
    <s v="24"/>
    <s v="126"/>
    <s v="2205"/>
    <s v="20V8"/>
    <s v="0000"/>
    <s v="APOIO A INICIATIVAS E PROJETOS DE INCLUSAO DIGITAL - DESPESAS DIVERSAS"/>
    <s v="20V80031"/>
    <s v="APOIO A INICIATIVAS E PROJETOS DE INC - NO ESTADO DE MINAS G"/>
    <s v="6"/>
    <x v="3"/>
    <s v="202127550003"/>
    <s v="DIMAS FABIANO / EMENDA 3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101"/>
    <x v="0"/>
    <s v="20190830100"/>
    <s v="2019083010041000"/>
    <m/>
    <n v="300000"/>
    <m/>
    <n v="300000"/>
    <n v="300000"/>
    <n v="0"/>
    <m/>
    <m/>
    <m/>
    <m/>
  </r>
  <r>
    <s v="2021"/>
    <x v="18"/>
    <s v="MINISTERIO DAS COMUNICACOES"/>
    <x v="1"/>
    <x v="1"/>
    <s v="2205"/>
    <s v="CONECTA BRASIL"/>
    <x v="17"/>
    <x v="17"/>
    <s v="24126220520V80031"/>
    <s v="41101"/>
    <s v="24"/>
    <s v="126"/>
    <s v="2205"/>
    <s v="20V8"/>
    <s v="0000"/>
    <s v="APOIO A INICIATIVAS E PROJETOS DE INCLUSAO DIGITAL - DESPESAS DIVERSAS"/>
    <s v="20V80031"/>
    <s v="APOIO A INICIATIVAS E PROJETOS DE INC - NO ESTADO DE MINAS G"/>
    <s v="6"/>
    <x v="3"/>
    <s v="202127620006"/>
    <s v="LUIS TIBE / EMENDA 6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102"/>
    <x v="0"/>
    <s v="20190930100"/>
    <s v="2019093010041000"/>
    <m/>
    <n v="300000"/>
    <m/>
    <n v="300000"/>
    <n v="0"/>
    <n v="0"/>
    <m/>
    <n v="300000"/>
    <m/>
    <m/>
  </r>
  <r>
    <s v="2021"/>
    <x v="18"/>
    <s v="MINISTERIO DAS COMUNICACOES"/>
    <x v="1"/>
    <x v="1"/>
    <s v="2205"/>
    <s v="CONECTA BRASIL"/>
    <x v="17"/>
    <x v="17"/>
    <s v="24126220520V80031"/>
    <s v="41101"/>
    <s v="24"/>
    <s v="126"/>
    <s v="2205"/>
    <s v="20V8"/>
    <s v="0000"/>
    <s v="APOIO A INICIATIVAS E PROJETOS DE INCLUSAO DIGITAL - DESPESAS DIVERSAS"/>
    <s v="20V80031"/>
    <s v="APOIO A INICIATIVAS E PROJETOS DE INC - NO ESTADO DE MINAS G"/>
    <s v="6"/>
    <x v="3"/>
    <s v="202139240010"/>
    <s v="CABO JUNIO AMARAL / EMENDA 10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103"/>
    <x v="0"/>
    <s v="20192030100"/>
    <s v="2019203010041000"/>
    <m/>
    <n v="300000"/>
    <m/>
    <n v="300000"/>
    <n v="0"/>
    <n v="0"/>
    <m/>
    <n v="300000"/>
    <m/>
    <m/>
  </r>
  <r>
    <s v="2021"/>
    <x v="18"/>
    <s v="MINISTERIO DAS COMUNICACOES"/>
    <x v="1"/>
    <x v="1"/>
    <s v="2205"/>
    <s v="CONECTA BRASIL"/>
    <x v="17"/>
    <x v="17"/>
    <s v="24126220520V80031"/>
    <s v="41101"/>
    <s v="24"/>
    <s v="126"/>
    <s v="2205"/>
    <s v="20V8"/>
    <s v="0000"/>
    <s v="APOIO A INICIATIVAS E PROJETOS DE INCLUSAO DIGITAL - DESPESAS DIVERSAS"/>
    <s v="20V80031"/>
    <s v="APOIO A INICIATIVAS E PROJETOS DE INC - NO ESTADO DE MINAS G"/>
    <s v="7"/>
    <x v="4"/>
    <s v="202171140015"/>
    <s v="BANCADA DE MINAS GERAIS / EMENDA 15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104"/>
    <x v="0"/>
    <s v="20195330100"/>
    <s v="2019533010041000"/>
    <m/>
    <n v="18816356"/>
    <m/>
    <n v="18816356"/>
    <n v="0"/>
    <n v="0"/>
    <m/>
    <n v="18816356"/>
    <m/>
    <m/>
  </r>
  <r>
    <s v="2021"/>
    <x v="18"/>
    <s v="MINISTERIO DAS COMUNICACOES"/>
    <x v="1"/>
    <x v="1"/>
    <s v="2205"/>
    <s v="CONECTA BRASIL"/>
    <x v="17"/>
    <x v="17"/>
    <s v="24126220520V80032"/>
    <s v="41101"/>
    <s v="24"/>
    <s v="126"/>
    <s v="2205"/>
    <s v="20V8"/>
    <s v="0000"/>
    <s v="APOIO A INICIATIVAS E PROJETOS DE INCLUSAO DIGITAL - DESPESAS DIVERSAS"/>
    <s v="20V80032"/>
    <s v="APOIO A INICIATIVAS E PROJETOS DE INC - NO ESTADO DO ESPIRIT"/>
    <s v="7"/>
    <x v="4"/>
    <s v="202171090003"/>
    <s v="BANCADA DO ESPIRITO SANTO / EMENDA 3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105"/>
    <x v="0"/>
    <s v="20195030100"/>
    <s v="2019503010041000"/>
    <m/>
    <n v="8120154"/>
    <m/>
    <n v="8120154"/>
    <n v="0.01"/>
    <n v="0"/>
    <m/>
    <n v="8120153.9900000002"/>
    <m/>
    <m/>
  </r>
  <r>
    <s v="2021"/>
    <x v="18"/>
    <s v="MINISTERIO DAS COMUNICACOES"/>
    <x v="1"/>
    <x v="1"/>
    <s v="2205"/>
    <s v="CONECTA BRASIL"/>
    <x v="17"/>
    <x v="17"/>
    <s v="24126220520V80035"/>
    <s v="41101"/>
    <s v="24"/>
    <s v="126"/>
    <s v="2205"/>
    <s v="20V8"/>
    <s v="0000"/>
    <s v="APOIO A INICIATIVAS E PROJETOS DE INCLUSAO DIGITAL - DESPESAS DIVERSAS"/>
    <s v="20V80035"/>
    <s v="APOIO A INICIATIVAS E PROJETOS DE INC - NO ESTADO DE SAO PAU"/>
    <s v="6"/>
    <x v="3"/>
    <s v="202140630007"/>
    <s v="RODRIGO AGOSTINHO / EMENDA 7                                                                                                                                                                                                                                 "/>
    <x v="3"/>
    <s v="INVESTIMENTOS"/>
    <s v="0100000000"/>
    <s v="RECURSOS PRIMARIOS DE LIVRE APLICACAO"/>
    <x v="106"/>
    <x v="0"/>
    <s v="20193540100"/>
    <s v="2019354010041000"/>
    <m/>
    <n v="350000"/>
    <m/>
    <n v="0"/>
    <n v="0"/>
    <n v="0"/>
    <m/>
    <m/>
    <m/>
    <m/>
  </r>
  <r>
    <s v="2021"/>
    <x v="18"/>
    <s v="MINISTERIO DAS COMUNICACOES"/>
    <x v="1"/>
    <x v="1"/>
    <s v="2205"/>
    <s v="CONECTA BRASIL"/>
    <x v="17"/>
    <x v="17"/>
    <s v="24126220520V80035"/>
    <s v="41101"/>
    <s v="24"/>
    <s v="126"/>
    <s v="2205"/>
    <s v="20V8"/>
    <s v="0000"/>
    <s v="APOIO A INICIATIVAS E PROJETOS DE INCLUSAO DIGITAL - DESPESAS DIVERSAS"/>
    <s v="20V80035"/>
    <s v="APOIO A INICIATIVAS E PROJETOS DE INC - NO ESTADO DE SAO PAU"/>
    <s v="6"/>
    <x v="3"/>
    <s v="202190320014"/>
    <s v="RUI FALCAO / EMENDA 14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107"/>
    <x v="0"/>
    <s v="20194730100"/>
    <s v="2019473010041000"/>
    <m/>
    <n v="500000"/>
    <m/>
    <n v="500000"/>
    <n v="500000"/>
    <n v="0"/>
    <m/>
    <m/>
    <m/>
    <m/>
  </r>
  <r>
    <s v="2021"/>
    <x v="18"/>
    <s v="MINISTERIO DAS COMUNICACOES"/>
    <x v="1"/>
    <x v="1"/>
    <s v="2205"/>
    <s v="CONECTA BRASIL"/>
    <x v="17"/>
    <x v="17"/>
    <s v="24126220520V80035"/>
    <s v="41101"/>
    <s v="24"/>
    <s v="126"/>
    <s v="2205"/>
    <s v="20V8"/>
    <s v="0000"/>
    <s v="APOIO A INICIATIVAS E PROJETOS DE INCLUSAO DIGITAL - DESPESAS DIVERSAS"/>
    <s v="20V80035"/>
    <s v="APOIO A INICIATIVAS E PROJETOS DE INC - NO ESTADO DE SAO PAU"/>
    <s v="7"/>
    <x v="4"/>
    <s v="202171250017"/>
    <s v="BANCADA DE SAO PAULO / EMENDA 17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108"/>
    <x v="0"/>
    <s v="20195530100"/>
    <s v="2019553010041000"/>
    <m/>
    <n v="2240042"/>
    <m/>
    <n v="2240042"/>
    <n v="0"/>
    <n v="0"/>
    <m/>
    <n v="2240042"/>
    <m/>
    <m/>
  </r>
  <r>
    <s v="2021"/>
    <x v="18"/>
    <s v="MINISTERIO DAS COMUNICACOES"/>
    <x v="1"/>
    <x v="1"/>
    <s v="2205"/>
    <s v="CONECTA BRASIL"/>
    <x v="17"/>
    <x v="17"/>
    <s v="24126220520V80042"/>
    <s v="41101"/>
    <s v="24"/>
    <s v="126"/>
    <s v="2205"/>
    <s v="20V8"/>
    <s v="0000"/>
    <s v="APOIO A INICIATIVAS E PROJETOS DE INCLUSAO DIGITAL - DESPESAS DIVERSAS"/>
    <s v="20V80042"/>
    <s v="APOIO A INICIATIVAS E PROJETOS DE INC - NO ESTADO DE SANTA C"/>
    <s v="6"/>
    <x v="3"/>
    <s v="202118800009"/>
    <s v="ANGELA AMIN / EMENDA 9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109"/>
    <x v="0"/>
    <s v="20190430100"/>
    <s v="2019043010041000"/>
    <m/>
    <n v="250000"/>
    <m/>
    <n v="0"/>
    <n v="0"/>
    <n v="0"/>
    <m/>
    <m/>
    <m/>
    <m/>
  </r>
  <r>
    <s v="2021"/>
    <x v="18"/>
    <s v="MINISTERIO DAS COMUNICACOES"/>
    <x v="1"/>
    <x v="1"/>
    <s v="2205"/>
    <s v="CONECTA BRASIL"/>
    <x v="17"/>
    <x v="17"/>
    <s v="24126220520V80050"/>
    <s v="41101"/>
    <s v="24"/>
    <s v="126"/>
    <s v="2205"/>
    <s v="20V8"/>
    <s v="0000"/>
    <s v="APOIO A INICIATIVAS E PROJETOS DE INCLUSAO DIGITAL - DESPESAS DIVERSAS"/>
    <s v="20V80050"/>
    <s v="APOIO A INICIATIVAS E PROJETOS DE INC - NA REGIAO CENTRO-OES"/>
    <s v="6"/>
    <x v="3"/>
    <s v="202128260007"/>
    <s v="ERIKA KOKAY / EMENDA 7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110"/>
    <x v="0"/>
    <s v="20191130100"/>
    <s v="2019113010041000"/>
    <m/>
    <n v="250000"/>
    <m/>
    <n v="250000"/>
    <n v="250000"/>
    <n v="0"/>
    <m/>
    <m/>
    <m/>
    <m/>
  </r>
  <r>
    <s v="2021"/>
    <x v="18"/>
    <s v="MINISTERIO DAS COMUNICACOES"/>
    <x v="1"/>
    <x v="1"/>
    <s v="2205"/>
    <s v="CONECTA BRASIL"/>
    <x v="17"/>
    <x v="17"/>
    <s v="24126220520V80051"/>
    <s v="41101"/>
    <s v="24"/>
    <s v="126"/>
    <s v="2205"/>
    <s v="20V8"/>
    <s v="0000"/>
    <s v="APOIO A INICIATIVAS E PROJETOS DE INCLUSAO DIGITAL - DESPESAS DIVERSAS"/>
    <s v="20V80051"/>
    <s v="APOIO A INICIATIVAS E PROJETOS DE INC - NO ESTADO DE MATO GR"/>
    <s v="6"/>
    <x v="3"/>
    <s v="202140610001"/>
    <s v="PROFESSORA ROSA NEIDE / EMENDA 1                                                                                                                                                                                                                             "/>
    <x v="3"/>
    <s v="INVESTIMENTOS"/>
    <s v="0100000000"/>
    <s v="RECURSOS PRIMARIOS DE LIVRE APLICACAO"/>
    <x v="111"/>
    <x v="0"/>
    <s v="20193440100"/>
    <s v="2019344010041000"/>
    <m/>
    <n v="200000"/>
    <m/>
    <n v="0"/>
    <n v="0"/>
    <n v="0"/>
    <m/>
    <m/>
    <m/>
    <m/>
  </r>
  <r>
    <s v="2021"/>
    <x v="18"/>
    <s v="MINISTERIO DAS COMUNICACOES"/>
    <x v="1"/>
    <x v="1"/>
    <s v="2205"/>
    <s v="CONECTA BRASIL"/>
    <x v="17"/>
    <x v="17"/>
    <s v="24126220520V80051"/>
    <s v="41101"/>
    <s v="24"/>
    <s v="126"/>
    <s v="2205"/>
    <s v="20V8"/>
    <s v="0000"/>
    <s v="APOIO A INICIATIVAS E PROJETOS DE INCLUSAO DIGITAL - DESPESAS DIVERSAS"/>
    <s v="20V80051"/>
    <s v="APOIO A INICIATIVAS E PROJETOS DE INC - NO ESTADO DE MATO GR"/>
    <s v="6"/>
    <x v="3"/>
    <s v="202141530007"/>
    <s v="JOSE MEDEIROS / EMENDA 7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112"/>
    <x v="0"/>
    <s v="20194330100"/>
    <s v="2019433010041000"/>
    <m/>
    <n v="659340"/>
    <m/>
    <n v="659340"/>
    <n v="0"/>
    <n v="0"/>
    <m/>
    <n v="659340"/>
    <m/>
    <m/>
  </r>
  <r>
    <s v="2021"/>
    <x v="18"/>
    <s v="MINISTERIO DAS COMUNICACOES"/>
    <x v="1"/>
    <x v="1"/>
    <s v="2205"/>
    <s v="CONECTA BRASIL"/>
    <x v="17"/>
    <x v="17"/>
    <s v="24126220520V80053"/>
    <s v="41101"/>
    <s v="24"/>
    <s v="126"/>
    <s v="2205"/>
    <s v="20V8"/>
    <s v="0000"/>
    <s v="APOIO A INICIATIVAS E PROJETOS DE INCLUSAO DIGITAL - DESPESAS DIVERSAS"/>
    <s v="20V80053"/>
    <s v="APOIO A INICIATIVAS E PROJETOS DE INC - NO DISTRITO FEDERAL"/>
    <s v="6"/>
    <x v="3"/>
    <s v="202141100011"/>
    <s v="JULIO CESAR RIBEIRO / EMENDA 11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113"/>
    <x v="0"/>
    <s v="20193930100"/>
    <s v="2019393010041000"/>
    <m/>
    <n v="400000"/>
    <m/>
    <n v="400000"/>
    <n v="400000"/>
    <n v="0"/>
    <m/>
    <m/>
    <m/>
    <m/>
  </r>
  <r>
    <s v="2021"/>
    <x v="18"/>
    <s v="MINISTERIO DAS COMUNICACOES"/>
    <x v="1"/>
    <x v="1"/>
    <s v="2205"/>
    <s v="CONECTA BRASIL"/>
    <x v="17"/>
    <x v="17"/>
    <s v="24126220520V80053"/>
    <s v="41101"/>
    <s v="24"/>
    <s v="126"/>
    <s v="2205"/>
    <s v="20V8"/>
    <s v="0000"/>
    <s v="APOIO A INICIATIVAS E PROJETOS DE INCLUSAO DIGITAL - DESPESAS DIVERSAS"/>
    <s v="20V80053"/>
    <s v="APOIO A INICIATIVAS E PROJETOS DE INC - NO DISTRITO FEDERAL"/>
    <s v="6"/>
    <x v="3"/>
    <s v="202141360004"/>
    <s v="IZALCI LUCAS / EMENDA 4                                                                                                                                                                                                                                      "/>
    <x v="3"/>
    <s v="INVESTIMENTOS"/>
    <s v="0100000000"/>
    <s v="RECURSOS PRIMARIOS DE LIVRE APLICACAO"/>
    <x v="114"/>
    <x v="0"/>
    <s v="20194140100"/>
    <s v="2019414010041000"/>
    <m/>
    <n v="250000"/>
    <m/>
    <n v="250000"/>
    <n v="250000"/>
    <n v="0"/>
    <m/>
    <m/>
    <m/>
    <m/>
  </r>
  <r>
    <s v="2021"/>
    <x v="18"/>
    <s v="MINISTERIO DAS COMUNICACOES"/>
    <x v="1"/>
    <x v="1"/>
    <s v="2205"/>
    <s v="CONECTA BRASIL"/>
    <x v="17"/>
    <x v="17"/>
    <s v="24126220520V80053"/>
    <s v="41101"/>
    <s v="24"/>
    <s v="126"/>
    <s v="2205"/>
    <s v="20V8"/>
    <s v="0000"/>
    <s v="APOIO A INICIATIVAS E PROJETOS DE INCLUSAO DIGITAL - DESPESAS DIVERSAS"/>
    <s v="20V80053"/>
    <s v="APOIO A INICIATIVAS E PROJETOS DE INC - NO DISTRITO FEDERAL"/>
    <s v="6"/>
    <x v="3"/>
    <s v="202141360004"/>
    <s v="IZALCI LUCAS / EMENDA 4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114"/>
    <x v="0"/>
    <s v="20194130100"/>
    <s v="2019413010041000"/>
    <m/>
    <n v="250000"/>
    <m/>
    <n v="250000"/>
    <n v="250000"/>
    <n v="0"/>
    <m/>
    <m/>
    <m/>
    <m/>
  </r>
  <r>
    <s v="2021"/>
    <x v="18"/>
    <s v="MINISTERIO DAS COMUNICACOES"/>
    <x v="1"/>
    <x v="1"/>
    <s v="2205"/>
    <s v="CONECTA BRASIL"/>
    <x v="17"/>
    <x v="17"/>
    <s v="24126220520V80054"/>
    <s v="41101"/>
    <s v="24"/>
    <s v="126"/>
    <s v="2205"/>
    <s v="20V8"/>
    <s v="0000"/>
    <s v="APOIO A INICIATIVAS E PROJETOS DE INCLUSAO DIGITAL - DESPESAS DIVERSAS"/>
    <s v="20V80054"/>
    <s v="APOIO A INICIATIVAS E PROJETOS DE INC - NO ESTADO DE MATO GR"/>
    <s v="6"/>
    <x v="3"/>
    <s v="202140860003"/>
    <s v="SORAYA THRONICKE / EMENDA 3                                                                                                                                                                                                                                  "/>
    <x v="3"/>
    <s v="INVESTIMENTOS"/>
    <s v="0100000000"/>
    <s v="RECURSOS PRIMARIOS DE LIVRE APLICACAO"/>
    <x v="115"/>
    <x v="0"/>
    <s v="20193740100"/>
    <s v="2019374010041000"/>
    <m/>
    <n v="500000"/>
    <m/>
    <n v="0"/>
    <n v="0"/>
    <n v="0"/>
    <m/>
    <m/>
    <m/>
    <m/>
  </r>
  <r>
    <s v="2021"/>
    <x v="18"/>
    <s v="MINISTERIO DAS COMUNICACOES"/>
    <x v="1"/>
    <x v="1"/>
    <s v="2205"/>
    <s v="CONECTA BRASIL"/>
    <x v="17"/>
    <x v="17"/>
    <s v="24126220520V80054"/>
    <s v="41101"/>
    <s v="24"/>
    <s v="126"/>
    <s v="2205"/>
    <s v="20V8"/>
    <s v="0000"/>
    <s v="APOIO A INICIATIVAS E PROJETOS DE INCLUSAO DIGITAL - DESPESAS DIVERSAS"/>
    <s v="20V80054"/>
    <s v="APOIO A INICIATIVAS E PROJETOS DE INC - NO ESTADO DE MATO GR"/>
    <s v="6"/>
    <x v="3"/>
    <s v="202140860003"/>
    <s v="SORAYA THRONICKE / EMENDA 3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115"/>
    <x v="0"/>
    <s v="20193730100"/>
    <s v="2019373010041000"/>
    <m/>
    <m/>
    <m/>
    <n v="500000"/>
    <n v="500000"/>
    <n v="0"/>
    <m/>
    <m/>
    <m/>
    <m/>
  </r>
  <r>
    <s v="2021"/>
    <x v="18"/>
    <s v="MINISTERIO DAS COMUNICACOES"/>
    <x v="1"/>
    <x v="1"/>
    <s v="2205"/>
    <s v="CONECTA BRASIL"/>
    <x v="17"/>
    <x v="17"/>
    <s v="24126220520V87003"/>
    <s v="41101"/>
    <s v="24"/>
    <s v="126"/>
    <s v="2205"/>
    <s v="20V8"/>
    <s v="0000"/>
    <s v="APOIO A INICIATIVAS E PROJETOS DE INCLUSAO DIGITAL - DESPESAS DIVERSAS"/>
    <s v="20V87003"/>
    <s v="APOIO A INICIATIVAS E PROJETOS DE INC - COMPRA DE EQUIPAMENT"/>
    <s v="6"/>
    <x v="3"/>
    <s v="202140590005"/>
    <s v="PROFESSOR JOZIEL / EMENDA 5                                                                                                                                                                                                                                  "/>
    <x v="3"/>
    <s v="INVESTIMENTOS"/>
    <s v="0100000000"/>
    <s v="RECURSOS PRIMARIOS DE LIVRE APLICACAO"/>
    <x v="116"/>
    <x v="0"/>
    <s v="20193340100"/>
    <s v="2019334010041000"/>
    <m/>
    <n v="500000"/>
    <m/>
    <n v="0"/>
    <n v="0"/>
    <n v="0"/>
    <m/>
    <m/>
    <m/>
    <m/>
  </r>
  <r>
    <s v="2021"/>
    <x v="18"/>
    <s v="MINISTERIO DAS COMUNICACOES"/>
    <x v="1"/>
    <x v="1"/>
    <s v="2205"/>
    <s v="CONECTA BRASIL"/>
    <x v="17"/>
    <x v="17"/>
    <s v="24126220520V87004"/>
    <s v="41101"/>
    <s v="24"/>
    <s v="126"/>
    <s v="2205"/>
    <s v="20V8"/>
    <s v="0000"/>
    <s v="APOIO A INICIATIVAS E PROJETOS DE INCLUSAO DIGITAL - DESPESAS DIVERSAS"/>
    <s v="20V87004"/>
    <s v="APOIO A INICIATIVAS E PROJETOS DE INC - NA RODOVIA TRANSACRE"/>
    <s v="6"/>
    <x v="3"/>
    <s v="202140380009"/>
    <s v="MARA ROCHA / EMENDA 9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117"/>
    <x v="0"/>
    <s v="20193130100"/>
    <s v="2019313010041000"/>
    <m/>
    <n v="600000"/>
    <m/>
    <n v="600000"/>
    <n v="0"/>
    <n v="0"/>
    <m/>
    <n v="600000"/>
    <m/>
    <m/>
  </r>
  <r>
    <s v="2021"/>
    <x v="18"/>
    <s v="MINISTERIO DAS COMUNICACOES"/>
    <x v="1"/>
    <x v="1"/>
    <s v="2205"/>
    <s v="CONECTA BRASIL"/>
    <x v="17"/>
    <x v="17"/>
    <s v="24126220520V87005"/>
    <s v="41101"/>
    <s v="24"/>
    <s v="126"/>
    <s v="2205"/>
    <s v="20V8"/>
    <s v="0000"/>
    <s v="APOIO A INICIATIVAS E PROJETOS DE INCLUSAO DIGITAL - DESPESAS DIVERSAS"/>
    <s v="20V87005"/>
    <s v="APOIO A INICIATIVAS E PROJETOS DE INC - EM MUNICIPIOS - NO E"/>
    <s v="6"/>
    <x v="3"/>
    <s v="202139450009"/>
    <s v="CORONEL CHRISOSTOMO / EMENDA 9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118"/>
    <x v="0"/>
    <s v="20192230100"/>
    <s v="2019223010041000"/>
    <m/>
    <n v="200000"/>
    <m/>
    <n v="200000"/>
    <n v="0"/>
    <n v="0"/>
    <m/>
    <n v="200000"/>
    <m/>
    <m/>
  </r>
  <r>
    <s v="2021"/>
    <x v="18"/>
    <s v="MINISTERIO DAS COMUNICACOES"/>
    <x v="1"/>
    <x v="1"/>
    <s v="2205"/>
    <s v="CONECTA BRASIL"/>
    <x v="17"/>
    <x v="17"/>
    <s v="24126220520V87006"/>
    <s v="41101"/>
    <s v="24"/>
    <s v="126"/>
    <s v="2205"/>
    <s v="20V8"/>
    <s v="0000"/>
    <s v="APOIO A INICIATIVAS E PROJETOS DE INCLUSAO DIGITAL - DESPESAS DIVERSAS"/>
    <s v="20V87006"/>
    <s v="APOIO A INICIATIVAS E PROJETOS DE INC - SECRETARIA DE ESTADO"/>
    <s v="6"/>
    <x v="3"/>
    <s v="202137650006"/>
    <s v="SORAYA SANTOS / EMENDA 6                                                                                                                                                                                                                                     "/>
    <x v="3"/>
    <s v="INVESTIMENTOS"/>
    <s v="0100000000"/>
    <s v="RECURSOS PRIMARIOS DE LIVRE APLICACAO"/>
    <x v="119"/>
    <x v="0"/>
    <s v="20191840100"/>
    <s v="2019184010041000"/>
    <m/>
    <n v="500000"/>
    <m/>
    <n v="0"/>
    <n v="0"/>
    <n v="0"/>
    <m/>
    <m/>
    <m/>
    <m/>
  </r>
  <r>
    <s v="2021"/>
    <x v="18"/>
    <s v="MINISTERIO DAS COMUNICACOES"/>
    <x v="1"/>
    <x v="1"/>
    <s v="2205"/>
    <s v="CONECTA BRASIL"/>
    <x v="17"/>
    <x v="17"/>
    <s v="24126220520V87006"/>
    <s v="41101"/>
    <s v="24"/>
    <s v="126"/>
    <s v="2205"/>
    <s v="20V8"/>
    <s v="0000"/>
    <s v="APOIO A INICIATIVAS E PROJETOS DE INCLUSAO DIGITAL - DESPESAS DIVERSAS"/>
    <s v="20V87006"/>
    <s v="APOIO A INICIATIVAS E PROJETOS DE INC - SECRETARIA DE ESTADO"/>
    <s v="6"/>
    <x v="3"/>
    <s v="202137650006"/>
    <s v="SORAYA SANTOS / EMENDA 6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119"/>
    <x v="0"/>
    <s v="20191830100"/>
    <s v="2019183010041000"/>
    <m/>
    <n v="500000"/>
    <m/>
    <n v="0"/>
    <n v="0"/>
    <n v="0"/>
    <m/>
    <m/>
    <m/>
    <m/>
  </r>
  <r>
    <s v="2021"/>
    <x v="18"/>
    <s v="MINISTERIO DAS COMUNICACOES"/>
    <x v="1"/>
    <x v="1"/>
    <s v="2205"/>
    <s v="CONECTA BRASIL"/>
    <x v="17"/>
    <x v="17"/>
    <s v="24126220520V87007"/>
    <s v="41101"/>
    <s v="24"/>
    <s v="126"/>
    <s v="2205"/>
    <s v="20V8"/>
    <s v="0000"/>
    <s v="APOIO A INICIATIVAS E PROJETOS DE INCLUSAO DIGITAL - DESPESAS DIVERSAS"/>
    <s v="20V87007"/>
    <s v="APOIO A INICIATIVAS E PROJETOS DE INC - AQUISICAO DE EQUIPAM"/>
    <s v="7"/>
    <x v="4"/>
    <s v="202171150005"/>
    <s v="BANCADA DO PARA / EMENDA 5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120"/>
    <x v="0"/>
    <s v="20195430100"/>
    <s v="2019543010041000"/>
    <m/>
    <n v="1817820"/>
    <m/>
    <n v="1817820"/>
    <n v="0"/>
    <n v="0"/>
    <m/>
    <n v="1817820"/>
    <m/>
    <m/>
  </r>
  <r>
    <s v="2021"/>
    <x v="18"/>
    <s v="MINISTERIO DAS COMUNICACOES"/>
    <x v="1"/>
    <x v="1"/>
    <s v="2205"/>
    <s v="CONECTA BRASIL"/>
    <x v="17"/>
    <x v="17"/>
    <s v="24126220520V87008"/>
    <s v="41101"/>
    <s v="24"/>
    <s v="126"/>
    <s v="2205"/>
    <s v="20V8"/>
    <s v="0000"/>
    <s v="APOIO A INICIATIVAS E PROJETOS DE INCLUSAO DIGITAL - DESPESAS DIVERSAS"/>
    <s v="20V87008"/>
    <s v="APOIO A INICIATIVAS E PROJETOS DE INC - REGIAO INTEGRADA DE"/>
    <s v="6"/>
    <x v="3"/>
    <s v="202139870014"/>
    <s v="FLAVIA ARRUDA / EMENDA 14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121"/>
    <x v="0"/>
    <s v="20192630100"/>
    <s v="2019263010041000"/>
    <m/>
    <n v="1500000"/>
    <m/>
    <n v="1500000"/>
    <n v="0"/>
    <n v="0"/>
    <m/>
    <n v="1500000"/>
    <m/>
    <m/>
  </r>
  <r>
    <s v="2021"/>
    <x v="18"/>
    <s v="MINISTERIO DAS COMUNICACOES"/>
    <x v="1"/>
    <x v="1"/>
    <s v="2205"/>
    <s v="CONECTA BRASIL"/>
    <x v="11"/>
    <x v="11"/>
    <s v="24722220520ZQ0001"/>
    <s v="41101"/>
    <s v="24"/>
    <s v="722"/>
    <s v="2205"/>
    <s v="20ZQ"/>
    <s v="0002"/>
    <s v="CONTRATACAO DE ESTUDOS E PESQUISAS"/>
    <s v="20ZQ0001"/>
    <s v="ESTUDOS, PESQUISAS E PRODUCAO DE INDI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122"/>
    <x v="0"/>
    <s v="19495130100"/>
    <s v="1949513010041000"/>
    <n v="73512"/>
    <n v="69103"/>
    <m/>
    <n v="240630"/>
    <n v="240630"/>
    <m/>
    <m/>
    <m/>
    <m/>
    <m/>
  </r>
  <r>
    <s v="2021"/>
    <x v="18"/>
    <s v="MINISTERIO DAS COMUNICACOES"/>
    <x v="1"/>
    <x v="1"/>
    <s v="2205"/>
    <s v="CONECTA BRASIL"/>
    <x v="11"/>
    <x v="11"/>
    <s v="24722220520ZQ0001"/>
    <s v="41101"/>
    <s v="24"/>
    <s v="722"/>
    <s v="2205"/>
    <s v="20ZQ"/>
    <s v="0003"/>
    <s v="FINANCIAMENTO DE ESTUDOS E PESQUISAS POR MEIO DE COOPERACAO TECNICA INTERNACIONAL"/>
    <s v="20ZQ0001"/>
    <s v="ESTUDOS, PESQUISAS E PRODUCAO DE INDI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24"/>
    <x v="0"/>
    <s v="19495330100"/>
    <s v="1949533010041000"/>
    <n v="330803"/>
    <n v="310954"/>
    <m/>
    <n v="1033185"/>
    <n v="933185"/>
    <n v="0"/>
    <m/>
    <m/>
    <m/>
    <m/>
  </r>
  <r>
    <s v="2021"/>
    <x v="18"/>
    <s v="MINISTERIO DAS COMUNICACOES"/>
    <x v="1"/>
    <x v="1"/>
    <s v="2205"/>
    <s v="CONECTA BRASIL"/>
    <x v="11"/>
    <x v="11"/>
    <s v="24722220520ZQ0001"/>
    <s v="41101"/>
    <s v="24"/>
    <s v="722"/>
    <s v="2205"/>
    <s v="20ZQ"/>
    <s v="0007"/>
    <s v="PESQUISA DE OPINIAO"/>
    <s v="20ZQ0001"/>
    <s v="ESTUDOS, PESQUISAS E PRODUCAO DE INDI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123"/>
    <x v="0"/>
    <s v="19496230100"/>
    <s v="1949623010041000"/>
    <n v="1350000"/>
    <n v="1269000"/>
    <m/>
    <n v="4071500"/>
    <n v="3671500"/>
    <n v="400000"/>
    <m/>
    <m/>
    <m/>
    <m/>
  </r>
  <r>
    <s v="2021"/>
    <x v="18"/>
    <s v="MINISTERIO DAS COMUNICACOES"/>
    <x v="1"/>
    <x v="1"/>
    <s v="2205"/>
    <s v="CONECTA BRASIL"/>
    <x v="9"/>
    <x v="9"/>
    <s v="245712205212H0001"/>
    <s v="41101"/>
    <s v="24"/>
    <s v="571"/>
    <s v="2205"/>
    <s v="212H"/>
    <s v="0005"/>
    <s v="OPERACAO E DESENVOLVIMENTO DA INTERNET NA ASSOCIACAO REDE NACIONAL DE ENSINO E PESQUISA - RNP - OS"/>
    <s v="212H0001"/>
    <s v="MANUTENCAO DE CONTRATO DE GESTAO COM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124"/>
    <x v="0"/>
    <s v="19495730100"/>
    <s v="1949573010041000"/>
    <n v="30000"/>
    <n v="28200"/>
    <m/>
    <n v="98200"/>
    <n v="98200"/>
    <m/>
    <m/>
    <m/>
    <m/>
    <m/>
  </r>
  <r>
    <s v="2021"/>
    <x v="18"/>
    <s v="MINISTERIO DAS COMUNICACOES"/>
    <x v="1"/>
    <x v="1"/>
    <s v="2205"/>
    <s v="CONECTA BRASIL"/>
    <x v="10"/>
    <x v="10"/>
    <s v="24722220521AE0001"/>
    <s v="41101"/>
    <s v="24"/>
    <s v="722"/>
    <s v="2205"/>
    <s v="21AE"/>
    <s v="0000"/>
    <s v="EVOLUCAO DOS SERVICOS DE RADIODIFUSAO"/>
    <s v="21AE0001"/>
    <s v="EVOLUCAO DOS SERVICOS DE RADIODIFUSAO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21"/>
    <x v="0"/>
    <s v="19494530100"/>
    <s v="1949453010041000"/>
    <n v="2760966"/>
    <n v="2006909"/>
    <m/>
    <n v="7994204"/>
    <n v="2252832"/>
    <n v="5741372"/>
    <m/>
    <m/>
    <m/>
    <m/>
  </r>
  <r>
    <s v="2021"/>
    <x v="18"/>
    <s v="MINISTERIO DAS COMUNICACOES"/>
    <x v="1"/>
    <x v="1"/>
    <s v="2205"/>
    <s v="CONECTA BRASIL"/>
    <x v="10"/>
    <x v="10"/>
    <s v="24722220521AE0001"/>
    <s v="41101"/>
    <s v="24"/>
    <s v="722"/>
    <s v="2205"/>
    <s v="21AE"/>
    <s v="0000"/>
    <s v="EVOLUCAO DOS SERVICOS DE RADIODIFUSAO"/>
    <s v="21AE0001"/>
    <s v="EVOLUCAO DOS SERVICOS DE RADIODIFUSAO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1AAEWC"/>
    <s v="CONSELHO NAC DE DESENV CIENT E TECNOLOGICO"/>
    <x v="21"/>
    <x v="0"/>
    <s v="19494530100"/>
    <s v="1949453010041000"/>
    <m/>
    <n v="588400"/>
    <m/>
    <n v="588400"/>
    <m/>
    <m/>
    <m/>
    <m/>
    <m/>
    <m/>
  </r>
  <r>
    <s v="2021"/>
    <x v="18"/>
    <s v="MINISTERIO DAS COMUNICACOES"/>
    <x v="2"/>
    <x v="2"/>
    <s v="4001"/>
    <s v="COMUNICACAO PUBLICA E DIVULGACAO DE ATOS E MATERIAS DO GOVER"/>
    <x v="8"/>
    <x v="8"/>
    <s v="24722400120B50001"/>
    <s v="41261"/>
    <s v="24"/>
    <s v="722"/>
    <s v="4001"/>
    <s v="20B5"/>
    <s v="0000"/>
    <s v="FORTALECIMENTO DO SISTEMA PUBLICO DE RADIODIFUSAO E COMUNICACAO - DESPESAS DIVERSAS"/>
    <s v="20B50001"/>
    <s v="FORTALECIMENTO DO SISTEMA PUBLICO DE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80115406"/>
    <s v="RENDIMENTOS E APLICACOES FINANCEIRAS DA EBC"/>
    <x v="13"/>
    <x v="7"/>
    <s v="19186630180"/>
    <s v="1918663018041000"/>
    <m/>
    <m/>
    <m/>
    <m/>
    <n v="0"/>
    <m/>
    <m/>
    <n v="502568.61"/>
    <n v="474540.55"/>
    <n v="435948.2"/>
  </r>
  <r>
    <s v="2021"/>
    <x v="18"/>
    <s v="MINISTERIO DAS COMUNICACOES"/>
    <x v="2"/>
    <x v="2"/>
    <s v="4001"/>
    <s v="COMUNICACAO PUBLICA E DIVULGACAO DE ATOS E MATERIAS DO GOVER"/>
    <x v="8"/>
    <x v="8"/>
    <s v="24722400120B50001"/>
    <s v="41261"/>
    <s v="24"/>
    <s v="722"/>
    <s v="4001"/>
    <s v="20B5"/>
    <s v="0000"/>
    <s v="FORTALECIMENTO DO SISTEMA PUBLICO DE RADIODIFUSAO E COMUNICACAO - DESPESAS DIVERSAS"/>
    <s v="20B50001"/>
    <s v="FORTALECIMENTO DO SISTEMA PUBLICO DE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50115406"/>
    <s v="RECURSOS DA EMPRESA BRASIL DE COMUNICAO-EBC"/>
    <x v="13"/>
    <x v="4"/>
    <s v="19186630150"/>
    <s v="1918663015041000"/>
    <m/>
    <m/>
    <m/>
    <m/>
    <n v="0"/>
    <m/>
    <m/>
    <n v="1000000"/>
    <m/>
    <m/>
  </r>
  <r>
    <s v="2021"/>
    <x v="18"/>
    <s v="MINISTERIO DAS COMUNICACOES"/>
    <x v="6"/>
    <x v="6"/>
    <s v="0032"/>
    <s v="PROGRAMA DE GESTAO E MANUTENCAO DO PODER EXECUTIVO"/>
    <x v="18"/>
    <x v="18"/>
    <s v="09272003201810001"/>
    <s v="93496"/>
    <s v="09"/>
    <s v="272"/>
    <s v="0032"/>
    <s v="0181"/>
    <s v="0000"/>
    <s v="APOSENTADORIAS E PENSOES CIVIS DA UNIAO"/>
    <s v="01810001"/>
    <s v="APOSENTADORIAS E PENSOES CIVIS DA UNI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1"/>
    <s v="PESSOAL E ENCARGOS SOCIAIS"/>
    <s v="0944000000"/>
    <s v="TITULOS DE RESPONSAB.DO TN-OUTRAS APLICACOES"/>
    <x v="125"/>
    <x v="8"/>
    <s v="19184010944"/>
    <s v="1918401094441000"/>
    <n v="83312728"/>
    <n v="83312728"/>
    <m/>
    <n v="0"/>
    <n v="0"/>
    <n v="0"/>
    <m/>
    <m/>
    <m/>
    <m/>
  </r>
  <r>
    <s v="2021"/>
    <x v="18"/>
    <s v="MINISTERIO DAS COMUNICACOES"/>
    <x v="6"/>
    <x v="6"/>
    <s v="0032"/>
    <s v="PROGRAMA DE GESTAO E MANUTENCAO DO PODER EXECUTIVO"/>
    <x v="1"/>
    <x v="1"/>
    <s v="24122003220000001"/>
    <s v="93496"/>
    <s v="24"/>
    <s v="122"/>
    <s v="0032"/>
    <s v="2000"/>
    <s v="0001"/>
    <s v="SUSTENTACAO E MODERNIZACAO DOS SERVICOS DE TECNOLOGIA DE INFORMACAO E COMUNICACOES"/>
    <s v="20000001"/>
    <s v="ADMINISTRACAO DA UNIDADE            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944000000"/>
    <s v="TITULOS DE RESPONSAB.DO TN-OUTRAS APLICACOES"/>
    <x v="126"/>
    <x v="8"/>
    <s v="19181830944"/>
    <s v="1918183094441000"/>
    <n v="12966407"/>
    <n v="12966407"/>
    <m/>
    <n v="0"/>
    <n v="0"/>
    <n v="0"/>
    <m/>
    <m/>
    <m/>
    <m/>
  </r>
  <r>
    <s v="2021"/>
    <x v="18"/>
    <s v="MINISTERIO DAS COMUNICACOES"/>
    <x v="6"/>
    <x v="6"/>
    <s v="0032"/>
    <s v="PROGRAMA DE GESTAO E MANUTENCAO DO PODER EXECUTIVO"/>
    <x v="1"/>
    <x v="1"/>
    <s v="24122003220000001"/>
    <s v="93496"/>
    <s v="24"/>
    <s v="122"/>
    <s v="0032"/>
    <s v="2000"/>
    <s v="0002"/>
    <s v="ADMINISTRACAO DA UNIDADE - SECOM"/>
    <s v="20000001"/>
    <s v="ADMINISTRACAO DA UNIDADE            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944000000"/>
    <s v="TITULOS DE RESPONSAB.DO TN-OUTRAS APLICACOES"/>
    <x v="127"/>
    <x v="8"/>
    <s v="19182030944"/>
    <s v="1918203094441000"/>
    <n v="2590000"/>
    <n v="2590000"/>
    <m/>
    <n v="0"/>
    <n v="0"/>
    <n v="0"/>
    <m/>
    <m/>
    <m/>
    <m/>
  </r>
  <r>
    <s v="2021"/>
    <x v="18"/>
    <s v="MINISTERIO DAS COMUNICACOES"/>
    <x v="6"/>
    <x v="6"/>
    <s v="0032"/>
    <s v="PROGRAMA DE GESTAO E MANUTENCAO DO PODER EXECUTIVO"/>
    <x v="1"/>
    <x v="1"/>
    <s v="24122003220000001"/>
    <s v="93496"/>
    <s v="24"/>
    <s v="122"/>
    <s v="0032"/>
    <s v="2000"/>
    <s v="0005"/>
    <s v="CAPACITACAO DE SERVIDORES PUBLICOS FEDERAIS EM PROCESSO DE QUALIFICACAO E REQUALIFICACAO"/>
    <s v="20000001"/>
    <s v="ADMINISTRACAO DA UNIDADE            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944000000"/>
    <s v="TITULOS DE RESPONSAB.DO TN-OUTRAS APLICACOES"/>
    <x v="128"/>
    <x v="8"/>
    <s v="19182630944"/>
    <s v="1918263094441000"/>
    <n v="224000"/>
    <n v="224000"/>
    <m/>
    <n v="0"/>
    <n v="0"/>
    <n v="0"/>
    <m/>
    <m/>
    <m/>
    <m/>
  </r>
  <r>
    <s v="2021"/>
    <x v="18"/>
    <s v="MINISTERIO DAS COMUNICACOES"/>
    <x v="6"/>
    <x v="6"/>
    <s v="0032"/>
    <s v="PROGRAMA DE GESTAO E MANUTENCAO DO PODER EXECUTIVO"/>
    <x v="1"/>
    <x v="1"/>
    <s v="24122003220000001"/>
    <s v="93496"/>
    <s v="24"/>
    <s v="122"/>
    <s v="0032"/>
    <s v="2000"/>
    <s v="0006"/>
    <s v="ELABORACAO E IMPLANTACAO DO MODELO DE GESTAO POR COMPETENCIAS"/>
    <s v="20000001"/>
    <s v="ADMINISTRACAO DA UNIDADE            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944000000"/>
    <s v="TITULOS DE RESPONSAB.DO TN-OUTRAS APLICACOES"/>
    <x v="129"/>
    <x v="8"/>
    <s v="19183030944"/>
    <s v="1918303094441000"/>
    <n v="347503"/>
    <n v="347503"/>
    <m/>
    <n v="0"/>
    <n v="0"/>
    <n v="0"/>
    <m/>
    <m/>
    <m/>
    <m/>
  </r>
  <r>
    <s v="2021"/>
    <x v="18"/>
    <s v="MINISTERIO DAS COMUNICACOES"/>
    <x v="6"/>
    <x v="6"/>
    <s v="0032"/>
    <s v="PROGRAMA DE GESTAO E MANUTENCAO DO PODER EXECUTIVO"/>
    <x v="1"/>
    <x v="1"/>
    <s v="24122003220000001"/>
    <s v="93496"/>
    <s v="24"/>
    <s v="122"/>
    <s v="0032"/>
    <s v="2000"/>
    <s v="001J"/>
    <s v="ADMINISTRACAO DA UNIDADE - SERAD"/>
    <s v="20000001"/>
    <s v="ADMINISTRACAO DA UNIDADE            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944000000"/>
    <s v="TITULOS DE RESPONSAB.DO TN-OUTRAS APLICACOES"/>
    <x v="130"/>
    <x v="8"/>
    <s v="19183530944"/>
    <s v="1918353094441000"/>
    <n v="1103200"/>
    <n v="1103200"/>
    <m/>
    <n v="0"/>
    <n v="0"/>
    <n v="0"/>
    <m/>
    <m/>
    <m/>
    <m/>
  </r>
  <r>
    <s v="2021"/>
    <x v="18"/>
    <s v="MINISTERIO DAS COMUNICACOES"/>
    <x v="6"/>
    <x v="6"/>
    <s v="0032"/>
    <s v="PROGRAMA DE GESTAO E MANUTENCAO DO PODER EXECUTIVO"/>
    <x v="1"/>
    <x v="1"/>
    <s v="24122003220000001"/>
    <s v="93496"/>
    <s v="24"/>
    <s v="122"/>
    <s v="0032"/>
    <s v="2000"/>
    <s v="001K"/>
    <s v="ADMINISTRACAO DA UNIDADE - MCOM"/>
    <s v="20000001"/>
    <s v="ADMINISTRACAO DA UNIDADE            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944000000"/>
    <s v="TITULOS DE RESPONSAB.DO TN-OUTRAS APLICACOES"/>
    <x v="131"/>
    <x v="8"/>
    <s v="19183630944"/>
    <s v="1918363094441000"/>
    <n v="47166538"/>
    <n v="47166538"/>
    <m/>
    <n v="0"/>
    <n v="0"/>
    <n v="0"/>
    <m/>
    <m/>
    <m/>
    <m/>
  </r>
  <r>
    <s v="2021"/>
    <x v="18"/>
    <s v="MINISTERIO DAS COMUNICACOES"/>
    <x v="6"/>
    <x v="6"/>
    <s v="0032"/>
    <s v="PROGRAMA DE GESTAO E MANUTENCAO DO PODER EXECUTIVO"/>
    <x v="20"/>
    <x v="20"/>
    <s v="24131003220170001"/>
    <s v="93496"/>
    <s v="24"/>
    <s v="131"/>
    <s v="0032"/>
    <s v="2017"/>
    <s v="0000"/>
    <s v="COMUNICACAO INSTITUCIONAL - DESPESAS DIVERSAS"/>
    <s v="20170001"/>
    <s v="COMUNICACAO INSTITUCIONAL           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944000000"/>
    <s v="TITULOS DE RESPONSAB.DO TN-OUTRAS APLICACOES"/>
    <x v="132"/>
    <x v="8"/>
    <s v="19181630944"/>
    <s v="1918163094441000"/>
    <n v="263472200"/>
    <n v="263472200"/>
    <m/>
    <n v="0"/>
    <n v="0"/>
    <n v="0"/>
    <m/>
    <m/>
    <m/>
    <m/>
  </r>
  <r>
    <s v="2021"/>
    <x v="18"/>
    <s v="MINISTERIO DAS COMUNICACOES"/>
    <x v="6"/>
    <x v="6"/>
    <s v="0032"/>
    <s v="PROGRAMA DE GESTAO E MANUTENCAO DO PODER EXECUTIVO"/>
    <x v="20"/>
    <x v="20"/>
    <s v="24131003220170001"/>
    <s v="93496"/>
    <s v="24"/>
    <s v="131"/>
    <s v="0032"/>
    <s v="2017"/>
    <s v="0005"/>
    <s v="CAPACITACAO DE AGENTES PARA O SISTEMA DE COMUNICACAO DE GOVERNO DO PODER EXECUTIVO FEDERAL - SICOM"/>
    <s v="20170001"/>
    <s v="COMUNICACAO INSTITUCIONAL           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944000000"/>
    <s v="TITULOS DE RESPONSAB.DO TN-OUTRAS APLICACOES"/>
    <x v="133"/>
    <x v="8"/>
    <s v="19182830944"/>
    <s v="1918283094441000"/>
    <n v="35000"/>
    <n v="35000"/>
    <m/>
    <n v="0"/>
    <n v="0"/>
    <n v="0"/>
    <m/>
    <m/>
    <m/>
    <m/>
  </r>
  <r>
    <s v="2021"/>
    <x v="18"/>
    <s v="MINISTERIO DAS COMUNICACOES"/>
    <x v="6"/>
    <x v="6"/>
    <s v="0032"/>
    <s v="PROGRAMA DE GESTAO E MANUTENCAO DO PODER EXECUTIVO"/>
    <x v="20"/>
    <x v="20"/>
    <s v="24131003220170001"/>
    <s v="93496"/>
    <s v="24"/>
    <s v="131"/>
    <s v="0032"/>
    <s v="2017"/>
    <s v="0006"/>
    <s v="COMUNICACAO E TRANSMISSAO DE ATOS E FATOS DO GOVERNO FEDERAL"/>
    <s v="20170001"/>
    <s v="COMUNICACAO INSTITUCIONAL           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944000000"/>
    <s v="TITULOS DE RESPONSAB.DO TN-OUTRAS APLICACOES"/>
    <x v="134"/>
    <x v="8"/>
    <s v="19183230944"/>
    <s v="1918323094441000"/>
    <n v="21000000"/>
    <n v="21000000"/>
    <m/>
    <n v="0"/>
    <n v="0"/>
    <n v="0"/>
    <m/>
    <m/>
    <m/>
    <m/>
  </r>
  <r>
    <s v="2021"/>
    <x v="18"/>
    <s v="MINISTERIO DAS COMUNICACOES"/>
    <x v="6"/>
    <x v="6"/>
    <s v="0032"/>
    <s v="PROGRAMA DE GESTAO E MANUTENCAO DO PODER EXECUTIVO"/>
    <x v="20"/>
    <x v="20"/>
    <s v="24131003220170001"/>
    <s v="93496"/>
    <s v="24"/>
    <s v="131"/>
    <s v="0032"/>
    <s v="2017"/>
    <s v="0007"/>
    <s v="PROMOCAO DO BRASIL NO EXTERIOR"/>
    <s v="20170001"/>
    <s v="COMUNICACAO INSTITUCIONAL           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944000000"/>
    <s v="TITULOS DE RESPONSAB.DO TN-OUTRAS APLICACOES"/>
    <x v="135"/>
    <x v="8"/>
    <s v="19183330944"/>
    <s v="1918333094441000"/>
    <n v="70000000"/>
    <n v="70000000"/>
    <m/>
    <n v="0"/>
    <n v="0"/>
    <n v="0"/>
    <m/>
    <m/>
    <m/>
    <m/>
  </r>
  <r>
    <s v="2021"/>
    <x v="18"/>
    <s v="MINISTERIO DAS COMUNICACOES"/>
    <x v="6"/>
    <x v="6"/>
    <s v="0032"/>
    <s v="PROGRAMA DE GESTAO E MANUTENCAO DO PODER EXECUTIVO"/>
    <x v="3"/>
    <x v="3"/>
    <s v="24122003220TP0001"/>
    <s v="93496"/>
    <s v="24"/>
    <s v="122"/>
    <s v="0032"/>
    <s v="20TP"/>
    <s v="0000"/>
    <s v="ATIVOS CIVIS DA UNIAO"/>
    <s v="20TP0001"/>
    <s v="ATIVOS CIVIS DA UNIAO                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1"/>
    <s v="PESSOAL E ENCARGOS SOCIAIS"/>
    <s v="0944000000"/>
    <s v="TITULOS DE RESPONSAB.DO TN-OUTRAS APLICACOES"/>
    <x v="136"/>
    <x v="8"/>
    <s v="19180710944"/>
    <s v="1918071094441000"/>
    <n v="129435560"/>
    <n v="129435560"/>
    <m/>
    <n v="0"/>
    <n v="0"/>
    <n v="0"/>
    <m/>
    <m/>
    <m/>
    <m/>
  </r>
  <r>
    <s v="2021"/>
    <x v="18"/>
    <s v="MINISTERIO DAS COMUNICACOES"/>
    <x v="6"/>
    <x v="6"/>
    <s v="0032"/>
    <s v="PROGRAMA DE GESTAO E MANUTENCAO DO PODER EXECUTIVO"/>
    <x v="4"/>
    <x v="4"/>
    <s v="243010032212B0001"/>
    <s v="93496"/>
    <s v="24"/>
    <s v="301"/>
    <s v="0032"/>
    <s v="212B"/>
    <s v="0001"/>
    <s v="ASSISTENCIA PRE-ESCOLAR AOS DEPENDENTES DE SERVIDORES CIVIS E DE EMPREGADOS"/>
    <s v="212B0001"/>
    <s v="BENEFICIOS OBRIGATORIOS AOS SERVIDO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944000000"/>
    <s v="TITULOS DE RESPONSAB.DO TN-OUTRAS APLICACOES"/>
    <x v="137"/>
    <x v="8"/>
    <s v="19180830944"/>
    <s v="1918083094441000"/>
    <n v="285698"/>
    <n v="285698"/>
    <m/>
    <n v="0"/>
    <n v="0"/>
    <n v="0"/>
    <m/>
    <m/>
    <m/>
    <m/>
  </r>
  <r>
    <s v="2021"/>
    <x v="18"/>
    <s v="MINISTERIO DAS COMUNICACOES"/>
    <x v="6"/>
    <x v="6"/>
    <s v="0032"/>
    <s v="PROGRAMA DE GESTAO E MANUTENCAO DO PODER EXECUTIVO"/>
    <x v="4"/>
    <x v="4"/>
    <s v="243010032212B0001"/>
    <s v="93496"/>
    <s v="24"/>
    <s v="301"/>
    <s v="0032"/>
    <s v="212B"/>
    <s v="0003"/>
    <s v="AUXILIO-TRANSPORTE DE CIVIS ATIVOS"/>
    <s v="212B0001"/>
    <s v="BENEFICIOS OBRIGATORIOS AOS SERVIDO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944000000"/>
    <s v="TITULOS DE RESPONSAB.DO TN-OUTRAS APLICACOES"/>
    <x v="138"/>
    <x v="8"/>
    <s v="19180930944"/>
    <s v="1918093094441000"/>
    <n v="460774"/>
    <n v="460774"/>
    <m/>
    <n v="0"/>
    <n v="0"/>
    <n v="0"/>
    <m/>
    <m/>
    <m/>
    <m/>
  </r>
  <r>
    <s v="2021"/>
    <x v="18"/>
    <s v="MINISTERIO DAS COMUNICACOES"/>
    <x v="6"/>
    <x v="6"/>
    <s v="0032"/>
    <s v="PROGRAMA DE GESTAO E MANUTENCAO DO PODER EXECUTIVO"/>
    <x v="4"/>
    <x v="4"/>
    <s v="243010032212B0001"/>
    <s v="93496"/>
    <s v="24"/>
    <s v="301"/>
    <s v="0032"/>
    <s v="212B"/>
    <s v="0005"/>
    <s v="AUXILIO-ALIMENTACAO DE CIVIS ATIVOS"/>
    <s v="212B0001"/>
    <s v="BENEFICIOS OBRIGATORIOS AOS SERVIDO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944000000"/>
    <s v="TITULOS DE RESPONSAB.DO TN-OUTRAS APLICACOES"/>
    <x v="139"/>
    <x v="8"/>
    <s v="19181030944"/>
    <s v="1918103094441000"/>
    <n v="3246424"/>
    <n v="3246424"/>
    <m/>
    <n v="0"/>
    <n v="0"/>
    <n v="0"/>
    <m/>
    <m/>
    <m/>
    <m/>
  </r>
  <r>
    <s v="2021"/>
    <x v="18"/>
    <s v="MINISTERIO DAS COMUNICACOES"/>
    <x v="6"/>
    <x v="6"/>
    <s v="0032"/>
    <s v="PROGRAMA DE GESTAO E MANUTENCAO DO PODER EXECUTIVO"/>
    <x v="4"/>
    <x v="4"/>
    <s v="243010032212B0001"/>
    <s v="93496"/>
    <s v="24"/>
    <s v="301"/>
    <s v="0032"/>
    <s v="212B"/>
    <s v="0009"/>
    <s v="AUXILIO-FUNERAL E NATALIDADE DE CIVIS"/>
    <s v="212B0001"/>
    <s v="BENEFICIOS OBRIGATORIOS AOS SERVIDO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944000000"/>
    <s v="TITULOS DE RESPONSAB.DO TN-OUTRAS APLICACOES"/>
    <x v="140"/>
    <x v="8"/>
    <s v="19181130944"/>
    <s v="1918113094441000"/>
    <n v="272595"/>
    <n v="272595"/>
    <m/>
    <n v="0"/>
    <n v="0"/>
    <n v="0"/>
    <m/>
    <m/>
    <m/>
    <m/>
  </r>
  <r>
    <s v="2021"/>
    <x v="18"/>
    <s v="MINISTERIO DAS COMUNICACOES"/>
    <x v="6"/>
    <x v="6"/>
    <s v="0032"/>
    <s v="PROGRAMA DE GESTAO E MANUTENCAO DO PODER EXECUTIVO"/>
    <x v="5"/>
    <x v="5"/>
    <s v="241220032216H0001"/>
    <s v="93496"/>
    <s v="24"/>
    <s v="122"/>
    <s v="0032"/>
    <s v="216H"/>
    <s v="0003"/>
    <s v="AJUDA DE CUSTO PARA MORADIA OU AUXILIO-MORADIA A AGENTES PUBLICOS - SECRETARIA EXECUTIVA"/>
    <s v="216H0001"/>
    <s v="AJUDA DE CUSTO PARA MORADIA OU AUXILI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944000000"/>
    <s v="TITULOS DE RESPONSAB.DO TN-OUTRAS APLICACOES"/>
    <x v="141"/>
    <x v="8"/>
    <s v="19182430944"/>
    <s v="1918243094441000"/>
    <n v="466652"/>
    <n v="466652"/>
    <m/>
    <n v="0"/>
    <n v="0"/>
    <n v="0"/>
    <m/>
    <m/>
    <m/>
    <m/>
  </r>
  <r>
    <s v="2021"/>
    <x v="18"/>
    <s v="MINISTERIO DAS COMUNICACOES"/>
    <x v="6"/>
    <x v="6"/>
    <s v="0032"/>
    <s v="PROGRAMA DE GESTAO E MANUTENCAO DO PODER EXECUTIVO"/>
    <x v="16"/>
    <x v="16"/>
    <s v="24131003246410001"/>
    <s v="93496"/>
    <s v="24"/>
    <s v="131"/>
    <s v="0032"/>
    <s v="4641"/>
    <s v="0001"/>
    <s v="PUBLICIDADE DE UTILIDADE PUBLICA - ADMINISTRACAO DIRETA"/>
    <s v="46410001"/>
    <s v="PUBLICIDADE DE UTILIDADE PUBLICA    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944000000"/>
    <s v="TITULOS DE RESPONSAB.DO TN-OUTRAS APLICACOES"/>
    <x v="142"/>
    <x v="8"/>
    <s v="19181930944"/>
    <s v="1918193094441000"/>
    <n v="28700000"/>
    <n v="28700000"/>
    <m/>
    <n v="0"/>
    <n v="0"/>
    <n v="0"/>
    <m/>
    <m/>
    <m/>
    <m/>
  </r>
  <r>
    <s v="2021"/>
    <x v="18"/>
    <s v="MINISTERIO DAS COMUNICACOES"/>
    <x v="6"/>
    <x v="6"/>
    <s v="0032"/>
    <s v="PROGRAMA DE GESTAO E MANUTENCAO DO PODER EXECUTIVO"/>
    <x v="16"/>
    <x v="16"/>
    <s v="24131003246410001"/>
    <s v="93496"/>
    <s v="24"/>
    <s v="131"/>
    <s v="0032"/>
    <s v="4641"/>
    <s v="0002"/>
    <s v="PUBLICIDADE DE UTILIDADE PUBLICA - SECOM"/>
    <s v="46410001"/>
    <s v="PUBLICIDADE DE UTILIDADE PUBLICA    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944000000"/>
    <s v="TITULOS DE RESPONSAB.DO TN-OUTRAS APLICACOES"/>
    <x v="143"/>
    <x v="8"/>
    <s v="19182230944"/>
    <s v="1918223094441000"/>
    <n v="28434045"/>
    <n v="28434045"/>
    <m/>
    <n v="0"/>
    <n v="0"/>
    <n v="0"/>
    <m/>
    <m/>
    <m/>
    <m/>
  </r>
  <r>
    <s v="2021"/>
    <x v="18"/>
    <s v="MINISTERIO DAS COMUNICACOES"/>
    <x v="6"/>
    <x v="6"/>
    <s v="2205"/>
    <s v="CONECTA BRASIL"/>
    <x v="22"/>
    <x v="22"/>
    <s v="04211220500PN0002"/>
    <s v="93496"/>
    <s v="04"/>
    <s v="211"/>
    <s v="2205"/>
    <s v="00PN"/>
    <s v="0000"/>
    <s v="PARTICIPACAO DO BRASIL, COMO PAIS NAO MEMBRO, EM ATIVIDADES DE COOPERACAO ECONOMICA JUNTO A ORGANIZACAO PARA COOPERACAO E DESENVOLVIMENTO ECONOMICO - OCDE E SEUS ORGAOS VINCULADOS"/>
    <s v="00PN0002"/>
    <s v="PARTICIPACAO DO BRASIL, COMO PAIS NAO - EXTERIOR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944000000"/>
    <s v="TITULOS DE RESPONSAB.DO TN-OUTRAS APLICACOES"/>
    <x v="144"/>
    <x v="8"/>
    <s v="19181230944"/>
    <s v="1918123094441000"/>
    <n v="70000"/>
    <n v="70000"/>
    <m/>
    <n v="0"/>
    <n v="0"/>
    <n v="0"/>
    <m/>
    <m/>
    <m/>
    <m/>
  </r>
  <r>
    <s v="2021"/>
    <x v="18"/>
    <s v="MINISTERIO DAS COMUNICACOES"/>
    <x v="6"/>
    <x v="6"/>
    <s v="2205"/>
    <s v="CONECTA BRASIL"/>
    <x v="23"/>
    <x v="23"/>
    <s v="24126220515UK0001"/>
    <s v="93496"/>
    <s v="24"/>
    <s v="126"/>
    <s v="2205"/>
    <s v="15UK"/>
    <s v="0000"/>
    <s v="IMPLEMENTACAO DE PROJETOS DE CIDADES DIGITAIS E INTELIGENTES"/>
    <s v="15UK0001"/>
    <s v="IMPLEMENTACAO DE PROJETOS DE CIDADES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944000000"/>
    <s v="TITULOS DE RESPONSAB.DO TN-OUTRAS APLICACOES"/>
    <x v="145"/>
    <x v="8"/>
    <s v="19181330944"/>
    <s v="1918133094441000"/>
    <n v="70000"/>
    <n v="70000"/>
    <m/>
    <n v="0"/>
    <n v="0"/>
    <n v="0"/>
    <m/>
    <m/>
    <m/>
    <m/>
  </r>
  <r>
    <s v="2021"/>
    <x v="18"/>
    <s v="MINISTERIO DAS COMUNICACOES"/>
    <x v="6"/>
    <x v="6"/>
    <s v="2205"/>
    <s v="CONECTA BRASIL"/>
    <x v="24"/>
    <x v="24"/>
    <s v="24126220515UL0010"/>
    <s v="93496"/>
    <s v="24"/>
    <s v="126"/>
    <s v="2205"/>
    <s v="15UL"/>
    <s v="0000"/>
    <s v="IMPLANTACAO DE INFRAESTRUTURA PARA OS PROJETOS NORTE E NORDESTE CONECTADOS, POR ORGANIZACAO SOCIAL (LEI N. 9.637, DE 15 DE MAIO DE 1998)"/>
    <s v="15UL0010"/>
    <s v="IMPLANTACAO DE INFRAESTRUTURA PARA OS - NA REGIAO NORTE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944000000"/>
    <s v="TITULOS DE RESPONSAB.DO TN-OUTRAS APLICACOES"/>
    <x v="146"/>
    <x v="8"/>
    <s v="19181430944"/>
    <s v="1918143094441000"/>
    <n v="16800000"/>
    <n v="16800000"/>
    <m/>
    <n v="0"/>
    <n v="0"/>
    <n v="0"/>
    <m/>
    <m/>
    <m/>
    <m/>
  </r>
  <r>
    <s v="2021"/>
    <x v="18"/>
    <s v="MINISTERIO DAS COMUNICACOES"/>
    <x v="6"/>
    <x v="6"/>
    <s v="2205"/>
    <s v="CONECTA BRASIL"/>
    <x v="17"/>
    <x v="17"/>
    <s v="24126220520V80001"/>
    <s v="93496"/>
    <s v="24"/>
    <s v="126"/>
    <s v="2205"/>
    <s v="20V8"/>
    <s v="0000"/>
    <s v="APOIO A INICIATIVAS E PROJETOS DE INCLUSAO DIGITAL - DESPESAS DIVERSAS"/>
    <s v="20V80001"/>
    <s v="APOIO A INICIATIVAS E PROJETOS DE INC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944000000"/>
    <s v="TITULOS DE RESPONSAB.DO TN-OUTRAS APLICACOES"/>
    <x v="147"/>
    <x v="8"/>
    <s v="19181530944"/>
    <s v="1918153094441000"/>
    <n v="1120000"/>
    <n v="1120000"/>
    <m/>
    <n v="0"/>
    <n v="0"/>
    <n v="0"/>
    <m/>
    <m/>
    <m/>
    <m/>
  </r>
  <r>
    <s v="2021"/>
    <x v="18"/>
    <s v="MINISTERIO DAS COMUNICACOES"/>
    <x v="6"/>
    <x v="6"/>
    <s v="2205"/>
    <s v="CONECTA BRASIL"/>
    <x v="17"/>
    <x v="17"/>
    <s v="24126220520V80001"/>
    <s v="93496"/>
    <s v="24"/>
    <s v="126"/>
    <s v="2205"/>
    <s v="20V8"/>
    <s v="0002"/>
    <s v="APOIO A ESPACOS PUBLICOS DE INCLUSAO DIGITAL"/>
    <s v="20V80001"/>
    <s v="APOIO A INICIATIVAS E PROJETOS DE INC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944000000"/>
    <s v="TITULOS DE RESPONSAB.DO TN-OUTRAS APLICACOES"/>
    <x v="148"/>
    <x v="8"/>
    <s v="19182130944"/>
    <s v="1918213094441000"/>
    <n v="3850000"/>
    <n v="3850000"/>
    <m/>
    <n v="0"/>
    <n v="0"/>
    <n v="0"/>
    <m/>
    <m/>
    <m/>
    <m/>
  </r>
  <r>
    <s v="2021"/>
    <x v="18"/>
    <s v="MINISTERIO DAS COMUNICACOES"/>
    <x v="6"/>
    <x v="6"/>
    <s v="2205"/>
    <s v="CONECTA BRASIL"/>
    <x v="17"/>
    <x v="17"/>
    <s v="24126220520V80001"/>
    <s v="93496"/>
    <s v="24"/>
    <s v="126"/>
    <s v="2205"/>
    <s v="20V8"/>
    <s v="0005"/>
    <s v="PROMOCAO DA FORMACAO DIGITAL"/>
    <s v="20V80001"/>
    <s v="APOIO A INICIATIVAS E PROJETOS DE INC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944000000"/>
    <s v="TITULOS DE RESPONSAB.DO TN-OUTRAS APLICACOES"/>
    <x v="149"/>
    <x v="8"/>
    <s v="19182730944"/>
    <s v="1918273094441000"/>
    <n v="1400000"/>
    <n v="1400000"/>
    <m/>
    <n v="0"/>
    <n v="0"/>
    <n v="0"/>
    <m/>
    <m/>
    <m/>
    <m/>
  </r>
  <r>
    <s v="2021"/>
    <x v="18"/>
    <s v="MINISTERIO DAS COMUNICACOES"/>
    <x v="6"/>
    <x v="6"/>
    <s v="2205"/>
    <s v="CONECTA BRASIL"/>
    <x v="17"/>
    <x v="17"/>
    <s v="24126220520V80001"/>
    <s v="93496"/>
    <s v="24"/>
    <s v="126"/>
    <s v="2205"/>
    <s v="20V8"/>
    <s v="0006"/>
    <s v="DISPONIBILIZACAO DE INFRAESTRUTURA PARA CONEXAO E ACESSO A INTERNET"/>
    <s v="20V80001"/>
    <s v="APOIO A INICIATIVAS E PROJETOS DE INC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944000000"/>
    <s v="TITULOS DE RESPONSAB.DO TN-OUTRAS APLICACOES"/>
    <x v="150"/>
    <x v="8"/>
    <s v="19183130944"/>
    <s v="1918313094441000"/>
    <n v="27686439"/>
    <n v="27686439"/>
    <m/>
    <n v="0"/>
    <n v="0"/>
    <n v="0"/>
    <m/>
    <m/>
    <m/>
    <m/>
  </r>
  <r>
    <s v="2021"/>
    <x v="18"/>
    <s v="MINISTERIO DAS COMUNICACOES"/>
    <x v="6"/>
    <x v="6"/>
    <s v="2205"/>
    <s v="CONECTA BRASIL"/>
    <x v="11"/>
    <x v="11"/>
    <s v="24722220520ZQ0001"/>
    <s v="93496"/>
    <s v="24"/>
    <s v="722"/>
    <s v="2205"/>
    <s v="20ZQ"/>
    <s v="0002"/>
    <s v="CONTRATACAO DE ESTUDOS E PESQUISAS"/>
    <s v="20ZQ0001"/>
    <s v="ESTUDOS, PESQUISAS E PRODUCAO DE INDI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944000000"/>
    <s v="TITULOS DE RESPONSAB.DO TN-OUTRAS APLICACOES"/>
    <x v="151"/>
    <x v="8"/>
    <s v="19182330944"/>
    <s v="1918233094441000"/>
    <n v="171527"/>
    <n v="171527"/>
    <m/>
    <n v="0"/>
    <n v="0"/>
    <n v="0"/>
    <m/>
    <m/>
    <m/>
    <m/>
  </r>
  <r>
    <s v="2021"/>
    <x v="18"/>
    <s v="MINISTERIO DAS COMUNICACOES"/>
    <x v="6"/>
    <x v="6"/>
    <s v="2205"/>
    <s v="CONECTA BRASIL"/>
    <x v="11"/>
    <x v="11"/>
    <s v="24722220520ZQ0001"/>
    <s v="93496"/>
    <s v="24"/>
    <s v="722"/>
    <s v="2205"/>
    <s v="20ZQ"/>
    <s v="0003"/>
    <s v="FINANCIAMENTO DE ESTUDOS E PESQUISAS POR MEIO DE COOPERACAO TECNICA INTERNACIONAL"/>
    <s v="20ZQ0001"/>
    <s v="ESTUDOS, PESQUISAS E PRODUCAO DE INDI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944000000"/>
    <s v="TITULOS DE RESPONSAB.DO TN-OUTRAS APLICACOES"/>
    <x v="152"/>
    <x v="8"/>
    <s v="19182530944"/>
    <s v="1918253094441000"/>
    <n v="771874"/>
    <n v="771874"/>
    <m/>
    <n v="0"/>
    <n v="0"/>
    <n v="0"/>
    <m/>
    <m/>
    <m/>
    <m/>
  </r>
  <r>
    <s v="2021"/>
    <x v="18"/>
    <s v="MINISTERIO DAS COMUNICACOES"/>
    <x v="6"/>
    <x v="6"/>
    <s v="2205"/>
    <s v="CONECTA BRASIL"/>
    <x v="11"/>
    <x v="11"/>
    <s v="24722220520ZQ0001"/>
    <s v="93496"/>
    <s v="24"/>
    <s v="722"/>
    <s v="2205"/>
    <s v="20ZQ"/>
    <s v="0007"/>
    <s v="PESQUISA DE OPINIAO"/>
    <s v="20ZQ0001"/>
    <s v="ESTUDOS, PESQUISAS E PRODUCAO DE INDI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944000000"/>
    <s v="TITULOS DE RESPONSAB.DO TN-OUTRAS APLICACOES"/>
    <x v="153"/>
    <x v="8"/>
    <s v="19183430944"/>
    <s v="1918343094441000"/>
    <n v="3150000"/>
    <n v="3150000"/>
    <m/>
    <n v="0"/>
    <n v="0"/>
    <n v="0"/>
    <m/>
    <m/>
    <m/>
    <m/>
  </r>
  <r>
    <s v="2021"/>
    <x v="18"/>
    <s v="MINISTERIO DAS COMUNICACOES"/>
    <x v="6"/>
    <x v="6"/>
    <s v="2205"/>
    <s v="CONECTA BRASIL"/>
    <x v="9"/>
    <x v="9"/>
    <s v="245712205212H0001"/>
    <s v="93496"/>
    <s v="24"/>
    <s v="571"/>
    <s v="2205"/>
    <s v="212H"/>
    <s v="0005"/>
    <s v="OPERACAO E DESENVOLVIMENTO DA INTERNET NA ASSOCIACAO REDE NACIONAL DE ENSINO E PESQUISA - RNP - OS"/>
    <s v="212H0001"/>
    <s v="MANUTENCAO DE CONTRATO DE GESTAO COM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944000000"/>
    <s v="TITULOS DE RESPONSAB.DO TN-OUTRAS APLICACOES"/>
    <x v="154"/>
    <x v="8"/>
    <s v="19182930944"/>
    <s v="1918293094441000"/>
    <n v="70000"/>
    <n v="70000"/>
    <m/>
    <n v="0"/>
    <n v="0"/>
    <n v="0"/>
    <m/>
    <m/>
    <m/>
    <m/>
  </r>
  <r>
    <s v="2021"/>
    <x v="18"/>
    <s v="MINISTERIO DAS COMUNICACOES"/>
    <x v="6"/>
    <x v="6"/>
    <s v="2205"/>
    <s v="CONECTA BRASIL"/>
    <x v="10"/>
    <x v="10"/>
    <s v="24722220521AE0001"/>
    <s v="93496"/>
    <s v="24"/>
    <s v="722"/>
    <s v="2205"/>
    <s v="21AE"/>
    <s v="0000"/>
    <s v="EVOLUCAO DOS SERVICOS DE RADIODIFUSAO - DESPESAS DIVERSAS"/>
    <s v="21AE0001"/>
    <s v="EVOLUCAO DOS SERVICOS DE RADIODIFUSAO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944000000"/>
    <s v="TITULOS DE RESPONSAB.DO TN-OUTRAS APLICACOES"/>
    <x v="155"/>
    <x v="8"/>
    <s v="19181730944"/>
    <s v="1918173094441000"/>
    <n v="6442254"/>
    <n v="6442254"/>
    <m/>
    <n v="0"/>
    <n v="0"/>
    <n v="0"/>
    <m/>
    <m/>
    <m/>
    <m/>
  </r>
  <r>
    <s v="2021"/>
    <x v="19"/>
    <s v="AGENCIA NACIONAL DE TELECOMUNICACOES"/>
    <x v="0"/>
    <x v="0"/>
    <s v="0032"/>
    <s v="PROGRAMA DE GESTAO E MANUTENCAO DO PODER EXECUTIVO"/>
    <x v="18"/>
    <x v="18"/>
    <s v="09272003201810001"/>
    <s v="41231"/>
    <s v="09"/>
    <s v="272"/>
    <s v="0032"/>
    <s v="0181"/>
    <s v="0000"/>
    <s v="APOSENTADORIAS E PENSOES CIVIS DA UNIAO"/>
    <s v="01810001"/>
    <s v="APOSENTADORIAS E PENSOES CIVIS DA UNI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1"/>
    <s v="PESSOAL E ENCARGOS SOCIAIS"/>
    <s v="0100000000"/>
    <s v="RECURSOS PRIMARIOS DE LIVRE APLICACAO"/>
    <x v="156"/>
    <x v="0"/>
    <s v="19496910100"/>
    <s v="1949691010041231"/>
    <m/>
    <n v="0"/>
    <m/>
    <n v="2194795"/>
    <n v="2194795"/>
    <n v="0"/>
    <m/>
    <m/>
    <m/>
    <m/>
  </r>
  <r>
    <s v="2021"/>
    <x v="19"/>
    <s v="AGENCIA NACIONAL DE TELECOMUNICACOES"/>
    <x v="0"/>
    <x v="0"/>
    <s v="0032"/>
    <s v="PROGRAMA DE GESTAO E MANUTENCAO DO PODER EXECUTIVO"/>
    <x v="18"/>
    <x v="18"/>
    <s v="09272003201810001"/>
    <s v="41231"/>
    <s v="09"/>
    <s v="272"/>
    <s v="0032"/>
    <s v="0181"/>
    <s v="0000"/>
    <s v="APOSENTADORIAS E PENSOES CIVIS DA UNIAO"/>
    <s v="01810001"/>
    <s v="APOSENTADORIAS E PENSOES CIVIS DA UNI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1"/>
    <s v="PESSOAL E ENCARGOS SOCIAIS"/>
    <s v="0151000000"/>
    <s v="RECURSOS LIVRES DA SEGURIDADE SOCIAL"/>
    <x v="156"/>
    <x v="3"/>
    <s v="19496910151"/>
    <s v="1949691015141231"/>
    <n v="8202342"/>
    <n v="8202342"/>
    <m/>
    <n v="5255501"/>
    <n v="0.83"/>
    <n v="0"/>
    <m/>
    <n v="5255500.17"/>
    <n v="5255500.17"/>
    <n v="5255500.17"/>
  </r>
  <r>
    <s v="2021"/>
    <x v="19"/>
    <s v="AGENCIA NACIONAL DE TELECOMUNICACOES"/>
    <x v="0"/>
    <x v="0"/>
    <s v="0032"/>
    <s v="PROGRAMA DE GESTAO E MANUTENCAO DO PODER EXECUTIVO"/>
    <x v="18"/>
    <x v="18"/>
    <s v="09272003201810001"/>
    <s v="41231"/>
    <s v="09"/>
    <s v="272"/>
    <s v="0032"/>
    <s v="0181"/>
    <s v="0000"/>
    <s v="APOSENTADORIAS E PENSOES CIVIS DA UNIAO"/>
    <s v="01810001"/>
    <s v="APOSENTADORIAS E PENSOES CIVIS DA UNI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1"/>
    <s v="PESSOAL E ENCARGOS SOCIAIS"/>
    <s v="0156000000"/>
    <s v="CONTRIB.DO SERV.PARA O PLANO SEG.SOC.SERV.PUB"/>
    <x v="156"/>
    <x v="11"/>
    <s v="19496910156"/>
    <s v="1949691015641231"/>
    <n v="3497965"/>
    <n v="3497965"/>
    <m/>
    <n v="3497016"/>
    <n v="0.49"/>
    <n v="0"/>
    <m/>
    <n v="3497015.51"/>
    <n v="3497015.51"/>
    <n v="3497015.51"/>
  </r>
  <r>
    <s v="2021"/>
    <x v="19"/>
    <s v="AGENCIA NACIONAL DE TELECOMUNICACOES"/>
    <x v="0"/>
    <x v="0"/>
    <s v="0032"/>
    <s v="PROGRAMA DE GESTAO E MANUTENCAO DO PODER EXECUTIVO"/>
    <x v="18"/>
    <x v="18"/>
    <s v="09272003201810001"/>
    <s v="41231"/>
    <s v="09"/>
    <s v="272"/>
    <s v="0032"/>
    <s v="0181"/>
    <s v="0000"/>
    <s v="APOSENTADORIAS E PENSOES CIVIS DA UNIAO"/>
    <s v="01810001"/>
    <s v="APOSENTADORIAS E PENSOES CIVIS DA UNI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1"/>
    <s v="PESSOAL E ENCARGOS SOCIAIS"/>
    <s v="0169000000"/>
    <s v="CONTR.PATRONAL PARA O PLANO SEG.SOC.SERV.PUB."/>
    <x v="156"/>
    <x v="12"/>
    <s v="19496910169"/>
    <s v="1949691016941231"/>
    <n v="5108680"/>
    <n v="5108680"/>
    <m/>
    <n v="446601"/>
    <n v="0.74"/>
    <n v="0"/>
    <m/>
    <n v="446600.26"/>
    <n v="446600.26"/>
    <n v="446600.26"/>
  </r>
  <r>
    <s v="2021"/>
    <x v="19"/>
    <s v="AGENCIA NACIONAL DE TELECOMUNICACOES"/>
    <x v="0"/>
    <x v="0"/>
    <s v="0032"/>
    <s v="PROGRAMA DE GESTAO E MANUTENCAO DO PODER EXECUTIVO"/>
    <x v="18"/>
    <x v="18"/>
    <s v="09272003201810001"/>
    <s v="41231"/>
    <s v="09"/>
    <s v="272"/>
    <s v="0032"/>
    <s v="0181"/>
    <s v="0000"/>
    <s v="APOSENTADORIAS E PENSOES CIVIS DA UNIAO"/>
    <s v="01810001"/>
    <s v="APOSENTADORIAS E PENSOES CIVIS DA UNI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1"/>
    <s v="PESSOAL E ENCARGOS SOCIAIS"/>
    <s v="0188000000"/>
    <s v="RECURSOS FINANCEIROS DE LIVRE APLICACAO"/>
    <x v="156"/>
    <x v="5"/>
    <s v="19496910188"/>
    <s v="1949691018841231"/>
    <m/>
    <n v="0"/>
    <m/>
    <n v="1897943"/>
    <n v="0"/>
    <m/>
    <m/>
    <n v="1897943"/>
    <n v="1712952.28"/>
    <n v="1712952.28"/>
  </r>
  <r>
    <s v="2021"/>
    <x v="19"/>
    <s v="AGENCIA NACIONAL DE TELECOMUNICACOES"/>
    <x v="0"/>
    <x v="0"/>
    <s v="0032"/>
    <s v="PROGRAMA DE GESTAO E MANUTENCAO DO PODER EXECUTIVO"/>
    <x v="18"/>
    <x v="18"/>
    <s v="09272003201810001"/>
    <s v="41231"/>
    <s v="09"/>
    <s v="272"/>
    <s v="0032"/>
    <s v="0181"/>
    <s v="0000"/>
    <s v="APOSENTADORIAS E PENSOES CIVIS DA UNIAO"/>
    <s v="01810001"/>
    <s v="APOSENTADORIAS E PENSOES CIVIS DA UNI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1"/>
    <s v="PESSOAL E ENCARGOS SOCIAIS"/>
    <s v="0380000000"/>
    <s v="RECURSOS PROPRIOS FINANCEIROS"/>
    <x v="156"/>
    <x v="13"/>
    <s v="19496910380"/>
    <s v="1949691038041231"/>
    <m/>
    <n v="0"/>
    <m/>
    <n v="11280216"/>
    <n v="90009.46"/>
    <m/>
    <m/>
    <n v="11190206.539999999"/>
    <n v="8954681.6999999993"/>
    <n v="8954681.6999999993"/>
  </r>
  <r>
    <s v="2021"/>
    <x v="19"/>
    <s v="AGENCIA NACIONAL DE TELECOMUNICACOES"/>
    <x v="0"/>
    <x v="0"/>
    <s v="0032"/>
    <s v="PROGRAMA DE GESTAO E MANUTENCAO DO PODER EXECUTIVO"/>
    <x v="19"/>
    <x v="19"/>
    <s v="24846003209HB0001"/>
    <s v="41231"/>
    <s v="24"/>
    <s v="846"/>
    <s v="0032"/>
    <s v="09HB"/>
    <s v="0000"/>
    <s v="CONTRIBUICAO DA UNIAO, DE SUAS AUTARQUIAS E FUNDACOES PARA O CUSTEIO DO REGIME DE PREVIDENCIA DOS SERVIDORES PUBLICOS FEDERAIS"/>
    <s v="09HB0001"/>
    <s v="CONTRIBUICAO DA UNIAO, DE SUAS AUTARQ - NACIONAL"/>
    <s v="0"/>
    <x v="2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1"/>
    <s v="PESSOAL E ENCARGOS SOCIAIS"/>
    <s v="0100000000"/>
    <s v="RECURSOS PRIMARIOS DE LIVRE APLICACAO"/>
    <x v="157"/>
    <x v="0"/>
    <s v="19496710100"/>
    <s v="1949671010041231"/>
    <n v="53686425"/>
    <n v="53686425"/>
    <m/>
    <n v="21496077"/>
    <n v="684363.42"/>
    <n v="0"/>
    <m/>
    <n v="20811713.579999998"/>
    <n v="20811713.52"/>
    <n v="20811713.52"/>
  </r>
  <r>
    <s v="2021"/>
    <x v="19"/>
    <s v="AGENCIA NACIONAL DE TELECOMUNICACOES"/>
    <x v="0"/>
    <x v="0"/>
    <s v="0032"/>
    <s v="PROGRAMA DE GESTAO E MANUTENCAO DO PODER EXECUTIVO"/>
    <x v="19"/>
    <x v="19"/>
    <s v="24846003209HB0001"/>
    <s v="41231"/>
    <s v="24"/>
    <s v="846"/>
    <s v="0032"/>
    <s v="09HB"/>
    <s v="0000"/>
    <s v="CONTRIBUICAO DA UNIAO, DE SUAS AUTARQUIAS E FUNDACOES PARA O CUSTEIO DO REGIME DE PREVIDENCIA DOS SERVIDORES PUBLICOS FEDERAIS"/>
    <s v="09HB0001"/>
    <s v="CONTRIBUICAO DA UNIAO, DE SUAS AUTARQ - NACIONAL"/>
    <s v="0"/>
    <x v="2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1"/>
    <s v="PESSOAL E ENCARGOS SOCIAIS"/>
    <s v="0380000000"/>
    <s v="RECURSOS PROPRIOS FINANCEIROS"/>
    <x v="157"/>
    <x v="13"/>
    <s v="19496710380"/>
    <s v="1949671038041231"/>
    <m/>
    <n v="0"/>
    <m/>
    <n v="32876215"/>
    <n v="1"/>
    <m/>
    <m/>
    <n v="32876214"/>
    <n v="20757182.300000001"/>
    <n v="20757182.300000001"/>
  </r>
  <r>
    <s v="2021"/>
    <x v="19"/>
    <s v="AGENCIA NACIONAL DE TELECOMUNICACOES"/>
    <x v="0"/>
    <x v="0"/>
    <s v="0032"/>
    <s v="PROGRAMA DE GESTAO E MANUTENCAO DO PODER EXECUTIVO"/>
    <x v="1"/>
    <x v="1"/>
    <s v="24122003220000001"/>
    <s v="41231"/>
    <s v="24"/>
    <s v="122"/>
    <s v="0032"/>
    <s v="2000"/>
    <s v="0000"/>
    <s v="ADMINISTRACAO DA UNIDADE - DESPESAS DIVERSAS"/>
    <s v="20000001"/>
    <s v="ADMINISTRACAO DA UNIDADE            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3"/>
    <s v="INVESTIMENTOS"/>
    <s v="0178000000"/>
    <s v="FUNDO DE FISCALIZACAO DAS TELECOMUNICACOES"/>
    <x v="2"/>
    <x v="2"/>
    <s v="19498040178"/>
    <s v="1949804017841231"/>
    <n v="20520826"/>
    <n v="9821362"/>
    <m/>
    <n v="3217523"/>
    <n v="0"/>
    <n v="3217523"/>
    <m/>
    <m/>
    <m/>
    <m/>
  </r>
  <r>
    <s v="2021"/>
    <x v="19"/>
    <s v="AGENCIA NACIONAL DE TELECOMUNICACOES"/>
    <x v="0"/>
    <x v="0"/>
    <s v="0032"/>
    <s v="PROGRAMA DE GESTAO E MANUTENCAO DO PODER EXECUTIVO"/>
    <x v="1"/>
    <x v="1"/>
    <s v="24122003220000001"/>
    <s v="41231"/>
    <s v="24"/>
    <s v="122"/>
    <s v="0032"/>
    <s v="2000"/>
    <s v="0000"/>
    <s v="ADMINISTRACAO DA UNIDADE - DESPESAS DIVERSAS"/>
    <s v="20000001"/>
    <s v="ADMINISTRACAO DA UNIDADE            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3"/>
    <s v="INVESTIMENTOS"/>
    <s v="0178412310"/>
    <s v="ANATEL-FUNDO DE FISCALIZ.DAS TELECOMUNICACOES"/>
    <x v="2"/>
    <x v="2"/>
    <s v="19498040178"/>
    <s v="1949804017841231"/>
    <m/>
    <n v="10699464"/>
    <m/>
    <n v="10699464"/>
    <n v="8051890.9199999999"/>
    <m/>
    <m/>
    <n v="2647573.08"/>
    <n v="354234.93"/>
    <n v="354234.93"/>
  </r>
  <r>
    <s v="2021"/>
    <x v="19"/>
    <s v="AGENCIA NACIONAL DE TELECOMUNICACOES"/>
    <x v="0"/>
    <x v="0"/>
    <s v="0032"/>
    <s v="PROGRAMA DE GESTAO E MANUTENCAO DO PODER EXECUTIVO"/>
    <x v="1"/>
    <x v="1"/>
    <s v="24122003220000001"/>
    <s v="41231"/>
    <s v="24"/>
    <s v="122"/>
    <s v="0032"/>
    <s v="2000"/>
    <s v="0000"/>
    <s v="ADMINISTRACAO DA UNIDADE - DESPESAS DIVERSAS"/>
    <s v="20000001"/>
    <s v="ADMINISTRACAO DA UNIDADE            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78000000"/>
    <s v="FUNDO DE FISCALIZACAO DAS TELECOMUNICACOES"/>
    <x v="2"/>
    <x v="2"/>
    <s v="19498030178"/>
    <s v="1949803017841231"/>
    <n v="101975154"/>
    <n v="10746985"/>
    <m/>
    <n v="13446861"/>
    <n v="0"/>
    <n v="13446861"/>
    <m/>
    <m/>
    <m/>
    <m/>
  </r>
  <r>
    <s v="2021"/>
    <x v="19"/>
    <s v="AGENCIA NACIONAL DE TELECOMUNICACOES"/>
    <x v="0"/>
    <x v="0"/>
    <s v="0032"/>
    <s v="PROGRAMA DE GESTAO E MANUTENCAO DO PODER EXECUTIVO"/>
    <x v="1"/>
    <x v="1"/>
    <s v="24122003220000001"/>
    <s v="41231"/>
    <s v="24"/>
    <s v="122"/>
    <s v="0032"/>
    <s v="2000"/>
    <s v="0000"/>
    <s v="ADMINISTRACAO DA UNIDADE - DESPESAS DIVERSAS"/>
    <s v="20000001"/>
    <s v="ADMINISTRACAO DA UNIDADE            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78412310"/>
    <s v="ANATEL-FUNDO DE FISCALIZ.DAS TELECOMUNICACOES"/>
    <x v="2"/>
    <x v="2"/>
    <s v="19498030178"/>
    <s v="1949803017841231"/>
    <m/>
    <n v="91228169"/>
    <m/>
    <n v="91228169"/>
    <n v="20098687.109999999"/>
    <m/>
    <m/>
    <n v="70262367.650000006"/>
    <n v="48888638.310000002"/>
    <n v="48764195.880000003"/>
  </r>
  <r>
    <s v="2021"/>
    <x v="19"/>
    <s v="AGENCIA NACIONAL DE TELECOMUNICACOES"/>
    <x v="0"/>
    <x v="0"/>
    <s v="0032"/>
    <s v="PROGRAMA DE GESTAO E MANUTENCAO DO PODER EXECUTIVO"/>
    <x v="1"/>
    <x v="1"/>
    <s v="24122003220000001"/>
    <s v="41231"/>
    <s v="24"/>
    <s v="122"/>
    <s v="0032"/>
    <s v="2000"/>
    <s v="0004"/>
    <s v="CAPACITACAO DE SERVIDORES PUBLICOS FEDERAIS EM PROCESSO DE QUALIFICACAO E REQUALIFICACAO"/>
    <s v="20000001"/>
    <s v="ADMINISTRACAO DA UNIDADE            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78000000"/>
    <s v="FUNDO DE FISCALIZACAO DAS TELECOMUNICACOES"/>
    <x v="158"/>
    <x v="2"/>
    <s v="19498630178"/>
    <s v="1949863017841231"/>
    <n v="3065000"/>
    <n v="1440367"/>
    <m/>
    <n v="1312330"/>
    <n v="0"/>
    <n v="1312330"/>
    <m/>
    <m/>
    <m/>
    <m/>
  </r>
  <r>
    <s v="2021"/>
    <x v="19"/>
    <s v="AGENCIA NACIONAL DE TELECOMUNICACOES"/>
    <x v="0"/>
    <x v="0"/>
    <s v="0032"/>
    <s v="PROGRAMA DE GESTAO E MANUTENCAO DO PODER EXECUTIVO"/>
    <x v="1"/>
    <x v="1"/>
    <s v="24122003220000001"/>
    <s v="41231"/>
    <s v="24"/>
    <s v="122"/>
    <s v="0032"/>
    <s v="2000"/>
    <s v="0004"/>
    <s v="CAPACITACAO DE SERVIDORES PUBLICOS FEDERAIS EM PROCESSO DE QUALIFICACAO E REQUALIFICACAO"/>
    <s v="20000001"/>
    <s v="ADMINISTRACAO DA UNIDADE            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78412310"/>
    <s v="ANATEL-FUNDO DE FISCALIZ.DAS TELECOMUNICACOES"/>
    <x v="158"/>
    <x v="2"/>
    <s v="19498630178"/>
    <s v="1949863017841231"/>
    <m/>
    <n v="1624633"/>
    <m/>
    <n v="1624633"/>
    <n v="412684.46"/>
    <m/>
    <m/>
    <n v="1211948.54"/>
    <n v="542324.09"/>
    <n v="474411.59"/>
  </r>
  <r>
    <s v="2021"/>
    <x v="19"/>
    <s v="AGENCIA NACIONAL DE TELECOMUNICACOES"/>
    <x v="0"/>
    <x v="0"/>
    <s v="0032"/>
    <s v="PROGRAMA DE GESTAO E MANUTENCAO DO PODER EXECUTIVO"/>
    <x v="2"/>
    <x v="2"/>
    <s v="24301003220040001"/>
    <s v="41231"/>
    <s v="24"/>
    <s v="301"/>
    <s v="0032"/>
    <s v="2004"/>
    <s v="0001"/>
    <s v="ASSISTENCIA MEDICA E ODONTOLOGICA DE CIVIS - COMPLEMENTACAO DA UNIAO"/>
    <s v="20040001"/>
    <s v="ASSISTENCIA MEDICA E ODONTOLOGICA AOS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51000000"/>
    <s v="RECURSOS LIVRES DA SEGURIDADE SOCIAL"/>
    <x v="159"/>
    <x v="3"/>
    <s v="19497130151"/>
    <s v="1949713015141231"/>
    <n v="4011008"/>
    <n v="4011008"/>
    <m/>
    <n v="1290214"/>
    <n v="0.62"/>
    <n v="0"/>
    <m/>
    <n v="1290213.3799999999"/>
    <n v="1286548.6100000001"/>
    <n v="1286548.6100000001"/>
  </r>
  <r>
    <s v="2021"/>
    <x v="19"/>
    <s v="AGENCIA NACIONAL DE TELECOMUNICACOES"/>
    <x v="0"/>
    <x v="0"/>
    <s v="0032"/>
    <s v="PROGRAMA DE GESTAO E MANUTENCAO DO PODER EXECUTIVO"/>
    <x v="2"/>
    <x v="2"/>
    <s v="24301003220040001"/>
    <s v="41231"/>
    <s v="24"/>
    <s v="301"/>
    <s v="0032"/>
    <s v="2004"/>
    <s v="0001"/>
    <s v="ASSISTENCIA MEDICA E ODONTOLOGICA DE CIVIS - COMPLEMENTACAO DA UNIAO"/>
    <s v="20040001"/>
    <s v="ASSISTENCIA MEDICA E ODONTOLOGICA AOS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380000000"/>
    <s v="RECURSOS PROPRIOS FINANCEIROS"/>
    <x v="159"/>
    <x v="13"/>
    <s v="19497130380"/>
    <s v="1949713038041231"/>
    <m/>
    <n v="0"/>
    <m/>
    <n v="2512138"/>
    <n v="803050.54"/>
    <n v="50000"/>
    <m/>
    <n v="1659087.46"/>
    <n v="1298014"/>
    <n v="1298014"/>
  </r>
  <r>
    <s v="2021"/>
    <x v="19"/>
    <s v="AGENCIA NACIONAL DE TELECOMUNICACOES"/>
    <x v="0"/>
    <x v="0"/>
    <s v="0032"/>
    <s v="PROGRAMA DE GESTAO E MANUTENCAO DO PODER EXECUTIVO"/>
    <x v="2"/>
    <x v="2"/>
    <s v="24301003220040001"/>
    <s v="41231"/>
    <s v="24"/>
    <s v="301"/>
    <s v="0032"/>
    <s v="2004"/>
    <s v="0002"/>
    <s v="EXAMES PERIODICOS - CIVIS"/>
    <s v="20040001"/>
    <s v="ASSISTENCIA MEDICA E ODONTOLOGICA AOS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51000000"/>
    <s v="RECURSOS LIVRES DA SEGURIDADE SOCIAL"/>
    <x v="160"/>
    <x v="3"/>
    <s v="19562630151"/>
    <s v="1956263015141231"/>
    <m/>
    <n v="0"/>
    <m/>
    <n v="129879"/>
    <n v="93779.56"/>
    <n v="0"/>
    <m/>
    <n v="36099.440000000002"/>
    <n v="12208.01"/>
    <n v="12208.01"/>
  </r>
  <r>
    <s v="2021"/>
    <x v="19"/>
    <s v="AGENCIA NACIONAL DE TELECOMUNICACOES"/>
    <x v="0"/>
    <x v="0"/>
    <s v="0032"/>
    <s v="PROGRAMA DE GESTAO E MANUTENCAO DO PODER EXECUTIVO"/>
    <x v="2"/>
    <x v="2"/>
    <s v="24301003220040001"/>
    <s v="41231"/>
    <s v="24"/>
    <s v="301"/>
    <s v="0032"/>
    <s v="2004"/>
    <s v="0002"/>
    <s v="EXAMES PERIODICOS - CIVIS"/>
    <s v="20040001"/>
    <s v="ASSISTENCIA MEDICA E ODONTOLOGICA AOS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380000000"/>
    <s v="RECURSOS PROPRIOS FINANCEIROS"/>
    <x v="160"/>
    <x v="13"/>
    <s v="19562630380"/>
    <s v="1956263038041231"/>
    <m/>
    <n v="0"/>
    <m/>
    <n v="78777"/>
    <n v="41754"/>
    <m/>
    <m/>
    <n v="37023"/>
    <n v="11988.73"/>
    <n v="11988.73"/>
  </r>
  <r>
    <s v="2021"/>
    <x v="19"/>
    <s v="AGENCIA NACIONAL DE TELECOMUNICACOES"/>
    <x v="0"/>
    <x v="0"/>
    <s v="0032"/>
    <s v="PROGRAMA DE GESTAO E MANUTENCAO DO PODER EXECUTIVO"/>
    <x v="3"/>
    <x v="3"/>
    <s v="24122003220TP0001"/>
    <s v="41231"/>
    <s v="24"/>
    <s v="122"/>
    <s v="0032"/>
    <s v="20TP"/>
    <s v="0000"/>
    <s v="ATIVOS CIVIS DA UNIAO"/>
    <s v="20TP0001"/>
    <s v="ATIVOS CIVIS DA UNIAO                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1"/>
    <s v="PESSOAL E ENCARGOS SOCIAIS"/>
    <s v="0178000000"/>
    <s v="FUNDO DE FISCALIZACAO DAS TELECOMUNICACOES"/>
    <x v="161"/>
    <x v="2"/>
    <s v="19496810178"/>
    <s v="1949681017841231"/>
    <n v="322523522"/>
    <n v="200403734"/>
    <m/>
    <n v="0"/>
    <n v="0"/>
    <n v="0"/>
    <m/>
    <m/>
    <m/>
    <m/>
  </r>
  <r>
    <s v="2021"/>
    <x v="19"/>
    <s v="AGENCIA NACIONAL DE TELECOMUNICACOES"/>
    <x v="0"/>
    <x v="0"/>
    <s v="0032"/>
    <s v="PROGRAMA DE GESTAO E MANUTENCAO DO PODER EXECUTIVO"/>
    <x v="3"/>
    <x v="3"/>
    <s v="24122003220TP0001"/>
    <s v="41231"/>
    <s v="24"/>
    <s v="122"/>
    <s v="0032"/>
    <s v="20TP"/>
    <s v="0000"/>
    <s v="ATIVOS CIVIS DA UNIAO"/>
    <s v="20TP0001"/>
    <s v="ATIVOS CIVIS DA UNIAO                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1"/>
    <s v="PESSOAL E ENCARGOS SOCIAIS"/>
    <s v="0178412310"/>
    <s v="ANATEL-FUNDO DE FISCALIZ.DAS TELECOMUNICACOES"/>
    <x v="161"/>
    <x v="2"/>
    <s v="19496810178"/>
    <s v="1949681017841231"/>
    <m/>
    <n v="122119788"/>
    <m/>
    <n v="122119788"/>
    <n v="112763.81"/>
    <m/>
    <m/>
    <n v="122007024.19"/>
    <n v="121871382.98999999"/>
    <n v="121871382.98999999"/>
  </r>
  <r>
    <s v="2021"/>
    <x v="19"/>
    <s v="AGENCIA NACIONAL DE TELECOMUNICACOES"/>
    <x v="0"/>
    <x v="0"/>
    <s v="0032"/>
    <s v="PROGRAMA DE GESTAO E MANUTENCAO DO PODER EXECUTIVO"/>
    <x v="3"/>
    <x v="3"/>
    <s v="24122003220TP0001"/>
    <s v="41231"/>
    <s v="24"/>
    <s v="122"/>
    <s v="0032"/>
    <s v="20TP"/>
    <s v="0000"/>
    <s v="ATIVOS CIVIS DA UNIAO"/>
    <s v="20TP0001"/>
    <s v="ATIVOS CIVIS DA UNIAO                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1"/>
    <s v="PESSOAL E ENCARGOS SOCIAIS"/>
    <s v="0380000000"/>
    <s v="RECURSOS PROPRIOS FINANCEIROS"/>
    <x v="161"/>
    <x v="13"/>
    <s v="19496810380"/>
    <s v="1949681038041231"/>
    <m/>
    <n v="0"/>
    <m/>
    <n v="192894525"/>
    <n v="19392046.670000002"/>
    <n v="0"/>
    <m/>
    <n v="173502478.33000001"/>
    <n v="126910882.72"/>
    <n v="126910882.72"/>
  </r>
  <r>
    <s v="2021"/>
    <x v="19"/>
    <s v="AGENCIA NACIONAL DE TELECOMUNICACOES"/>
    <x v="0"/>
    <x v="0"/>
    <s v="0032"/>
    <s v="PROGRAMA DE GESTAO E MANUTENCAO DO PODER EXECUTIVO"/>
    <x v="3"/>
    <x v="3"/>
    <s v="24122003220TP0001"/>
    <s v="41231"/>
    <s v="24"/>
    <s v="122"/>
    <s v="0032"/>
    <s v="20TP"/>
    <s v="0000"/>
    <s v="ATIVOS CIVIS DA UNIAO"/>
    <s v="20TP0001"/>
    <s v="ATIVOS CIVIS DA UNIAO                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1"/>
    <s v="PESSOAL E ENCARGOS SOCIAIS"/>
    <s v="0380412310"/>
    <s v="FISTEL-REC.FINANCEIROS DIRETAM.ARRECADADOS"/>
    <x v="161"/>
    <x v="13"/>
    <s v="19496810380"/>
    <s v="1949681038041231"/>
    <m/>
    <n v="0"/>
    <m/>
    <n v="0"/>
    <n v="0"/>
    <m/>
    <m/>
    <m/>
    <m/>
    <m/>
  </r>
  <r>
    <s v="2021"/>
    <x v="19"/>
    <s v="AGENCIA NACIONAL DE TELECOMUNICACOES"/>
    <x v="0"/>
    <x v="0"/>
    <s v="0032"/>
    <s v="PROGRAMA DE GESTAO E MANUTENCAO DO PODER EXECUTIVO"/>
    <x v="4"/>
    <x v="4"/>
    <s v="243010032212B0001"/>
    <s v="41231"/>
    <s v="24"/>
    <s v="301"/>
    <s v="0032"/>
    <s v="212B"/>
    <s v="0001"/>
    <s v="ASSISTENCIA PRE-ESCOLAR AOS DEPENDENTES DE SERVIDORES CIVIS E DE EMPREGADOS"/>
    <s v="212B0001"/>
    <s v="BENEFICIOS OBRIGATORIOS AOS SERVIDO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162"/>
    <x v="0"/>
    <s v="19497030100"/>
    <s v="1949703010041231"/>
    <n v="592012"/>
    <n v="592012"/>
    <m/>
    <n v="494316"/>
    <n v="62057.4"/>
    <n v="0"/>
    <m/>
    <n v="432258.6"/>
    <n v="432258.6"/>
    <n v="432258.6"/>
  </r>
  <r>
    <s v="2021"/>
    <x v="19"/>
    <s v="AGENCIA NACIONAL DE TELECOMUNICACOES"/>
    <x v="0"/>
    <x v="0"/>
    <s v="0032"/>
    <s v="PROGRAMA DE GESTAO E MANUTENCAO DO PODER EXECUTIVO"/>
    <x v="4"/>
    <x v="4"/>
    <s v="243010032212B0001"/>
    <s v="41231"/>
    <s v="24"/>
    <s v="301"/>
    <s v="0032"/>
    <s v="212B"/>
    <s v="0001"/>
    <s v="ASSISTENCIA PRE-ESCOLAR AOS DEPENDENTES DE SERVIDORES CIVIS E DE EMPREGADOS"/>
    <s v="212B0001"/>
    <s v="BENEFICIOS OBRIGATORIOS AOS SERVIDO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88000000"/>
    <s v="RECURSOS FINANCEIROS DE LIVRE APLICACAO"/>
    <x v="162"/>
    <x v="5"/>
    <s v="19497030188"/>
    <s v="1949703018841231"/>
    <m/>
    <n v="0"/>
    <m/>
    <n v="306834"/>
    <n v="0"/>
    <m/>
    <m/>
    <n v="306834"/>
    <n v="85546.5"/>
    <n v="85546.5"/>
  </r>
  <r>
    <s v="2021"/>
    <x v="19"/>
    <s v="AGENCIA NACIONAL DE TELECOMUNICACOES"/>
    <x v="0"/>
    <x v="0"/>
    <s v="0032"/>
    <s v="PROGRAMA DE GESTAO E MANUTENCAO DO PODER EXECUTIVO"/>
    <x v="4"/>
    <x v="4"/>
    <s v="243010032212B0001"/>
    <s v="41231"/>
    <s v="24"/>
    <s v="301"/>
    <s v="0032"/>
    <s v="212B"/>
    <s v="0001"/>
    <s v="ASSISTENCIA PRE-ESCOLAR AOS DEPENDENTES DE SERVIDORES CIVIS E DE EMPREGADOS"/>
    <s v="212B0001"/>
    <s v="BENEFICIOS OBRIGATORIOS AOS SERVIDO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380000000"/>
    <s v="RECURSOS PROPRIOS FINANCEIROS"/>
    <x v="162"/>
    <x v="13"/>
    <s v="19497030380"/>
    <s v="1949703038041231"/>
    <m/>
    <n v="0"/>
    <m/>
    <n v="444930"/>
    <n v="6000"/>
    <m/>
    <m/>
    <n v="438930"/>
    <n v="339601.95"/>
    <n v="339601.95"/>
  </r>
  <r>
    <s v="2021"/>
    <x v="19"/>
    <s v="AGENCIA NACIONAL DE TELECOMUNICACOES"/>
    <x v="0"/>
    <x v="0"/>
    <s v="0032"/>
    <s v="PROGRAMA DE GESTAO E MANUTENCAO DO PODER EXECUTIVO"/>
    <x v="4"/>
    <x v="4"/>
    <s v="243010032212B0001"/>
    <s v="41231"/>
    <s v="24"/>
    <s v="301"/>
    <s v="0032"/>
    <s v="212B"/>
    <s v="0003"/>
    <s v="AUXILIO-TRANSPORTE DE CIVIS ATIVOS"/>
    <s v="212B0001"/>
    <s v="BENEFICIOS OBRIGATORIOS AOS SERVIDO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163"/>
    <x v="0"/>
    <s v="19497430100"/>
    <s v="1949743010041231"/>
    <n v="94443"/>
    <n v="94443"/>
    <m/>
    <n v="13478"/>
    <n v="0.12"/>
    <n v="0"/>
    <m/>
    <n v="13477.88"/>
    <n v="10477.879999999999"/>
    <n v="10477.879999999999"/>
  </r>
  <r>
    <s v="2021"/>
    <x v="19"/>
    <s v="AGENCIA NACIONAL DE TELECOMUNICACOES"/>
    <x v="0"/>
    <x v="0"/>
    <s v="0032"/>
    <s v="PROGRAMA DE GESTAO E MANUTENCAO DO PODER EXECUTIVO"/>
    <x v="4"/>
    <x v="4"/>
    <s v="243010032212B0001"/>
    <s v="41231"/>
    <s v="24"/>
    <s v="301"/>
    <s v="0032"/>
    <s v="212B"/>
    <s v="0003"/>
    <s v="AUXILIO-TRANSPORTE DE CIVIS ATIVOS"/>
    <s v="212B0001"/>
    <s v="BENEFICIOS OBRIGATORIOS AOS SERVIDO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88000000"/>
    <s v="RECURSOS FINANCEIROS DE LIVRE APLICACAO"/>
    <x v="163"/>
    <x v="5"/>
    <s v="19497430188"/>
    <s v="1949743018841231"/>
    <m/>
    <n v="0"/>
    <m/>
    <n v="94443"/>
    <n v="94443"/>
    <m/>
    <m/>
    <m/>
    <m/>
    <m/>
  </r>
  <r>
    <s v="2021"/>
    <x v="19"/>
    <s v="AGENCIA NACIONAL DE TELECOMUNICACOES"/>
    <x v="0"/>
    <x v="0"/>
    <s v="0032"/>
    <s v="PROGRAMA DE GESTAO E MANUTENCAO DO PODER EXECUTIVO"/>
    <x v="4"/>
    <x v="4"/>
    <s v="243010032212B0001"/>
    <s v="41231"/>
    <s v="24"/>
    <s v="301"/>
    <s v="0032"/>
    <s v="212B"/>
    <s v="0003"/>
    <s v="AUXILIO-TRANSPORTE DE CIVIS ATIVOS"/>
    <s v="212B0001"/>
    <s v="BENEFICIOS OBRIGATORIOS AOS SERVIDO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380000000"/>
    <s v="RECURSOS PROPRIOS FINANCEIROS"/>
    <x v="163"/>
    <x v="13"/>
    <s v="19497430380"/>
    <s v="1949743038041231"/>
    <m/>
    <n v="0"/>
    <m/>
    <n v="80965"/>
    <n v="8361"/>
    <m/>
    <m/>
    <n v="72604"/>
    <n v="2305.06"/>
    <n v="2305.06"/>
  </r>
  <r>
    <s v="2021"/>
    <x v="19"/>
    <s v="AGENCIA NACIONAL DE TELECOMUNICACOES"/>
    <x v="0"/>
    <x v="0"/>
    <s v="0032"/>
    <s v="PROGRAMA DE GESTAO E MANUTENCAO DO PODER EXECUTIVO"/>
    <x v="4"/>
    <x v="4"/>
    <s v="243010032212B0001"/>
    <s v="41231"/>
    <s v="24"/>
    <s v="301"/>
    <s v="0032"/>
    <s v="212B"/>
    <s v="0005"/>
    <s v="AUXILIO-ALIMENTACAO DE CIVIS ATIVOS"/>
    <s v="212B0001"/>
    <s v="BENEFICIOS OBRIGATORIOS AOS SERVIDO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164"/>
    <x v="0"/>
    <s v="19497630100"/>
    <s v="1949763010041231"/>
    <n v="3761924"/>
    <n v="3761924"/>
    <m/>
    <n v="3279078"/>
    <n v="162951.54999999999"/>
    <n v="0"/>
    <m/>
    <n v="3116126.45"/>
    <n v="3109878.71"/>
    <n v="3109878.71"/>
  </r>
  <r>
    <s v="2021"/>
    <x v="19"/>
    <s v="AGENCIA NACIONAL DE TELECOMUNICACOES"/>
    <x v="0"/>
    <x v="0"/>
    <s v="0032"/>
    <s v="PROGRAMA DE GESTAO E MANUTENCAO DO PODER EXECUTIVO"/>
    <x v="4"/>
    <x v="4"/>
    <s v="243010032212B0001"/>
    <s v="41231"/>
    <s v="24"/>
    <s v="301"/>
    <s v="0032"/>
    <s v="212B"/>
    <s v="0005"/>
    <s v="AUXILIO-ALIMENTACAO DE CIVIS ATIVOS"/>
    <s v="212B0001"/>
    <s v="BENEFICIOS OBRIGATORIOS AOS SERVIDO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88000000"/>
    <s v="RECURSOS FINANCEIROS DE LIVRE APLICACAO"/>
    <x v="164"/>
    <x v="5"/>
    <s v="19497630188"/>
    <s v="1949763018841231"/>
    <m/>
    <n v="0"/>
    <m/>
    <n v="843439"/>
    <n v="0"/>
    <m/>
    <m/>
    <n v="843439"/>
    <n v="601109.96"/>
    <n v="601109.96"/>
  </r>
  <r>
    <s v="2021"/>
    <x v="19"/>
    <s v="AGENCIA NACIONAL DE TELECOMUNICACOES"/>
    <x v="0"/>
    <x v="0"/>
    <s v="0032"/>
    <s v="PROGRAMA DE GESTAO E MANUTENCAO DO PODER EXECUTIVO"/>
    <x v="4"/>
    <x v="4"/>
    <s v="243010032212B0001"/>
    <s v="41231"/>
    <s v="24"/>
    <s v="301"/>
    <s v="0032"/>
    <s v="212B"/>
    <s v="0005"/>
    <s v="AUXILIO-ALIMENTACAO DE CIVIS ATIVOS"/>
    <s v="212B0001"/>
    <s v="BENEFICIOS OBRIGATORIOS AOS SERVIDO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380000000"/>
    <s v="RECURSOS PROPRIOS FINANCEIROS"/>
    <x v="164"/>
    <x v="13"/>
    <s v="19497630380"/>
    <s v="1949763038041231"/>
    <m/>
    <n v="0"/>
    <m/>
    <n v="3564282"/>
    <n v="454851"/>
    <m/>
    <m/>
    <n v="3109431"/>
    <n v="2503065.0699999998"/>
    <n v="2503065.0699999998"/>
  </r>
  <r>
    <s v="2021"/>
    <x v="19"/>
    <s v="AGENCIA NACIONAL DE TELECOMUNICACOES"/>
    <x v="0"/>
    <x v="0"/>
    <s v="0032"/>
    <s v="PROGRAMA DE GESTAO E MANUTENCAO DO PODER EXECUTIVO"/>
    <x v="4"/>
    <x v="4"/>
    <s v="243010032212B0001"/>
    <s v="41231"/>
    <s v="24"/>
    <s v="301"/>
    <s v="0032"/>
    <s v="212B"/>
    <s v="0009"/>
    <s v="AUXILIO-FUNERAL E NATALIDADE DE CIVIS"/>
    <s v="212B0001"/>
    <s v="BENEFICIOS OBRIGATORIOS AOS SERVIDO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165"/>
    <x v="0"/>
    <s v="19497830100"/>
    <s v="1949783010041231"/>
    <n v="35223"/>
    <n v="35223"/>
    <m/>
    <n v="29762"/>
    <n v="0.88"/>
    <n v="0"/>
    <m/>
    <n v="29761.119999999999"/>
    <n v="29761.119999999999"/>
    <n v="29761.119999999999"/>
  </r>
  <r>
    <s v="2021"/>
    <x v="19"/>
    <s v="AGENCIA NACIONAL DE TELECOMUNICACOES"/>
    <x v="0"/>
    <x v="0"/>
    <s v="0032"/>
    <s v="PROGRAMA DE GESTAO E MANUTENCAO DO PODER EXECUTIVO"/>
    <x v="4"/>
    <x v="4"/>
    <s v="243010032212B0001"/>
    <s v="41231"/>
    <s v="24"/>
    <s v="301"/>
    <s v="0032"/>
    <s v="212B"/>
    <s v="0009"/>
    <s v="AUXILIO-FUNERAL E NATALIDADE DE CIVIS"/>
    <s v="212B0001"/>
    <s v="BENEFICIOS OBRIGATORIOS AOS SERVIDO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380000000"/>
    <s v="RECURSOS PROPRIOS FINANCEIROS"/>
    <x v="165"/>
    <x v="13"/>
    <s v="19497830380"/>
    <s v="1949783038041231"/>
    <m/>
    <n v="0"/>
    <m/>
    <n v="40683"/>
    <n v="17675.400000000001"/>
    <m/>
    <m/>
    <n v="23007.599999999999"/>
    <n v="23007.599999999999"/>
    <n v="23007.599999999999"/>
  </r>
  <r>
    <s v="2021"/>
    <x v="19"/>
    <s v="AGENCIA NACIONAL DE TELECOMUNICACOES"/>
    <x v="0"/>
    <x v="0"/>
    <s v="0032"/>
    <s v="PROGRAMA DE GESTAO E MANUTENCAO DO PODER EXECUTIVO"/>
    <x v="5"/>
    <x v="5"/>
    <s v="241220032216H0001"/>
    <s v="41231"/>
    <s v="24"/>
    <s v="122"/>
    <s v="0032"/>
    <s v="216H"/>
    <s v="0000"/>
    <s v="AJUDA DE CUSTO PARA MORADIA OU AUXILIO-MORADIA A AGENTES PUBLICOS"/>
    <s v="216H0001"/>
    <s v="AJUDA DE CUSTO PARA MORADIA OU AUXILI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78000000"/>
    <s v="FUNDO DE FISCALIZACAO DAS TELECOMUNICACOES"/>
    <x v="166"/>
    <x v="2"/>
    <s v="19498130178"/>
    <s v="1949813017841231"/>
    <n v="770000"/>
    <n v="-70000"/>
    <m/>
    <n v="0"/>
    <n v="0"/>
    <m/>
    <m/>
    <m/>
    <m/>
    <m/>
  </r>
  <r>
    <s v="2021"/>
    <x v="19"/>
    <s v="AGENCIA NACIONAL DE TELECOMUNICACOES"/>
    <x v="0"/>
    <x v="0"/>
    <s v="0032"/>
    <s v="PROGRAMA DE GESTAO E MANUTENCAO DO PODER EXECUTIVO"/>
    <x v="5"/>
    <x v="5"/>
    <s v="241220032216H0001"/>
    <s v="41231"/>
    <s v="24"/>
    <s v="122"/>
    <s v="0032"/>
    <s v="216H"/>
    <s v="0000"/>
    <s v="AJUDA DE CUSTO PARA MORADIA OU AUXILIO-MORADIA A AGENTES PUBLICOS"/>
    <s v="216H0001"/>
    <s v="AJUDA DE CUSTO PARA MORADIA OU AUXILI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78412310"/>
    <s v="ANATEL-FUNDO DE FISCALIZ.DAS TELECOMUNICACOES"/>
    <x v="166"/>
    <x v="2"/>
    <s v="19498130178"/>
    <s v="1949813017841231"/>
    <m/>
    <n v="840000"/>
    <m/>
    <n v="840000"/>
    <n v="70000"/>
    <m/>
    <m/>
    <n v="770000"/>
    <n v="694589.9"/>
    <n v="694589.9"/>
  </r>
  <r>
    <s v="2021"/>
    <x v="19"/>
    <s v="AGENCIA NACIONAL DE TELECOMUNICACOES"/>
    <x v="0"/>
    <x v="0"/>
    <s v="0901"/>
    <s v="OPERACOES ESPECIAIS: CUMPRIMENTO DE SENTENCAS JUDICIAIS"/>
    <x v="0"/>
    <x v="0"/>
    <s v="28846090100050001"/>
    <s v="41231"/>
    <s v="28"/>
    <s v="846"/>
    <s v="0901"/>
    <s v="0005"/>
    <s v="0001"/>
    <s v="PRECATORIOS"/>
    <s v="00050001"/>
    <s v="SENTENCAS JUDICIAIS TRANSITADAS EM JU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0"/>
    <x v="0"/>
    <s v="09268030100"/>
    <s v="0926803010041231"/>
    <m/>
    <n v="0"/>
    <m/>
    <n v="983477"/>
    <n v="0"/>
    <n v="0"/>
    <m/>
    <m/>
    <m/>
    <m/>
  </r>
  <r>
    <s v="2021"/>
    <x v="19"/>
    <s v="AGENCIA NACIONAL DE TELECOMUNICACOES"/>
    <x v="0"/>
    <x v="0"/>
    <s v="0901"/>
    <s v="OPERACOES ESPECIAIS: CUMPRIMENTO DE SENTENCAS JUDICIAIS"/>
    <x v="0"/>
    <x v="0"/>
    <s v="28846090100050001"/>
    <s v="41231"/>
    <s v="28"/>
    <s v="846"/>
    <s v="0901"/>
    <s v="0005"/>
    <s v="0001"/>
    <s v="PRECATORIOS"/>
    <s v="00050001"/>
    <s v="SENTENCAS JUDICIAIS TRANSITADAS EM JU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1"/>
    <s v="PESSOAL E ENCARGOS SOCIAIS"/>
    <s v="0100000000"/>
    <s v="RECURSOS PRIMARIOS DE LIVRE APLICACAO"/>
    <x v="0"/>
    <x v="0"/>
    <s v="09268010100"/>
    <s v="0926801010041231"/>
    <n v="1000"/>
    <n v="1000"/>
    <m/>
    <n v="1008521"/>
    <n v="1000"/>
    <n v="0"/>
    <m/>
    <m/>
    <m/>
    <m/>
  </r>
  <r>
    <s v="2021"/>
    <x v="19"/>
    <s v="AGENCIA NACIONAL DE TELECOMUNICACOES"/>
    <x v="0"/>
    <x v="0"/>
    <s v="0901"/>
    <s v="OPERACOES ESPECIAIS: CUMPRIMENTO DE SENTENCAS JUDICIAIS"/>
    <x v="0"/>
    <x v="0"/>
    <s v="28846090100050001"/>
    <s v="41231"/>
    <s v="28"/>
    <s v="846"/>
    <s v="0901"/>
    <s v="0005"/>
    <s v="0001"/>
    <s v="PRECATORIOS"/>
    <s v="00050001"/>
    <s v="SENTENCAS JUDICIAIS TRANSITADAS EM JU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1"/>
    <s v="PESSOAL E ENCARGOS SOCIAIS"/>
    <s v="0300000000"/>
    <s v="RECURSOS PRIMARIOS DE LIVRE APLICACAO"/>
    <x v="0"/>
    <x v="1"/>
    <s v="09268010300"/>
    <s v="0926801030041231"/>
    <m/>
    <n v="0"/>
    <m/>
    <n v="8573"/>
    <n v="0"/>
    <m/>
    <m/>
    <m/>
    <m/>
    <m/>
  </r>
  <r>
    <s v="2021"/>
    <x v="19"/>
    <s v="AGENCIA NACIONAL DE TELECOMUNICACOES"/>
    <x v="0"/>
    <x v="0"/>
    <s v="0909"/>
    <s v="OPERACOES ESPECIAIS: OUTROS ENCARGOS ESPECIAIS"/>
    <x v="21"/>
    <x v="21"/>
    <s v="28846090900S60001"/>
    <s v="41231"/>
    <s v="28"/>
    <s v="846"/>
    <s v="0909"/>
    <s v="00S6"/>
    <s v="0001"/>
    <s v="BENEFICIO ESPECIAL"/>
    <s v="00S60001"/>
    <s v="BENEFICIO ESPECIAL E DEMAIS COMPLEMEN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1"/>
    <s v="PESSOAL E ENCARGOS SOCIAIS"/>
    <s v="0151000000"/>
    <s v="RECURSOS LIVRES DA SEGURIDADE SOCIAL"/>
    <x v="167"/>
    <x v="3"/>
    <s v="19497210151"/>
    <s v="1949721015141231"/>
    <n v="1000"/>
    <n v="1000"/>
    <m/>
    <n v="0"/>
    <n v="0"/>
    <n v="0"/>
    <m/>
    <m/>
    <m/>
    <m/>
  </r>
  <r>
    <s v="2021"/>
    <x v="19"/>
    <s v="AGENCIA NACIONAL DE TELECOMUNICACOES"/>
    <x v="0"/>
    <x v="0"/>
    <s v="0909"/>
    <s v="OPERACOES ESPECIAIS: OUTROS ENCARGOS ESPECIAIS"/>
    <x v="21"/>
    <x v="21"/>
    <s v="28846090900S60001"/>
    <s v="41231"/>
    <s v="28"/>
    <s v="846"/>
    <s v="0909"/>
    <s v="00S6"/>
    <s v="0001"/>
    <s v="BENEFICIO ESPECIAL"/>
    <s v="00S60001"/>
    <s v="BENEFICIO ESPECIAL E DEMAIS COMPLEMEN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1"/>
    <s v="PESSOAL E ENCARGOS SOCIAIS"/>
    <s v="0380000000"/>
    <s v="RECURSOS PROPRIOS FINANCEIROS"/>
    <x v="167"/>
    <x v="13"/>
    <s v="19497210380"/>
    <s v="1949721038041231"/>
    <m/>
    <n v="0"/>
    <m/>
    <n v="151000"/>
    <n v="0"/>
    <m/>
    <m/>
    <n v="151000"/>
    <n v="9801.2000000000007"/>
    <n v="9801.2000000000007"/>
  </r>
  <r>
    <s v="2021"/>
    <x v="19"/>
    <s v="AGENCIA NACIONAL DE TELECOMUNICACOES"/>
    <x v="0"/>
    <x v="0"/>
    <s v="0999"/>
    <s v="RESERVA DE CONTINGENCIA"/>
    <x v="7"/>
    <x v="7"/>
    <s v="9999909990Z006497"/>
    <s v="41231"/>
    <s v="99"/>
    <s v="999"/>
    <s v="0999"/>
    <s v="0Z00"/>
    <s v="0000"/>
    <s v="RESERVA DE CONTINGENCIA - FINANCEIRA"/>
    <s v="0Z006497"/>
    <s v="RESERVA DE CONTINGENCIA - FINANCEIRA  - RESERVA DE CONTINGEN"/>
    <s v="0"/>
    <x v="2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2"/>
    <s v="RESERVA DE CONTINGENCIA"/>
    <s v="0150000000"/>
    <s v="REC.PROPRIOS PRIMARIOS DE LIVRE APLICACAO"/>
    <x v="168"/>
    <x v="4"/>
    <s v="09267390150"/>
    <s v="0926739015041231"/>
    <n v="186072"/>
    <n v="246321"/>
    <m/>
    <n v="246321"/>
    <n v="246321"/>
    <m/>
    <m/>
    <m/>
    <m/>
    <m/>
  </r>
  <r>
    <s v="2021"/>
    <x v="19"/>
    <s v="AGENCIA NACIONAL DE TELECOMUNICACOES"/>
    <x v="0"/>
    <x v="0"/>
    <s v="0999"/>
    <s v="RESERVA DE CONTINGENCIA"/>
    <x v="7"/>
    <x v="7"/>
    <s v="9999909990Z006497"/>
    <s v="41231"/>
    <s v="99"/>
    <s v="999"/>
    <s v="0999"/>
    <s v="0Z00"/>
    <s v="0000"/>
    <s v="RESERVA DE CONTINGENCIA - FINANCEIRA"/>
    <s v="0Z006497"/>
    <s v="RESERVA DE CONTINGENCIA - FINANCEIRA  - RESERVA DE CONTINGEN"/>
    <s v="0"/>
    <x v="2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2"/>
    <s v="RESERVA DE CONTINGENCIA"/>
    <s v="0172000000"/>
    <s v="OUTRAS CONTRIBUICOES ECONOMICAS"/>
    <x v="168"/>
    <x v="6"/>
    <s v="09267390172"/>
    <s v="0926739017241231"/>
    <n v="5290071"/>
    <n v="5294145"/>
    <m/>
    <n v="5294145"/>
    <n v="5294145"/>
    <m/>
    <m/>
    <m/>
    <m/>
    <m/>
  </r>
  <r>
    <s v="2021"/>
    <x v="19"/>
    <s v="AGENCIA NACIONAL DE TELECOMUNICACOES"/>
    <x v="0"/>
    <x v="0"/>
    <s v="0999"/>
    <s v="RESERVA DE CONTINGENCIA"/>
    <x v="7"/>
    <x v="7"/>
    <s v="9999909990Z006497"/>
    <s v="41231"/>
    <s v="99"/>
    <s v="999"/>
    <s v="0999"/>
    <s v="0Z00"/>
    <s v="0000"/>
    <s v="RESERVA DE CONTINGENCIA - FINANCEIRA"/>
    <s v="0Z006497"/>
    <s v="RESERVA DE CONTINGENCIA - FINANCEIRA  - RESERVA DE CONTINGEN"/>
    <s v="0"/>
    <x v="2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2"/>
    <s v="RESERVA DE CONTINGENCIA"/>
    <s v="0178000000"/>
    <s v="FUNDO DE FISCALIZACAO DAS TELECOMUNICACOES"/>
    <x v="168"/>
    <x v="2"/>
    <s v="09267390178"/>
    <s v="0926739017841231"/>
    <m/>
    <n v="8586877"/>
    <m/>
    <n v="8586877"/>
    <n v="8586877"/>
    <m/>
    <m/>
    <m/>
    <m/>
    <m/>
  </r>
  <r>
    <s v="2021"/>
    <x v="19"/>
    <s v="AGENCIA NACIONAL DE TELECOMUNICACOES"/>
    <x v="0"/>
    <x v="0"/>
    <s v="0999"/>
    <s v="RESERVA DE CONTINGENCIA"/>
    <x v="7"/>
    <x v="7"/>
    <s v="9999909990Z006497"/>
    <s v="41231"/>
    <s v="99"/>
    <s v="999"/>
    <s v="0999"/>
    <s v="0Z00"/>
    <s v="0000"/>
    <s v="RESERVA DE CONTINGENCIA - FINANCEIRA"/>
    <s v="0Z006497"/>
    <s v="RESERVA DE CONTINGENCIA - FINANCEIRA  - RESERVA DE CONTINGEN"/>
    <s v="0"/>
    <x v="2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2"/>
    <s v="RESERVA DE CONTINGENCIA"/>
    <s v="0180000000"/>
    <s v="RECURSOS PROPRIOS FINANCEIROS"/>
    <x v="168"/>
    <x v="7"/>
    <s v="09267390180"/>
    <s v="0926739018041231"/>
    <n v="761670"/>
    <n v="761670"/>
    <m/>
    <n v="761670"/>
    <n v="761670"/>
    <m/>
    <m/>
    <m/>
    <m/>
    <m/>
  </r>
  <r>
    <s v="2021"/>
    <x v="19"/>
    <s v="AGENCIA NACIONAL DE TELECOMUNICACOES"/>
    <x v="0"/>
    <x v="0"/>
    <s v="2205"/>
    <s v="CONECTA BRASIL"/>
    <x v="25"/>
    <x v="25"/>
    <s v="24722220520ZD0001"/>
    <s v="41231"/>
    <s v="24"/>
    <s v="722"/>
    <s v="2205"/>
    <s v="20ZD"/>
    <s v="0002"/>
    <s v="MONITORAMENTO DA PRESTACAO DOS SERVICOS DE TELECOMUNICACOES"/>
    <s v="20ZD0001"/>
    <s v="SIMPLIFICACAO E MELHORIA DA REGULACAO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78000000"/>
    <s v="FUNDO DE FISCALIZACAO DAS TELECOMUNICACOES"/>
    <x v="169"/>
    <x v="2"/>
    <s v="19498430178"/>
    <s v="1949843017841231"/>
    <n v="7773163"/>
    <n v="7614008"/>
    <m/>
    <n v="5724818"/>
    <n v="0"/>
    <n v="5724818"/>
    <m/>
    <m/>
    <m/>
    <m/>
  </r>
  <r>
    <s v="2021"/>
    <x v="19"/>
    <s v="AGENCIA NACIONAL DE TELECOMUNICACOES"/>
    <x v="0"/>
    <x v="0"/>
    <s v="2205"/>
    <s v="CONECTA BRASIL"/>
    <x v="25"/>
    <x v="25"/>
    <s v="24722220520ZD0001"/>
    <s v="41231"/>
    <s v="24"/>
    <s v="722"/>
    <s v="2205"/>
    <s v="20ZD"/>
    <s v="0002"/>
    <s v="MONITORAMENTO DA PRESTACAO DOS SERVICOS DE TELECOMUNICACOES"/>
    <s v="20ZD0001"/>
    <s v="SIMPLIFICACAO E MELHORIA DA REGULACAO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78412310"/>
    <s v="ANATEL-FUNDO DE FISCALIZ.DAS TELECOMUNICACOES"/>
    <x v="169"/>
    <x v="2"/>
    <s v="19498430178"/>
    <s v="1949843017841231"/>
    <m/>
    <n v="159155"/>
    <m/>
    <n v="159155"/>
    <n v="78900.399999999994"/>
    <m/>
    <m/>
    <n v="80254.600000000006"/>
    <n v="65465.68"/>
    <n v="65465.68"/>
  </r>
  <r>
    <s v="2021"/>
    <x v="19"/>
    <s v="AGENCIA NACIONAL DE TELECOMUNICACOES"/>
    <x v="0"/>
    <x v="0"/>
    <s v="2205"/>
    <s v="CONECTA BRASIL"/>
    <x v="25"/>
    <x v="25"/>
    <s v="24722220520ZD0001"/>
    <s v="41231"/>
    <s v="24"/>
    <s v="722"/>
    <s v="2205"/>
    <s v="20ZD"/>
    <s v="0003"/>
    <s v="REGULAMENTACAO DOS SERVICOS DE TELECOMUNICACOES"/>
    <s v="20ZD0001"/>
    <s v="SIMPLIFICACAO E MELHORIA DA REGULACAO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78000000"/>
    <s v="FUNDO DE FISCALIZACAO DAS TELECOMUNICACOES"/>
    <x v="170"/>
    <x v="2"/>
    <s v="19498530178"/>
    <s v="1949853017841231"/>
    <n v="6443160"/>
    <n v="906659"/>
    <m/>
    <n v="2036731"/>
    <n v="0"/>
    <n v="2036731"/>
    <m/>
    <m/>
    <m/>
    <m/>
  </r>
  <r>
    <s v="2021"/>
    <x v="19"/>
    <s v="AGENCIA NACIONAL DE TELECOMUNICACOES"/>
    <x v="0"/>
    <x v="0"/>
    <s v="2205"/>
    <s v="CONECTA BRASIL"/>
    <x v="25"/>
    <x v="25"/>
    <s v="24722220520ZD0001"/>
    <s v="41231"/>
    <s v="24"/>
    <s v="722"/>
    <s v="2205"/>
    <s v="20ZD"/>
    <s v="0003"/>
    <s v="REGULAMENTACAO DOS SERVICOS DE TELECOMUNICACOES"/>
    <s v="20ZD0001"/>
    <s v="SIMPLIFICACAO E MELHORIA DA REGULACAO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78412310"/>
    <s v="ANATEL-FUNDO DE FISCALIZ.DAS TELECOMUNICACOES"/>
    <x v="170"/>
    <x v="2"/>
    <s v="19498530178"/>
    <s v="1949853017841231"/>
    <m/>
    <n v="5536501"/>
    <m/>
    <n v="5536501"/>
    <n v="5359322.7300000004"/>
    <m/>
    <m/>
    <n v="177178.27"/>
    <n v="103901.08"/>
    <n v="103901.08"/>
  </r>
  <r>
    <s v="2021"/>
    <x v="19"/>
    <s v="AGENCIA NACIONAL DE TELECOMUNICACOES"/>
    <x v="0"/>
    <x v="0"/>
    <s v="2205"/>
    <s v="CONECTA BRASIL"/>
    <x v="25"/>
    <x v="25"/>
    <s v="24722220520ZD0001"/>
    <s v="41231"/>
    <s v="24"/>
    <s v="722"/>
    <s v="2205"/>
    <s v="20ZD"/>
    <s v="0005"/>
    <s v="OUTORGA DOS SERVICOS DE TELECOMUNICACOES"/>
    <s v="20ZD0001"/>
    <s v="SIMPLIFICACAO E MELHORIA DA REGULACAO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78000000"/>
    <s v="FUNDO DE FISCALIZACAO DAS TELECOMUNICACOES"/>
    <x v="171"/>
    <x v="2"/>
    <s v="19498730178"/>
    <s v="1949873017841231"/>
    <n v="455000"/>
    <n v="389650"/>
    <m/>
    <n v="389650"/>
    <n v="0"/>
    <n v="389650"/>
    <m/>
    <m/>
    <m/>
    <m/>
  </r>
  <r>
    <s v="2021"/>
    <x v="19"/>
    <s v="AGENCIA NACIONAL DE TELECOMUNICACOES"/>
    <x v="0"/>
    <x v="0"/>
    <s v="2205"/>
    <s v="CONECTA BRASIL"/>
    <x v="25"/>
    <x v="25"/>
    <s v="24722220520ZD0001"/>
    <s v="41231"/>
    <s v="24"/>
    <s v="722"/>
    <s v="2205"/>
    <s v="20ZD"/>
    <s v="0005"/>
    <s v="OUTORGA DOS SERVICOS DE TELECOMUNICACOES"/>
    <s v="20ZD0001"/>
    <s v="SIMPLIFICACAO E MELHORIA DA REGULACAO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78412310"/>
    <s v="ANATEL-FUNDO DE FISCALIZ.DAS TELECOMUNICACOES"/>
    <x v="171"/>
    <x v="2"/>
    <s v="19498730178"/>
    <s v="1949873017841231"/>
    <m/>
    <n v="65350"/>
    <m/>
    <n v="65350"/>
    <n v="44102.44"/>
    <m/>
    <m/>
    <n v="21247.56"/>
    <n v="13465.42"/>
    <n v="12153.16"/>
  </r>
  <r>
    <s v="2021"/>
    <x v="19"/>
    <s v="AGENCIA NACIONAL DE TELECOMUNICACOES"/>
    <x v="0"/>
    <x v="0"/>
    <s v="2205"/>
    <s v="CONECTA BRASIL"/>
    <x v="26"/>
    <x v="26"/>
    <s v="24125220524240001"/>
    <s v="41231"/>
    <s v="24"/>
    <s v="125"/>
    <s v="2205"/>
    <s v="2424"/>
    <s v="0000"/>
    <s v="FISCALIZACAO REGULATORIA"/>
    <s v="24240001"/>
    <s v="FISCALIZACAO REGULATORIA            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3"/>
    <s v="INVESTIMENTOS"/>
    <s v="0178000000"/>
    <s v="FUNDO DE FISCALIZACAO DAS TELECOMUNICACOES"/>
    <x v="172"/>
    <x v="2"/>
    <s v="19498240178"/>
    <s v="1949824017841231"/>
    <n v="624824"/>
    <n v="-14505280"/>
    <m/>
    <n v="0"/>
    <n v="0"/>
    <m/>
    <m/>
    <m/>
    <m/>
    <m/>
  </r>
  <r>
    <s v="2021"/>
    <x v="19"/>
    <s v="AGENCIA NACIONAL DE TELECOMUNICACOES"/>
    <x v="0"/>
    <x v="0"/>
    <s v="2205"/>
    <s v="CONECTA BRASIL"/>
    <x v="26"/>
    <x v="26"/>
    <s v="24125220524240001"/>
    <s v="41231"/>
    <s v="24"/>
    <s v="125"/>
    <s v="2205"/>
    <s v="2424"/>
    <s v="0000"/>
    <s v="FISCALIZACAO REGULATORIA"/>
    <s v="24240001"/>
    <s v="FISCALIZACAO REGULATORIA            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3"/>
    <s v="INVESTIMENTOS"/>
    <s v="0178412310"/>
    <s v="ANATEL-FUNDO DE FISCALIZ.DAS TELECOMUNICACOES"/>
    <x v="172"/>
    <x v="2"/>
    <s v="19498240178"/>
    <s v="1949824017841231"/>
    <m/>
    <n v="14505280"/>
    <m/>
    <n v="14505280"/>
    <n v="3478165.59"/>
    <m/>
    <m/>
    <n v="11027114.41"/>
    <n v="515114.41"/>
    <n v="515114.41"/>
  </r>
  <r>
    <s v="2021"/>
    <x v="19"/>
    <s v="AGENCIA NACIONAL DE TELECOMUNICACOES"/>
    <x v="0"/>
    <x v="0"/>
    <s v="2205"/>
    <s v="CONECTA BRASIL"/>
    <x v="26"/>
    <x v="26"/>
    <s v="24125220524240001"/>
    <s v="41231"/>
    <s v="24"/>
    <s v="125"/>
    <s v="2205"/>
    <s v="2424"/>
    <s v="0000"/>
    <s v="FISCALIZACAO REGULATORIA"/>
    <s v="24240001"/>
    <s v="FISCALIZACAO REGULATORIA            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78000000"/>
    <s v="FUNDO DE FISCALIZACAO DAS TELECOMUNICACOES"/>
    <x v="172"/>
    <x v="2"/>
    <s v="19498230178"/>
    <s v="1949823017841231"/>
    <n v="28017643"/>
    <n v="10543280"/>
    <m/>
    <n v="0"/>
    <n v="0"/>
    <n v="0"/>
    <m/>
    <m/>
    <m/>
    <m/>
  </r>
  <r>
    <s v="2021"/>
    <x v="19"/>
    <s v="AGENCIA NACIONAL DE TELECOMUNICACOES"/>
    <x v="0"/>
    <x v="0"/>
    <s v="2205"/>
    <s v="CONECTA BRASIL"/>
    <x v="26"/>
    <x v="26"/>
    <s v="24125220524240001"/>
    <s v="41231"/>
    <s v="24"/>
    <s v="125"/>
    <s v="2205"/>
    <s v="2424"/>
    <s v="0000"/>
    <s v="FISCALIZACAO REGULATORIA"/>
    <s v="24240001"/>
    <s v="FISCALIZACAO REGULATORIA            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78412310"/>
    <s v="ANATEL-FUNDO DE FISCALIZ.DAS TELECOMUNICACOES"/>
    <x v="172"/>
    <x v="2"/>
    <s v="19498230178"/>
    <s v="1949823017841231"/>
    <m/>
    <n v="17474363"/>
    <m/>
    <n v="17474363"/>
    <n v="2774576.75"/>
    <m/>
    <m/>
    <n v="14699786.25"/>
    <n v="10128086.84"/>
    <n v="10111287.960000001"/>
  </r>
  <r>
    <s v="2021"/>
    <x v="19"/>
    <s v="AGENCIA NACIONAL DE TELECOMUNICACOES"/>
    <x v="0"/>
    <x v="0"/>
    <s v="2205"/>
    <s v="CONECTA BRASIL"/>
    <x v="27"/>
    <x v="27"/>
    <s v="2442222052B680001"/>
    <s v="41231"/>
    <s v="24"/>
    <s v="422"/>
    <s v="2205"/>
    <s v="2B68"/>
    <s v="0000"/>
    <s v="RELACOES COM OS USUARIOS DE SERVICOS DE TELECOMUNICACOES"/>
    <s v="2B680001"/>
    <s v="RELACOES COM OS USUARIOS DE SERVICOS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78000000"/>
    <s v="FUNDO DE FISCALIZACAO DAS TELECOMUNICACOES"/>
    <x v="173"/>
    <x v="2"/>
    <s v="19498330178"/>
    <s v="1949833017841231"/>
    <n v="21930460"/>
    <n v="11454867"/>
    <m/>
    <n v="8690154"/>
    <n v="0"/>
    <n v="8690154"/>
    <m/>
    <m/>
    <m/>
    <m/>
  </r>
  <r>
    <s v="2021"/>
    <x v="19"/>
    <s v="AGENCIA NACIONAL DE TELECOMUNICACOES"/>
    <x v="0"/>
    <x v="0"/>
    <s v="2205"/>
    <s v="CONECTA BRASIL"/>
    <x v="27"/>
    <x v="27"/>
    <s v="2442222052B680001"/>
    <s v="41231"/>
    <s v="24"/>
    <s v="422"/>
    <s v="2205"/>
    <s v="2B68"/>
    <s v="0000"/>
    <s v="RELACOES COM OS USUARIOS DE SERVICOS DE TELECOMUNICACOES"/>
    <s v="2B680001"/>
    <s v="RELACOES COM OS USUARIOS DE SERVICOS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78412310"/>
    <s v="ANATEL-FUNDO DE FISCALIZ.DAS TELECOMUNICACOES"/>
    <x v="173"/>
    <x v="2"/>
    <s v="19498330178"/>
    <s v="1949833017841231"/>
    <m/>
    <n v="10475593"/>
    <m/>
    <n v="10475593"/>
    <n v="798303.91"/>
    <m/>
    <m/>
    <n v="9677289.0899999999"/>
    <n v="6696619.7199999997"/>
    <n v="6696619.7199999997"/>
  </r>
  <r>
    <s v="2021"/>
    <x v="19"/>
    <s v="AGENCIA NACIONAL DE TELECOMUNICACOES"/>
    <x v="7"/>
    <x v="7"/>
    <s v="0032"/>
    <s v="PROGRAMA DE GESTAO E MANUTENCAO DO PODER EXECUTIVO"/>
    <x v="18"/>
    <x v="18"/>
    <s v="09272003201810001"/>
    <s v="93190"/>
    <s v="09"/>
    <s v="272"/>
    <s v="0032"/>
    <s v="0181"/>
    <s v="0000"/>
    <s v="APOSENTADORIAS E PENSOES CIVIS DA UNIAO"/>
    <s v="01810001"/>
    <s v="APOSENTADORIAS E PENSOES CIVIS DA UNI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1"/>
    <s v="PESSOAL E ENCARGOS SOCIAIS"/>
    <s v="0944000000"/>
    <s v="TITULOS DE RESPONSAB.DO TN-OUTRAS APLICACOES"/>
    <x v="174"/>
    <x v="8"/>
    <s v="16627910944"/>
    <s v="1662791094441231"/>
    <n v="5568290"/>
    <n v="5568290"/>
    <m/>
    <n v="0"/>
    <n v="0"/>
    <n v="0"/>
    <m/>
    <m/>
    <m/>
    <m/>
  </r>
  <r>
    <s v="2021"/>
    <x v="19"/>
    <s v="AGENCIA NACIONAL DE TELECOMUNICACOES"/>
    <x v="7"/>
    <x v="7"/>
    <s v="0032"/>
    <s v="PROGRAMA DE GESTAO E MANUTENCAO DO PODER EXECUTIVO"/>
    <x v="4"/>
    <x v="4"/>
    <s v="243010032212B0001"/>
    <s v="93190"/>
    <s v="24"/>
    <s v="301"/>
    <s v="0032"/>
    <s v="212B"/>
    <s v="0001"/>
    <s v="ASSISTENCIA PRE-ESCOLAR AOS DEPENDENTES DE SERVIDORES CIVIS E DE EMPREGADOS"/>
    <s v="212B0001"/>
    <s v="BENEFICIOS OBRIGATORIOS AOS SERVIDO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944000000"/>
    <s v="TITULOS DE RESPONSAB.DO TN-OUTRAS APLICACOES"/>
    <x v="175"/>
    <x v="8"/>
    <s v="19497330944"/>
    <s v="1949733094441231"/>
    <n v="592011"/>
    <n v="592011"/>
    <m/>
    <n v="0"/>
    <n v="0"/>
    <n v="0"/>
    <m/>
    <m/>
    <m/>
    <m/>
  </r>
  <r>
    <s v="2021"/>
    <x v="19"/>
    <s v="AGENCIA NACIONAL DE TELECOMUNICACOES"/>
    <x v="7"/>
    <x v="7"/>
    <s v="0032"/>
    <s v="PROGRAMA DE GESTAO E MANUTENCAO DO PODER EXECUTIVO"/>
    <x v="4"/>
    <x v="4"/>
    <s v="243010032212B0001"/>
    <s v="93190"/>
    <s v="24"/>
    <s v="301"/>
    <s v="0032"/>
    <s v="212B"/>
    <s v="0003"/>
    <s v="AUXILIO-TRANSPORTE DE CIVIS ATIVOS"/>
    <s v="212B0001"/>
    <s v="BENEFICIOS OBRIGATORIOS AOS SERVIDO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944000000"/>
    <s v="TITULOS DE RESPONSAB.DO TN-OUTRAS APLICACOES"/>
    <x v="176"/>
    <x v="8"/>
    <s v="19497530944"/>
    <s v="1949753094441231"/>
    <n v="94443"/>
    <n v="94443"/>
    <m/>
    <n v="0"/>
    <n v="0"/>
    <n v="0"/>
    <m/>
    <m/>
    <m/>
    <m/>
  </r>
  <r>
    <s v="2021"/>
    <x v="19"/>
    <s v="AGENCIA NACIONAL DE TELECOMUNICACOES"/>
    <x v="7"/>
    <x v="7"/>
    <s v="0032"/>
    <s v="PROGRAMA DE GESTAO E MANUTENCAO DO PODER EXECUTIVO"/>
    <x v="4"/>
    <x v="4"/>
    <s v="243010032212B0001"/>
    <s v="93190"/>
    <s v="24"/>
    <s v="301"/>
    <s v="0032"/>
    <s v="212B"/>
    <s v="0005"/>
    <s v="AUXILIO-ALIMENTACAO DE CIVIS ATIVOS"/>
    <s v="212B0001"/>
    <s v="BENEFICIOS OBRIGATORIOS AOS SERVIDO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177"/>
    <x v="0"/>
    <s v="19497730100"/>
    <s v="1949773010041231"/>
    <m/>
    <m/>
    <m/>
    <n v="0"/>
    <n v="0"/>
    <n v="0"/>
    <m/>
    <m/>
    <m/>
    <m/>
  </r>
  <r>
    <s v="2021"/>
    <x v="19"/>
    <s v="AGENCIA NACIONAL DE TELECOMUNICACOES"/>
    <x v="7"/>
    <x v="7"/>
    <s v="0032"/>
    <s v="PROGRAMA DE GESTAO E MANUTENCAO DO PODER EXECUTIVO"/>
    <x v="4"/>
    <x v="4"/>
    <s v="243010032212B0001"/>
    <s v="93190"/>
    <s v="24"/>
    <s v="301"/>
    <s v="0032"/>
    <s v="212B"/>
    <s v="0005"/>
    <s v="AUXILIO-ALIMENTACAO DE CIVIS ATIVOS"/>
    <s v="212B0001"/>
    <s v="BENEFICIOS OBRIGATORIOS AOS SERVIDO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944000000"/>
    <s v="TITULOS DE RESPONSAB.DO TN-OUTRAS APLICACOES"/>
    <x v="177"/>
    <x v="8"/>
    <s v="19497730944"/>
    <s v="1949773094441231"/>
    <n v="3761924"/>
    <n v="3761924"/>
    <m/>
    <n v="0"/>
    <n v="0"/>
    <n v="0"/>
    <m/>
    <m/>
    <m/>
    <m/>
  </r>
  <r>
    <s v="2021"/>
    <x v="19"/>
    <s v="AGENCIA NACIONAL DE TELECOMUNICACOES"/>
    <x v="7"/>
    <x v="7"/>
    <s v="0032"/>
    <s v="PROGRAMA DE GESTAO E MANUTENCAO DO PODER EXECUTIVO"/>
    <x v="4"/>
    <x v="4"/>
    <s v="243010032212B0001"/>
    <s v="93190"/>
    <s v="24"/>
    <s v="301"/>
    <s v="0032"/>
    <s v="212B"/>
    <s v="0009"/>
    <s v="AUXILIO-FUNERAL E NATALIDADE DE CIVIS"/>
    <s v="212B0001"/>
    <s v="BENEFICIOS OBRIGATORIOS AOS SERVIDO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178"/>
    <x v="0"/>
    <s v="19497930100"/>
    <s v="1949793010041231"/>
    <m/>
    <m/>
    <m/>
    <n v="0"/>
    <n v="0"/>
    <n v="0"/>
    <m/>
    <m/>
    <m/>
    <m/>
  </r>
  <r>
    <s v="2021"/>
    <x v="19"/>
    <s v="AGENCIA NACIONAL DE TELECOMUNICACOES"/>
    <x v="7"/>
    <x v="7"/>
    <s v="0032"/>
    <s v="PROGRAMA DE GESTAO E MANUTENCAO DO PODER EXECUTIVO"/>
    <x v="4"/>
    <x v="4"/>
    <s v="243010032212B0001"/>
    <s v="93190"/>
    <s v="24"/>
    <s v="301"/>
    <s v="0032"/>
    <s v="212B"/>
    <s v="0009"/>
    <s v="AUXILIO-FUNERAL E NATALIDADE DE CIVIS"/>
    <s v="212B0001"/>
    <s v="BENEFICIOS OBRIGATORIOS AOS SERVIDORE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944000000"/>
    <s v="TITULOS DE RESPONSAB.DO TN-OUTRAS APLICACOES"/>
    <x v="178"/>
    <x v="8"/>
    <s v="19497930944"/>
    <s v="1949793094441231"/>
    <n v="35222"/>
    <n v="35222"/>
    <m/>
    <n v="0"/>
    <n v="0"/>
    <n v="0"/>
    <m/>
    <m/>
    <m/>
    <m/>
  </r>
  <r>
    <s v="2021"/>
    <x v="19"/>
    <s v="AGENCIA NACIONAL DE TELECOMUNICACOES"/>
    <x v="7"/>
    <x v="7"/>
    <s v="0901"/>
    <s v="OPERACOES ESPECIAIS: CUMPRIMENTO DE SENTENCAS JUDICIAIS"/>
    <x v="0"/>
    <x v="0"/>
    <s v="28846090100050001"/>
    <s v="93190"/>
    <s v="28"/>
    <s v="846"/>
    <s v="0901"/>
    <s v="0005"/>
    <s v="0001"/>
    <s v="PRECATORIOS"/>
    <s v="00050001"/>
    <s v="SENTENCAS JUDICIAIS TRANSITADAS EM JU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944000000"/>
    <s v="TITULOS DE RESPONSAB.DO TN-OUTRAS APLICACOES"/>
    <x v="179"/>
    <x v="8"/>
    <s v="16344330944"/>
    <s v="1634433094441231"/>
    <n v="946847"/>
    <n v="946847"/>
    <m/>
    <n v="0"/>
    <n v="0"/>
    <n v="0"/>
    <m/>
    <m/>
    <m/>
    <m/>
  </r>
  <r>
    <s v="2021"/>
    <x v="19"/>
    <s v="AGENCIA NACIONAL DE TELECOMUNICACOES"/>
    <x v="7"/>
    <x v="7"/>
    <s v="0901"/>
    <s v="OPERACOES ESPECIAIS: CUMPRIMENTO DE SENTENCAS JUDICIAIS"/>
    <x v="0"/>
    <x v="0"/>
    <s v="28846090100050001"/>
    <s v="93190"/>
    <s v="28"/>
    <s v="846"/>
    <s v="0901"/>
    <s v="0005"/>
    <s v="0001"/>
    <s v="PRECATORIOS"/>
    <s v="00050001"/>
    <s v="SENTENCAS JUDICIAIS TRANSITADAS EM JU - NACIONAL"/>
    <s v="1"/>
    <x v="0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1"/>
    <s v="PESSOAL E ENCARGOS SOCIAIS"/>
    <s v="0944000000"/>
    <s v="TITULOS DE RESPONSAB.DO TN-OUTRAS APLICACOES"/>
    <x v="179"/>
    <x v="8"/>
    <s v="16344310944"/>
    <s v="1634431094441231"/>
    <n v="977242"/>
    <n v="977242"/>
    <m/>
    <n v="0"/>
    <n v="0"/>
    <n v="0"/>
    <m/>
    <m/>
    <m/>
    <m/>
  </r>
  <r>
    <s v="2021"/>
    <x v="20"/>
    <s v="FUNDO DE UNIVERS.DOS SERV.DE TELECOMUNICACOES"/>
    <x v="8"/>
    <x v="8"/>
    <s v="0999"/>
    <s v="RESERVA DE CONTINGENCIA"/>
    <x v="7"/>
    <x v="7"/>
    <s v="9999909990Z006497"/>
    <s v="41902"/>
    <s v="99"/>
    <s v="999"/>
    <s v="0999"/>
    <s v="0Z00"/>
    <s v="0000"/>
    <s v="RESERVA DE CONTINGENCIA - FINANCEIRA"/>
    <s v="0Z006497"/>
    <s v="RESERVA DE CONTINGENCIA - FINANCEIRA  - RESERVA DE CONTINGEN"/>
    <s v="0"/>
    <x v="2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2"/>
    <s v="RESERVA DE CONTINGENCIA"/>
    <s v="0172000000"/>
    <s v="OUTRAS CONTRIBUICOES ECONOMICAS"/>
    <x v="180"/>
    <x v="6"/>
    <s v="09268990172"/>
    <s v="0926899017241232"/>
    <n v="628335123"/>
    <n v="620131151"/>
    <m/>
    <n v="620131151"/>
    <n v="620131151"/>
    <m/>
    <m/>
    <m/>
    <m/>
    <m/>
  </r>
  <r>
    <s v="2021"/>
    <x v="20"/>
    <s v="FUNDO DE UNIVERS.DOS SERV.DE TELECOMUNICACOES"/>
    <x v="8"/>
    <x v="8"/>
    <s v="0999"/>
    <s v="RESERVA DE CONTINGENCIA"/>
    <x v="7"/>
    <x v="7"/>
    <s v="9999909990Z006497"/>
    <s v="41902"/>
    <s v="99"/>
    <s v="999"/>
    <s v="0999"/>
    <s v="0Z00"/>
    <s v="0000"/>
    <s v="RESERVA DE CONTINGENCIA - FINANCEIRA"/>
    <s v="0Z006497"/>
    <s v="RESERVA DE CONTINGENCIA - FINANCEIRA  - RESERVA DE CONTINGEN"/>
    <s v="0"/>
    <x v="2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2"/>
    <s v="RESERVA DE CONTINGENCIA"/>
    <s v="0178000000"/>
    <s v="FUNDO DE FISCALIZACAO DAS TELECOMUNICACOES"/>
    <x v="180"/>
    <x v="2"/>
    <s v="09268990178"/>
    <s v="0926899017841232"/>
    <n v="228676323"/>
    <n v="229378625"/>
    <m/>
    <n v="229378625"/>
    <n v="229378625"/>
    <m/>
    <m/>
    <m/>
    <m/>
    <m/>
  </r>
  <r>
    <s v="2021"/>
    <x v="20"/>
    <s v="FUNDO DE UNIVERS.DOS SERV.DE TELECOMUNICACOES"/>
    <x v="8"/>
    <x v="8"/>
    <s v="2205"/>
    <s v="CONECTA BRASIL"/>
    <x v="28"/>
    <x v="28"/>
    <s v="24722220520ZE0001"/>
    <s v="41902"/>
    <s v="24"/>
    <s v="722"/>
    <s v="2205"/>
    <s v="20ZE"/>
    <s v="0001"/>
    <s v="DISPONIBILIZACAO DE SERVICO DE TELEFONIA EM CONFORMIDADE COM A LEI N. 9.998/2000"/>
    <s v="20ZE0001"/>
    <s v="UNIVERSALIZACAO E MASSIFICACAO DOS SE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72000000"/>
    <s v="OUTRAS CONTRIBUICOES ECONOMICAS"/>
    <x v="181"/>
    <x v="6"/>
    <s v="19498830172"/>
    <s v="1949883017241232"/>
    <n v="61281"/>
    <n v="61281"/>
    <m/>
    <n v="61281"/>
    <n v="61281"/>
    <m/>
    <m/>
    <m/>
    <m/>
    <m/>
  </r>
  <r>
    <s v="2021"/>
    <x v="21"/>
    <s v="FUNDO P/O DESENV.TECNOL.DAS TELECOMUNICACOES"/>
    <x v="9"/>
    <x v="9"/>
    <s v="0032"/>
    <s v="PROGRAMA DE GESTAO E MANUTENCAO DO PODER EXECUTIVO"/>
    <x v="1"/>
    <x v="1"/>
    <s v="24122003220000001"/>
    <s v="41903"/>
    <s v="24"/>
    <s v="122"/>
    <s v="0032"/>
    <s v="2000"/>
    <s v="0000"/>
    <s v="ADMINISTRACAO DA UNIDADE"/>
    <s v="20000001"/>
    <s v="ADMINISTRACAO DA UNIDADE            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3"/>
    <s v="INVESTIMENTOS"/>
    <s v="0172000000"/>
    <s v="OUTRAS CONTRIBUICOES ECONOMICAS"/>
    <x v="182"/>
    <x v="6"/>
    <s v="19496540172"/>
    <s v="1949654017241903"/>
    <n v="20000"/>
    <m/>
    <m/>
    <m/>
    <m/>
    <m/>
    <m/>
    <m/>
    <m/>
    <m/>
  </r>
  <r>
    <s v="2021"/>
    <x v="21"/>
    <s v="FUNDO P/O DESENV.TECNOL.DAS TELECOMUNICACOES"/>
    <x v="9"/>
    <x v="9"/>
    <s v="0032"/>
    <s v="PROGRAMA DE GESTAO E MANUTENCAO DO PODER EXECUTIVO"/>
    <x v="1"/>
    <x v="1"/>
    <s v="24122003220000001"/>
    <s v="41903"/>
    <s v="24"/>
    <s v="122"/>
    <s v="0032"/>
    <s v="2000"/>
    <s v="0000"/>
    <s v="ADMINISTRACAO DA UNIDADE"/>
    <s v="20000001"/>
    <s v="ADMINISTRACAO DA UNIDADE            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72000000"/>
    <s v="OUTRAS CONTRIBUICOES ECONOMICAS"/>
    <x v="182"/>
    <x v="6"/>
    <s v="19496530172"/>
    <s v="1949653017241903"/>
    <n v="30000"/>
    <n v="30000"/>
    <m/>
    <n v="30000"/>
    <n v="30000"/>
    <m/>
    <m/>
    <m/>
    <m/>
    <m/>
  </r>
  <r>
    <s v="2021"/>
    <x v="21"/>
    <s v="FUNDO P/O DESENV.TECNOL.DAS TELECOMUNICACOES"/>
    <x v="9"/>
    <x v="9"/>
    <s v="0999"/>
    <s v="RESERVA DE CONTINGENCIA"/>
    <x v="7"/>
    <x v="7"/>
    <s v="9999909990Z006497"/>
    <s v="41903"/>
    <s v="99"/>
    <s v="999"/>
    <s v="0999"/>
    <s v="0Z00"/>
    <s v="0000"/>
    <s v="RESERVA DE CONTINGENCIA - FINANCEIRA"/>
    <s v="0Z006497"/>
    <s v="RESERVA DE CONTINGENCIA - FINANCEIRA  - RESERVA DE CONTINGEN"/>
    <s v="0"/>
    <x v="2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2"/>
    <s v="RESERVA DE CONTINGENCIA"/>
    <s v="0172000000"/>
    <s v="OUTRAS CONTRIBUICOES ECONOMICAS"/>
    <x v="183"/>
    <x v="6"/>
    <s v="09266590172"/>
    <s v="0926659017241903"/>
    <m/>
    <n v="13444783"/>
    <m/>
    <n v="13444783"/>
    <n v="13444783"/>
    <m/>
    <m/>
    <m/>
    <m/>
    <m/>
  </r>
  <r>
    <s v="2021"/>
    <x v="21"/>
    <s v="FUNDO P/O DESENV.TECNOL.DAS TELECOMUNICACOES"/>
    <x v="9"/>
    <x v="9"/>
    <s v="2205"/>
    <s v="CONECTA BRASIL"/>
    <x v="29"/>
    <x v="29"/>
    <s v="24572220520ZR0001"/>
    <s v="41903"/>
    <s v="24"/>
    <s v="572"/>
    <s v="2205"/>
    <s v="20ZR"/>
    <s v="0002"/>
    <s v="FOMENTO A PESQUISA E DESENVOLVIMENTO EM TELECOMUNICACOES NAS INSTITUICOES NACIONAIS DE PESQUISA, DESENVOLVIMENTO E INOVACAO"/>
    <s v="20ZR0001"/>
    <s v="POLITICA PRODUTIVA E INOVACAO TECNOLO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184"/>
    <x v="0"/>
    <s v="20530430100"/>
    <s v="2053043010041903"/>
    <m/>
    <m/>
    <m/>
    <n v="1491980"/>
    <n v="1491980"/>
    <m/>
    <m/>
    <m/>
    <m/>
    <m/>
  </r>
  <r>
    <s v="2021"/>
    <x v="21"/>
    <s v="FUNDO P/O DESENV.TECNOL.DAS TELECOMUNICACOES"/>
    <x v="9"/>
    <x v="9"/>
    <s v="2205"/>
    <s v="CONECTA BRASIL"/>
    <x v="29"/>
    <x v="29"/>
    <s v="24572220520ZR0001"/>
    <s v="41903"/>
    <s v="24"/>
    <s v="572"/>
    <s v="2205"/>
    <s v="20ZR"/>
    <s v="0003"/>
    <s v="FOMENTO A PESQUISA E DESENVOLVIMENTO EM TELECOMUNICACOES NA FUNDACAO CPQD"/>
    <s v="20ZR0001"/>
    <s v="POLITICA PRODUTIVA E INOVACAO TECNOLO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3"/>
    <s v="INVESTIMENTOS"/>
    <s v="0172000000"/>
    <s v="OUTRAS CONTRIBUICOES ECONOMICAS"/>
    <x v="185"/>
    <x v="6"/>
    <s v="19496640172"/>
    <s v="1949664017241903"/>
    <n v="300000"/>
    <m/>
    <m/>
    <m/>
    <m/>
    <m/>
    <m/>
    <m/>
    <m/>
    <m/>
  </r>
  <r>
    <s v="2021"/>
    <x v="21"/>
    <s v="FUNDO P/O DESENV.TECNOL.DAS TELECOMUNICACOES"/>
    <x v="9"/>
    <x v="9"/>
    <s v="2205"/>
    <s v="CONECTA BRASIL"/>
    <x v="29"/>
    <x v="29"/>
    <s v="24572220520ZR0001"/>
    <s v="41903"/>
    <s v="24"/>
    <s v="572"/>
    <s v="2205"/>
    <s v="20ZR"/>
    <s v="0003"/>
    <s v="FOMENTO A PESQUISA E DESENVOLVIMENTO EM TELECOMUNICACOES NA FUNDACAO CPQD"/>
    <s v="20ZR0001"/>
    <s v="POLITICA PRODUTIVA E INOVACAO TECNOLO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185"/>
    <x v="0"/>
    <s v="19496630100"/>
    <s v="1949663010041903"/>
    <m/>
    <n v="0"/>
    <m/>
    <n v="1458020"/>
    <n v="12816.87"/>
    <n v="194227"/>
    <m/>
    <n v="1250976.1299999999"/>
    <m/>
    <m/>
  </r>
  <r>
    <s v="2021"/>
    <x v="21"/>
    <s v="FUNDO P/O DESENV.TECNOL.DAS TELECOMUNICACOES"/>
    <x v="9"/>
    <x v="9"/>
    <s v="2205"/>
    <s v="CONECTA BRASIL"/>
    <x v="29"/>
    <x v="29"/>
    <s v="24572220520ZR0001"/>
    <s v="41903"/>
    <s v="24"/>
    <s v="572"/>
    <s v="2205"/>
    <s v="20ZR"/>
    <s v="0003"/>
    <s v="FOMENTO A PESQUISA E DESENVOLVIMENTO EM TELECOMUNICACOES NA FUNDACAO CPQD"/>
    <s v="20ZR0001"/>
    <s v="POLITICA PRODUTIVA E INOVACAO TECNOLO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72000000"/>
    <s v="OUTRAS CONTRIBUICOES ECONOMICAS"/>
    <x v="185"/>
    <x v="6"/>
    <s v="19496630172"/>
    <s v="1949663017241903"/>
    <n v="13250000"/>
    <n v="124107"/>
    <m/>
    <n v="0"/>
    <n v="0"/>
    <n v="0"/>
    <m/>
    <m/>
    <m/>
    <m/>
  </r>
  <r>
    <s v="2021"/>
    <x v="21"/>
    <s v="FUNDO P/O DESENV.TECNOL.DAS TELECOMUNICACOES"/>
    <x v="9"/>
    <x v="9"/>
    <s v="2205"/>
    <s v="CONECTA BRASIL"/>
    <x v="29"/>
    <x v="29"/>
    <s v="24572220520ZR0001"/>
    <s v="41903"/>
    <s v="24"/>
    <s v="572"/>
    <s v="2205"/>
    <s v="20ZR"/>
    <s v="0003"/>
    <s v="FOMENTO A PESQUISA E DESENVOLVIMENTO EM TELECOMUNICACOES NA FUNDACAO CPQD"/>
    <s v="20ZR0001"/>
    <s v="POLITICA PRODUTIVA E INOVACAO TECNOLO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72041310"/>
    <s v="CONT.S/RE.BRT.EMP.PREST.SERV.TEL.-FUNTTEL"/>
    <x v="185"/>
    <x v="6"/>
    <s v="19496630172"/>
    <s v="1949663017241903"/>
    <m/>
    <n v="13125893"/>
    <m/>
    <n v="13125893"/>
    <n v="0"/>
    <m/>
    <m/>
    <n v="13125893"/>
    <n v="12652466.359999999"/>
    <n v="12193071.91"/>
  </r>
  <r>
    <s v="2021"/>
    <x v="21"/>
    <s v="FUNDO P/O DESENV.TECNOL.DAS TELECOMUNICACOES"/>
    <x v="9"/>
    <x v="9"/>
    <s v="2205"/>
    <s v="CONECTA BRASIL"/>
    <x v="29"/>
    <x v="29"/>
    <s v="24572220520ZR0001"/>
    <s v="41903"/>
    <s v="24"/>
    <s v="572"/>
    <s v="2205"/>
    <s v="20ZR"/>
    <s v="0003"/>
    <s v="FOMENTO A PESQUISA E DESENVOLVIMENTO EM TELECOMUNICACOES NA FUNDACAO CPQD"/>
    <s v="20ZR0001"/>
    <s v="POLITICA PRODUTIVA E INOVACAO TECNOLO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41310"/>
    <s v="MUNICIPIO DE TAIPU"/>
    <x v="185"/>
    <x v="0"/>
    <s v="19496630100"/>
    <s v="1949663010041903"/>
    <m/>
    <n v="0"/>
    <m/>
    <n v="0"/>
    <n v="0"/>
    <m/>
    <m/>
    <m/>
    <m/>
    <m/>
  </r>
  <r>
    <s v="2021"/>
    <x v="21"/>
    <s v="FUNDO P/O DESENV.TECNOL.DAS TELECOMUNICACOES"/>
    <x v="10"/>
    <x v="10"/>
    <s v="2205"/>
    <s v="CONECTA BRASIL"/>
    <x v="30"/>
    <x v="30"/>
    <s v="24572220505050001"/>
    <s v="74905"/>
    <s v="24"/>
    <s v="572"/>
    <s v="2205"/>
    <s v="0505"/>
    <s v="0000"/>
    <s v="FINANCIAMENTO A PROJETOS DE DESENVOLVIMENTO DE TECNOLOGIAS NAS TELECOMUNICACOES"/>
    <s v="05050001"/>
    <s v="FINANCIAMENTO A PROJETOS DE DESENVOLV - NACIONAL"/>
    <s v="0"/>
    <x v="2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6"/>
    <s v="INVERSOES FINANCEIRAS"/>
    <s v="0166000000"/>
    <s v="RECURSOS FINANCEIROS DE APLICACAO VINCULADA"/>
    <x v="186"/>
    <x v="14"/>
    <s v="17403650166"/>
    <s v="1740365016641903"/>
    <n v="45070862"/>
    <n v="0"/>
    <m/>
    <n v="0"/>
    <n v="0"/>
    <m/>
    <m/>
    <m/>
    <m/>
    <m/>
  </r>
  <r>
    <s v="2021"/>
    <x v="21"/>
    <s v="FUNDO P/O DESENV.TECNOL.DAS TELECOMUNICACOES"/>
    <x v="10"/>
    <x v="10"/>
    <s v="2205"/>
    <s v="CONECTA BRASIL"/>
    <x v="30"/>
    <x v="30"/>
    <s v="24572220505050001"/>
    <s v="74905"/>
    <s v="24"/>
    <s v="572"/>
    <s v="2205"/>
    <s v="0505"/>
    <s v="0000"/>
    <s v="FINANCIAMENTO A PROJETOS DE DESENVOLVIMENTO DE TECNOLOGIAS NAS TELECOMUNICACOES"/>
    <s v="05050001"/>
    <s v="FINANCIAMENTO A PROJETOS DE DESENVOLV - NACIONAL"/>
    <s v="0"/>
    <x v="2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6"/>
    <s v="INVERSOES FINANCEIRAS"/>
    <s v="0166041310"/>
    <s v="RECURSOS FINAN.DE APLIC. VINCULADA/FUNTTEL"/>
    <x v="186"/>
    <x v="14"/>
    <s v="17403650166"/>
    <s v="1740365016641903"/>
    <m/>
    <n v="45070862"/>
    <m/>
    <n v="45070862"/>
    <n v="0"/>
    <m/>
    <m/>
    <n v="45070862"/>
    <m/>
    <m/>
  </r>
  <r>
    <s v="2021"/>
    <x v="21"/>
    <s v="FUNDO P/O DESENV.TECNOL.DAS TELECOMUNICACOES"/>
    <x v="10"/>
    <x v="10"/>
    <s v="2205"/>
    <s v="CONECTA BRASIL"/>
    <x v="30"/>
    <x v="30"/>
    <s v="24572220505050001"/>
    <s v="74905"/>
    <s v="24"/>
    <s v="572"/>
    <s v="2205"/>
    <s v="0505"/>
    <s v="0000"/>
    <s v="FINANCIAMENTO A PROJETOS DE DESENVOLVIMENTO DE TECNOLOGIAS NAS TELECOMUNICACOES"/>
    <s v="05050001"/>
    <s v="FINANCIAMENTO A PROJETOS DE DESENVOLV - NACIONAL"/>
    <s v="0"/>
    <x v="2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6"/>
    <s v="INVERSOES FINANCEIRAS"/>
    <s v="0172000000"/>
    <s v="OUTRAS CONTRIBUICOES ECONOMICAS"/>
    <x v="186"/>
    <x v="6"/>
    <s v="17403650172"/>
    <s v="1740365017241903"/>
    <n v="262263968"/>
    <n v="0"/>
    <m/>
    <n v="0"/>
    <n v="0"/>
    <m/>
    <m/>
    <m/>
    <m/>
    <m/>
  </r>
  <r>
    <s v="2021"/>
    <x v="21"/>
    <s v="FUNDO P/O DESENV.TECNOL.DAS TELECOMUNICACOES"/>
    <x v="10"/>
    <x v="10"/>
    <s v="2205"/>
    <s v="CONECTA BRASIL"/>
    <x v="30"/>
    <x v="30"/>
    <s v="24572220505050001"/>
    <s v="74905"/>
    <s v="24"/>
    <s v="572"/>
    <s v="2205"/>
    <s v="0505"/>
    <s v="0000"/>
    <s v="FINANCIAMENTO A PROJETOS DE DESENVOLVIMENTO DE TECNOLOGIAS NAS TELECOMUNICACOES"/>
    <s v="05050001"/>
    <s v="FINANCIAMENTO A PROJETOS DE DESENVOLV - NACIONAL"/>
    <s v="0"/>
    <x v="2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6"/>
    <s v="INVERSOES FINANCEIRAS"/>
    <s v="0172041310"/>
    <s v="CONT.S/RE.BRT.EMP.PREST.SERV.TEL.-FUNTTEL"/>
    <x v="186"/>
    <x v="6"/>
    <s v="17403650172"/>
    <s v="1740365017241903"/>
    <m/>
    <n v="262263968"/>
    <m/>
    <n v="262263968"/>
    <n v="0"/>
    <m/>
    <m/>
    <n v="262263968"/>
    <m/>
    <m/>
  </r>
  <r>
    <s v="2021"/>
    <x v="21"/>
    <s v="FUNDO P/O DESENV.TECNOL.DAS TELECOMUNICACOES"/>
    <x v="10"/>
    <x v="10"/>
    <s v="2205"/>
    <s v="CONECTA BRASIL"/>
    <x v="30"/>
    <x v="30"/>
    <s v="24572220505050001"/>
    <s v="74905"/>
    <s v="24"/>
    <s v="572"/>
    <s v="2205"/>
    <s v="0505"/>
    <s v="0000"/>
    <s v="FINANCIAMENTO A PROJETOS DE DESENVOLVIMENTO DE TECNOLOGIAS NAS TELECOMUNICACOES"/>
    <s v="05050001"/>
    <s v="FINANCIAMENTO A PROJETOS DE DESENVOLV - NACIONAL"/>
    <s v="0"/>
    <x v="2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6"/>
    <s v="INVERSOES FINANCEIRAS"/>
    <s v="0180000000"/>
    <s v="RECURSOS PROPRIOS FINANCEIROS"/>
    <x v="186"/>
    <x v="7"/>
    <s v="17403650180"/>
    <s v="1740365018041903"/>
    <n v="61235590"/>
    <n v="0"/>
    <m/>
    <n v="0"/>
    <n v="0"/>
    <m/>
    <m/>
    <m/>
    <m/>
    <m/>
  </r>
  <r>
    <s v="2021"/>
    <x v="21"/>
    <s v="FUNDO P/O DESENV.TECNOL.DAS TELECOMUNICACOES"/>
    <x v="10"/>
    <x v="10"/>
    <s v="2205"/>
    <s v="CONECTA BRASIL"/>
    <x v="30"/>
    <x v="30"/>
    <s v="24572220505050001"/>
    <s v="74905"/>
    <s v="24"/>
    <s v="572"/>
    <s v="2205"/>
    <s v="0505"/>
    <s v="0000"/>
    <s v="FINANCIAMENTO A PROJETOS DE DESENVOLVIMENTO DE TECNOLOGIAS NAS TELECOMUNICACOES"/>
    <s v="05050001"/>
    <s v="FINANCIAMENTO A PROJETOS DE DESENVOLV - NACIONAL"/>
    <s v="0"/>
    <x v="2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6"/>
    <s v="INVERSOES FINANCEIRAS"/>
    <s v="0180419030"/>
    <s v="REC.FINANCEIROS DIRET.ARRECADADOS-FUNTTEL"/>
    <x v="186"/>
    <x v="7"/>
    <s v="17403650180"/>
    <s v="1740365018041903"/>
    <m/>
    <n v="61235590"/>
    <m/>
    <n v="61235590"/>
    <n v="0"/>
    <m/>
    <m/>
    <n v="61235590"/>
    <m/>
    <m/>
  </r>
  <r>
    <s v="2021"/>
    <x v="21"/>
    <s v="FUNDO P/O DESENV.TECNOL.DAS TELECOMUNICACOES"/>
    <x v="10"/>
    <x v="10"/>
    <s v="2205"/>
    <s v="CONECTA BRASIL"/>
    <x v="30"/>
    <x v="30"/>
    <s v="24572220505050001"/>
    <s v="74905"/>
    <s v="24"/>
    <s v="572"/>
    <s v="2205"/>
    <s v="0505"/>
    <s v="0000"/>
    <s v="FINANCIAMENTO A PROJETOS DE DESENVOLVIMENTO DE TECNOLOGIAS NAS TELECOMUNICACOES"/>
    <s v="05050001"/>
    <s v="FINANCIAMENTO A PROJETOS DE DESENVOLV - NACIONAL"/>
    <s v="0"/>
    <x v="2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6"/>
    <s v="INVERSOES FINANCEIRAS"/>
    <s v="0180041310"/>
    <s v="MUNICIPIO DE TAIPU"/>
    <x v="186"/>
    <x v="7"/>
    <s v="17403650180"/>
    <s v="1740365018041903"/>
    <m/>
    <n v="0"/>
    <m/>
    <n v="0"/>
    <n v="0"/>
    <m/>
    <m/>
    <m/>
    <m/>
    <m/>
  </r>
  <r>
    <s v="2021"/>
    <x v="22"/>
    <s v="MINISTERIO DO MEIO AMBIENTE"/>
    <x v="1"/>
    <x v="1"/>
    <s v="0032"/>
    <s v="PROGRAMA DE GESTAO E MANUTENCAO DO PODER EXECUTIVO"/>
    <x v="1"/>
    <x v="1"/>
    <s v="24122003220000001"/>
    <s v="41101"/>
    <s v="24"/>
    <s v="122"/>
    <s v="0032"/>
    <s v="2000"/>
    <s v="001K"/>
    <s v="ADMINISTRACAO DA UNIDADE - MCOM"/>
    <s v="20000001"/>
    <s v="ADMINISTRACAO DA UNIDADE            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1"/>
    <x v="0"/>
    <s v="19496430100"/>
    <s v="1949643010044000"/>
    <m/>
    <m/>
    <m/>
    <m/>
    <n v="0"/>
    <m/>
    <m/>
    <n v="234695"/>
    <n v="234695"/>
    <n v="234695"/>
  </r>
  <r>
    <s v="2021"/>
    <x v="23"/>
    <s v="AGENCIA NACIONAL DE AGUAS E SANEAMENTO BASICO"/>
    <x v="1"/>
    <x v="1"/>
    <s v="0032"/>
    <s v="PROGRAMA DE GESTAO E MANUTENCAO DO PODER EXECUTIVO"/>
    <x v="1"/>
    <x v="1"/>
    <s v="24122003220000001"/>
    <s v="41101"/>
    <s v="24"/>
    <s v="122"/>
    <s v="0032"/>
    <s v="2000"/>
    <s v="001K"/>
    <s v="ADMINISTRACAO DA UNIDADE - MCOM"/>
    <s v="20000001"/>
    <s v="ADMINISTRACAO DA UNIDADE            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1"/>
    <x v="0"/>
    <s v="19496430100"/>
    <s v="1949643010044205"/>
    <m/>
    <m/>
    <m/>
    <m/>
    <n v="0"/>
    <m/>
    <m/>
    <m/>
    <m/>
    <m/>
  </r>
  <r>
    <s v="2021"/>
    <x v="24"/>
    <s v="MINISTERIO DO DESENVOLVIMENTO REGIONAL"/>
    <x v="1"/>
    <x v="1"/>
    <s v="0032"/>
    <s v="PROGRAMA DE GESTAO E MANUTENCAO DO PODER EXECUTIVO"/>
    <x v="1"/>
    <x v="1"/>
    <s v="24122003220000001"/>
    <s v="41101"/>
    <s v="24"/>
    <s v="122"/>
    <s v="0032"/>
    <s v="2000"/>
    <s v="001K"/>
    <s v="ADMINISTRACAO DA UNIDADE - MCOM"/>
    <s v="20000001"/>
    <s v="ADMINISTRACAO DA UNIDADE            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1"/>
    <x v="0"/>
    <s v="19496430100"/>
    <s v="1949643010053000"/>
    <m/>
    <m/>
    <m/>
    <m/>
    <n v="0"/>
    <m/>
    <m/>
    <n v="1097501.5"/>
    <n v="272277.92"/>
    <n v="272277.92"/>
  </r>
  <r>
    <s v="2021"/>
    <x v="25"/>
    <s v="MINISTERIO DA CIDADANIA"/>
    <x v="1"/>
    <x v="1"/>
    <s v="0032"/>
    <s v="PROGRAMA DE GESTAO E MANUTENCAO DO PODER EXECUTIVO"/>
    <x v="1"/>
    <x v="1"/>
    <s v="24122003220000001"/>
    <s v="41101"/>
    <s v="24"/>
    <s v="122"/>
    <s v="0032"/>
    <s v="2000"/>
    <s v="001K"/>
    <s v="ADMINISTRACAO DA UNIDADE - MCOM"/>
    <s v="20000001"/>
    <s v="ADMINISTRACAO DA UNIDADE            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1"/>
    <x v="0"/>
    <s v="19496430100"/>
    <s v="1949643010055000"/>
    <m/>
    <m/>
    <m/>
    <m/>
    <n v="455705.26"/>
    <m/>
    <m/>
    <m/>
    <m/>
    <m/>
  </r>
  <r>
    <s v="2021"/>
    <x v="25"/>
    <s v="MINISTERIO DA CIDADANIA"/>
    <x v="1"/>
    <x v="1"/>
    <s v="0032"/>
    <s v="PROGRAMA DE GESTAO E MANUTENCAO DO PODER EXECUTIVO"/>
    <x v="20"/>
    <x v="20"/>
    <s v="24131003220170001"/>
    <s v="41101"/>
    <s v="24"/>
    <s v="131"/>
    <s v="0032"/>
    <s v="2017"/>
    <s v="0000"/>
    <s v="COMUNICACAO INSTITUCIONAL - DESPESAS DIVERSAS"/>
    <s v="20170001"/>
    <s v="COMUNICACAO INSTITUCIONAL             - NACIONAL"/>
    <s v="2"/>
    <x v="1"/>
    <s v="000000000000"/>
    <s v="SEM EMENDA                                                                                                                                                                                                                                                   "/>
    <x v="0"/>
    <s v="OUTRAS DESPESAS CORRENTES"/>
    <s v="0100000000"/>
    <s v="RECURSOS PRIMARIOS DE LIVRE APLICACAO"/>
    <x v="55"/>
    <x v="0"/>
    <s v="19494430100"/>
    <s v="1949443010055000"/>
    <m/>
    <m/>
    <m/>
    <m/>
    <n v="0"/>
    <m/>
    <m/>
    <n v="20000000"/>
    <n v="11125749.41"/>
    <n v="10964334.43"/>
  </r>
  <r>
    <m/>
    <x v="26"/>
    <m/>
    <x v="11"/>
    <x v="11"/>
    <m/>
    <m/>
    <x v="31"/>
    <x v="31"/>
    <m/>
    <m/>
    <m/>
    <m/>
    <m/>
    <m/>
    <m/>
    <m/>
    <m/>
    <m/>
    <m/>
    <x v="5"/>
    <m/>
    <m/>
    <x v="7"/>
    <m/>
    <m/>
    <m/>
    <x v="187"/>
    <x v="15"/>
    <s v=""/>
    <s v=""/>
    <m/>
    <m/>
    <m/>
    <m/>
    <m/>
    <m/>
    <m/>
    <m/>
    <m/>
    <m/>
  </r>
  <r>
    <m/>
    <x v="26"/>
    <m/>
    <x v="11"/>
    <x v="11"/>
    <m/>
    <m/>
    <x v="31"/>
    <x v="31"/>
    <m/>
    <m/>
    <m/>
    <m/>
    <m/>
    <m/>
    <m/>
    <m/>
    <m/>
    <m/>
    <m/>
    <x v="5"/>
    <m/>
    <m/>
    <x v="7"/>
    <m/>
    <m/>
    <m/>
    <x v="187"/>
    <x v="15"/>
    <s v=""/>
    <s v=""/>
    <m/>
    <m/>
    <m/>
    <m/>
    <m/>
    <m/>
    <m/>
    <m/>
    <m/>
    <m/>
  </r>
  <r>
    <m/>
    <x v="26"/>
    <m/>
    <x v="11"/>
    <x v="11"/>
    <m/>
    <m/>
    <x v="31"/>
    <x v="31"/>
    <m/>
    <m/>
    <m/>
    <m/>
    <m/>
    <m/>
    <m/>
    <m/>
    <m/>
    <m/>
    <m/>
    <x v="5"/>
    <m/>
    <m/>
    <x v="7"/>
    <m/>
    <m/>
    <m/>
    <x v="187"/>
    <x v="15"/>
    <s v=""/>
    <s v=""/>
    <m/>
    <m/>
    <m/>
    <m/>
    <m/>
    <m/>
    <m/>
    <m/>
    <m/>
    <m/>
  </r>
  <r>
    <m/>
    <x v="26"/>
    <m/>
    <x v="11"/>
    <x v="11"/>
    <m/>
    <m/>
    <x v="31"/>
    <x v="31"/>
    <m/>
    <m/>
    <m/>
    <m/>
    <m/>
    <m/>
    <m/>
    <m/>
    <m/>
    <m/>
    <m/>
    <x v="5"/>
    <m/>
    <m/>
    <x v="7"/>
    <m/>
    <m/>
    <m/>
    <x v="187"/>
    <x v="15"/>
    <s v=""/>
    <s v=""/>
    <m/>
    <m/>
    <m/>
    <m/>
    <m/>
    <m/>
    <m/>
    <m/>
    <m/>
    <m/>
  </r>
  <r>
    <m/>
    <x v="26"/>
    <m/>
    <x v="11"/>
    <x v="11"/>
    <m/>
    <m/>
    <x v="31"/>
    <x v="31"/>
    <m/>
    <m/>
    <m/>
    <m/>
    <m/>
    <m/>
    <m/>
    <m/>
    <m/>
    <m/>
    <m/>
    <x v="5"/>
    <m/>
    <m/>
    <x v="7"/>
    <m/>
    <m/>
    <m/>
    <x v="187"/>
    <x v="15"/>
    <s v=""/>
    <s v=""/>
    <m/>
    <m/>
    <m/>
    <m/>
    <m/>
    <m/>
    <m/>
    <m/>
    <m/>
    <m/>
  </r>
  <r>
    <m/>
    <x v="26"/>
    <m/>
    <x v="11"/>
    <x v="11"/>
    <m/>
    <m/>
    <x v="31"/>
    <x v="31"/>
    <m/>
    <m/>
    <m/>
    <m/>
    <m/>
    <m/>
    <m/>
    <m/>
    <m/>
    <m/>
    <m/>
    <x v="5"/>
    <m/>
    <m/>
    <x v="7"/>
    <m/>
    <m/>
    <m/>
    <x v="187"/>
    <x v="15"/>
    <s v=""/>
    <s v=""/>
    <m/>
    <m/>
    <m/>
    <m/>
    <m/>
    <m/>
    <m/>
    <m/>
    <m/>
    <m/>
  </r>
  <r>
    <m/>
    <x v="26"/>
    <m/>
    <x v="11"/>
    <x v="11"/>
    <m/>
    <m/>
    <x v="31"/>
    <x v="31"/>
    <m/>
    <m/>
    <m/>
    <m/>
    <m/>
    <m/>
    <m/>
    <m/>
    <m/>
    <m/>
    <m/>
    <x v="5"/>
    <m/>
    <m/>
    <x v="7"/>
    <m/>
    <m/>
    <m/>
    <x v="187"/>
    <x v="15"/>
    <s v=""/>
    <s v=""/>
    <m/>
    <m/>
    <m/>
    <m/>
    <m/>
    <m/>
    <m/>
    <m/>
    <m/>
    <m/>
  </r>
  <r>
    <m/>
    <x v="26"/>
    <m/>
    <x v="11"/>
    <x v="11"/>
    <m/>
    <m/>
    <x v="31"/>
    <x v="31"/>
    <m/>
    <m/>
    <m/>
    <m/>
    <m/>
    <m/>
    <m/>
    <m/>
    <m/>
    <m/>
    <m/>
    <x v="5"/>
    <m/>
    <m/>
    <x v="7"/>
    <m/>
    <m/>
    <m/>
    <x v="187"/>
    <x v="15"/>
    <s v=""/>
    <s v=""/>
    <m/>
    <m/>
    <m/>
    <m/>
    <m/>
    <m/>
    <m/>
    <m/>
    <m/>
    <m/>
  </r>
  <r>
    <m/>
    <x v="26"/>
    <m/>
    <x v="11"/>
    <x v="11"/>
    <m/>
    <m/>
    <x v="31"/>
    <x v="31"/>
    <m/>
    <m/>
    <m/>
    <m/>
    <m/>
    <m/>
    <m/>
    <m/>
    <m/>
    <m/>
    <m/>
    <x v="5"/>
    <m/>
    <m/>
    <x v="7"/>
    <m/>
    <m/>
    <m/>
    <x v="187"/>
    <x v="15"/>
    <s v=""/>
    <s v=""/>
    <m/>
    <m/>
    <m/>
    <m/>
    <m/>
    <m/>
    <m/>
    <m/>
    <m/>
    <m/>
  </r>
  <r>
    <m/>
    <x v="26"/>
    <m/>
    <x v="11"/>
    <x v="11"/>
    <m/>
    <m/>
    <x v="31"/>
    <x v="31"/>
    <m/>
    <m/>
    <m/>
    <m/>
    <m/>
    <m/>
    <m/>
    <m/>
    <m/>
    <m/>
    <m/>
    <x v="5"/>
    <m/>
    <m/>
    <x v="7"/>
    <m/>
    <m/>
    <m/>
    <x v="187"/>
    <x v="15"/>
    <s v=""/>
    <s v=""/>
    <m/>
    <m/>
    <m/>
    <m/>
    <m/>
    <m/>
    <m/>
    <m/>
    <m/>
    <m/>
  </r>
  <r>
    <m/>
    <x v="26"/>
    <m/>
    <x v="11"/>
    <x v="11"/>
    <m/>
    <m/>
    <x v="31"/>
    <x v="31"/>
    <m/>
    <m/>
    <m/>
    <m/>
    <m/>
    <m/>
    <m/>
    <m/>
    <m/>
    <m/>
    <m/>
    <x v="5"/>
    <m/>
    <m/>
    <x v="7"/>
    <m/>
    <m/>
    <m/>
    <x v="187"/>
    <x v="15"/>
    <s v=""/>
    <s v=""/>
    <m/>
    <m/>
    <m/>
    <m/>
    <m/>
    <m/>
    <m/>
    <m/>
    <m/>
    <m/>
  </r>
  <r>
    <m/>
    <x v="26"/>
    <m/>
    <x v="11"/>
    <x v="11"/>
    <m/>
    <m/>
    <x v="31"/>
    <x v="31"/>
    <m/>
    <m/>
    <m/>
    <m/>
    <m/>
    <m/>
    <m/>
    <m/>
    <m/>
    <m/>
    <m/>
    <x v="5"/>
    <m/>
    <m/>
    <x v="7"/>
    <m/>
    <m/>
    <m/>
    <x v="187"/>
    <x v="15"/>
    <s v=""/>
    <s v=""/>
    <m/>
    <m/>
    <m/>
    <m/>
    <m/>
    <m/>
    <m/>
    <m/>
    <m/>
    <m/>
  </r>
  <r>
    <m/>
    <x v="26"/>
    <m/>
    <x v="11"/>
    <x v="11"/>
    <m/>
    <m/>
    <x v="31"/>
    <x v="31"/>
    <m/>
    <m/>
    <m/>
    <m/>
    <m/>
    <m/>
    <m/>
    <m/>
    <m/>
    <m/>
    <m/>
    <x v="5"/>
    <m/>
    <m/>
    <x v="7"/>
    <m/>
    <m/>
    <m/>
    <x v="187"/>
    <x v="15"/>
    <s v=""/>
    <s v=""/>
    <m/>
    <m/>
    <m/>
    <m/>
    <m/>
    <m/>
    <m/>
    <m/>
    <m/>
    <m/>
  </r>
  <r>
    <m/>
    <x v="26"/>
    <m/>
    <x v="11"/>
    <x v="11"/>
    <m/>
    <m/>
    <x v="31"/>
    <x v="31"/>
    <m/>
    <m/>
    <m/>
    <m/>
    <m/>
    <m/>
    <m/>
    <m/>
    <m/>
    <m/>
    <m/>
    <x v="5"/>
    <m/>
    <m/>
    <x v="7"/>
    <m/>
    <m/>
    <m/>
    <x v="187"/>
    <x v="15"/>
    <s v=""/>
    <s v=""/>
    <m/>
    <m/>
    <m/>
    <m/>
    <m/>
    <m/>
    <m/>
    <m/>
    <m/>
    <m/>
  </r>
  <r>
    <m/>
    <x v="26"/>
    <m/>
    <x v="11"/>
    <x v="11"/>
    <m/>
    <m/>
    <x v="31"/>
    <x v="31"/>
    <m/>
    <m/>
    <m/>
    <m/>
    <m/>
    <m/>
    <m/>
    <m/>
    <m/>
    <m/>
    <m/>
    <x v="5"/>
    <m/>
    <m/>
    <x v="7"/>
    <m/>
    <m/>
    <m/>
    <x v="187"/>
    <x v="15"/>
    <s v=""/>
    <s v=""/>
    <m/>
    <m/>
    <m/>
    <m/>
    <m/>
    <m/>
    <m/>
    <m/>
    <m/>
    <m/>
  </r>
  <r>
    <m/>
    <x v="26"/>
    <m/>
    <x v="11"/>
    <x v="11"/>
    <m/>
    <m/>
    <x v="31"/>
    <x v="31"/>
    <m/>
    <m/>
    <m/>
    <m/>
    <m/>
    <m/>
    <m/>
    <m/>
    <m/>
    <m/>
    <m/>
    <x v="5"/>
    <m/>
    <m/>
    <x v="7"/>
    <m/>
    <m/>
    <m/>
    <x v="187"/>
    <x v="15"/>
    <s v=""/>
    <s v=""/>
    <m/>
    <m/>
    <m/>
    <m/>
    <m/>
    <m/>
    <m/>
    <m/>
    <m/>
    <m/>
  </r>
  <r>
    <m/>
    <x v="26"/>
    <m/>
    <x v="11"/>
    <x v="11"/>
    <m/>
    <m/>
    <x v="31"/>
    <x v="31"/>
    <m/>
    <m/>
    <m/>
    <m/>
    <m/>
    <m/>
    <m/>
    <m/>
    <m/>
    <m/>
    <m/>
    <x v="5"/>
    <m/>
    <m/>
    <x v="7"/>
    <m/>
    <m/>
    <m/>
    <x v="187"/>
    <x v="15"/>
    <s v=""/>
    <s v=""/>
    <m/>
    <m/>
    <m/>
    <m/>
    <m/>
    <m/>
    <m/>
    <m/>
    <m/>
    <m/>
  </r>
  <r>
    <m/>
    <x v="26"/>
    <m/>
    <x v="11"/>
    <x v="11"/>
    <m/>
    <m/>
    <x v="31"/>
    <x v="31"/>
    <m/>
    <m/>
    <m/>
    <m/>
    <m/>
    <m/>
    <m/>
    <m/>
    <m/>
    <m/>
    <m/>
    <x v="5"/>
    <m/>
    <m/>
    <x v="7"/>
    <m/>
    <m/>
    <m/>
    <x v="187"/>
    <x v="15"/>
    <s v=""/>
    <s v=""/>
    <m/>
    <m/>
    <m/>
    <m/>
    <m/>
    <m/>
    <m/>
    <m/>
    <m/>
    <m/>
  </r>
  <r>
    <m/>
    <x v="26"/>
    <m/>
    <x v="11"/>
    <x v="11"/>
    <m/>
    <m/>
    <x v="31"/>
    <x v="31"/>
    <m/>
    <m/>
    <m/>
    <m/>
    <m/>
    <m/>
    <m/>
    <m/>
    <m/>
    <m/>
    <m/>
    <x v="5"/>
    <m/>
    <m/>
    <x v="7"/>
    <m/>
    <m/>
    <m/>
    <x v="187"/>
    <x v="15"/>
    <s v=""/>
    <s v=""/>
    <m/>
    <m/>
    <m/>
    <m/>
    <m/>
    <m/>
    <m/>
    <m/>
    <m/>
    <m/>
  </r>
  <r>
    <m/>
    <x v="26"/>
    <m/>
    <x v="11"/>
    <x v="11"/>
    <m/>
    <m/>
    <x v="31"/>
    <x v="31"/>
    <m/>
    <m/>
    <m/>
    <m/>
    <m/>
    <m/>
    <m/>
    <m/>
    <m/>
    <m/>
    <m/>
    <x v="5"/>
    <m/>
    <m/>
    <x v="7"/>
    <m/>
    <m/>
    <m/>
    <x v="187"/>
    <x v="15"/>
    <s v=""/>
    <s v=""/>
    <m/>
    <m/>
    <m/>
    <m/>
    <m/>
    <m/>
    <m/>
    <m/>
    <m/>
    <m/>
  </r>
  <r>
    <m/>
    <x v="26"/>
    <m/>
    <x v="11"/>
    <x v="11"/>
    <m/>
    <m/>
    <x v="31"/>
    <x v="31"/>
    <m/>
    <m/>
    <m/>
    <m/>
    <m/>
    <m/>
    <m/>
    <m/>
    <m/>
    <m/>
    <m/>
    <x v="5"/>
    <m/>
    <m/>
    <x v="7"/>
    <m/>
    <m/>
    <m/>
    <x v="187"/>
    <x v="15"/>
    <s v=""/>
    <s v=""/>
    <m/>
    <m/>
    <m/>
    <m/>
    <m/>
    <m/>
    <m/>
    <m/>
    <m/>
    <m/>
  </r>
  <r>
    <m/>
    <x v="26"/>
    <m/>
    <x v="11"/>
    <x v="11"/>
    <m/>
    <m/>
    <x v="31"/>
    <x v="31"/>
    <m/>
    <m/>
    <m/>
    <m/>
    <m/>
    <m/>
    <m/>
    <m/>
    <m/>
    <m/>
    <m/>
    <x v="5"/>
    <m/>
    <m/>
    <x v="7"/>
    <m/>
    <m/>
    <m/>
    <x v="187"/>
    <x v="15"/>
    <s v=""/>
    <s v=""/>
    <m/>
    <m/>
    <m/>
    <m/>
    <m/>
    <m/>
    <m/>
    <m/>
    <m/>
    <m/>
  </r>
  <r>
    <m/>
    <x v="26"/>
    <m/>
    <x v="11"/>
    <x v="11"/>
    <m/>
    <m/>
    <x v="31"/>
    <x v="31"/>
    <m/>
    <m/>
    <m/>
    <m/>
    <m/>
    <m/>
    <m/>
    <m/>
    <m/>
    <m/>
    <m/>
    <x v="5"/>
    <m/>
    <m/>
    <x v="7"/>
    <m/>
    <m/>
    <m/>
    <x v="187"/>
    <x v="15"/>
    <s v=""/>
    <s v=""/>
    <m/>
    <m/>
    <m/>
    <m/>
    <m/>
    <m/>
    <m/>
    <m/>
    <m/>
    <m/>
  </r>
  <r>
    <m/>
    <x v="26"/>
    <m/>
    <x v="11"/>
    <x v="11"/>
    <m/>
    <m/>
    <x v="31"/>
    <x v="31"/>
    <m/>
    <m/>
    <m/>
    <m/>
    <m/>
    <m/>
    <m/>
    <m/>
    <m/>
    <m/>
    <m/>
    <x v="5"/>
    <m/>
    <m/>
    <x v="7"/>
    <m/>
    <m/>
    <m/>
    <x v="187"/>
    <x v="15"/>
    <s v=""/>
    <s v=""/>
    <m/>
    <m/>
    <m/>
    <m/>
    <m/>
    <m/>
    <m/>
    <m/>
    <m/>
    <m/>
  </r>
  <r>
    <m/>
    <x v="26"/>
    <m/>
    <x v="11"/>
    <x v="11"/>
    <m/>
    <m/>
    <x v="31"/>
    <x v="31"/>
    <m/>
    <m/>
    <m/>
    <m/>
    <m/>
    <m/>
    <m/>
    <m/>
    <m/>
    <m/>
    <m/>
    <x v="5"/>
    <m/>
    <m/>
    <x v="7"/>
    <m/>
    <m/>
    <m/>
    <x v="187"/>
    <x v="15"/>
    <s v=""/>
    <s v=""/>
    <m/>
    <m/>
    <m/>
    <m/>
    <m/>
    <m/>
    <m/>
    <m/>
    <m/>
    <m/>
  </r>
  <r>
    <m/>
    <x v="26"/>
    <m/>
    <x v="11"/>
    <x v="11"/>
    <m/>
    <m/>
    <x v="31"/>
    <x v="31"/>
    <m/>
    <m/>
    <m/>
    <m/>
    <m/>
    <m/>
    <m/>
    <m/>
    <m/>
    <m/>
    <m/>
    <x v="5"/>
    <m/>
    <m/>
    <x v="7"/>
    <m/>
    <m/>
    <m/>
    <x v="187"/>
    <x v="15"/>
    <s v=""/>
    <s v=""/>
    <m/>
    <m/>
    <m/>
    <m/>
    <m/>
    <m/>
    <m/>
    <m/>
    <m/>
    <m/>
  </r>
  <r>
    <m/>
    <x v="26"/>
    <m/>
    <x v="11"/>
    <x v="11"/>
    <m/>
    <m/>
    <x v="31"/>
    <x v="31"/>
    <m/>
    <m/>
    <m/>
    <m/>
    <m/>
    <m/>
    <m/>
    <m/>
    <m/>
    <m/>
    <m/>
    <x v="5"/>
    <m/>
    <m/>
    <x v="7"/>
    <m/>
    <m/>
    <m/>
    <x v="187"/>
    <x v="15"/>
    <s v=""/>
    <s v=""/>
    <m/>
    <m/>
    <m/>
    <m/>
    <m/>
    <m/>
    <m/>
    <m/>
    <m/>
    <m/>
  </r>
  <r>
    <m/>
    <x v="26"/>
    <m/>
    <x v="11"/>
    <x v="11"/>
    <m/>
    <m/>
    <x v="31"/>
    <x v="31"/>
    <m/>
    <m/>
    <m/>
    <m/>
    <m/>
    <m/>
    <m/>
    <m/>
    <m/>
    <m/>
    <m/>
    <x v="5"/>
    <m/>
    <m/>
    <x v="7"/>
    <m/>
    <m/>
    <m/>
    <x v="187"/>
    <x v="15"/>
    <s v=""/>
    <s v=""/>
    <m/>
    <m/>
    <m/>
    <m/>
    <m/>
    <m/>
    <m/>
    <m/>
    <m/>
    <m/>
  </r>
  <r>
    <m/>
    <x v="26"/>
    <m/>
    <x v="11"/>
    <x v="11"/>
    <m/>
    <m/>
    <x v="31"/>
    <x v="31"/>
    <m/>
    <m/>
    <m/>
    <m/>
    <m/>
    <m/>
    <m/>
    <m/>
    <m/>
    <m/>
    <m/>
    <x v="5"/>
    <m/>
    <m/>
    <x v="7"/>
    <m/>
    <m/>
    <m/>
    <x v="187"/>
    <x v="15"/>
    <s v=""/>
    <s v=""/>
    <m/>
    <m/>
    <m/>
    <m/>
    <m/>
    <m/>
    <m/>
    <m/>
    <m/>
    <m/>
  </r>
  <r>
    <m/>
    <x v="26"/>
    <m/>
    <x v="11"/>
    <x v="11"/>
    <m/>
    <m/>
    <x v="31"/>
    <x v="31"/>
    <m/>
    <m/>
    <m/>
    <m/>
    <m/>
    <m/>
    <m/>
    <m/>
    <m/>
    <m/>
    <m/>
    <x v="5"/>
    <m/>
    <m/>
    <x v="7"/>
    <m/>
    <m/>
    <m/>
    <x v="187"/>
    <x v="15"/>
    <s v=""/>
    <s v=""/>
    <m/>
    <m/>
    <m/>
    <m/>
    <m/>
    <m/>
    <m/>
    <m/>
    <m/>
    <m/>
  </r>
  <r>
    <m/>
    <x v="26"/>
    <m/>
    <x v="11"/>
    <x v="11"/>
    <m/>
    <m/>
    <x v="31"/>
    <x v="31"/>
    <m/>
    <m/>
    <m/>
    <m/>
    <m/>
    <m/>
    <m/>
    <m/>
    <m/>
    <m/>
    <m/>
    <x v="5"/>
    <m/>
    <m/>
    <x v="7"/>
    <m/>
    <m/>
    <m/>
    <x v="187"/>
    <x v="16"/>
    <m/>
    <m/>
    <m/>
    <m/>
    <m/>
    <m/>
    <m/>
    <m/>
    <m/>
    <m/>
    <m/>
    <m/>
  </r>
  <r>
    <m/>
    <x v="26"/>
    <m/>
    <x v="11"/>
    <x v="11"/>
    <m/>
    <m/>
    <x v="31"/>
    <x v="31"/>
    <m/>
    <m/>
    <m/>
    <m/>
    <m/>
    <m/>
    <m/>
    <m/>
    <m/>
    <m/>
    <m/>
    <x v="5"/>
    <m/>
    <m/>
    <x v="7"/>
    <m/>
    <m/>
    <m/>
    <x v="187"/>
    <x v="16"/>
    <m/>
    <m/>
    <m/>
    <m/>
    <m/>
    <m/>
    <m/>
    <m/>
    <m/>
    <m/>
    <m/>
    <m/>
  </r>
  <r>
    <m/>
    <x v="26"/>
    <m/>
    <x v="11"/>
    <x v="11"/>
    <m/>
    <m/>
    <x v="31"/>
    <x v="31"/>
    <m/>
    <m/>
    <m/>
    <m/>
    <m/>
    <m/>
    <m/>
    <m/>
    <m/>
    <m/>
    <m/>
    <x v="5"/>
    <m/>
    <m/>
    <x v="7"/>
    <m/>
    <m/>
    <m/>
    <x v="187"/>
    <x v="16"/>
    <m/>
    <m/>
    <m/>
    <m/>
    <m/>
    <m/>
    <m/>
    <m/>
    <m/>
    <m/>
    <m/>
    <m/>
  </r>
  <r>
    <m/>
    <x v="26"/>
    <m/>
    <x v="11"/>
    <x v="11"/>
    <m/>
    <m/>
    <x v="31"/>
    <x v="31"/>
    <m/>
    <m/>
    <m/>
    <m/>
    <m/>
    <m/>
    <m/>
    <m/>
    <m/>
    <m/>
    <m/>
    <x v="5"/>
    <m/>
    <m/>
    <x v="7"/>
    <m/>
    <m/>
    <m/>
    <x v="187"/>
    <x v="16"/>
    <m/>
    <m/>
    <m/>
    <m/>
    <m/>
    <m/>
    <m/>
    <m/>
    <m/>
    <m/>
    <m/>
    <m/>
  </r>
  <r>
    <m/>
    <x v="26"/>
    <m/>
    <x v="11"/>
    <x v="11"/>
    <m/>
    <m/>
    <x v="31"/>
    <x v="31"/>
    <m/>
    <m/>
    <m/>
    <m/>
    <m/>
    <m/>
    <m/>
    <m/>
    <m/>
    <m/>
    <m/>
    <x v="5"/>
    <m/>
    <m/>
    <x v="7"/>
    <m/>
    <m/>
    <m/>
    <x v="187"/>
    <x v="16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Tabela dinâmica2" cacheId="3380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>
  <location ref="B4:K15" firstHeaderRow="0" firstDataRow="1" firstDataCol="1" rowPageCount="2" colPageCount="1"/>
  <pivotFields count="41">
    <pivotField showAll="0"/>
    <pivotField axis="axisPage" multipleItemSelectionAllowed="1" showAll="0">
      <items count="28">
        <item x="0"/>
        <item x="1"/>
        <item x="2"/>
        <item x="3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4"/>
        <item t="default"/>
      </items>
    </pivotField>
    <pivotField showAll="0"/>
    <pivotField showAll="0">
      <items count="13">
        <item x="1"/>
        <item x="4"/>
        <item x="2"/>
        <item x="8"/>
        <item x="9"/>
        <item x="10"/>
        <item x="11"/>
        <item x="5"/>
        <item x="3"/>
        <item x="6"/>
        <item x="0"/>
        <item x="7"/>
        <item t="default"/>
      </items>
    </pivotField>
    <pivotField axis="axisRow" showAll="0">
      <items count="13">
        <item x="2"/>
        <item x="8"/>
        <item x="9"/>
        <item x="1"/>
        <item x="10"/>
        <item x="4"/>
        <item x="11"/>
        <item x="5"/>
        <item x="3"/>
        <item x="6"/>
        <item h="1" x="0"/>
        <item h="1" x="7"/>
        <item t="default"/>
      </items>
    </pivotField>
    <pivotField showAll="0"/>
    <pivotField showAll="0"/>
    <pivotField multipleItemSelectionAllowed="1" showAll="0"/>
    <pivotField axis="axisPage" multipleItemSelectionAllowed="1" showAll="0">
      <items count="33">
        <item x="1"/>
        <item x="5"/>
        <item x="12"/>
        <item x="17"/>
        <item x="18"/>
        <item x="2"/>
        <item x="3"/>
        <item x="21"/>
        <item x="4"/>
        <item x="20"/>
        <item x="19"/>
        <item x="14"/>
        <item x="11"/>
        <item x="10"/>
        <item x="30"/>
        <item x="8"/>
        <item x="13"/>
        <item x="24"/>
        <item x="23"/>
        <item x="9"/>
        <item x="15"/>
        <item x="22"/>
        <item x="29"/>
        <item x="16"/>
        <item h="1" x="7"/>
        <item x="6"/>
        <item x="28"/>
        <item x="31"/>
        <item x="0"/>
        <item x="25"/>
        <item x="26"/>
        <item x="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2">
    <pageField fld="8" hier="-1"/>
    <pageField fld="1" hier="-1"/>
  </pageFields>
  <dataFields count="9">
    <dataField name="Soma de PROJETO INICIAL DA LOA - FIXACAO DESPESA" fld="31" baseField="0" baseItem="0"/>
    <dataField name="Soma de DOTACAO INICIAL" fld="32" baseField="3" baseItem="0"/>
    <dataField name="Soma de DOTACAO ATUALIZADA" fld="34" baseField="0" baseItem="0"/>
    <dataField name="Soma de CREDITO INDISPONIVEL" fld="36" baseField="0" baseItem="0"/>
    <dataField name="Soma de CREDITO DISPONIVEL" fld="35" baseField="0" baseItem="0"/>
    <dataField name="Soma de DESPESAS EMPENHADAS" fld="38" baseField="0" baseItem="0"/>
    <dataField name="Soma de DESPESAS LIQUIDADAS" fld="39" baseField="3" baseItem="0"/>
    <dataField name="Soma de DESPESAS PAGAS" fld="40" baseField="3" baseItem="0"/>
    <dataField name="Soma de DESPESAS PRE-EMPENHADAS A EMPENHAR" fld="37" baseField="0" baseItem="0"/>
  </dataFields>
  <formats count="4">
    <format dxfId="165">
      <pivotArea field="3" type="button" dataOnly="0" labelOnly="1" outline="0"/>
    </format>
    <format dxfId="166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67">
      <pivotArea outline="0" collapsedLevelsAreSubtotals="1" fieldPosition="0"/>
    </format>
    <format dxfId="168">
      <pivotArea dataOnly="0" labelOnly="1" outline="0" fieldPosition="0">
        <references count="1">
          <reference field="4294967294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1000000}" name="Tabela dinâmica4" cacheId="3380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>
  <location ref="B24:J54" firstHeaderRow="0" firstDataRow="1" firstDataCol="1" rowPageCount="2" colPageCount="1"/>
  <pivotFields count="41">
    <pivotField showAll="0"/>
    <pivotField showAll="0"/>
    <pivotField showAll="0"/>
    <pivotField showAll="0">
      <items count="13">
        <item x="1"/>
        <item x="4"/>
        <item x="2"/>
        <item x="8"/>
        <item x="9"/>
        <item x="10"/>
        <item x="11"/>
        <item x="5"/>
        <item x="3"/>
        <item x="6"/>
        <item x="0"/>
        <item x="7"/>
        <item t="default"/>
      </items>
    </pivotField>
    <pivotField axis="axisRow" multipleItemSelectionAllowed="1" showAll="0">
      <items count="13">
        <item h="1" x="2"/>
        <item h="1" x="8"/>
        <item x="9"/>
        <item h="1" x="1"/>
        <item x="10"/>
        <item h="1" x="4"/>
        <item h="1" x="11"/>
        <item h="1" x="5"/>
        <item h="1" x="3"/>
        <item h="1" x="6"/>
        <item h="1" x="0"/>
        <item h="1" x="7"/>
        <item t="default"/>
      </items>
    </pivotField>
    <pivotField showAll="0"/>
    <pivotField showAll="0"/>
    <pivotField axis="axisPage" multipleItemSelectionAllowed="1" showAll="0">
      <items count="33">
        <item x="6"/>
        <item x="22"/>
        <item x="21"/>
        <item x="18"/>
        <item x="12"/>
        <item x="30"/>
        <item x="19"/>
        <item x="7"/>
        <item x="13"/>
        <item x="14"/>
        <item x="23"/>
        <item x="24"/>
        <item x="1"/>
        <item x="2"/>
        <item x="20"/>
        <item x="8"/>
        <item x="3"/>
        <item x="17"/>
        <item x="28"/>
        <item x="11"/>
        <item x="29"/>
        <item x="4"/>
        <item x="9"/>
        <item x="5"/>
        <item x="10"/>
        <item x="15"/>
        <item x="16"/>
        <item x="31"/>
        <item x="0"/>
        <item x="25"/>
        <item x="26"/>
        <item x="27"/>
        <item t="default"/>
      </items>
    </pivotField>
    <pivotField axis="axisRow" multipleItemSelectionAllowed="1" showAll="0">
      <items count="33">
        <item x="1"/>
        <item x="5"/>
        <item x="12"/>
        <item x="17"/>
        <item x="18"/>
        <item x="2"/>
        <item x="3"/>
        <item x="21"/>
        <item x="4"/>
        <item x="20"/>
        <item x="19"/>
        <item x="14"/>
        <item x="11"/>
        <item x="10"/>
        <item x="30"/>
        <item x="8"/>
        <item x="13"/>
        <item x="24"/>
        <item x="23"/>
        <item x="9"/>
        <item x="15"/>
        <item x="22"/>
        <item x="29"/>
        <item x="16"/>
        <item x="7"/>
        <item x="6"/>
        <item x="28"/>
        <item x="31"/>
        <item x="0"/>
        <item x="25"/>
        <item x="26"/>
        <item x="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7">
        <item x="4"/>
        <item x="3"/>
        <item x="2"/>
        <item x="1"/>
        <item x="0"/>
        <item x="5"/>
        <item t="default"/>
      </items>
    </pivotField>
    <pivotField showAll="0"/>
    <pivotField showAll="0"/>
    <pivotField axis="axisRow" showAll="0">
      <items count="9">
        <item x="1"/>
        <item x="5"/>
        <item x="0"/>
        <item x="3"/>
        <item x="6"/>
        <item x="4"/>
        <item x="2"/>
        <item x="7"/>
        <item t="default"/>
      </items>
    </pivotField>
    <pivotField showAll="0"/>
    <pivotField showAll="0"/>
    <pivotField showAll="0"/>
    <pivotField axis="axisRow" showAll="0">
      <items count="189">
        <item x="183"/>
        <item x="180"/>
        <item x="186"/>
        <item x="136"/>
        <item x="137"/>
        <item x="138"/>
        <item x="139"/>
        <item x="140"/>
        <item x="144"/>
        <item x="145"/>
        <item x="146"/>
        <item x="147"/>
        <item x="132"/>
        <item x="155"/>
        <item x="126"/>
        <item x="142"/>
        <item x="127"/>
        <item x="148"/>
        <item x="143"/>
        <item x="151"/>
        <item x="141"/>
        <item x="152"/>
        <item x="128"/>
        <item x="149"/>
        <item x="133"/>
        <item x="154"/>
        <item x="129"/>
        <item x="150"/>
        <item x="134"/>
        <item x="135"/>
        <item x="153"/>
        <item x="130"/>
        <item x="131"/>
        <item x="26"/>
        <item x="3"/>
        <item x="125"/>
        <item x="35"/>
        <item x="36"/>
        <item x="27"/>
        <item x="32"/>
        <item x="28"/>
        <item x="33"/>
        <item x="34"/>
        <item x="29"/>
        <item x="30"/>
        <item x="25"/>
        <item x="31"/>
        <item x="37"/>
        <item x="38"/>
        <item x="41"/>
        <item x="39"/>
        <item x="40"/>
        <item x="12"/>
        <item x="4"/>
        <item x="9"/>
        <item x="5"/>
        <item x="10"/>
        <item x="11"/>
        <item x="6"/>
        <item x="7"/>
        <item x="8"/>
        <item x="13"/>
        <item x="16"/>
        <item x="14"/>
        <item x="15"/>
        <item x="17"/>
        <item x="18"/>
        <item x="19"/>
        <item x="20"/>
        <item x="42"/>
        <item x="43"/>
        <item x="44"/>
        <item x="50"/>
        <item x="22"/>
        <item x="49"/>
        <item x="59"/>
        <item x="54"/>
        <item x="65"/>
        <item x="60"/>
        <item x="61"/>
        <item x="62"/>
        <item x="66"/>
        <item x="67"/>
        <item x="68"/>
        <item x="70"/>
        <item x="55"/>
        <item x="21"/>
        <item x="51"/>
        <item x="63"/>
        <item x="52"/>
        <item x="73"/>
        <item x="46"/>
        <item x="122"/>
        <item x="23"/>
        <item x="24"/>
        <item x="48"/>
        <item x="47"/>
        <item x="56"/>
        <item x="124"/>
        <item x="53"/>
        <item x="74"/>
        <item x="57"/>
        <item x="58"/>
        <item x="123"/>
        <item x="45"/>
        <item x="1"/>
        <item x="182"/>
        <item x="185"/>
        <item x="181"/>
        <item x="64"/>
        <item x="77"/>
        <item x="109"/>
        <item x="78"/>
        <item x="95"/>
        <item x="96"/>
        <item x="101"/>
        <item x="102"/>
        <item x="110"/>
        <item x="79"/>
        <item x="94"/>
        <item x="75"/>
        <item x="90"/>
        <item x="80"/>
        <item x="92"/>
        <item x="119"/>
        <item x="97"/>
        <item x="103"/>
        <item x="82"/>
        <item x="118"/>
        <item x="83"/>
        <item x="89"/>
        <item x="72"/>
        <item x="121"/>
        <item x="87"/>
        <item x="98"/>
        <item x="99"/>
        <item x="117"/>
        <item x="91"/>
        <item x="116"/>
        <item x="111"/>
        <item x="106"/>
        <item x="115"/>
        <item x="76"/>
        <item x="113"/>
        <item x="84"/>
        <item x="114"/>
        <item x="81"/>
        <item x="112"/>
        <item x="88"/>
        <item x="85"/>
        <item x="107"/>
        <item x="100"/>
        <item x="93"/>
        <item x="105"/>
        <item x="86"/>
        <item x="104"/>
        <item x="120"/>
        <item x="108"/>
        <item x="187"/>
        <item x="0"/>
        <item x="2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69"/>
        <item x="71"/>
        <item x="184"/>
        <item t="default"/>
      </items>
    </pivotField>
    <pivotField axis="axisRow" showAll="0">
      <items count="18">
        <item x="15"/>
        <item x="0"/>
        <item x="9"/>
        <item x="4"/>
        <item x="3"/>
        <item x="14"/>
        <item x="6"/>
        <item x="2"/>
        <item x="7"/>
        <item x="8"/>
        <item x="16"/>
        <item x="1"/>
        <item x="11"/>
        <item x="12"/>
        <item x="13"/>
        <item x="5"/>
        <item x="10"/>
        <item t="default"/>
      </items>
    </pivotField>
    <pivotField showAll="0"/>
    <pivotField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</pivotFields>
  <rowFields count="5">
    <field x="4"/>
    <field x="8"/>
    <field x="27"/>
    <field x="28"/>
    <field x="23"/>
  </rowFields>
  <rowItems count="30">
    <i>
      <x v="2"/>
    </i>
    <i r="1">
      <x/>
    </i>
    <i r="2">
      <x v="106"/>
    </i>
    <i r="3">
      <x v="6"/>
    </i>
    <i r="4">
      <x v="2"/>
    </i>
    <i r="4">
      <x v="3"/>
    </i>
    <i r="1">
      <x v="22"/>
    </i>
    <i r="2">
      <x v="107"/>
    </i>
    <i r="3">
      <x v="1"/>
    </i>
    <i r="4">
      <x v="2"/>
    </i>
    <i r="3">
      <x v="6"/>
    </i>
    <i r="4">
      <x v="2"/>
    </i>
    <i r="4">
      <x v="3"/>
    </i>
    <i r="2">
      <x v="187"/>
    </i>
    <i r="3">
      <x v="1"/>
    </i>
    <i r="4">
      <x v="2"/>
    </i>
    <i r="1">
      <x v="24"/>
    </i>
    <i r="2">
      <x/>
    </i>
    <i r="3">
      <x v="6"/>
    </i>
    <i r="4">
      <x v="6"/>
    </i>
    <i>
      <x v="4"/>
    </i>
    <i r="1">
      <x v="14"/>
    </i>
    <i r="2">
      <x v="2"/>
    </i>
    <i r="3">
      <x v="5"/>
    </i>
    <i r="4">
      <x v="4"/>
    </i>
    <i r="3">
      <x v="6"/>
    </i>
    <i r="4">
      <x v="4"/>
    </i>
    <i r="3">
      <x v="8"/>
    </i>
    <i r="4">
      <x v="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2">
    <pageField fld="20" hier="-1"/>
    <pageField fld="7" hier="-1"/>
  </pageFields>
  <dataFields count="8">
    <dataField name="Soma de PROJETO INICIAL DA LOA - FIXACAO DESPESA" fld="31" baseField="0" baseItem="0"/>
    <dataField name="Soma de DOTACAO INICIAL" fld="32" baseField="3" baseItem="0"/>
    <dataField name="Soma de DOTACAO ATUALIZADA" fld="34" baseField="0" baseItem="0"/>
    <dataField name="Soma de CREDITO INDISPONIVEL" fld="36" baseField="0" baseItem="0"/>
    <dataField name="Soma de CREDITO DISPONIVEL" fld="35" baseField="0" baseItem="0"/>
    <dataField name="Soma de DESPESAS EMPENHADAS" fld="38" baseField="0" baseItem="0"/>
    <dataField name="Soma de DESPESAS LIQUIDADAS" fld="39" baseField="3" baseItem="0"/>
    <dataField name="Soma de DESPESAS PAGAS" fld="40" baseField="3" baseItem="0"/>
  </dataFields>
  <formats count="3">
    <format dxfId="162">
      <pivotArea field="3" type="button" dataOnly="0" labelOnly="1" outline="0"/>
    </format>
    <format dxfId="163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6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1">
    <tabColor theme="8" tint="-0.249977111117893"/>
    <pageSetUpPr fitToPage="1"/>
  </sheetPr>
  <dimension ref="A1:AA152"/>
  <sheetViews>
    <sheetView showGridLines="0" tabSelected="1" zoomScale="60" zoomScaleNormal="60" workbookViewId="0">
      <pane ySplit="7" topLeftCell="A133" activePane="bottomLeft" state="frozen"/>
      <selection pane="bottomLeft" activeCell="A153" sqref="A153"/>
    </sheetView>
  </sheetViews>
  <sheetFormatPr defaultColWidth="9.140625" defaultRowHeight="14.25"/>
  <cols>
    <col min="1" max="1" width="5.140625" style="54" customWidth="1"/>
    <col min="2" max="2" width="10.7109375" style="55" customWidth="1"/>
    <col min="3" max="3" width="78.28515625" style="47" customWidth="1"/>
    <col min="4" max="4" width="11.140625" style="19" hidden="1" customWidth="1"/>
    <col min="5" max="5" width="9.42578125" style="19" customWidth="1"/>
    <col min="6" max="6" width="11.140625" style="19" bestFit="1" customWidth="1"/>
    <col min="7" max="7" width="17.7109375" style="8" hidden="1" customWidth="1"/>
    <col min="8" max="8" width="25.5703125" style="8" hidden="1" customWidth="1"/>
    <col min="9" max="9" width="34.140625" style="8" hidden="1" customWidth="1"/>
    <col min="10" max="10" width="21.28515625" style="13" hidden="1" customWidth="1"/>
    <col min="11" max="11" width="22.28515625" style="13" customWidth="1"/>
    <col min="12" max="12" width="24.85546875" style="13" customWidth="1"/>
    <col min="13" max="13" width="25.42578125" style="13" customWidth="1"/>
    <col min="14" max="14" width="28.7109375" style="13" customWidth="1"/>
    <col min="15" max="15" width="28.28515625" style="13" bestFit="1" customWidth="1"/>
    <col min="16" max="16" width="20.140625" style="10" hidden="1" customWidth="1"/>
    <col min="17" max="17" width="21.85546875" style="10" hidden="1" customWidth="1"/>
    <col min="18" max="18" width="17.5703125" style="10" customWidth="1"/>
    <col min="19" max="19" width="20.85546875" style="10" customWidth="1"/>
    <col min="20" max="20" width="1.7109375" style="4" customWidth="1"/>
    <col min="21" max="21" width="21.85546875" style="4" hidden="1" customWidth="1"/>
    <col min="22" max="22" width="25.42578125" style="4" hidden="1" customWidth="1"/>
    <col min="23" max="23" width="21.85546875" style="4" hidden="1" customWidth="1"/>
    <col min="24" max="16384" width="9.140625" style="4"/>
  </cols>
  <sheetData>
    <row r="1" spans="1:27" ht="24.75" customHeight="1">
      <c r="D1" s="33"/>
      <c r="E1" s="33"/>
      <c r="F1" s="33"/>
      <c r="G1" s="32"/>
      <c r="H1" s="32"/>
      <c r="I1" s="32"/>
      <c r="J1" s="42"/>
      <c r="K1" s="92"/>
      <c r="L1" s="92"/>
      <c r="T1" s="29">
        <f>1-(322489/4500000)</f>
        <v>0.92833577777777776</v>
      </c>
      <c r="U1" s="26" t="s">
        <v>0</v>
      </c>
      <c r="V1" s="29">
        <f>1-(763230/10650080)</f>
        <v>0.92833574959061338</v>
      </c>
      <c r="W1" s="26" t="s">
        <v>1</v>
      </c>
      <c r="X1" s="29">
        <f>1-(136161/1900000)</f>
        <v>0.92833631578947373</v>
      </c>
      <c r="Y1" s="26" t="s">
        <v>2</v>
      </c>
      <c r="Z1" s="26">
        <f>1-(386070/5387200)</f>
        <v>0.92833568458568461</v>
      </c>
      <c r="AA1" s="26" t="s">
        <v>3</v>
      </c>
    </row>
    <row r="2" spans="1:27" ht="24.75" customHeight="1">
      <c r="D2" s="11"/>
      <c r="E2" s="11"/>
      <c r="F2" s="11"/>
      <c r="G2" s="11"/>
      <c r="H2" s="11"/>
      <c r="I2" s="11"/>
      <c r="J2" s="11"/>
      <c r="P2" s="11"/>
      <c r="T2" s="29">
        <f>1-(110573/1518480)</f>
        <v>0.92718178705020815</v>
      </c>
      <c r="U2" s="26" t="s">
        <v>4</v>
      </c>
      <c r="V2" s="29">
        <f>1-(434858/6068000)</f>
        <v>0.92833586025049442</v>
      </c>
      <c r="W2" s="26" t="s">
        <v>5</v>
      </c>
      <c r="X2" s="29">
        <f>1-(173943/2427200)</f>
        <v>0.92833594264996699</v>
      </c>
      <c r="Y2" s="26" t="s">
        <v>6</v>
      </c>
    </row>
    <row r="3" spans="1:27" s="3" customFormat="1" ht="29.25" customHeight="1">
      <c r="A3" s="179" t="s">
        <v>7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27">
        <f>1-(710575/9915330)</f>
        <v>0.92833571852878316</v>
      </c>
      <c r="U3" s="28" t="s">
        <v>8</v>
      </c>
      <c r="V3" s="27">
        <f>1-(1990591/27776640)</f>
        <v>0.92833578863390243</v>
      </c>
      <c r="W3" s="28" t="s">
        <v>9</v>
      </c>
      <c r="X3" s="27">
        <f>1-(424252/5920000)</f>
        <v>0.92833581081081085</v>
      </c>
      <c r="Y3" s="28" t="s">
        <v>10</v>
      </c>
    </row>
    <row r="4" spans="1:27" s="3" customFormat="1" ht="23.25" customHeight="1">
      <c r="A4" s="180" t="s">
        <v>11</v>
      </c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27">
        <f>1-(12493031/174327264)</f>
        <v>0.92833575934513601</v>
      </c>
      <c r="U4" s="28" t="s">
        <v>12</v>
      </c>
      <c r="V4" s="27">
        <f>1-(24606/343360)</f>
        <v>0.92833760484622552</v>
      </c>
      <c r="W4" s="28" t="s">
        <v>13</v>
      </c>
      <c r="X4" s="27">
        <f>1-(85997/1200000)</f>
        <v>0.92833583333333336</v>
      </c>
      <c r="Y4" s="28" t="s">
        <v>14</v>
      </c>
    </row>
    <row r="5" spans="1:27" s="3" customFormat="1" ht="23.25">
      <c r="A5" s="9"/>
      <c r="B5" s="56"/>
      <c r="C5" s="48"/>
      <c r="D5" s="18"/>
      <c r="E5" s="18"/>
      <c r="F5" s="18"/>
      <c r="G5" s="7"/>
      <c r="H5" s="7"/>
      <c r="I5" s="7"/>
      <c r="J5" s="6"/>
      <c r="K5" s="6"/>
      <c r="L5" s="6"/>
      <c r="M5" s="6"/>
      <c r="N5" s="6"/>
      <c r="O5" s="6"/>
      <c r="P5" s="2"/>
      <c r="Q5" s="1"/>
      <c r="R5" s="1"/>
      <c r="S5" s="1"/>
    </row>
    <row r="6" spans="1:27" s="3" customFormat="1" ht="30.75" customHeight="1">
      <c r="A6" s="183" t="s">
        <v>15</v>
      </c>
      <c r="B6" s="177"/>
      <c r="C6" s="178"/>
      <c r="D6" s="167" t="s">
        <v>16</v>
      </c>
      <c r="E6" s="169" t="s">
        <v>17</v>
      </c>
      <c r="F6" s="169" t="s">
        <v>18</v>
      </c>
      <c r="G6" s="167" t="s">
        <v>19</v>
      </c>
      <c r="H6" s="167" t="s">
        <v>20</v>
      </c>
      <c r="I6" s="167" t="s">
        <v>21</v>
      </c>
      <c r="J6" s="187" t="s">
        <v>22</v>
      </c>
      <c r="K6" s="169" t="s">
        <v>23</v>
      </c>
      <c r="L6" s="169" t="s">
        <v>24</v>
      </c>
      <c r="M6" s="169" t="s">
        <v>25</v>
      </c>
      <c r="N6" s="169" t="s">
        <v>26</v>
      </c>
      <c r="O6" s="169" t="s">
        <v>27</v>
      </c>
      <c r="P6" s="169" t="s">
        <v>28</v>
      </c>
      <c r="Q6" s="169" t="s">
        <v>29</v>
      </c>
      <c r="R6" s="169" t="s">
        <v>30</v>
      </c>
      <c r="S6" s="189" t="s">
        <v>31</v>
      </c>
      <c r="U6" s="164" t="s">
        <v>32</v>
      </c>
      <c r="V6" s="165"/>
      <c r="W6" s="166"/>
    </row>
    <row r="7" spans="1:27" ht="45" customHeight="1">
      <c r="A7" s="184"/>
      <c r="B7" s="185"/>
      <c r="C7" s="186"/>
      <c r="D7" s="168"/>
      <c r="E7" s="170"/>
      <c r="F7" s="170"/>
      <c r="G7" s="168"/>
      <c r="H7" s="168"/>
      <c r="I7" s="168"/>
      <c r="J7" s="188"/>
      <c r="K7" s="170"/>
      <c r="L7" s="170"/>
      <c r="M7" s="170"/>
      <c r="N7" s="170"/>
      <c r="O7" s="170"/>
      <c r="P7" s="170"/>
      <c r="Q7" s="170"/>
      <c r="R7" s="170"/>
      <c r="S7" s="189"/>
      <c r="U7" s="122" t="s">
        <v>33</v>
      </c>
      <c r="V7" s="122" t="s">
        <v>34</v>
      </c>
      <c r="W7" s="122" t="s">
        <v>35</v>
      </c>
    </row>
    <row r="8" spans="1:27" ht="36" customHeight="1">
      <c r="A8" s="177" t="s">
        <v>36</v>
      </c>
      <c r="B8" s="177"/>
      <c r="C8" s="178"/>
      <c r="D8" s="145"/>
      <c r="E8" s="146"/>
      <c r="F8" s="146"/>
      <c r="G8" s="145"/>
      <c r="H8" s="145"/>
      <c r="I8" s="145"/>
      <c r="J8" s="147">
        <f t="shared" ref="J8:W8" si="0">J9</f>
        <v>99263284</v>
      </c>
      <c r="K8" s="147">
        <f t="shared" si="0"/>
        <v>97199346</v>
      </c>
      <c r="L8" s="147">
        <f t="shared" si="0"/>
        <v>83538818</v>
      </c>
      <c r="M8" s="147">
        <f t="shared" si="0"/>
        <v>8073000.0700000003</v>
      </c>
      <c r="N8" s="147">
        <f t="shared" si="0"/>
        <v>55371483.222632982</v>
      </c>
      <c r="O8" s="147">
        <f t="shared" si="0"/>
        <v>16850470.32</v>
      </c>
      <c r="P8" s="147">
        <f t="shared" si="0"/>
        <v>0</v>
      </c>
      <c r="Q8" s="147">
        <f t="shared" si="0"/>
        <v>25920577.769410186</v>
      </c>
      <c r="R8" s="148">
        <f>IFERROR(N8/(L8-M8),0)</f>
        <v>0.73372931933228402</v>
      </c>
      <c r="S8" s="147">
        <f t="shared" si="0"/>
        <v>25430471.769410186</v>
      </c>
      <c r="U8" s="147">
        <f t="shared" si="0"/>
        <v>16850470.32</v>
      </c>
      <c r="V8" s="147">
        <f t="shared" si="0"/>
        <v>3251707.4082014682</v>
      </c>
      <c r="W8" s="147">
        <f t="shared" si="0"/>
        <v>20102177.728201468</v>
      </c>
    </row>
    <row r="9" spans="1:27" s="5" customFormat="1" ht="27" customHeight="1">
      <c r="A9" s="175" t="s">
        <v>37</v>
      </c>
      <c r="B9" s="175"/>
      <c r="C9" s="176"/>
      <c r="D9" s="107"/>
      <c r="E9" s="107"/>
      <c r="F9" s="108"/>
      <c r="G9" s="108"/>
      <c r="H9" s="108"/>
      <c r="I9" s="107"/>
      <c r="J9" s="109">
        <f t="shared" ref="J9:S9" si="1">J10+J15</f>
        <v>99263284</v>
      </c>
      <c r="K9" s="109">
        <f t="shared" si="1"/>
        <v>97199346</v>
      </c>
      <c r="L9" s="109">
        <f t="shared" si="1"/>
        <v>83538818</v>
      </c>
      <c r="M9" s="109">
        <f t="shared" si="1"/>
        <v>8073000.0700000003</v>
      </c>
      <c r="N9" s="109">
        <f t="shared" ref="N9" si="2">N10+N15</f>
        <v>55371483.222632982</v>
      </c>
      <c r="O9" s="109">
        <f t="shared" si="1"/>
        <v>16850470.32</v>
      </c>
      <c r="P9" s="109">
        <f t="shared" si="1"/>
        <v>0</v>
      </c>
      <c r="Q9" s="109">
        <f t="shared" si="1"/>
        <v>25920577.769410186</v>
      </c>
      <c r="R9" s="110">
        <f t="shared" ref="R9:R72" si="3">IFERROR(N9/(L9-M9),0)</f>
        <v>0.73372931933228402</v>
      </c>
      <c r="S9" s="109">
        <f t="shared" si="1"/>
        <v>25430471.769410186</v>
      </c>
      <c r="U9" s="109">
        <f t="shared" ref="U9:W9" si="4">U10+U15</f>
        <v>16850470.32</v>
      </c>
      <c r="V9" s="109">
        <f t="shared" si="4"/>
        <v>3251707.4082014682</v>
      </c>
      <c r="W9" s="109">
        <f t="shared" si="4"/>
        <v>20102177.728201468</v>
      </c>
    </row>
    <row r="10" spans="1:27" ht="33.75" customHeight="1">
      <c r="A10" s="171" t="s">
        <v>38</v>
      </c>
      <c r="B10" s="171"/>
      <c r="C10" s="172"/>
      <c r="D10" s="112"/>
      <c r="E10" s="112"/>
      <c r="F10" s="113"/>
      <c r="G10" s="113"/>
      <c r="H10" s="113"/>
      <c r="I10" s="112"/>
      <c r="J10" s="114">
        <f t="shared" ref="J10:W10" si="5">J11</f>
        <v>666645</v>
      </c>
      <c r="K10" s="114">
        <f t="shared" si="5"/>
        <v>654646</v>
      </c>
      <c r="L10" s="114">
        <f t="shared" si="5"/>
        <v>841272</v>
      </c>
      <c r="M10" s="114">
        <f t="shared" si="5"/>
        <v>0</v>
      </c>
      <c r="N10" s="114">
        <f t="shared" si="5"/>
        <v>688232.98</v>
      </c>
      <c r="O10" s="114">
        <f t="shared" si="5"/>
        <v>153039.01999999999</v>
      </c>
      <c r="P10" s="114">
        <f t="shared" si="5"/>
        <v>0</v>
      </c>
      <c r="Q10" s="114">
        <f t="shared" si="5"/>
        <v>424871.39</v>
      </c>
      <c r="R10" s="115">
        <f t="shared" si="3"/>
        <v>0.8180861600053253</v>
      </c>
      <c r="S10" s="114">
        <f t="shared" si="5"/>
        <v>424871.39</v>
      </c>
      <c r="U10" s="114">
        <f t="shared" si="5"/>
        <v>153039.01999999999</v>
      </c>
      <c r="V10" s="114">
        <f t="shared" si="5"/>
        <v>0</v>
      </c>
      <c r="W10" s="114">
        <f t="shared" si="5"/>
        <v>153039.01999999999</v>
      </c>
    </row>
    <row r="11" spans="1:27" ht="27.75" customHeight="1">
      <c r="A11" s="51"/>
      <c r="B11" s="60" t="s">
        <v>39</v>
      </c>
      <c r="C11" s="59" t="s">
        <v>40</v>
      </c>
      <c r="D11" s="25"/>
      <c r="E11" s="25"/>
      <c r="F11" s="44"/>
      <c r="G11" s="44"/>
      <c r="H11" s="44"/>
      <c r="I11" s="44"/>
      <c r="J11" s="31">
        <f>SUM(J12:J13)</f>
        <v>666645</v>
      </c>
      <c r="K11" s="31">
        <f t="shared" ref="K11:S11" si="6">SUM(K12:K13)</f>
        <v>654646</v>
      </c>
      <c r="L11" s="31">
        <f t="shared" si="6"/>
        <v>841272</v>
      </c>
      <c r="M11" s="31">
        <f t="shared" si="6"/>
        <v>0</v>
      </c>
      <c r="N11" s="31">
        <f t="shared" ref="N11" si="7">SUM(N12:N13)</f>
        <v>688232.98</v>
      </c>
      <c r="O11" s="31">
        <f t="shared" si="6"/>
        <v>153039.01999999999</v>
      </c>
      <c r="P11" s="31">
        <f t="shared" si="6"/>
        <v>0</v>
      </c>
      <c r="Q11" s="31">
        <f t="shared" si="6"/>
        <v>424871.39</v>
      </c>
      <c r="R11" s="40">
        <f t="shared" si="3"/>
        <v>0.8180861600053253</v>
      </c>
      <c r="S11" s="31">
        <f t="shared" si="6"/>
        <v>424871.39</v>
      </c>
      <c r="U11" s="31">
        <f t="shared" ref="U11:W11" si="8">SUM(U12:U13)</f>
        <v>153039.01999999999</v>
      </c>
      <c r="V11" s="31">
        <f t="shared" si="8"/>
        <v>0</v>
      </c>
      <c r="W11" s="31">
        <f t="shared" si="8"/>
        <v>153039.01999999999</v>
      </c>
    </row>
    <row r="12" spans="1:27" ht="16.5" customHeight="1">
      <c r="A12" s="51"/>
      <c r="B12" s="52"/>
      <c r="C12" s="50"/>
      <c r="D12" s="21" t="s">
        <v>41</v>
      </c>
      <c r="E12" s="21" t="s">
        <v>42</v>
      </c>
      <c r="F12" s="21" t="s">
        <v>43</v>
      </c>
      <c r="G12" s="21" t="str">
        <f>CONCATENATE(D12,E12,F12)</f>
        <v>19495230100</v>
      </c>
      <c r="H12" s="21" t="str">
        <f>CONCATENATE(E12,F12)</f>
        <v>30100</v>
      </c>
      <c r="I12" s="21" t="str">
        <f>CONCATENATE(G12,"41000")</f>
        <v>1949523010041000</v>
      </c>
      <c r="J12" s="30">
        <f>SUMIF(base!$AD:$AD,$G12,base!AF:AF)</f>
        <v>199993</v>
      </c>
      <c r="K12" s="30">
        <f>SUMIF(base!$AD:$AD,$G12,base!AG:AG)</f>
        <v>187994</v>
      </c>
      <c r="L12" s="30">
        <f>SUMIF(base!$AD:$AD,$G12,base!AI:AI)</f>
        <v>841272</v>
      </c>
      <c r="M12" s="30">
        <f>SUMIF(base!$AD:$AD,$G12,base!AK:AK)</f>
        <v>0</v>
      </c>
      <c r="N12" s="30">
        <f>SUMIF(base!$AD:$AD,$G12,base!AM:AM)</f>
        <v>688232.98</v>
      </c>
      <c r="O12" s="30">
        <f>SUMIF(base!$AE:$AE,$I12,base!AJ:AJ)</f>
        <v>153039.01999999999</v>
      </c>
      <c r="P12" s="22">
        <f>SUMIF(base!$AD:$AD,$G12,base!AL:AL)</f>
        <v>0</v>
      </c>
      <c r="Q12" s="22">
        <f>SUMIF(base!$AD:$AD,$G12,base!AN:AN)</f>
        <v>424871.39</v>
      </c>
      <c r="R12" s="39">
        <f t="shared" si="3"/>
        <v>0.8180861600053253</v>
      </c>
      <c r="S12" s="22">
        <f>SUMIF(base!$AD:$AD,$G12,base!AO:AO)</f>
        <v>424871.39</v>
      </c>
      <c r="U12" s="30">
        <f>SUMIF(base!$AE:$AE,$I12,base!AJ:AJ)</f>
        <v>153039.01999999999</v>
      </c>
      <c r="V12" s="30">
        <f t="shared" ref="V12:V72" si="9">W12-U12</f>
        <v>0</v>
      </c>
      <c r="W12" s="30">
        <f>SUMIF(base!$AD:$AD,$G12,base!AJ:AJ)</f>
        <v>153039.01999999999</v>
      </c>
    </row>
    <row r="13" spans="1:27" ht="16.5" customHeight="1">
      <c r="A13" s="51"/>
      <c r="B13" s="52"/>
      <c r="C13" s="50"/>
      <c r="D13" s="21" t="s">
        <v>44</v>
      </c>
      <c r="E13" s="34" t="s">
        <v>42</v>
      </c>
      <c r="F13" s="34" t="s">
        <v>45</v>
      </c>
      <c r="G13" s="34" t="str">
        <f t="shared" ref="G13:G86" si="10">CONCATENATE(D13,E13,F13)</f>
        <v>19182430944</v>
      </c>
      <c r="H13" s="34" t="str">
        <f t="shared" ref="H13:H86" si="11">CONCATENATE(E13,F13)</f>
        <v>30944</v>
      </c>
      <c r="I13" s="34" t="str">
        <f t="shared" ref="I13:I71" si="12">CONCATENATE(G13,"41000")</f>
        <v>1918243094441000</v>
      </c>
      <c r="J13" s="30">
        <f>SUMIF(base!$AD:$AD,$G13,base!AF:AF)</f>
        <v>466652</v>
      </c>
      <c r="K13" s="30">
        <f>SUMIF(base!$AD:$AD,$G13,base!AG:AG)</f>
        <v>466652</v>
      </c>
      <c r="L13" s="30">
        <f>SUMIF(base!$AD:$AD,$G13,base!AI:AI)</f>
        <v>0</v>
      </c>
      <c r="M13" s="30">
        <f>SUMIF(base!$AD:$AD,$G13,base!AK:AK)</f>
        <v>0</v>
      </c>
      <c r="N13" s="30">
        <f>SUMIF(base!$AD:$AD,$G13,base!AM:AM)</f>
        <v>0</v>
      </c>
      <c r="O13" s="30">
        <f>SUMIF(base!$AE:$AE,$I13,base!AJ:AJ)</f>
        <v>0</v>
      </c>
      <c r="P13" s="23">
        <f>SUMIF(base!$AD:$AD,$G13,base!AL:AL)</f>
        <v>0</v>
      </c>
      <c r="Q13" s="23">
        <f>SUMIF(base!$AD:$AD,$G13,base!AN:AN)</f>
        <v>0</v>
      </c>
      <c r="R13" s="39">
        <f t="shared" si="3"/>
        <v>0</v>
      </c>
      <c r="S13" s="23">
        <f>SUMIF(base!$AD:$AD,$G13,base!AO:AO)</f>
        <v>0</v>
      </c>
      <c r="U13" s="30">
        <f>SUMIF(base!$AE:$AE,$I13,base!AJ:AJ)</f>
        <v>0</v>
      </c>
      <c r="V13" s="30">
        <f t="shared" si="9"/>
        <v>0</v>
      </c>
      <c r="W13" s="30">
        <f>SUMIF(base!$AD:$AD,$G13,base!AJ:AJ)</f>
        <v>0</v>
      </c>
    </row>
    <row r="14" spans="1:27" ht="20.100000000000001" customHeight="1">
      <c r="A14" s="51"/>
      <c r="B14" s="52"/>
      <c r="C14" s="51"/>
      <c r="D14" s="25"/>
      <c r="E14" s="25"/>
      <c r="F14" s="44"/>
      <c r="G14" s="44" t="str">
        <f t="shared" si="10"/>
        <v/>
      </c>
      <c r="H14" s="44" t="str">
        <f t="shared" si="11"/>
        <v/>
      </c>
      <c r="I14" s="44"/>
      <c r="J14" s="30"/>
      <c r="K14" s="30"/>
      <c r="L14" s="35"/>
      <c r="M14" s="35"/>
      <c r="N14" s="35"/>
      <c r="O14" s="35"/>
      <c r="P14" s="36"/>
      <c r="Q14" s="36"/>
      <c r="R14" s="39">
        <f t="shared" si="3"/>
        <v>0</v>
      </c>
      <c r="S14" s="36"/>
      <c r="U14" s="35"/>
      <c r="V14" s="35">
        <f t="shared" si="9"/>
        <v>0</v>
      </c>
      <c r="W14" s="35">
        <f>SUMIF(base!$AD:$AD,$G14,base!AJ:AJ)</f>
        <v>0</v>
      </c>
    </row>
    <row r="15" spans="1:27" ht="36" customHeight="1">
      <c r="A15" s="171" t="s">
        <v>46</v>
      </c>
      <c r="B15" s="171"/>
      <c r="C15" s="172"/>
      <c r="D15" s="112"/>
      <c r="E15" s="112"/>
      <c r="F15" s="113"/>
      <c r="G15" s="113"/>
      <c r="H15" s="113"/>
      <c r="I15" s="113"/>
      <c r="J15" s="114">
        <f t="shared" ref="J15:S15" si="13">SUM(J16,J21,J25,J29,J33,J37)</f>
        <v>98596639</v>
      </c>
      <c r="K15" s="114">
        <f t="shared" si="13"/>
        <v>96544700</v>
      </c>
      <c r="L15" s="114">
        <f t="shared" si="13"/>
        <v>82697546</v>
      </c>
      <c r="M15" s="114">
        <f t="shared" si="13"/>
        <v>8073000.0700000003</v>
      </c>
      <c r="N15" s="114">
        <f t="shared" ref="N15" si="14">SUM(N16,N21,N25,N29,N33,N37)</f>
        <v>54683250.242632985</v>
      </c>
      <c r="O15" s="114">
        <f t="shared" si="13"/>
        <v>16697431.300000001</v>
      </c>
      <c r="P15" s="114">
        <f t="shared" si="13"/>
        <v>0</v>
      </c>
      <c r="Q15" s="114">
        <f t="shared" si="13"/>
        <v>25495706.379410185</v>
      </c>
      <c r="R15" s="115">
        <f t="shared" si="3"/>
        <v>0.73277833132716763</v>
      </c>
      <c r="S15" s="114">
        <f t="shared" si="13"/>
        <v>25005600.379410185</v>
      </c>
      <c r="U15" s="114">
        <f t="shared" ref="U15:W15" si="15">SUM(U16,U21,U25,U29,U33,U37)</f>
        <v>16697431.300000001</v>
      </c>
      <c r="V15" s="114">
        <f t="shared" si="15"/>
        <v>3251707.4082014682</v>
      </c>
      <c r="W15" s="114">
        <f t="shared" si="15"/>
        <v>19949138.708201468</v>
      </c>
    </row>
    <row r="16" spans="1:27" ht="30" customHeight="1">
      <c r="A16" s="51"/>
      <c r="B16" s="16" t="s">
        <v>47</v>
      </c>
      <c r="C16" s="59" t="s">
        <v>48</v>
      </c>
      <c r="D16" s="25"/>
      <c r="E16" s="25"/>
      <c r="F16" s="44"/>
      <c r="G16" s="44"/>
      <c r="H16" s="44"/>
      <c r="I16" s="44"/>
      <c r="J16" s="31">
        <f t="shared" ref="J16:S16" si="16">SUM(J17:J19)</f>
        <v>21523438</v>
      </c>
      <c r="K16" s="31">
        <f t="shared" si="16"/>
        <v>21010018</v>
      </c>
      <c r="L16" s="31">
        <f t="shared" si="16"/>
        <v>27376390</v>
      </c>
      <c r="M16" s="31">
        <f t="shared" si="16"/>
        <v>1014976</v>
      </c>
      <c r="N16" s="31">
        <f t="shared" ref="N16" si="17">SUM(N17:N19)</f>
        <v>18523645.369999997</v>
      </c>
      <c r="O16" s="31">
        <f t="shared" si="16"/>
        <v>7837768.6299999999</v>
      </c>
      <c r="P16" s="31">
        <f t="shared" si="16"/>
        <v>0</v>
      </c>
      <c r="Q16" s="31">
        <f t="shared" si="16"/>
        <v>7377941.209999999</v>
      </c>
      <c r="R16" s="40">
        <f t="shared" si="3"/>
        <v>0.70268026479914913</v>
      </c>
      <c r="S16" s="31">
        <f t="shared" si="16"/>
        <v>6947805.4900000002</v>
      </c>
      <c r="U16" s="31">
        <f t="shared" ref="U16:W16" si="18">SUM(U17:U19)</f>
        <v>7837768.6299999999</v>
      </c>
      <c r="V16" s="31">
        <f t="shared" si="18"/>
        <v>0</v>
      </c>
      <c r="W16" s="31">
        <f t="shared" si="18"/>
        <v>7837768.6299999999</v>
      </c>
    </row>
    <row r="17" spans="1:23" ht="20.100000000000001" customHeight="1">
      <c r="A17" s="51"/>
      <c r="B17" s="52"/>
      <c r="C17" s="50"/>
      <c r="D17" s="21" t="s">
        <v>49</v>
      </c>
      <c r="E17" s="21" t="s">
        <v>42</v>
      </c>
      <c r="F17" s="21" t="s">
        <v>43</v>
      </c>
      <c r="G17" s="44" t="str">
        <f>CONCATENATE(D17,E17,F17)</f>
        <v>19494630100</v>
      </c>
      <c r="H17" s="44" t="str">
        <f>CONCATENATE(E17,F17)</f>
        <v>30100</v>
      </c>
      <c r="I17" s="44" t="str">
        <f t="shared" si="12"/>
        <v>1949463010041000</v>
      </c>
      <c r="J17" s="30">
        <f>SUMIF(base!$AD:$AD,$G17,base!AF:AF)</f>
        <v>5557031</v>
      </c>
      <c r="K17" s="30">
        <f>SUMIF(base!$AD:$AD,$G17,base!AG:AG)</f>
        <v>5223610</v>
      </c>
      <c r="L17" s="35">
        <f>SUMIF(base!$AD:$AD,$G17,base!AI:AI)</f>
        <v>9022390</v>
      </c>
      <c r="M17" s="35">
        <f>SUMIF(base!$AD:$AD,$G17,base!AK:AK)</f>
        <v>0</v>
      </c>
      <c r="N17" s="35">
        <f>SUMIF(base!$AD:$AD,$G17,base!AM:AM)</f>
        <v>9022389.3699999992</v>
      </c>
      <c r="O17" s="35">
        <f>SUMIF(base!$AE:$AE,$I17,base!AJ:AJ)</f>
        <v>0.63</v>
      </c>
      <c r="P17" s="35">
        <f>SUMIF(base!$AD:$AD,$G17,base!AL:AL)</f>
        <v>0</v>
      </c>
      <c r="Q17" s="35">
        <f>SUMIF(base!$AD:$AD,$G17,base!AN:AN)</f>
        <v>2662276.69</v>
      </c>
      <c r="R17" s="39">
        <f t="shared" si="3"/>
        <v>0.99999993017371225</v>
      </c>
      <c r="S17" s="35">
        <f>SUMIF(base!$AD:$AD,$G17,base!AO:AO)</f>
        <v>2490807.33</v>
      </c>
      <c r="U17" s="35">
        <f>SUMIF(base!$AE:$AE,$I17,base!AJ:AJ)</f>
        <v>0.63</v>
      </c>
      <c r="V17" s="35">
        <f t="shared" si="9"/>
        <v>0</v>
      </c>
      <c r="W17" s="35">
        <f>SUMIF(base!$AD:$AD,$G17,base!AJ:AJ)</f>
        <v>0.63</v>
      </c>
    </row>
    <row r="18" spans="1:23" ht="20.100000000000001" customHeight="1">
      <c r="A18" s="57"/>
      <c r="B18" s="52"/>
      <c r="C18" s="50"/>
      <c r="D18" s="21" t="s">
        <v>50</v>
      </c>
      <c r="E18" s="34" t="s">
        <v>42</v>
      </c>
      <c r="F18" s="34" t="s">
        <v>45</v>
      </c>
      <c r="G18" s="44" t="str">
        <f t="shared" ref="G18:G40" si="19">CONCATENATE(D18,E18,F18)</f>
        <v>19181830944</v>
      </c>
      <c r="H18" s="44" t="str">
        <f t="shared" ref="H18:H40" si="20">CONCATENATE(E18,F18)</f>
        <v>30944</v>
      </c>
      <c r="I18" s="44" t="str">
        <f t="shared" si="12"/>
        <v>1918183094441000</v>
      </c>
      <c r="J18" s="30">
        <f>SUMIF(base!$AD:$AD,$G18,base!AF:AF)</f>
        <v>12966407</v>
      </c>
      <c r="K18" s="30">
        <f>SUMIF(base!$AD:$AD,$G18,base!AG:AG)</f>
        <v>12966407</v>
      </c>
      <c r="L18" s="35">
        <f>SUMIF(base!$AD:$AD,$G18,base!AI:AI)</f>
        <v>0</v>
      </c>
      <c r="M18" s="35">
        <f>SUMIF(base!$AD:$AD,$G18,base!AK:AK)</f>
        <v>0</v>
      </c>
      <c r="N18" s="35">
        <f>SUMIF(base!$AD:$AD,$G18,base!AM:AM)</f>
        <v>0</v>
      </c>
      <c r="O18" s="35">
        <f>SUMIF(base!$AE:$AE,$I18,base!AJ:AJ)</f>
        <v>0</v>
      </c>
      <c r="P18" s="35">
        <f>SUMIF(base!$AD:$AD,$G18,base!AL:AL)</f>
        <v>0</v>
      </c>
      <c r="Q18" s="35">
        <f>SUMIF(base!$AD:$AD,$G18,base!AN:AN)</f>
        <v>0</v>
      </c>
      <c r="R18" s="39">
        <f t="shared" si="3"/>
        <v>0</v>
      </c>
      <c r="S18" s="35">
        <f>SUMIF(base!$AD:$AD,$G18,base!AO:AO)</f>
        <v>0</v>
      </c>
      <c r="U18" s="35">
        <f>SUMIF(base!$AE:$AE,$I18,base!AJ:AJ)</f>
        <v>0</v>
      </c>
      <c r="V18" s="35">
        <f t="shared" si="9"/>
        <v>0</v>
      </c>
      <c r="W18" s="35">
        <f>SUMIF(base!$AD:$AD,$G18,base!AJ:AJ)</f>
        <v>0</v>
      </c>
    </row>
    <row r="19" spans="1:23" ht="20.100000000000001" customHeight="1">
      <c r="A19" s="57"/>
      <c r="B19" s="52"/>
      <c r="C19" s="50"/>
      <c r="D19" s="21" t="s">
        <v>49</v>
      </c>
      <c r="E19" s="34" t="s">
        <v>51</v>
      </c>
      <c r="F19" s="34" t="s">
        <v>43</v>
      </c>
      <c r="G19" s="44" t="str">
        <f t="shared" si="19"/>
        <v>19494640100</v>
      </c>
      <c r="H19" s="44" t="str">
        <f t="shared" si="20"/>
        <v>40100</v>
      </c>
      <c r="I19" s="44" t="str">
        <f t="shared" si="12"/>
        <v>1949464010041000</v>
      </c>
      <c r="J19" s="30">
        <f>SUMIF(base!$AD:$AD,$G19,base!AF:AF)</f>
        <v>3000000</v>
      </c>
      <c r="K19" s="30">
        <f>SUMIF(base!$AD:$AD,$G19,base!AG:AG)</f>
        <v>2820001</v>
      </c>
      <c r="L19" s="35">
        <f>SUMIF(base!$AD:$AD,$G19,base!AI:AI)</f>
        <v>18354000</v>
      </c>
      <c r="M19" s="35">
        <f>SUMIF(base!$AD:$AD,$G19,base!AK:AK)</f>
        <v>1014976</v>
      </c>
      <c r="N19" s="35">
        <f>SUMIF(base!$AD:$AD,$G19,base!AM:AM)</f>
        <v>9501256</v>
      </c>
      <c r="O19" s="35">
        <f>SUMIF(base!$AE:$AE,$I19,base!AJ:AJ)</f>
        <v>7837768</v>
      </c>
      <c r="P19" s="35">
        <f>SUMIF(base!$AD:$AD,$G19,base!AL:AL)</f>
        <v>0</v>
      </c>
      <c r="Q19" s="35">
        <f>SUMIF(base!$AD:$AD,$G19,base!AN:AN)</f>
        <v>4715664.5199999996</v>
      </c>
      <c r="R19" s="39">
        <f t="shared" si="3"/>
        <v>0.54796948201928786</v>
      </c>
      <c r="S19" s="35">
        <f>SUMIF(base!$AD:$AD,$G19,base!AO:AO)</f>
        <v>4456998.16</v>
      </c>
      <c r="U19" s="35">
        <f>SUMIF(base!$AE:$AE,$I19,base!AJ:AJ)</f>
        <v>7837768</v>
      </c>
      <c r="V19" s="35">
        <f t="shared" si="9"/>
        <v>0</v>
      </c>
      <c r="W19" s="35">
        <f>SUMIF(base!$AD:$AD,$G19,base!AJ:AJ)</f>
        <v>7837768</v>
      </c>
    </row>
    <row r="20" spans="1:23" ht="20.100000000000001" customHeight="1">
      <c r="A20" s="57"/>
      <c r="B20" s="52"/>
      <c r="C20" s="50"/>
      <c r="D20" s="21"/>
      <c r="E20" s="34"/>
      <c r="F20" s="34"/>
      <c r="G20" s="44" t="str">
        <f t="shared" si="19"/>
        <v/>
      </c>
      <c r="H20" s="44" t="str">
        <f t="shared" si="20"/>
        <v/>
      </c>
      <c r="I20" s="44"/>
      <c r="J20" s="30"/>
      <c r="K20" s="30"/>
      <c r="L20" s="35"/>
      <c r="M20" s="35"/>
      <c r="N20" s="35"/>
      <c r="O20" s="35"/>
      <c r="P20" s="35"/>
      <c r="Q20" s="35"/>
      <c r="R20" s="39">
        <f t="shared" si="3"/>
        <v>0</v>
      </c>
      <c r="S20" s="35"/>
      <c r="U20" s="35"/>
      <c r="V20" s="35">
        <f t="shared" si="9"/>
        <v>0</v>
      </c>
      <c r="W20" s="35">
        <f t="shared" ref="W20:W48" si="21">O20</f>
        <v>0</v>
      </c>
    </row>
    <row r="21" spans="1:23" ht="20.100000000000001" customHeight="1">
      <c r="A21" s="57"/>
      <c r="B21" s="60" t="s">
        <v>52</v>
      </c>
      <c r="C21" s="62" t="s">
        <v>53</v>
      </c>
      <c r="D21" s="21"/>
      <c r="E21" s="34"/>
      <c r="F21" s="34"/>
      <c r="G21" s="44" t="str">
        <f t="shared" si="19"/>
        <v/>
      </c>
      <c r="H21" s="44" t="str">
        <f t="shared" si="20"/>
        <v/>
      </c>
      <c r="I21" s="44"/>
      <c r="J21" s="31">
        <f t="shared" ref="J21:S21" si="22">SUM(J22:J23)</f>
        <v>3700000</v>
      </c>
      <c r="K21" s="31">
        <f t="shared" si="22"/>
        <v>3633400</v>
      </c>
      <c r="L21" s="31">
        <f t="shared" si="22"/>
        <v>55523</v>
      </c>
      <c r="M21" s="31">
        <f t="shared" si="22"/>
        <v>0</v>
      </c>
      <c r="N21" s="31">
        <f t="shared" ref="N21" si="23">SUM(N22:N23)</f>
        <v>0</v>
      </c>
      <c r="O21" s="31">
        <f t="shared" si="22"/>
        <v>55523</v>
      </c>
      <c r="P21" s="31">
        <f t="shared" si="22"/>
        <v>0</v>
      </c>
      <c r="Q21" s="31">
        <f t="shared" si="22"/>
        <v>0</v>
      </c>
      <c r="R21" s="40">
        <f t="shared" si="3"/>
        <v>0</v>
      </c>
      <c r="S21" s="31">
        <f t="shared" si="22"/>
        <v>0</v>
      </c>
      <c r="U21" s="31">
        <f t="shared" ref="U21:W21" si="24">SUM(U22:U23)</f>
        <v>55523</v>
      </c>
      <c r="V21" s="31">
        <f t="shared" si="24"/>
        <v>0</v>
      </c>
      <c r="W21" s="31">
        <f t="shared" si="24"/>
        <v>55523</v>
      </c>
    </row>
    <row r="22" spans="1:23" ht="20.100000000000001" customHeight="1">
      <c r="A22" s="57"/>
      <c r="B22" s="52"/>
      <c r="C22" s="50"/>
      <c r="D22" s="21" t="s">
        <v>54</v>
      </c>
      <c r="E22" s="34" t="s">
        <v>42</v>
      </c>
      <c r="F22" s="34" t="s">
        <v>43</v>
      </c>
      <c r="G22" s="44" t="str">
        <f t="shared" si="19"/>
        <v>19494830100</v>
      </c>
      <c r="H22" s="44" t="str">
        <f t="shared" si="20"/>
        <v>30100</v>
      </c>
      <c r="I22" s="44" t="str">
        <f t="shared" si="12"/>
        <v>1949483010041000</v>
      </c>
      <c r="J22" s="30">
        <f>SUMIF(base!$AD:$AD,$G22,base!AF:AF)</f>
        <v>1110000</v>
      </c>
      <c r="K22" s="30">
        <f>SUMIF(base!$AD:$AD,$G22,base!AG:AG)</f>
        <v>1043400</v>
      </c>
      <c r="L22" s="35">
        <f>SUMIF(base!$AD:$AD,$G22,base!AI:AI)</f>
        <v>55523</v>
      </c>
      <c r="M22" s="35">
        <f>SUMIF(base!$AD:$AD,$G22,base!AK:AK)</f>
        <v>0</v>
      </c>
      <c r="N22" s="35">
        <f>SUMIF(base!$AD:$AD,$G22,base!AM:AM)</f>
        <v>0</v>
      </c>
      <c r="O22" s="35">
        <f>SUMIF(base!$AE:$AE,$I22,base!AJ:AJ)</f>
        <v>55523</v>
      </c>
      <c r="P22" s="35">
        <f>SUMIF(base!$AD:$AD,$G22,base!AL:AL)</f>
        <v>0</v>
      </c>
      <c r="Q22" s="35">
        <f>SUMIF(base!$AD:$AD,$G22,base!AN:AN)</f>
        <v>0</v>
      </c>
      <c r="R22" s="39">
        <f t="shared" si="3"/>
        <v>0</v>
      </c>
      <c r="S22" s="35">
        <f>SUMIF(base!$AD:$AD,$G22,base!AO:AO)</f>
        <v>0</v>
      </c>
      <c r="U22" s="35">
        <f>SUMIF(base!$AE:$AE,$I22,base!AJ:AJ)</f>
        <v>55523</v>
      </c>
      <c r="V22" s="35">
        <f t="shared" si="9"/>
        <v>0</v>
      </c>
      <c r="W22" s="35">
        <f>SUMIF(base!$AD:$AD,$G22,base!AJ:AJ)</f>
        <v>55523</v>
      </c>
    </row>
    <row r="23" spans="1:23" ht="20.100000000000001" customHeight="1">
      <c r="A23" s="57"/>
      <c r="B23" s="52"/>
      <c r="C23" s="50"/>
      <c r="D23" s="21" t="s">
        <v>55</v>
      </c>
      <c r="E23" s="34" t="s">
        <v>42</v>
      </c>
      <c r="F23" s="34" t="s">
        <v>45</v>
      </c>
      <c r="G23" s="44" t="str">
        <f t="shared" si="19"/>
        <v>19182030944</v>
      </c>
      <c r="H23" s="44" t="str">
        <f t="shared" si="20"/>
        <v>30944</v>
      </c>
      <c r="I23" s="44" t="str">
        <f t="shared" si="12"/>
        <v>1918203094441000</v>
      </c>
      <c r="J23" s="30">
        <f>SUMIF(base!$AD:$AD,$G23,base!AF:AF)</f>
        <v>2590000</v>
      </c>
      <c r="K23" s="30">
        <f>SUMIF(base!$AD:$AD,$G23,base!AG:AG)</f>
        <v>2590000</v>
      </c>
      <c r="L23" s="35">
        <f>SUMIF(base!$AD:$AD,$G23,base!AI:AI)</f>
        <v>0</v>
      </c>
      <c r="M23" s="35">
        <f>SUMIF(base!$AD:$AD,$G23,base!AK:AK)</f>
        <v>0</v>
      </c>
      <c r="N23" s="35">
        <f>SUMIF(base!$AD:$AD,$G23,base!AM:AM)</f>
        <v>0</v>
      </c>
      <c r="O23" s="35">
        <f>SUMIF(base!$AE:$AE,$I23,base!AJ:AJ)</f>
        <v>0</v>
      </c>
      <c r="P23" s="35">
        <f>SUMIF(base!$AD:$AD,$G23,base!AL:AL)</f>
        <v>0</v>
      </c>
      <c r="Q23" s="35">
        <f>SUMIF(base!$AD:$AD,$G23,base!AN:AN)</f>
        <v>0</v>
      </c>
      <c r="R23" s="39">
        <f t="shared" si="3"/>
        <v>0</v>
      </c>
      <c r="S23" s="35">
        <f>SUMIF(base!$AD:$AD,$G23,base!AO:AO)</f>
        <v>0</v>
      </c>
      <c r="U23" s="35">
        <f>SUMIF(base!$AE:$AE,$I23,base!AJ:AJ)</f>
        <v>0</v>
      </c>
      <c r="V23" s="35">
        <f t="shared" si="9"/>
        <v>0</v>
      </c>
      <c r="W23" s="35">
        <f>SUMIF(base!$AD:$AD,$G23,base!AJ:AJ)</f>
        <v>0</v>
      </c>
    </row>
    <row r="24" spans="1:23" ht="20.100000000000001" customHeight="1">
      <c r="A24" s="57"/>
      <c r="B24" s="52"/>
      <c r="C24" s="50"/>
      <c r="D24" s="21"/>
      <c r="E24" s="34"/>
      <c r="F24" s="34"/>
      <c r="G24" s="44" t="str">
        <f t="shared" si="19"/>
        <v/>
      </c>
      <c r="H24" s="44" t="str">
        <f t="shared" si="20"/>
        <v/>
      </c>
      <c r="I24" s="44"/>
      <c r="J24" s="30"/>
      <c r="K24" s="30"/>
      <c r="L24" s="35"/>
      <c r="M24" s="35"/>
      <c r="N24" s="35">
        <f>SUMIF(base!$AD:$AD,$G24,base!AM:AM)</f>
        <v>0</v>
      </c>
      <c r="O24" s="35">
        <f>SUMIF(base!$AE:$AE,$I24,base!AJ:AJ)</f>
        <v>0</v>
      </c>
      <c r="P24" s="35"/>
      <c r="Q24" s="35"/>
      <c r="R24" s="39">
        <f t="shared" si="3"/>
        <v>0</v>
      </c>
      <c r="S24" s="35"/>
      <c r="U24" s="35"/>
      <c r="V24" s="35">
        <f t="shared" si="9"/>
        <v>0</v>
      </c>
      <c r="W24" s="35">
        <f>SUMIF(base!$AD:$AD,$G24,base!AJ:AJ)</f>
        <v>0</v>
      </c>
    </row>
    <row r="25" spans="1:23" ht="35.25" customHeight="1">
      <c r="A25" s="57"/>
      <c r="B25" s="60" t="s">
        <v>56</v>
      </c>
      <c r="C25" s="62" t="s">
        <v>57</v>
      </c>
      <c r="D25" s="21"/>
      <c r="E25" s="34"/>
      <c r="F25" s="34"/>
      <c r="G25" s="44" t="str">
        <f t="shared" si="19"/>
        <v/>
      </c>
      <c r="H25" s="44" t="str">
        <f t="shared" si="20"/>
        <v/>
      </c>
      <c r="I25" s="44"/>
      <c r="J25" s="31">
        <f t="shared" ref="J25:S25" si="25">SUM(J26:J27)</f>
        <v>320000</v>
      </c>
      <c r="K25" s="31">
        <f t="shared" si="25"/>
        <v>314240</v>
      </c>
      <c r="L25" s="31">
        <f t="shared" si="25"/>
        <v>2750000</v>
      </c>
      <c r="M25" s="31">
        <f t="shared" si="25"/>
        <v>0</v>
      </c>
      <c r="N25" s="31">
        <f t="shared" ref="N25" si="26">SUM(N26:N27)</f>
        <v>330564.17</v>
      </c>
      <c r="O25" s="31">
        <f t="shared" si="25"/>
        <v>2419435.83</v>
      </c>
      <c r="P25" s="31">
        <f t="shared" si="25"/>
        <v>0</v>
      </c>
      <c r="Q25" s="31">
        <f t="shared" si="25"/>
        <v>48399.92</v>
      </c>
      <c r="R25" s="40">
        <f t="shared" si="3"/>
        <v>0.12020515272727272</v>
      </c>
      <c r="S25" s="31">
        <f t="shared" si="25"/>
        <v>40399.919999999998</v>
      </c>
      <c r="U25" s="31">
        <f t="shared" ref="U25:W25" si="27">SUM(U26:U27)</f>
        <v>2419435.83</v>
      </c>
      <c r="V25" s="31">
        <f t="shared" si="27"/>
        <v>0</v>
      </c>
      <c r="W25" s="31">
        <f t="shared" si="27"/>
        <v>2419435.83</v>
      </c>
    </row>
    <row r="26" spans="1:23" ht="20.100000000000001" customHeight="1">
      <c r="A26" s="57"/>
      <c r="B26" s="52"/>
      <c r="C26" s="50"/>
      <c r="D26" s="21" t="s">
        <v>58</v>
      </c>
      <c r="E26" s="34" t="s">
        <v>42</v>
      </c>
      <c r="F26" s="34" t="s">
        <v>43</v>
      </c>
      <c r="G26" s="44" t="str">
        <f t="shared" si="19"/>
        <v>19495430100</v>
      </c>
      <c r="H26" s="44" t="str">
        <f t="shared" si="20"/>
        <v>30100</v>
      </c>
      <c r="I26" s="44" t="str">
        <f t="shared" si="12"/>
        <v>1949543010041000</v>
      </c>
      <c r="J26" s="30">
        <f>SUMIF(base!$AD:$AD,$G26,base!AF:AF)</f>
        <v>96000</v>
      </c>
      <c r="K26" s="30">
        <f>SUMIF(base!$AD:$AD,$G26,base!AG:AG)</f>
        <v>90240</v>
      </c>
      <c r="L26" s="35">
        <f>SUMIF(base!$AD:$AD,$G26,base!AI:AI)</f>
        <v>2750000</v>
      </c>
      <c r="M26" s="35">
        <f>SUMIF(base!$AD:$AD,$G26,base!AK:AK)</f>
        <v>0</v>
      </c>
      <c r="N26" s="35">
        <f>SUMIF(base!$AD:$AD,$G26,base!AM:AM)</f>
        <v>330564.17</v>
      </c>
      <c r="O26" s="35">
        <f>SUMIF(base!$AE:$AE,$I26,base!AJ:AJ)</f>
        <v>2419435.83</v>
      </c>
      <c r="P26" s="35">
        <f>SUMIF(base!$AD:$AD,$G26,base!AL:AL)</f>
        <v>0</v>
      </c>
      <c r="Q26" s="35">
        <f>SUMIF(base!$AD:$AD,$G26,base!AN:AN)</f>
        <v>48399.92</v>
      </c>
      <c r="R26" s="39">
        <f t="shared" si="3"/>
        <v>0.12020515272727272</v>
      </c>
      <c r="S26" s="35">
        <f>SUMIF(base!$AD:$AD,$G26,base!AO:AO)</f>
        <v>40399.919999999998</v>
      </c>
      <c r="U26" s="35">
        <f>SUMIF(base!$AE:$AE,$I26,base!AJ:AJ)</f>
        <v>2419435.83</v>
      </c>
      <c r="V26" s="35">
        <f t="shared" si="9"/>
        <v>0</v>
      </c>
      <c r="W26" s="35">
        <f>SUMIF(base!$AD:$AD,$G26,base!AJ:AJ)</f>
        <v>2419435.83</v>
      </c>
    </row>
    <row r="27" spans="1:23" ht="20.100000000000001" customHeight="1">
      <c r="A27" s="57"/>
      <c r="B27" s="52"/>
      <c r="C27" s="50"/>
      <c r="D27" s="21" t="s">
        <v>59</v>
      </c>
      <c r="E27" s="34" t="s">
        <v>42</v>
      </c>
      <c r="F27" s="34" t="s">
        <v>45</v>
      </c>
      <c r="G27" s="44" t="str">
        <f t="shared" si="19"/>
        <v>19182630944</v>
      </c>
      <c r="H27" s="44" t="str">
        <f t="shared" si="20"/>
        <v>30944</v>
      </c>
      <c r="I27" s="44" t="str">
        <f t="shared" si="12"/>
        <v>1918263094441000</v>
      </c>
      <c r="J27" s="30">
        <f>SUMIF(base!$AD:$AD,$G27,base!AF:AF)</f>
        <v>224000</v>
      </c>
      <c r="K27" s="30">
        <f>SUMIF(base!$AD:$AD,$G27,base!AG:AG)</f>
        <v>224000</v>
      </c>
      <c r="L27" s="35">
        <f>SUMIF(base!$AD:$AD,$G27,base!AI:AI)</f>
        <v>0</v>
      </c>
      <c r="M27" s="35">
        <f>SUMIF(base!$AD:$AD,$G27,base!AK:AK)</f>
        <v>0</v>
      </c>
      <c r="N27" s="35">
        <f>SUMIF(base!$AD:$AD,$G27,base!AM:AM)</f>
        <v>0</v>
      </c>
      <c r="O27" s="35">
        <f>SUMIF(base!$AE:$AE,$I27,base!AJ:AJ)</f>
        <v>0</v>
      </c>
      <c r="P27" s="35">
        <f>SUMIF(base!$AD:$AD,$G27,base!AL:AL)</f>
        <v>0</v>
      </c>
      <c r="Q27" s="35">
        <f>SUMIF(base!$AD:$AD,$G27,base!AN:AN)</f>
        <v>0</v>
      </c>
      <c r="R27" s="39">
        <f t="shared" si="3"/>
        <v>0</v>
      </c>
      <c r="S27" s="35">
        <f>SUMIF(base!$AD:$AD,$G27,base!AO:AO)</f>
        <v>0</v>
      </c>
      <c r="U27" s="35">
        <f>SUMIF(base!$AE:$AE,$I27,base!AJ:AJ)</f>
        <v>0</v>
      </c>
      <c r="V27" s="35">
        <f t="shared" si="9"/>
        <v>0</v>
      </c>
      <c r="W27" s="35">
        <f>SUMIF(base!$AD:$AD,$G27,base!AJ:AJ)</f>
        <v>0</v>
      </c>
    </row>
    <row r="28" spans="1:23" ht="20.100000000000001" customHeight="1">
      <c r="A28" s="57"/>
      <c r="B28" s="52"/>
      <c r="C28" s="50"/>
      <c r="D28" s="21"/>
      <c r="E28" s="34"/>
      <c r="F28" s="34"/>
      <c r="G28" s="44" t="str">
        <f t="shared" si="19"/>
        <v/>
      </c>
      <c r="H28" s="44" t="str">
        <f t="shared" si="20"/>
        <v/>
      </c>
      <c r="I28" s="44"/>
      <c r="J28" s="30"/>
      <c r="K28" s="30"/>
      <c r="L28" s="35"/>
      <c r="M28" s="35"/>
      <c r="N28" s="35">
        <f>SUMIF(base!$AD:$AD,$G28,base!AM:AM)</f>
        <v>0</v>
      </c>
      <c r="O28" s="35">
        <f>SUMIF(base!$AE:$AE,$I28,base!AJ:AJ)</f>
        <v>0</v>
      </c>
      <c r="P28" s="35"/>
      <c r="Q28" s="35"/>
      <c r="R28" s="39">
        <f t="shared" si="3"/>
        <v>0</v>
      </c>
      <c r="S28" s="35"/>
      <c r="U28" s="35"/>
      <c r="V28" s="35">
        <f t="shared" si="9"/>
        <v>0</v>
      </c>
      <c r="W28" s="35">
        <f>SUMIF(base!$AD:$AD,$G28,base!AJ:AJ)</f>
        <v>0</v>
      </c>
    </row>
    <row r="29" spans="1:23" ht="20.100000000000001" customHeight="1">
      <c r="A29" s="57"/>
      <c r="B29" s="60" t="s">
        <v>60</v>
      </c>
      <c r="C29" s="62" t="s">
        <v>61</v>
      </c>
      <c r="D29" s="21"/>
      <c r="E29" s="34"/>
      <c r="F29" s="34"/>
      <c r="G29" s="44" t="str">
        <f t="shared" si="19"/>
        <v/>
      </c>
      <c r="H29" s="44" t="str">
        <f t="shared" si="20"/>
        <v/>
      </c>
      <c r="I29" s="44"/>
      <c r="J29" s="31">
        <f t="shared" ref="J29:S29" si="28">SUM(J30:J31)</f>
        <v>496433</v>
      </c>
      <c r="K29" s="31">
        <f t="shared" si="28"/>
        <v>487497</v>
      </c>
      <c r="L29" s="31">
        <f t="shared" si="28"/>
        <v>0</v>
      </c>
      <c r="M29" s="31">
        <f t="shared" si="28"/>
        <v>0</v>
      </c>
      <c r="N29" s="31">
        <f t="shared" ref="N29" si="29">SUM(N30:N31)</f>
        <v>0</v>
      </c>
      <c r="O29" s="31">
        <f t="shared" si="28"/>
        <v>0</v>
      </c>
      <c r="P29" s="31">
        <f t="shared" si="28"/>
        <v>0</v>
      </c>
      <c r="Q29" s="31">
        <f t="shared" si="28"/>
        <v>0</v>
      </c>
      <c r="R29" s="40">
        <f t="shared" si="3"/>
        <v>0</v>
      </c>
      <c r="S29" s="31">
        <f t="shared" si="28"/>
        <v>0</v>
      </c>
      <c r="U29" s="31">
        <f t="shared" ref="U29:W29" si="30">SUM(U30:U31)</f>
        <v>0</v>
      </c>
      <c r="V29" s="31">
        <f t="shared" si="30"/>
        <v>0</v>
      </c>
      <c r="W29" s="31">
        <f t="shared" si="30"/>
        <v>0</v>
      </c>
    </row>
    <row r="30" spans="1:23" ht="20.100000000000001" customHeight="1">
      <c r="A30" s="57"/>
      <c r="B30" s="52"/>
      <c r="C30" s="50"/>
      <c r="D30" s="21" t="s">
        <v>62</v>
      </c>
      <c r="E30" s="34" t="s">
        <v>42</v>
      </c>
      <c r="F30" s="34" t="s">
        <v>43</v>
      </c>
      <c r="G30" s="44" t="str">
        <f t="shared" si="19"/>
        <v>19495830100</v>
      </c>
      <c r="H30" s="44" t="str">
        <f t="shared" si="20"/>
        <v>30100</v>
      </c>
      <c r="I30" s="44" t="str">
        <f t="shared" si="12"/>
        <v>1949583010041000</v>
      </c>
      <c r="J30" s="30">
        <f>SUMIF(base!$AD:$AD,$G30,base!AF:AF)</f>
        <v>148930</v>
      </c>
      <c r="K30" s="30">
        <f>SUMIF(base!$AD:$AD,$G30,base!AG:AG)</f>
        <v>139994</v>
      </c>
      <c r="L30" s="35">
        <f>SUMIF(base!$AD:$AD,$G30,base!AI:AI)</f>
        <v>0</v>
      </c>
      <c r="M30" s="35">
        <f>SUMIF(base!$AD:$AD,$G30,base!AK:AK)</f>
        <v>0</v>
      </c>
      <c r="N30" s="35">
        <f>SUMIF(base!$AD:$AD,$G30,base!AM:AM)</f>
        <v>0</v>
      </c>
      <c r="O30" s="35">
        <f>SUMIF(base!$AE:$AE,$I30,base!AJ:AJ)</f>
        <v>0</v>
      </c>
      <c r="P30" s="35">
        <f>SUMIF(base!$AD:$AD,$G30,base!AL:AL)</f>
        <v>0</v>
      </c>
      <c r="Q30" s="35">
        <f>SUMIF(base!$AD:$AD,$G30,base!AN:AN)</f>
        <v>0</v>
      </c>
      <c r="R30" s="39">
        <f t="shared" si="3"/>
        <v>0</v>
      </c>
      <c r="S30" s="35">
        <f>SUMIF(base!$AD:$AD,$G30,base!AO:AO)</f>
        <v>0</v>
      </c>
      <c r="U30" s="35">
        <f>SUMIF(base!$AE:$AE,$I30,base!AJ:AJ)</f>
        <v>0</v>
      </c>
      <c r="V30" s="35">
        <f t="shared" si="9"/>
        <v>0</v>
      </c>
      <c r="W30" s="35">
        <f>SUMIF(base!$AD:$AD,$G30,base!AJ:AJ)</f>
        <v>0</v>
      </c>
    </row>
    <row r="31" spans="1:23" ht="20.100000000000001" customHeight="1">
      <c r="A31" s="57"/>
      <c r="B31" s="52"/>
      <c r="C31" s="50"/>
      <c r="D31" s="21" t="s">
        <v>63</v>
      </c>
      <c r="E31" s="34" t="s">
        <v>42</v>
      </c>
      <c r="F31" s="34" t="s">
        <v>45</v>
      </c>
      <c r="G31" s="44" t="str">
        <f t="shared" si="19"/>
        <v>19183030944</v>
      </c>
      <c r="H31" s="44" t="str">
        <f t="shared" si="20"/>
        <v>30944</v>
      </c>
      <c r="I31" s="44" t="str">
        <f t="shared" si="12"/>
        <v>1918303094441000</v>
      </c>
      <c r="J31" s="30">
        <f>SUMIF(base!$AD:$AD,$G31,base!AF:AF)</f>
        <v>347503</v>
      </c>
      <c r="K31" s="30">
        <f>SUMIF(base!$AD:$AD,$G31,base!AG:AG)</f>
        <v>347503</v>
      </c>
      <c r="L31" s="35">
        <f>SUMIF(base!$AD:$AD,$G31,base!AI:AI)</f>
        <v>0</v>
      </c>
      <c r="M31" s="35">
        <f>SUMIF(base!$AD:$AD,$G31,base!AK:AK)</f>
        <v>0</v>
      </c>
      <c r="N31" s="35">
        <f>SUMIF(base!$AD:$AD,$G31,base!AM:AM)</f>
        <v>0</v>
      </c>
      <c r="O31" s="35">
        <f>SUMIF(base!$AE:$AE,$I31,base!AJ:AJ)</f>
        <v>0</v>
      </c>
      <c r="P31" s="35">
        <f>SUMIF(base!$AD:$AD,$G31,base!AL:AL)</f>
        <v>0</v>
      </c>
      <c r="Q31" s="35">
        <f>SUMIF(base!$AD:$AD,$G31,base!AN:AN)</f>
        <v>0</v>
      </c>
      <c r="R31" s="39">
        <f t="shared" si="3"/>
        <v>0</v>
      </c>
      <c r="S31" s="35">
        <f>SUMIF(base!$AD:$AD,$G31,base!AO:AO)</f>
        <v>0</v>
      </c>
      <c r="U31" s="35">
        <f>SUMIF(base!$AE:$AE,$I31,base!AJ:AJ)</f>
        <v>0</v>
      </c>
      <c r="V31" s="35">
        <f t="shared" si="9"/>
        <v>0</v>
      </c>
      <c r="W31" s="35">
        <f>SUMIF(base!$AD:$AD,$G31,base!AJ:AJ)</f>
        <v>0</v>
      </c>
    </row>
    <row r="32" spans="1:23" ht="20.100000000000001" customHeight="1">
      <c r="A32" s="57"/>
      <c r="B32" s="52"/>
      <c r="C32" s="50"/>
      <c r="D32" s="21"/>
      <c r="E32" s="34"/>
      <c r="F32" s="34"/>
      <c r="G32" s="44" t="str">
        <f t="shared" si="19"/>
        <v/>
      </c>
      <c r="H32" s="44" t="str">
        <f t="shared" si="20"/>
        <v/>
      </c>
      <c r="I32" s="44"/>
      <c r="J32" s="30"/>
      <c r="K32" s="30"/>
      <c r="L32" s="35"/>
      <c r="M32" s="35"/>
      <c r="N32" s="35">
        <f>SUMIF(base!$AD:$AD,$G32,base!AM:AM)</f>
        <v>0</v>
      </c>
      <c r="O32" s="35"/>
      <c r="P32" s="35"/>
      <c r="Q32" s="35"/>
      <c r="R32" s="39">
        <f t="shared" si="3"/>
        <v>0</v>
      </c>
      <c r="S32" s="35"/>
      <c r="U32" s="35"/>
      <c r="V32" s="35">
        <f t="shared" si="9"/>
        <v>0</v>
      </c>
      <c r="W32" s="35">
        <f>SUMIF(base!$AD:$AD,$G32,base!AJ:AJ)</f>
        <v>0</v>
      </c>
    </row>
    <row r="33" spans="1:23" ht="20.100000000000001" customHeight="1">
      <c r="A33" s="57"/>
      <c r="B33" s="60" t="s">
        <v>64</v>
      </c>
      <c r="C33" s="62" t="s">
        <v>65</v>
      </c>
      <c r="D33" s="21"/>
      <c r="E33" s="34"/>
      <c r="F33" s="34"/>
      <c r="G33" s="44" t="str">
        <f t="shared" si="19"/>
        <v/>
      </c>
      <c r="H33" s="44" t="str">
        <f t="shared" si="20"/>
        <v/>
      </c>
      <c r="I33" s="44"/>
      <c r="J33" s="31">
        <f t="shared" ref="J33:S33" si="31">SUM(J34:J35)</f>
        <v>1576000</v>
      </c>
      <c r="K33" s="31">
        <f t="shared" si="31"/>
        <v>1547632</v>
      </c>
      <c r="L33" s="31">
        <f t="shared" si="31"/>
        <v>31938</v>
      </c>
      <c r="M33" s="31">
        <f t="shared" si="31"/>
        <v>7.0000000000000007E-2</v>
      </c>
      <c r="N33" s="31">
        <f t="shared" ref="N33" si="32">SUM(N34:N35)</f>
        <v>29835.64</v>
      </c>
      <c r="O33" s="31">
        <f t="shared" si="31"/>
        <v>0</v>
      </c>
      <c r="P33" s="31">
        <f t="shared" si="31"/>
        <v>0</v>
      </c>
      <c r="Q33" s="31">
        <f t="shared" si="31"/>
        <v>29787.15</v>
      </c>
      <c r="R33" s="40">
        <f t="shared" si="3"/>
        <v>0.93417575904261796</v>
      </c>
      <c r="S33" s="31">
        <f t="shared" si="31"/>
        <v>29787.15</v>
      </c>
      <c r="U33" s="31">
        <f t="shared" ref="U33:W33" si="33">SUM(U34:U35)</f>
        <v>0</v>
      </c>
      <c r="V33" s="31">
        <f t="shared" si="33"/>
        <v>2102.29</v>
      </c>
      <c r="W33" s="31">
        <f t="shared" si="33"/>
        <v>2102.29</v>
      </c>
    </row>
    <row r="34" spans="1:23" ht="20.100000000000001" customHeight="1">
      <c r="A34" s="57"/>
      <c r="B34" s="52"/>
      <c r="C34" s="50"/>
      <c r="D34" s="21" t="s">
        <v>66</v>
      </c>
      <c r="E34" s="34" t="s">
        <v>42</v>
      </c>
      <c r="F34" s="34" t="s">
        <v>43</v>
      </c>
      <c r="G34" s="44" t="str">
        <f t="shared" si="19"/>
        <v>19496330100</v>
      </c>
      <c r="H34" s="44" t="str">
        <f t="shared" si="20"/>
        <v>30100</v>
      </c>
      <c r="I34" s="44" t="str">
        <f t="shared" si="12"/>
        <v>1949633010041000</v>
      </c>
      <c r="J34" s="30">
        <f>SUMIF(base!$AD:$AD,$G34,base!AF:AF)</f>
        <v>472800</v>
      </c>
      <c r="K34" s="30">
        <f>SUMIF(base!$AD:$AD,$G34,base!AG:AG)</f>
        <v>444432</v>
      </c>
      <c r="L34" s="35">
        <f>SUMIF(base!$AD:$AD,$G34,base!AI:AI)</f>
        <v>31938</v>
      </c>
      <c r="M34" s="35">
        <f>SUMIF(base!$AD:$AD,$G34,base!AK:AK)</f>
        <v>7.0000000000000007E-2</v>
      </c>
      <c r="N34" s="35">
        <f>SUMIF(base!$AD:$AD,$G34,base!AM:AM)</f>
        <v>29835.64</v>
      </c>
      <c r="O34" s="35">
        <f>SUMIF(base!$AE:$AE,$I34,base!AJ:AJ)</f>
        <v>0</v>
      </c>
      <c r="P34" s="35">
        <f>SUMIF(base!$AD:$AD,$G34,base!AL:AL)</f>
        <v>0</v>
      </c>
      <c r="Q34" s="35">
        <f>SUMIF(base!$AD:$AD,$G34,base!AN:AN)</f>
        <v>29787.15</v>
      </c>
      <c r="R34" s="39">
        <f t="shared" si="3"/>
        <v>0.93417575904261796</v>
      </c>
      <c r="S34" s="35">
        <f>SUMIF(base!$AD:$AD,$G34,base!AO:AO)</f>
        <v>29787.15</v>
      </c>
      <c r="U34" s="35">
        <f>SUMIF(base!$AE:$AE,$I34,base!AJ:AJ)</f>
        <v>0</v>
      </c>
      <c r="V34" s="35">
        <f t="shared" si="9"/>
        <v>2102.29</v>
      </c>
      <c r="W34" s="35">
        <f>SUMIF(base!$AD:$AD,$G34,base!AJ:AJ)</f>
        <v>2102.29</v>
      </c>
    </row>
    <row r="35" spans="1:23" ht="20.100000000000001" customHeight="1">
      <c r="A35" s="57"/>
      <c r="B35" s="52"/>
      <c r="C35" s="50"/>
      <c r="D35" s="21" t="s">
        <v>67</v>
      </c>
      <c r="E35" s="34">
        <v>3</v>
      </c>
      <c r="F35" s="34" t="s">
        <v>45</v>
      </c>
      <c r="G35" s="44" t="str">
        <f t="shared" si="19"/>
        <v>19183530944</v>
      </c>
      <c r="H35" s="44" t="str">
        <f t="shared" si="20"/>
        <v>30944</v>
      </c>
      <c r="I35" s="44" t="str">
        <f t="shared" si="12"/>
        <v>1918353094441000</v>
      </c>
      <c r="J35" s="30">
        <f>SUMIF(base!$AD:$AD,$G35,base!AF:AF)</f>
        <v>1103200</v>
      </c>
      <c r="K35" s="30">
        <f>SUMIF(base!$AD:$AD,$G35,base!AG:AG)</f>
        <v>1103200</v>
      </c>
      <c r="L35" s="35">
        <f>SUMIF(base!$AD:$AD,$G35,base!AI:AI)</f>
        <v>0</v>
      </c>
      <c r="M35" s="35">
        <f>SUMIF(base!$AD:$AD,$G35,base!AK:AK)</f>
        <v>0</v>
      </c>
      <c r="N35" s="35">
        <f>SUMIF(base!$AD:$AD,$G35,base!AM:AM)</f>
        <v>0</v>
      </c>
      <c r="O35" s="35">
        <f>SUMIF(base!$AE:$AE,$I35,base!AJ:AJ)</f>
        <v>0</v>
      </c>
      <c r="P35" s="35">
        <f>SUMIF(base!$AD:$AD,$G35,base!AL:AL)</f>
        <v>0</v>
      </c>
      <c r="Q35" s="35">
        <f>SUMIF(base!$AD:$AD,$G35,base!AN:AN)</f>
        <v>0</v>
      </c>
      <c r="R35" s="39">
        <f t="shared" si="3"/>
        <v>0</v>
      </c>
      <c r="S35" s="35">
        <f>SUMIF(base!$AD:$AD,$G35,base!AO:AO)</f>
        <v>0</v>
      </c>
      <c r="U35" s="35">
        <f>SUMIF(base!$AE:$AE,$I35,base!AJ:AJ)</f>
        <v>0</v>
      </c>
      <c r="V35" s="35">
        <f t="shared" si="9"/>
        <v>0</v>
      </c>
      <c r="W35" s="35">
        <f>SUMIF(base!$AD:$AD,$G35,base!AJ:AJ)</f>
        <v>0</v>
      </c>
    </row>
    <row r="36" spans="1:23" ht="20.100000000000001" customHeight="1">
      <c r="A36" s="57"/>
      <c r="B36" s="52"/>
      <c r="C36" s="50"/>
      <c r="D36" s="21"/>
      <c r="E36" s="34"/>
      <c r="F36" s="34"/>
      <c r="G36" s="44" t="str">
        <f t="shared" si="19"/>
        <v/>
      </c>
      <c r="H36" s="44" t="str">
        <f t="shared" si="20"/>
        <v/>
      </c>
      <c r="I36" s="44"/>
      <c r="J36" s="30"/>
      <c r="K36" s="30"/>
      <c r="L36" s="35"/>
      <c r="M36" s="35"/>
      <c r="N36" s="35">
        <f>SUMIF(base!$AD:$AD,$G36,base!AM:AM)</f>
        <v>0</v>
      </c>
      <c r="O36" s="35"/>
      <c r="P36" s="35"/>
      <c r="Q36" s="35"/>
      <c r="R36" s="39">
        <f t="shared" si="3"/>
        <v>0</v>
      </c>
      <c r="S36" s="35"/>
      <c r="U36" s="35"/>
      <c r="V36" s="35">
        <f t="shared" si="9"/>
        <v>0</v>
      </c>
      <c r="W36" s="35">
        <f>SUMIF(base!$AD:$AD,$G36,base!AJ:AJ)</f>
        <v>0</v>
      </c>
    </row>
    <row r="37" spans="1:23" ht="20.100000000000001" customHeight="1">
      <c r="A37" s="57"/>
      <c r="B37" s="60" t="s">
        <v>68</v>
      </c>
      <c r="C37" s="62" t="s">
        <v>69</v>
      </c>
      <c r="D37" s="21"/>
      <c r="E37" s="34"/>
      <c r="F37" s="34"/>
      <c r="G37" s="44" t="str">
        <f t="shared" si="19"/>
        <v/>
      </c>
      <c r="H37" s="44" t="str">
        <f t="shared" si="20"/>
        <v/>
      </c>
      <c r="I37" s="44"/>
      <c r="J37" s="31">
        <f t="shared" ref="J37:S37" si="34">SUM(J38:J40)</f>
        <v>70980768</v>
      </c>
      <c r="K37" s="31">
        <f t="shared" si="34"/>
        <v>69551913</v>
      </c>
      <c r="L37" s="31">
        <f t="shared" si="34"/>
        <v>52483695</v>
      </c>
      <c r="M37" s="31">
        <f t="shared" si="34"/>
        <v>7058024</v>
      </c>
      <c r="N37" s="31">
        <f t="shared" ref="N37" si="35">SUM(N38:N40)</f>
        <v>35799205.062632985</v>
      </c>
      <c r="O37" s="31">
        <f t="shared" si="34"/>
        <v>6384703.8399999999</v>
      </c>
      <c r="P37" s="31">
        <f t="shared" si="34"/>
        <v>0</v>
      </c>
      <c r="Q37" s="31">
        <f t="shared" si="34"/>
        <v>18039578.099410184</v>
      </c>
      <c r="R37" s="40">
        <f t="shared" si="3"/>
        <v>0.78808313173035982</v>
      </c>
      <c r="S37" s="31">
        <f t="shared" si="34"/>
        <v>17987607.819410183</v>
      </c>
      <c r="U37" s="31">
        <f t="shared" ref="U37:W37" si="36">SUM(U38:U40)</f>
        <v>6384703.8399999999</v>
      </c>
      <c r="V37" s="31">
        <f t="shared" si="36"/>
        <v>3249605.1182014681</v>
      </c>
      <c r="W37" s="31">
        <f t="shared" si="36"/>
        <v>9634308.958201468</v>
      </c>
    </row>
    <row r="38" spans="1:23" ht="20.100000000000001" customHeight="1">
      <c r="A38" s="57"/>
      <c r="B38" s="52"/>
      <c r="C38" s="50"/>
      <c r="D38" s="21" t="s">
        <v>70</v>
      </c>
      <c r="E38" s="34" t="s">
        <v>42</v>
      </c>
      <c r="F38" s="34" t="s">
        <v>43</v>
      </c>
      <c r="G38" s="44" t="str">
        <f t="shared" si="19"/>
        <v>19496430100</v>
      </c>
      <c r="H38" s="44" t="str">
        <f t="shared" si="20"/>
        <v>30100</v>
      </c>
      <c r="I38" s="44" t="str">
        <f t="shared" si="12"/>
        <v>1949643010041000</v>
      </c>
      <c r="J38" s="30">
        <f>SUMIF(base!$AD:$AD,$G38,base!AF:AF)</f>
        <v>20214230</v>
      </c>
      <c r="K38" s="30">
        <f>SUMIF(base!$AD:$AD,$G38,base!AG:AG)</f>
        <v>19001376</v>
      </c>
      <c r="L38" s="35">
        <f>SUMIF(base!$AD:$AD,$G38,base!AI:AI)</f>
        <v>47383695</v>
      </c>
      <c r="M38" s="35">
        <f>SUMIF(base!$AD:$AD,$G38,base!AK:AK)</f>
        <v>3000000</v>
      </c>
      <c r="N38" s="35">
        <f>SUMIF(base!$AD:$AD,$G38,base!AM:AM)</f>
        <v>35357429.062632985</v>
      </c>
      <c r="O38" s="35">
        <f>SUMIF(base!$AE:$AE,$I38,base!AJ:AJ)</f>
        <v>5784503.8399999999</v>
      </c>
      <c r="P38" s="35">
        <f>SUMIF(base!$AD:$AD,$G38,base!AL:AL)</f>
        <v>0</v>
      </c>
      <c r="Q38" s="35">
        <f>SUMIF(base!$AD:$AD,$G38,base!AN:AN)</f>
        <v>18039578.099410184</v>
      </c>
      <c r="R38" s="39">
        <f t="shared" si="3"/>
        <v>0.79663103900279109</v>
      </c>
      <c r="S38" s="35">
        <f>SUMIF(base!$AD:$AD,$G38,base!AO:AO)</f>
        <v>17987607.819410183</v>
      </c>
      <c r="U38" s="35">
        <f>SUMIF(base!$AE:$AE,$I38,base!AJ:AJ)</f>
        <v>5784503.8399999999</v>
      </c>
      <c r="V38" s="35">
        <f t="shared" si="9"/>
        <v>3249605.1182014681</v>
      </c>
      <c r="W38" s="35">
        <f>SUMIF(base!$AD:$AD,$G38,base!AJ:AJ)</f>
        <v>9034108.958201468</v>
      </c>
    </row>
    <row r="39" spans="1:23" ht="20.100000000000001" customHeight="1">
      <c r="A39" s="57"/>
      <c r="B39" s="52"/>
      <c r="C39" s="50"/>
      <c r="D39" s="21" t="s">
        <v>71</v>
      </c>
      <c r="E39" s="34" t="s">
        <v>42</v>
      </c>
      <c r="F39" s="34" t="s">
        <v>45</v>
      </c>
      <c r="G39" s="44" t="str">
        <f t="shared" si="19"/>
        <v>19183630944</v>
      </c>
      <c r="H39" s="44" t="str">
        <f t="shared" si="20"/>
        <v>30944</v>
      </c>
      <c r="I39" s="44" t="str">
        <f t="shared" si="12"/>
        <v>1918363094441000</v>
      </c>
      <c r="J39" s="30">
        <f>SUMIF(base!$AD:$AD,$G39,base!AF:AF)</f>
        <v>47166538</v>
      </c>
      <c r="K39" s="30">
        <f>SUMIF(base!$AD:$AD,$G39,base!AG:AG)</f>
        <v>47166538</v>
      </c>
      <c r="L39" s="35">
        <f>SUMIF(base!$AD:$AD,$G39,base!AI:AI)</f>
        <v>0</v>
      </c>
      <c r="M39" s="35">
        <f>SUMIF(base!$AD:$AD,$G39,base!AK:AK)</f>
        <v>0</v>
      </c>
      <c r="N39" s="35">
        <f>SUMIF(base!$AD:$AD,$G39,base!AM:AM)</f>
        <v>0</v>
      </c>
      <c r="O39" s="35">
        <f>SUMIF(base!$AE:$AE,$I39,base!AJ:AJ)</f>
        <v>0</v>
      </c>
      <c r="P39" s="35">
        <f>SUMIF(base!$AD:$AD,$G39,base!AL:AL)</f>
        <v>0</v>
      </c>
      <c r="Q39" s="35">
        <f>SUMIF(base!$AD:$AD,$G39,base!AN:AN)</f>
        <v>0</v>
      </c>
      <c r="R39" s="39">
        <f t="shared" si="3"/>
        <v>0</v>
      </c>
      <c r="S39" s="35">
        <f>SUMIF(base!$AD:$AD,$G39,base!AO:AO)</f>
        <v>0</v>
      </c>
      <c r="U39" s="35">
        <f>SUMIF(base!$AE:$AE,$I39,base!AJ:AJ)</f>
        <v>0</v>
      </c>
      <c r="V39" s="35">
        <f t="shared" si="9"/>
        <v>0</v>
      </c>
      <c r="W39" s="35">
        <f>SUMIF(base!$AD:$AD,$G39,base!AJ:AJ)</f>
        <v>0</v>
      </c>
    </row>
    <row r="40" spans="1:23" ht="20.100000000000001" customHeight="1">
      <c r="A40" s="57"/>
      <c r="B40" s="52"/>
      <c r="C40" s="50"/>
      <c r="D40" s="21" t="s">
        <v>70</v>
      </c>
      <c r="E40" s="34" t="s">
        <v>51</v>
      </c>
      <c r="F40" s="34" t="s">
        <v>43</v>
      </c>
      <c r="G40" s="44" t="str">
        <f t="shared" si="19"/>
        <v>19496440100</v>
      </c>
      <c r="H40" s="44" t="str">
        <f t="shared" si="20"/>
        <v>40100</v>
      </c>
      <c r="I40" s="44" t="str">
        <f t="shared" si="12"/>
        <v>1949644010041000</v>
      </c>
      <c r="J40" s="30">
        <f>SUMIF(base!$AD:$AD,$G40,base!AF:AF)</f>
        <v>3600000</v>
      </c>
      <c r="K40" s="30">
        <f>SUMIF(base!$AD:$AD,$G40,base!AG:AG)</f>
        <v>3383999</v>
      </c>
      <c r="L40" s="35">
        <f>SUMIF(base!$AD:$AD,$G40,base!AI:AI)</f>
        <v>5100000</v>
      </c>
      <c r="M40" s="35">
        <f>SUMIF(base!$AD:$AD,$G40,base!AK:AK)</f>
        <v>4058024</v>
      </c>
      <c r="N40" s="35">
        <f>SUMIF(base!$AD:$AD,$G40,base!AM:AM)</f>
        <v>441776</v>
      </c>
      <c r="O40" s="35">
        <f>SUMIF(base!$AE:$AE,$I40,base!AJ:AJ)</f>
        <v>600200</v>
      </c>
      <c r="P40" s="35">
        <f>SUMIF(base!$AD:$AD,$G40,base!AL:AL)</f>
        <v>0</v>
      </c>
      <c r="Q40" s="35">
        <f>SUMIF(base!$AD:$AD,$G40,base!AN:AN)</f>
        <v>0</v>
      </c>
      <c r="R40" s="39">
        <f t="shared" si="3"/>
        <v>0.4239790551797738</v>
      </c>
      <c r="S40" s="35">
        <f>SUMIF(base!$AD:$AD,$G40,base!AO:AO)</f>
        <v>0</v>
      </c>
      <c r="U40" s="35">
        <f>SUMIF(base!$AE:$AE,$I40,base!AJ:AJ)</f>
        <v>600200</v>
      </c>
      <c r="V40" s="35">
        <f t="shared" si="9"/>
        <v>0</v>
      </c>
      <c r="W40" s="35">
        <f>SUMIF(base!$AD:$AD,$G40,base!AJ:AJ)</f>
        <v>600200</v>
      </c>
    </row>
    <row r="41" spans="1:23" ht="20.100000000000001" customHeight="1">
      <c r="A41" s="51"/>
      <c r="B41" s="52"/>
      <c r="C41" s="51"/>
      <c r="D41" s="25"/>
      <c r="E41" s="25"/>
      <c r="F41" s="44"/>
      <c r="G41" s="44"/>
      <c r="H41" s="44"/>
      <c r="I41" s="44"/>
      <c r="J41" s="30"/>
      <c r="K41" s="30"/>
      <c r="L41" s="35"/>
      <c r="M41" s="35"/>
      <c r="N41" s="35">
        <f>SUMIF(base!$AD:$AD,$G41,base!AM:AM)</f>
        <v>0</v>
      </c>
      <c r="O41" s="35"/>
      <c r="P41" s="36"/>
      <c r="Q41" s="36"/>
      <c r="R41" s="39">
        <f t="shared" si="3"/>
        <v>0</v>
      </c>
      <c r="S41" s="36"/>
      <c r="U41" s="35"/>
      <c r="V41" s="35">
        <f t="shared" si="9"/>
        <v>0</v>
      </c>
      <c r="W41" s="35">
        <f t="shared" si="21"/>
        <v>0</v>
      </c>
    </row>
    <row r="42" spans="1:23" ht="37.5" customHeight="1">
      <c r="A42" s="190" t="s">
        <v>72</v>
      </c>
      <c r="B42" s="190"/>
      <c r="C42" s="190"/>
      <c r="D42" s="151"/>
      <c r="E42" s="146"/>
      <c r="F42" s="146"/>
      <c r="G42" s="145"/>
      <c r="H42" s="145"/>
      <c r="I42" s="145"/>
      <c r="J42" s="147">
        <f t="shared" ref="J42:S42" si="37">J43+J49+J74+J131</f>
        <v>667670172</v>
      </c>
      <c r="K42" s="147">
        <f t="shared" si="37"/>
        <v>654163075</v>
      </c>
      <c r="L42" s="147">
        <f t="shared" si="37"/>
        <v>699919421</v>
      </c>
      <c r="M42" s="147">
        <f t="shared" si="37"/>
        <v>221099373</v>
      </c>
      <c r="N42" s="147">
        <f t="shared" ref="N42" si="38">N43+N49+N74+N131</f>
        <v>322849325.75</v>
      </c>
      <c r="O42" s="147">
        <f t="shared" si="37"/>
        <v>155832322.25</v>
      </c>
      <c r="P42" s="147">
        <f t="shared" si="37"/>
        <v>0</v>
      </c>
      <c r="Q42" s="147">
        <f t="shared" si="37"/>
        <v>128739773.38999999</v>
      </c>
      <c r="R42" s="148">
        <f t="shared" si="3"/>
        <v>0.67426025100352527</v>
      </c>
      <c r="S42" s="147">
        <f t="shared" si="37"/>
        <v>125986387.40000001</v>
      </c>
      <c r="U42" s="147">
        <f t="shared" ref="U42:W42" si="39">U43+U49+U74+U131</f>
        <v>155832322.25</v>
      </c>
      <c r="V42" s="147">
        <f t="shared" si="39"/>
        <v>138400</v>
      </c>
      <c r="W42" s="147">
        <f t="shared" si="39"/>
        <v>155970722.25</v>
      </c>
    </row>
    <row r="43" spans="1:23" ht="20.100000000000001" customHeight="1">
      <c r="A43" s="175" t="s">
        <v>73</v>
      </c>
      <c r="B43" s="175"/>
      <c r="C43" s="176"/>
      <c r="D43" s="107"/>
      <c r="E43" s="107"/>
      <c r="F43" s="108"/>
      <c r="G43" s="108"/>
      <c r="H43" s="108"/>
      <c r="I43" s="108"/>
      <c r="J43" s="109">
        <f t="shared" ref="J43:W43" si="40">J44</f>
        <v>41000000</v>
      </c>
      <c r="K43" s="109">
        <f t="shared" si="40"/>
        <v>40262001</v>
      </c>
      <c r="L43" s="109">
        <f t="shared" si="40"/>
        <v>18347460</v>
      </c>
      <c r="M43" s="109">
        <f t="shared" si="40"/>
        <v>0</v>
      </c>
      <c r="N43" s="109">
        <f t="shared" si="40"/>
        <v>0</v>
      </c>
      <c r="O43" s="109">
        <f t="shared" si="40"/>
        <v>18347460</v>
      </c>
      <c r="P43" s="109">
        <f t="shared" si="40"/>
        <v>0</v>
      </c>
      <c r="Q43" s="109">
        <f t="shared" si="40"/>
        <v>0</v>
      </c>
      <c r="R43" s="110">
        <f t="shared" si="3"/>
        <v>0</v>
      </c>
      <c r="S43" s="109">
        <f t="shared" si="40"/>
        <v>0</v>
      </c>
      <c r="U43" s="109">
        <f t="shared" si="40"/>
        <v>18347460</v>
      </c>
      <c r="V43" s="109">
        <f t="shared" si="40"/>
        <v>0</v>
      </c>
      <c r="W43" s="109">
        <f t="shared" si="40"/>
        <v>18347460</v>
      </c>
    </row>
    <row r="44" spans="1:23" ht="15.75" customHeight="1">
      <c r="A44" s="171" t="s">
        <v>74</v>
      </c>
      <c r="B44" s="171"/>
      <c r="C44" s="172"/>
      <c r="D44" s="112"/>
      <c r="E44" s="112"/>
      <c r="F44" s="113"/>
      <c r="G44" s="113" t="str">
        <f t="shared" si="10"/>
        <v/>
      </c>
      <c r="H44" s="113" t="str">
        <f t="shared" si="11"/>
        <v/>
      </c>
      <c r="I44" s="113"/>
      <c r="J44" s="114">
        <f t="shared" ref="J44:W44" si="41">J45</f>
        <v>41000000</v>
      </c>
      <c r="K44" s="114">
        <f t="shared" si="41"/>
        <v>40262001</v>
      </c>
      <c r="L44" s="114">
        <f t="shared" si="41"/>
        <v>18347460</v>
      </c>
      <c r="M44" s="114">
        <f t="shared" si="41"/>
        <v>0</v>
      </c>
      <c r="N44" s="114">
        <f t="shared" si="41"/>
        <v>0</v>
      </c>
      <c r="O44" s="114">
        <f t="shared" si="41"/>
        <v>18347460</v>
      </c>
      <c r="P44" s="114">
        <f t="shared" si="41"/>
        <v>0</v>
      </c>
      <c r="Q44" s="114">
        <f t="shared" si="41"/>
        <v>0</v>
      </c>
      <c r="R44" s="115">
        <f t="shared" si="3"/>
        <v>0</v>
      </c>
      <c r="S44" s="114">
        <f t="shared" si="41"/>
        <v>0</v>
      </c>
      <c r="U44" s="114">
        <f t="shared" si="41"/>
        <v>18347460</v>
      </c>
      <c r="V44" s="114">
        <f t="shared" si="41"/>
        <v>0</v>
      </c>
      <c r="W44" s="114">
        <f t="shared" si="41"/>
        <v>18347460</v>
      </c>
    </row>
    <row r="45" spans="1:23" ht="17.25">
      <c r="A45" s="50"/>
      <c r="B45" s="60" t="s">
        <v>47</v>
      </c>
      <c r="C45" s="62" t="s">
        <v>75</v>
      </c>
      <c r="D45" s="34"/>
      <c r="E45" s="34"/>
      <c r="F45" s="34"/>
      <c r="G45" s="34" t="str">
        <f t="shared" si="10"/>
        <v/>
      </c>
      <c r="H45" s="34" t="str">
        <f t="shared" si="11"/>
        <v/>
      </c>
      <c r="I45" s="34"/>
      <c r="J45" s="31">
        <f t="shared" ref="J45:S45" si="42">SUM(J46:J47)</f>
        <v>41000000</v>
      </c>
      <c r="K45" s="31">
        <f t="shared" si="42"/>
        <v>40262001</v>
      </c>
      <c r="L45" s="31">
        <f t="shared" si="42"/>
        <v>18347460</v>
      </c>
      <c r="M45" s="31">
        <f t="shared" si="42"/>
        <v>0</v>
      </c>
      <c r="N45" s="31">
        <f t="shared" ref="N45" si="43">SUM(N46:N47)</f>
        <v>0</v>
      </c>
      <c r="O45" s="31">
        <f t="shared" si="42"/>
        <v>18347460</v>
      </c>
      <c r="P45" s="31">
        <f t="shared" si="42"/>
        <v>0</v>
      </c>
      <c r="Q45" s="31">
        <f t="shared" si="42"/>
        <v>0</v>
      </c>
      <c r="R45" s="40">
        <f t="shared" si="3"/>
        <v>0</v>
      </c>
      <c r="S45" s="31">
        <f t="shared" si="42"/>
        <v>0</v>
      </c>
      <c r="U45" s="31">
        <f t="shared" ref="U45:W45" si="44">SUM(U46:U47)</f>
        <v>18347460</v>
      </c>
      <c r="V45" s="31">
        <f t="shared" si="44"/>
        <v>0</v>
      </c>
      <c r="W45" s="31">
        <f t="shared" si="44"/>
        <v>18347460</v>
      </c>
    </row>
    <row r="46" spans="1:23" ht="20.100000000000001" customHeight="1">
      <c r="A46" s="99"/>
      <c r="B46" s="52"/>
      <c r="C46" s="51"/>
      <c r="D46" s="25">
        <v>194947</v>
      </c>
      <c r="E46" s="25" t="s">
        <v>42</v>
      </c>
      <c r="F46" s="44" t="s">
        <v>43</v>
      </c>
      <c r="G46" s="44" t="str">
        <f t="shared" si="10"/>
        <v>19494730100</v>
      </c>
      <c r="H46" s="44" t="str">
        <f t="shared" si="11"/>
        <v>30100</v>
      </c>
      <c r="I46" s="44" t="str">
        <f t="shared" si="12"/>
        <v>1949473010041000</v>
      </c>
      <c r="J46" s="30">
        <f>SUMIF(base!$AD:$AD,$G46,base!AF:AF)</f>
        <v>12300000</v>
      </c>
      <c r="K46" s="30">
        <f>SUMIF(base!$AD:$AD,$G46,base!AG:AG)</f>
        <v>11562001</v>
      </c>
      <c r="L46" s="30">
        <f>SUMIF(base!$AD:$AD,$G46,base!AI:AI)</f>
        <v>18347460</v>
      </c>
      <c r="M46" s="35">
        <f>SUMIF(base!$AD:$AD,$G46,base!AK:AK)</f>
        <v>0</v>
      </c>
      <c r="N46" s="35">
        <f>SUMIF(base!$AD:$AD,$G46,base!AM:AM)</f>
        <v>0</v>
      </c>
      <c r="O46" s="35">
        <f>SUMIF(base!$AE:$AE,$I46,base!AJ:AJ)</f>
        <v>18347460</v>
      </c>
      <c r="P46" s="36">
        <f>SUMIF(base!$AD:$AD,$G46,base!AL:AL)</f>
        <v>0</v>
      </c>
      <c r="Q46" s="36">
        <f>SUMIF(base!$AD:$AD,$G46,base!AN:AN)</f>
        <v>0</v>
      </c>
      <c r="R46" s="39">
        <f t="shared" si="3"/>
        <v>0</v>
      </c>
      <c r="S46" s="36">
        <f>SUMIF(base!$AD:$AD,$G46,base!AO:AO)</f>
        <v>0</v>
      </c>
      <c r="U46" s="35">
        <f>SUMIF(base!$AE:$AE,$I46,base!AJ:AJ)</f>
        <v>18347460</v>
      </c>
      <c r="V46" s="35">
        <f t="shared" si="9"/>
        <v>0</v>
      </c>
      <c r="W46" s="35">
        <f>SUMIF(base!$AD:$AD,$G46,base!AJ:AJ)</f>
        <v>18347460</v>
      </c>
    </row>
    <row r="47" spans="1:23" ht="20.100000000000001" customHeight="1">
      <c r="A47" s="51"/>
      <c r="B47" s="52"/>
      <c r="C47" s="50"/>
      <c r="D47" s="21" t="s">
        <v>76</v>
      </c>
      <c r="E47" s="25">
        <v>3</v>
      </c>
      <c r="F47" s="44" t="s">
        <v>45</v>
      </c>
      <c r="G47" s="44" t="str">
        <f t="shared" si="10"/>
        <v>19181930944</v>
      </c>
      <c r="H47" s="44" t="str">
        <f t="shared" si="11"/>
        <v>30944</v>
      </c>
      <c r="I47" s="44" t="str">
        <f t="shared" si="12"/>
        <v>1918193094441000</v>
      </c>
      <c r="J47" s="30">
        <f>SUMIF(base!$AD:$AD,$G47,base!AF:AF)</f>
        <v>28700000</v>
      </c>
      <c r="K47" s="30">
        <f>SUMIF(base!$AD:$AD,$G47,base!AG:AG)</f>
        <v>28700000</v>
      </c>
      <c r="L47" s="30">
        <f>SUMIF(base!$AD:$AD,$G47,base!AI:AI)</f>
        <v>0</v>
      </c>
      <c r="M47" s="30">
        <f>SUMIF(base!$AD:$AD,$G47,base!AK:AK)</f>
        <v>0</v>
      </c>
      <c r="N47" s="30">
        <f>SUMIF(base!$AD:$AD,$G47,base!AM:AM)</f>
        <v>0</v>
      </c>
      <c r="O47" s="35">
        <f>SUMIF(base!$AE:$AE,$I47,base!AJ:AJ)</f>
        <v>0</v>
      </c>
      <c r="P47" s="35">
        <f>SUMIF(base!$AD:$AD,$G47,base!AL:AL)</f>
        <v>0</v>
      </c>
      <c r="Q47" s="35">
        <f>SUMIF(base!$AD:$AD,$G47,base!AN:AN)</f>
        <v>0</v>
      </c>
      <c r="R47" s="39">
        <f t="shared" si="3"/>
        <v>0</v>
      </c>
      <c r="S47" s="35">
        <f>SUMIF(base!$AD:$AD,$G47,base!AO:AO)</f>
        <v>0</v>
      </c>
      <c r="U47" s="35">
        <f>SUMIF(base!$AE:$AE,$I47,base!AJ:AJ)</f>
        <v>0</v>
      </c>
      <c r="V47" s="35">
        <f t="shared" si="9"/>
        <v>0</v>
      </c>
      <c r="W47" s="35">
        <f>SUMIF(base!$AD:$AD,$G47,base!AJ:AJ)</f>
        <v>0</v>
      </c>
    </row>
    <row r="48" spans="1:23" ht="15">
      <c r="A48" s="51"/>
      <c r="B48" s="52"/>
      <c r="C48" s="51"/>
      <c r="D48" s="25"/>
      <c r="E48" s="25"/>
      <c r="F48" s="44"/>
      <c r="G48" s="44" t="str">
        <f t="shared" si="10"/>
        <v/>
      </c>
      <c r="H48" s="44" t="str">
        <f t="shared" si="11"/>
        <v/>
      </c>
      <c r="I48" s="44"/>
      <c r="J48" s="30"/>
      <c r="K48" s="30"/>
      <c r="L48" s="30"/>
      <c r="M48" s="30"/>
      <c r="N48" s="30"/>
      <c r="O48" s="35"/>
      <c r="P48" s="35"/>
      <c r="Q48" s="35"/>
      <c r="R48" s="39">
        <f t="shared" si="3"/>
        <v>0</v>
      </c>
      <c r="S48" s="35"/>
      <c r="U48" s="35"/>
      <c r="V48" s="35">
        <f t="shared" si="9"/>
        <v>0</v>
      </c>
      <c r="W48" s="35">
        <f t="shared" si="21"/>
        <v>0</v>
      </c>
    </row>
    <row r="49" spans="1:23" ht="26.25" customHeight="1">
      <c r="A49" s="173" t="s">
        <v>77</v>
      </c>
      <c r="B49" s="173"/>
      <c r="C49" s="174"/>
      <c r="D49" s="111"/>
      <c r="E49" s="111"/>
      <c r="F49" s="111"/>
      <c r="G49" s="111" t="str">
        <f t="shared" si="10"/>
        <v/>
      </c>
      <c r="H49" s="111" t="str">
        <f t="shared" si="11"/>
        <v/>
      </c>
      <c r="I49" s="111"/>
      <c r="J49" s="109">
        <f t="shared" ref="J49:S49" si="45">J50+J68</f>
        <v>536132723</v>
      </c>
      <c r="K49" s="109">
        <f t="shared" si="45"/>
        <v>527482134</v>
      </c>
      <c r="L49" s="109">
        <f t="shared" si="45"/>
        <v>492924384</v>
      </c>
      <c r="M49" s="109">
        <f t="shared" si="45"/>
        <v>89091581</v>
      </c>
      <c r="N49" s="109">
        <f t="shared" ref="N49" si="46">N50+N68</f>
        <v>277421000</v>
      </c>
      <c r="O49" s="109">
        <f t="shared" si="45"/>
        <v>126411803</v>
      </c>
      <c r="P49" s="109">
        <f t="shared" si="45"/>
        <v>0</v>
      </c>
      <c r="Q49" s="109">
        <f t="shared" si="45"/>
        <v>122770350.98999998</v>
      </c>
      <c r="R49" s="110">
        <f t="shared" si="3"/>
        <v>0.68696994879833972</v>
      </c>
      <c r="S49" s="109">
        <f t="shared" si="45"/>
        <v>120016965</v>
      </c>
      <c r="U49" s="109">
        <f t="shared" ref="U49:W49" si="47">U50+U68</f>
        <v>126411803</v>
      </c>
      <c r="V49" s="109">
        <f t="shared" si="47"/>
        <v>0</v>
      </c>
      <c r="W49" s="109">
        <f t="shared" si="47"/>
        <v>126411803</v>
      </c>
    </row>
    <row r="50" spans="1:23" ht="15.75" customHeight="1">
      <c r="A50" s="181" t="s">
        <v>78</v>
      </c>
      <c r="B50" s="181"/>
      <c r="C50" s="182"/>
      <c r="D50" s="116"/>
      <c r="E50" s="116"/>
      <c r="F50" s="117"/>
      <c r="G50" s="117" t="str">
        <f t="shared" si="10"/>
        <v/>
      </c>
      <c r="H50" s="117" t="str">
        <f t="shared" si="11"/>
        <v/>
      </c>
      <c r="I50" s="117"/>
      <c r="J50" s="114">
        <f t="shared" ref="J50:S50" si="48">SUM(J51,J55,J60,J64)</f>
        <v>495512659</v>
      </c>
      <c r="K50" s="114">
        <f t="shared" si="48"/>
        <v>487593232</v>
      </c>
      <c r="L50" s="114">
        <f t="shared" si="48"/>
        <v>438484813</v>
      </c>
      <c r="M50" s="114">
        <f t="shared" si="48"/>
        <v>89091581</v>
      </c>
      <c r="N50" s="114">
        <f t="shared" ref="N50" si="49">SUM(N51,N55,N60,N64)</f>
        <v>227006000</v>
      </c>
      <c r="O50" s="114">
        <f t="shared" si="48"/>
        <v>122387232</v>
      </c>
      <c r="P50" s="114">
        <f t="shared" si="48"/>
        <v>0</v>
      </c>
      <c r="Q50" s="114">
        <f t="shared" si="48"/>
        <v>103360691.07999998</v>
      </c>
      <c r="R50" s="115">
        <f t="shared" si="3"/>
        <v>0.64971493208546183</v>
      </c>
      <c r="S50" s="114">
        <f t="shared" si="48"/>
        <v>101440119.65000001</v>
      </c>
      <c r="U50" s="114">
        <f t="shared" ref="U50:W50" si="50">SUM(U51,U55,U60,U64)</f>
        <v>122387232</v>
      </c>
      <c r="V50" s="114">
        <f t="shared" si="50"/>
        <v>0</v>
      </c>
      <c r="W50" s="114">
        <f t="shared" si="50"/>
        <v>122387232</v>
      </c>
    </row>
    <row r="51" spans="1:23" ht="17.25">
      <c r="A51" s="51"/>
      <c r="B51" s="60" t="s">
        <v>79</v>
      </c>
      <c r="C51" s="49" t="s">
        <v>80</v>
      </c>
      <c r="D51" s="25"/>
      <c r="E51" s="25"/>
      <c r="F51" s="44"/>
      <c r="G51" s="44" t="str">
        <f t="shared" si="10"/>
        <v/>
      </c>
      <c r="H51" s="44" t="str">
        <f t="shared" si="11"/>
        <v/>
      </c>
      <c r="I51" s="44"/>
      <c r="J51" s="31">
        <f t="shared" ref="J51:S51" si="51">SUM(J52:J53)</f>
        <v>365462659</v>
      </c>
      <c r="K51" s="31">
        <f t="shared" si="51"/>
        <v>359343232</v>
      </c>
      <c r="L51" s="31">
        <f t="shared" si="51"/>
        <v>314343232</v>
      </c>
      <c r="M51" s="31">
        <f t="shared" si="51"/>
        <v>0</v>
      </c>
      <c r="N51" s="31">
        <f t="shared" ref="N51" si="52">SUM(N52:N53)</f>
        <v>198240000</v>
      </c>
      <c r="O51" s="31">
        <f t="shared" si="51"/>
        <v>116103232</v>
      </c>
      <c r="P51" s="31">
        <f t="shared" si="51"/>
        <v>0</v>
      </c>
      <c r="Q51" s="31">
        <f t="shared" si="51"/>
        <v>88788148.86999999</v>
      </c>
      <c r="R51" s="40">
        <f t="shared" si="3"/>
        <v>0.63064822085942029</v>
      </c>
      <c r="S51" s="31">
        <f t="shared" si="51"/>
        <v>86867577.439999998</v>
      </c>
      <c r="U51" s="31">
        <f t="shared" ref="U51:W51" si="53">SUM(U52:U53)</f>
        <v>116103232</v>
      </c>
      <c r="V51" s="31">
        <f t="shared" si="53"/>
        <v>0</v>
      </c>
      <c r="W51" s="31">
        <f t="shared" si="53"/>
        <v>116103232</v>
      </c>
    </row>
    <row r="52" spans="1:23" ht="15">
      <c r="A52" s="51"/>
      <c r="B52" s="87"/>
      <c r="C52" s="88"/>
      <c r="D52" s="21" t="s">
        <v>81</v>
      </c>
      <c r="E52" s="21" t="s">
        <v>42</v>
      </c>
      <c r="F52" s="21" t="s">
        <v>43</v>
      </c>
      <c r="G52" s="21" t="str">
        <f t="shared" si="10"/>
        <v>19494430100</v>
      </c>
      <c r="H52" s="21" t="str">
        <f t="shared" si="11"/>
        <v>30100</v>
      </c>
      <c r="I52" s="21" t="str">
        <f t="shared" si="12"/>
        <v>1949443010041000</v>
      </c>
      <c r="J52" s="30">
        <f>SUMIF(base!$AD:$AD,$G52,base!AF:AF)</f>
        <v>101990459</v>
      </c>
      <c r="K52" s="30">
        <f>SUMIF(base!$AD:$AD,$G52,base!AG:AG)</f>
        <v>95871032</v>
      </c>
      <c r="L52" s="30">
        <f>SUMIF(base!$AD:$AD,$G52,base!AI:AI)</f>
        <v>314343232</v>
      </c>
      <c r="M52" s="30">
        <f>SUMIF(base!$AD:$AD,$G52,base!AK:AK)</f>
        <v>0</v>
      </c>
      <c r="N52" s="30">
        <f>SUMIF(base!$AD:$AD,$G52,base!AM:AM)</f>
        <v>198240000</v>
      </c>
      <c r="O52" s="30">
        <f>SUMIF(base!$AE:$AE,$I52,base!AJ:AJ)</f>
        <v>116103232</v>
      </c>
      <c r="P52" s="22">
        <f>SUMIF(base!$AD:$AD,$G52,base!AL:AL)</f>
        <v>0</v>
      </c>
      <c r="Q52" s="22">
        <f>SUMIF(base!$AD:$AD,$G52,base!AN:AN)</f>
        <v>88788148.86999999</v>
      </c>
      <c r="R52" s="39">
        <f t="shared" si="3"/>
        <v>0.63064822085942029</v>
      </c>
      <c r="S52" s="22">
        <f>SUMIF(base!$AD:$AD,$G52,base!AO:AO)</f>
        <v>86867577.439999998</v>
      </c>
      <c r="U52" s="30">
        <f>SUMIF(base!$AE:$AE,$I52,base!AJ:AJ)</f>
        <v>116103232</v>
      </c>
      <c r="V52" s="30">
        <f t="shared" si="9"/>
        <v>0</v>
      </c>
      <c r="W52" s="30">
        <f>SUMIF(base!$AD:$AD,$G52,base!AJ:AJ)</f>
        <v>116103232</v>
      </c>
    </row>
    <row r="53" spans="1:23" ht="15.75">
      <c r="A53" s="100"/>
      <c r="B53" s="86"/>
      <c r="C53" s="62"/>
      <c r="D53" s="21" t="s">
        <v>82</v>
      </c>
      <c r="E53" s="34" t="s">
        <v>42</v>
      </c>
      <c r="F53" s="34" t="s">
        <v>45</v>
      </c>
      <c r="G53" s="34" t="str">
        <f t="shared" si="10"/>
        <v>19181630944</v>
      </c>
      <c r="H53" s="34" t="str">
        <f t="shared" si="11"/>
        <v>30944</v>
      </c>
      <c r="I53" s="34" t="str">
        <f t="shared" si="12"/>
        <v>1918163094441000</v>
      </c>
      <c r="J53" s="30">
        <f>SUMIF(base!$AD:$AD,$G53,base!AF:AF)</f>
        <v>263472200</v>
      </c>
      <c r="K53" s="30">
        <f>SUMIF(base!$AD:$AD,$G53,base!AG:AG)</f>
        <v>263472200</v>
      </c>
      <c r="L53" s="30">
        <f>SUMIF(base!$AD:$AD,$G53,base!AI:AI)</f>
        <v>0</v>
      </c>
      <c r="M53" s="30">
        <f>SUMIF(base!$AD:$AD,$G53,base!AK:AK)</f>
        <v>0</v>
      </c>
      <c r="N53" s="30">
        <f>SUMIF(base!$AD:$AD,$G53,base!AM:AM)</f>
        <v>0</v>
      </c>
      <c r="O53" s="30">
        <f>SUMIF(base!$AE:$AE,$I53,base!AJ:AJ)</f>
        <v>0</v>
      </c>
      <c r="P53" s="23">
        <f>SUMIF(base!$AD:$AD,$G53,base!AL:AL)</f>
        <v>0</v>
      </c>
      <c r="Q53" s="23">
        <f>SUMIF(base!$AD:$AD,$G53,base!AN:AN)</f>
        <v>0</v>
      </c>
      <c r="R53" s="39">
        <f t="shared" si="3"/>
        <v>0</v>
      </c>
      <c r="S53" s="23">
        <f>SUMIF(base!$AD:$AD,$G53,base!AO:AO)</f>
        <v>0</v>
      </c>
      <c r="U53" s="30">
        <f>SUMIF(base!$AE:$AE,$I53,base!AJ:AJ)</f>
        <v>0</v>
      </c>
      <c r="V53" s="30">
        <f t="shared" si="9"/>
        <v>0</v>
      </c>
      <c r="W53" s="30">
        <f>SUMIF(base!$AD:$AD,$G53,base!AJ:AJ)</f>
        <v>0</v>
      </c>
    </row>
    <row r="54" spans="1:23" ht="15">
      <c r="A54" s="50"/>
      <c r="B54" s="86"/>
      <c r="C54" s="62"/>
      <c r="D54" s="34"/>
      <c r="E54" s="34"/>
      <c r="F54" s="34"/>
      <c r="G54" s="34" t="str">
        <f t="shared" si="10"/>
        <v/>
      </c>
      <c r="H54" s="34" t="str">
        <f t="shared" si="11"/>
        <v/>
      </c>
      <c r="I54" s="34"/>
      <c r="J54" s="30">
        <f>SUMIF(base!$AD:$AD,$G54,base!AF:AF)</f>
        <v>0</v>
      </c>
      <c r="K54" s="30">
        <f>SUMIF(base!$AD:$AD,$G54,base!AG:AG)</f>
        <v>0</v>
      </c>
      <c r="L54" s="30">
        <f>SUMIF(base!$AD:$AD,$G54,base!AI:AI)</f>
        <v>0</v>
      </c>
      <c r="M54" s="30">
        <f>SUMIF(base!$AD:$AD,$G54,base!AK:AK)</f>
        <v>0</v>
      </c>
      <c r="N54" s="30">
        <f>SUMIF(base!$AD:$AD,$G54,base!AM:AM)</f>
        <v>0</v>
      </c>
      <c r="O54" s="30">
        <f>SUMIF(base!$AE:$AE,$I54,base!AJ:AJ)</f>
        <v>0</v>
      </c>
      <c r="P54" s="23">
        <f>SUMIF(base!$AD:$AD,$G54,base!AL:AL)</f>
        <v>0</v>
      </c>
      <c r="Q54" s="23">
        <f>SUMIF(base!$AD:$AD,$G54,base!AN:AN)</f>
        <v>0</v>
      </c>
      <c r="R54" s="39">
        <f t="shared" si="3"/>
        <v>0</v>
      </c>
      <c r="S54" s="23">
        <f>SUMIF(base!$AD:$AD,$G54,base!AO:AO)</f>
        <v>0</v>
      </c>
      <c r="U54" s="30">
        <f>SUMIF(base!$AE:$AE,$I54,base!AJ:AJ)</f>
        <v>0</v>
      </c>
      <c r="V54" s="30">
        <f t="shared" si="9"/>
        <v>0</v>
      </c>
      <c r="W54" s="30">
        <f>SUMIF(base!$AD:$AD,$G54,base!AJ:AJ)</f>
        <v>0</v>
      </c>
    </row>
    <row r="55" spans="1:23" ht="28.5">
      <c r="A55" s="50"/>
      <c r="B55" s="60" t="s">
        <v>56</v>
      </c>
      <c r="C55" s="62" t="s">
        <v>83</v>
      </c>
      <c r="D55" s="34"/>
      <c r="E55" s="34"/>
      <c r="F55" s="34"/>
      <c r="G55" s="34" t="str">
        <f t="shared" si="10"/>
        <v/>
      </c>
      <c r="H55" s="34" t="str">
        <f t="shared" si="11"/>
        <v/>
      </c>
      <c r="I55" s="34"/>
      <c r="J55" s="31">
        <f t="shared" ref="J55:S55" si="54">SUM(J56:J57)</f>
        <v>50000</v>
      </c>
      <c r="K55" s="31">
        <f t="shared" si="54"/>
        <v>50000</v>
      </c>
      <c r="L55" s="31">
        <f t="shared" si="54"/>
        <v>50000</v>
      </c>
      <c r="M55" s="31">
        <f t="shared" si="54"/>
        <v>0</v>
      </c>
      <c r="N55" s="31">
        <f t="shared" ref="N55" si="55">SUM(N56:N57)</f>
        <v>0</v>
      </c>
      <c r="O55" s="31">
        <f t="shared" si="54"/>
        <v>50000</v>
      </c>
      <c r="P55" s="31">
        <f t="shared" si="54"/>
        <v>0</v>
      </c>
      <c r="Q55" s="31">
        <f t="shared" si="54"/>
        <v>0</v>
      </c>
      <c r="R55" s="40">
        <f t="shared" si="3"/>
        <v>0</v>
      </c>
      <c r="S55" s="31">
        <f t="shared" si="54"/>
        <v>0</v>
      </c>
      <c r="U55" s="31">
        <f t="shared" ref="U55:W55" si="56">SUM(U56:U57)</f>
        <v>50000</v>
      </c>
      <c r="V55" s="31">
        <f t="shared" si="56"/>
        <v>0</v>
      </c>
      <c r="W55" s="31">
        <f t="shared" si="56"/>
        <v>50000</v>
      </c>
    </row>
    <row r="56" spans="1:23" ht="15">
      <c r="A56" s="50"/>
      <c r="B56" s="86"/>
      <c r="C56" s="62"/>
      <c r="D56" s="21" t="s">
        <v>84</v>
      </c>
      <c r="E56" s="34" t="s">
        <v>42</v>
      </c>
      <c r="F56" s="34" t="s">
        <v>43</v>
      </c>
      <c r="G56" s="34" t="str">
        <f t="shared" si="10"/>
        <v>19495630100</v>
      </c>
      <c r="H56" s="34" t="str">
        <f t="shared" si="11"/>
        <v>30100</v>
      </c>
      <c r="I56" s="34" t="str">
        <f t="shared" si="12"/>
        <v>1949563010041000</v>
      </c>
      <c r="J56" s="30">
        <f>SUMIF(base!$AD:$AD,$G56,base!AF:AF)</f>
        <v>15000</v>
      </c>
      <c r="K56" s="30">
        <f>SUMIF(base!$AD:$AD,$G56,base!AG:AG)</f>
        <v>15000</v>
      </c>
      <c r="L56" s="30">
        <f>SUMIF(base!$AD:$AD,$G56,base!AI:AI)</f>
        <v>50000</v>
      </c>
      <c r="M56" s="30">
        <f>SUMIF(base!$AD:$AD,$G56,base!AK:AK)</f>
        <v>0</v>
      </c>
      <c r="N56" s="30">
        <f>SUMIF(base!$AD:$AD,$G56,base!AM:AM)</f>
        <v>0</v>
      </c>
      <c r="O56" s="30">
        <f>SUMIF(base!$AE:$AE,$I56,base!AJ:AJ)</f>
        <v>50000</v>
      </c>
      <c r="P56" s="23">
        <f>SUMIF(base!$AD:$AD,$G56,base!AL:AL)</f>
        <v>0</v>
      </c>
      <c r="Q56" s="23">
        <f>SUMIF(base!$AD:$AD,$G56,base!AN:AN)</f>
        <v>0</v>
      </c>
      <c r="R56" s="39">
        <f t="shared" si="3"/>
        <v>0</v>
      </c>
      <c r="S56" s="23">
        <f>SUMIF(base!$AD:$AD,$G56,base!AO:AO)</f>
        <v>0</v>
      </c>
      <c r="U56" s="30">
        <f>SUMIF(base!$AE:$AE,$I56,base!AJ:AJ)</f>
        <v>50000</v>
      </c>
      <c r="V56" s="30">
        <f t="shared" si="9"/>
        <v>0</v>
      </c>
      <c r="W56" s="30">
        <f>SUMIF(base!$AD:$AD,$G56,base!AJ:AJ)</f>
        <v>50000</v>
      </c>
    </row>
    <row r="57" spans="1:23" ht="15">
      <c r="A57" s="50"/>
      <c r="B57" s="86"/>
      <c r="C57" s="62"/>
      <c r="D57" s="21" t="s">
        <v>85</v>
      </c>
      <c r="E57" s="34" t="s">
        <v>42</v>
      </c>
      <c r="F57" s="34" t="s">
        <v>45</v>
      </c>
      <c r="G57" s="34" t="str">
        <f t="shared" si="10"/>
        <v>19182830944</v>
      </c>
      <c r="H57" s="34" t="str">
        <f t="shared" si="11"/>
        <v>30944</v>
      </c>
      <c r="I57" s="34" t="str">
        <f t="shared" si="12"/>
        <v>1918283094441000</v>
      </c>
      <c r="J57" s="30">
        <f>SUMIF(base!$AD:$AD,$G57,base!AF:AF)</f>
        <v>35000</v>
      </c>
      <c r="K57" s="30">
        <f>SUMIF(base!$AD:$AD,$G57,base!AG:AG)</f>
        <v>35000</v>
      </c>
      <c r="L57" s="30">
        <f>SUMIF(base!$AD:$AD,$G57,base!AI:AI)</f>
        <v>0</v>
      </c>
      <c r="M57" s="30">
        <f>SUMIF(base!$AD:$AD,$G57,base!AK:AK)</f>
        <v>0</v>
      </c>
      <c r="N57" s="30">
        <f>SUMIF(base!$AD:$AD,$G57,base!AM:AM)</f>
        <v>0</v>
      </c>
      <c r="O57" s="30">
        <f>SUMIF(base!$AE:$AE,$I57,base!AJ:AJ)</f>
        <v>0</v>
      </c>
      <c r="P57" s="23">
        <f>SUMIF(base!$AD:$AD,$G57,base!AL:AL)</f>
        <v>0</v>
      </c>
      <c r="Q57" s="23">
        <f>SUMIF(base!$AD:$AD,$G57,base!AN:AN)</f>
        <v>0</v>
      </c>
      <c r="R57" s="39">
        <f t="shared" si="3"/>
        <v>0</v>
      </c>
      <c r="S57" s="23">
        <f>SUMIF(base!$AD:$AD,$G57,base!AO:AO)</f>
        <v>0</v>
      </c>
      <c r="U57" s="30">
        <f>SUMIF(base!$AE:$AE,$I57,base!AJ:AJ)</f>
        <v>0</v>
      </c>
      <c r="V57" s="30">
        <f t="shared" si="9"/>
        <v>0</v>
      </c>
      <c r="W57" s="30">
        <f>SUMIF(base!$AD:$AD,$G57,base!AJ:AJ)</f>
        <v>0</v>
      </c>
    </row>
    <row r="58" spans="1:23" ht="15">
      <c r="A58" s="50"/>
      <c r="B58" s="86"/>
      <c r="C58" s="62"/>
      <c r="D58" s="21"/>
      <c r="E58" s="34"/>
      <c r="F58" s="34"/>
      <c r="G58" s="34" t="str">
        <f t="shared" si="10"/>
        <v/>
      </c>
      <c r="H58" s="34" t="str">
        <f t="shared" si="11"/>
        <v/>
      </c>
      <c r="I58" s="34"/>
      <c r="J58" s="30">
        <f>SUMIF(base!$AD:$AD,$G58,base!AF:AF)</f>
        <v>0</v>
      </c>
      <c r="K58" s="30">
        <f>SUMIF(base!$AD:$AD,$G58,base!AG:AG)</f>
        <v>0</v>
      </c>
      <c r="L58" s="30">
        <f>SUMIF(base!$AD:$AD,$G58,base!AI:AI)</f>
        <v>0</v>
      </c>
      <c r="M58" s="30">
        <f>SUMIF(base!$AD:$AD,$G58,base!AK:AK)</f>
        <v>0</v>
      </c>
      <c r="N58" s="30">
        <f>SUMIF(base!$AD:$AD,$G58,base!AM:AM)</f>
        <v>0</v>
      </c>
      <c r="O58" s="30">
        <f>SUMIF(base!$AE:$AE,$I58,base!AJ:AJ)</f>
        <v>0</v>
      </c>
      <c r="P58" s="23">
        <f>SUMIF(base!$AD:$AD,$G58,base!AL:AL)</f>
        <v>0</v>
      </c>
      <c r="Q58" s="23">
        <f>SUMIF(base!$AD:$AD,$G58,base!AN:AN)</f>
        <v>0</v>
      </c>
      <c r="R58" s="39">
        <f t="shared" si="3"/>
        <v>0</v>
      </c>
      <c r="S58" s="23">
        <f>SUMIF(base!$AD:$AD,$G58,base!AO:AO)</f>
        <v>0</v>
      </c>
      <c r="U58" s="30">
        <f>SUMIF(base!$AE:$AE,$I58,base!AJ:AJ)</f>
        <v>0</v>
      </c>
      <c r="V58" s="30">
        <f t="shared" si="9"/>
        <v>0</v>
      </c>
      <c r="W58" s="30">
        <f>SUMIF(base!$AD:$AD,$G58,base!AJ:AJ)</f>
        <v>0</v>
      </c>
    </row>
    <row r="59" spans="1:23" ht="15">
      <c r="A59" s="50"/>
      <c r="B59" s="86"/>
      <c r="C59" s="62"/>
      <c r="D59" s="21"/>
      <c r="E59" s="34"/>
      <c r="F59" s="34"/>
      <c r="G59" s="34" t="str">
        <f t="shared" si="10"/>
        <v/>
      </c>
      <c r="H59" s="34" t="str">
        <f t="shared" si="11"/>
        <v/>
      </c>
      <c r="I59" s="34"/>
      <c r="J59" s="30"/>
      <c r="K59" s="30"/>
      <c r="L59" s="30"/>
      <c r="M59" s="30"/>
      <c r="N59" s="30"/>
      <c r="O59" s="30"/>
      <c r="P59" s="23"/>
      <c r="Q59" s="23"/>
      <c r="R59" s="39">
        <f t="shared" si="3"/>
        <v>0</v>
      </c>
      <c r="S59" s="23"/>
      <c r="U59" s="30"/>
      <c r="V59" s="30">
        <f t="shared" si="9"/>
        <v>0</v>
      </c>
      <c r="W59" s="30">
        <f>SUMIF(base!$AD:$AD,$G59,base!AJ:AJ)</f>
        <v>0</v>
      </c>
    </row>
    <row r="60" spans="1:23" ht="17.25">
      <c r="A60" s="50"/>
      <c r="B60" s="60" t="s">
        <v>60</v>
      </c>
      <c r="C60" s="62" t="s">
        <v>86</v>
      </c>
      <c r="D60" s="21"/>
      <c r="E60" s="34"/>
      <c r="F60" s="34"/>
      <c r="G60" s="34" t="str">
        <f t="shared" si="10"/>
        <v/>
      </c>
      <c r="H60" s="34" t="str">
        <f t="shared" si="11"/>
        <v/>
      </c>
      <c r="I60" s="34"/>
      <c r="J60" s="31">
        <f t="shared" ref="J60:S60" si="57">SUM(J61:J62)</f>
        <v>30000000</v>
      </c>
      <c r="K60" s="31">
        <f t="shared" si="57"/>
        <v>30000000</v>
      </c>
      <c r="L60" s="31">
        <f t="shared" si="57"/>
        <v>35000000</v>
      </c>
      <c r="M60" s="31">
        <f t="shared" si="57"/>
        <v>0</v>
      </c>
      <c r="N60" s="31">
        <f t="shared" ref="N60" si="58">SUM(N61:N62)</f>
        <v>28766000</v>
      </c>
      <c r="O60" s="31">
        <f t="shared" si="57"/>
        <v>6234000</v>
      </c>
      <c r="P60" s="31">
        <f t="shared" si="57"/>
        <v>0</v>
      </c>
      <c r="Q60" s="31">
        <f t="shared" si="57"/>
        <v>14572542.210000001</v>
      </c>
      <c r="R60" s="40">
        <f t="shared" si="3"/>
        <v>0.82188571428571433</v>
      </c>
      <c r="S60" s="31">
        <f t="shared" si="57"/>
        <v>14572542.210000001</v>
      </c>
      <c r="U60" s="31">
        <f t="shared" ref="U60:W60" si="59">SUM(U61:U62)</f>
        <v>6234000</v>
      </c>
      <c r="V60" s="31">
        <f t="shared" si="59"/>
        <v>0</v>
      </c>
      <c r="W60" s="31">
        <f t="shared" si="59"/>
        <v>6234000</v>
      </c>
    </row>
    <row r="61" spans="1:23" ht="15">
      <c r="A61" s="50"/>
      <c r="B61" s="86"/>
      <c r="C61" s="62"/>
      <c r="D61" s="21" t="s">
        <v>87</v>
      </c>
      <c r="E61" s="34" t="s">
        <v>42</v>
      </c>
      <c r="F61" s="34" t="s">
        <v>43</v>
      </c>
      <c r="G61" s="34" t="str">
        <f t="shared" si="10"/>
        <v>19496030100</v>
      </c>
      <c r="H61" s="34" t="str">
        <f t="shared" si="11"/>
        <v>30100</v>
      </c>
      <c r="I61" s="34" t="str">
        <f t="shared" si="12"/>
        <v>1949603010041000</v>
      </c>
      <c r="J61" s="30">
        <f>SUMIF(base!$AD:$AD,$G61,base!AF:AF)</f>
        <v>9000000</v>
      </c>
      <c r="K61" s="30">
        <f>SUMIF(base!$AD:$AD,$G61,base!AG:AG)</f>
        <v>9000000</v>
      </c>
      <c r="L61" s="30">
        <f>SUMIF(base!$AD:$AD,$G61,base!AI:AI)</f>
        <v>35000000</v>
      </c>
      <c r="M61" s="30">
        <f>SUMIF(base!$AD:$AD,$G61,base!AK:AK)</f>
        <v>0</v>
      </c>
      <c r="N61" s="30">
        <f>SUMIF(base!$AD:$AD,$G61,base!AM:AM)</f>
        <v>28766000</v>
      </c>
      <c r="O61" s="30">
        <f>SUMIF(base!$AE:$AE,$I61,base!AJ:AJ)</f>
        <v>6234000</v>
      </c>
      <c r="P61" s="23">
        <f>SUMIF(base!$AD:$AD,$G61,base!AL:AL)</f>
        <v>0</v>
      </c>
      <c r="Q61" s="23">
        <f>SUMIF(base!$AD:$AD,$G61,base!AN:AN)</f>
        <v>14572542.210000001</v>
      </c>
      <c r="R61" s="39">
        <f t="shared" si="3"/>
        <v>0.82188571428571433</v>
      </c>
      <c r="S61" s="23">
        <f>SUMIF(base!$AD:$AD,$G61,base!AO:AO)</f>
        <v>14572542.210000001</v>
      </c>
      <c r="U61" s="30">
        <f>SUMIF(base!$AE:$AE,$I61,base!AJ:AJ)</f>
        <v>6234000</v>
      </c>
      <c r="V61" s="30">
        <f t="shared" si="9"/>
        <v>0</v>
      </c>
      <c r="W61" s="30">
        <f>SUMIF(base!$AD:$AD,$G61,base!AJ:AJ)</f>
        <v>6234000</v>
      </c>
    </row>
    <row r="62" spans="1:23" ht="15">
      <c r="A62" s="50"/>
      <c r="B62" s="86"/>
      <c r="C62" s="62"/>
      <c r="D62" s="21" t="s">
        <v>88</v>
      </c>
      <c r="E62" s="34" t="s">
        <v>42</v>
      </c>
      <c r="F62" s="34" t="s">
        <v>45</v>
      </c>
      <c r="G62" s="34" t="str">
        <f t="shared" si="10"/>
        <v>19183230944</v>
      </c>
      <c r="H62" s="34" t="str">
        <f t="shared" si="11"/>
        <v>30944</v>
      </c>
      <c r="I62" s="34" t="str">
        <f t="shared" si="12"/>
        <v>1918323094441000</v>
      </c>
      <c r="J62" s="30">
        <f>SUMIF(base!$AD:$AD,$G62,base!AF:AF)</f>
        <v>21000000</v>
      </c>
      <c r="K62" s="30">
        <f>SUMIF(base!$AD:$AD,$G62,base!AG:AG)</f>
        <v>21000000</v>
      </c>
      <c r="L62" s="30">
        <f>SUMIF(base!$AD:$AD,$G62,base!AI:AI)</f>
        <v>0</v>
      </c>
      <c r="M62" s="30">
        <f>SUMIF(base!$AD:$AD,$G62,base!AK:AK)</f>
        <v>0</v>
      </c>
      <c r="N62" s="30">
        <f>SUMIF(base!$AD:$AD,$G62,base!AM:AM)</f>
        <v>0</v>
      </c>
      <c r="O62" s="30">
        <f>SUMIF(base!$AE:$AE,$I62,base!AJ:AJ)</f>
        <v>0</v>
      </c>
      <c r="P62" s="23">
        <f>SUMIF(base!$AD:$AD,$G62,base!AL:AL)</f>
        <v>0</v>
      </c>
      <c r="Q62" s="23">
        <f>SUMIF(base!$AD:$AD,$G62,base!AN:AN)</f>
        <v>0</v>
      </c>
      <c r="R62" s="39">
        <f t="shared" si="3"/>
        <v>0</v>
      </c>
      <c r="S62" s="23">
        <f>SUMIF(base!$AD:$AD,$G62,base!AO:AO)</f>
        <v>0</v>
      </c>
      <c r="U62" s="30">
        <f>SUMIF(base!$AE:$AE,$I62,base!AJ:AJ)</f>
        <v>0</v>
      </c>
      <c r="V62" s="30">
        <f t="shared" si="9"/>
        <v>0</v>
      </c>
      <c r="W62" s="30">
        <f>SUMIF(base!$AD:$AD,$G62,base!AJ:AJ)</f>
        <v>0</v>
      </c>
    </row>
    <row r="63" spans="1:23" ht="15">
      <c r="A63" s="50"/>
      <c r="B63" s="86"/>
      <c r="C63" s="62"/>
      <c r="D63" s="21"/>
      <c r="E63" s="34"/>
      <c r="F63" s="34"/>
      <c r="G63" s="34" t="str">
        <f t="shared" si="10"/>
        <v/>
      </c>
      <c r="H63" s="34" t="str">
        <f t="shared" si="11"/>
        <v/>
      </c>
      <c r="I63" s="34"/>
      <c r="J63" s="30">
        <f>SUMIF(base!$AD:$AD,$G63,base!AF:AF)</f>
        <v>0</v>
      </c>
      <c r="K63" s="30">
        <f>SUMIF(base!$AD:$AD,$G63,base!AG:AG)</f>
        <v>0</v>
      </c>
      <c r="L63" s="30">
        <f>SUMIF(base!$AD:$AD,$G63,base!AI:AI)</f>
        <v>0</v>
      </c>
      <c r="M63" s="30">
        <f>SUMIF(base!$AD:$AD,$G63,base!AK:AK)</f>
        <v>0</v>
      </c>
      <c r="N63" s="30">
        <f>SUMIF(base!$AD:$AD,$G63,base!AM:AM)</f>
        <v>0</v>
      </c>
      <c r="O63" s="30">
        <f>SUMIF(base!$AE:$AE,$I63,base!AJ:AJ)</f>
        <v>0</v>
      </c>
      <c r="P63" s="23">
        <f>SUMIF(base!$AD:$AD,$G63,base!AL:AL)</f>
        <v>0</v>
      </c>
      <c r="Q63" s="23">
        <f>SUMIF(base!$AD:$AD,$G63,base!AN:AN)</f>
        <v>0</v>
      </c>
      <c r="R63" s="39">
        <f t="shared" si="3"/>
        <v>0</v>
      </c>
      <c r="S63" s="23">
        <f>SUMIF(base!$AD:$AD,$G63,base!AO:AO)</f>
        <v>0</v>
      </c>
      <c r="U63" s="30">
        <f>SUMIF(base!$AE:$AE,$I63,base!AJ:AJ)</f>
        <v>0</v>
      </c>
      <c r="V63" s="30">
        <f t="shared" si="9"/>
        <v>0</v>
      </c>
      <c r="W63" s="30">
        <f>SUMIF(base!$AD:$AD,$G63,base!AJ:AJ)</f>
        <v>0</v>
      </c>
    </row>
    <row r="64" spans="1:23" ht="17.25">
      <c r="A64" s="50"/>
      <c r="B64" s="60" t="s">
        <v>89</v>
      </c>
      <c r="C64" s="62" t="s">
        <v>90</v>
      </c>
      <c r="D64" s="21"/>
      <c r="E64" s="34"/>
      <c r="F64" s="34"/>
      <c r="G64" s="34" t="str">
        <f t="shared" si="10"/>
        <v/>
      </c>
      <c r="H64" s="34" t="str">
        <f t="shared" si="11"/>
        <v/>
      </c>
      <c r="I64" s="34"/>
      <c r="J64" s="31">
        <f t="shared" ref="J64:S64" si="60">SUM(J65:J66)</f>
        <v>100000000</v>
      </c>
      <c r="K64" s="31">
        <f t="shared" si="60"/>
        <v>98200000</v>
      </c>
      <c r="L64" s="31">
        <f t="shared" si="60"/>
        <v>89091581</v>
      </c>
      <c r="M64" s="31">
        <f t="shared" si="60"/>
        <v>89091581</v>
      </c>
      <c r="N64" s="31">
        <f t="shared" ref="N64" si="61">SUM(N65:N66)</f>
        <v>0</v>
      </c>
      <c r="O64" s="31">
        <f t="shared" si="60"/>
        <v>0</v>
      </c>
      <c r="P64" s="31">
        <f t="shared" si="60"/>
        <v>0</v>
      </c>
      <c r="Q64" s="31">
        <f t="shared" si="60"/>
        <v>0</v>
      </c>
      <c r="R64" s="40">
        <f t="shared" si="3"/>
        <v>0</v>
      </c>
      <c r="S64" s="31">
        <f t="shared" si="60"/>
        <v>0</v>
      </c>
      <c r="U64" s="31">
        <f t="shared" ref="U64:W64" si="62">SUM(U65:U66)</f>
        <v>0</v>
      </c>
      <c r="V64" s="31">
        <f t="shared" si="62"/>
        <v>0</v>
      </c>
      <c r="W64" s="31">
        <f t="shared" si="62"/>
        <v>0</v>
      </c>
    </row>
    <row r="65" spans="1:23" ht="15">
      <c r="A65" s="50"/>
      <c r="B65" s="52"/>
      <c r="C65" s="50"/>
      <c r="D65" s="21" t="s">
        <v>91</v>
      </c>
      <c r="E65" s="34" t="s">
        <v>42</v>
      </c>
      <c r="F65" s="34" t="s">
        <v>43</v>
      </c>
      <c r="G65" s="34" t="str">
        <f t="shared" si="10"/>
        <v>19496130100</v>
      </c>
      <c r="H65" s="34" t="str">
        <f t="shared" si="11"/>
        <v>30100</v>
      </c>
      <c r="I65" s="34" t="str">
        <f t="shared" si="12"/>
        <v>1949613010041000</v>
      </c>
      <c r="J65" s="30">
        <f>SUMIF(base!$AD:$AD,$G65,base!AF:AF)</f>
        <v>30000000</v>
      </c>
      <c r="K65" s="30">
        <f>SUMIF(base!$AD:$AD,$G65,base!AG:AG)</f>
        <v>28200000</v>
      </c>
      <c r="L65" s="30">
        <f>SUMIF(base!$AD:$AD,$G65,base!AI:AI)</f>
        <v>89091581</v>
      </c>
      <c r="M65" s="30">
        <f>SUMIF(base!$AD:$AD,$G65,base!AK:AK)</f>
        <v>89091581</v>
      </c>
      <c r="N65" s="30">
        <f>SUMIF(base!$AD:$AD,$G65,base!AM:AM)</f>
        <v>0</v>
      </c>
      <c r="O65" s="30">
        <f>SUMIF(base!$AD:$AD,$G65,base!AJ:AJ)</f>
        <v>0</v>
      </c>
      <c r="P65" s="23">
        <f>SUMIF(base!$AD:$AD,$G65,base!AL:AL)</f>
        <v>0</v>
      </c>
      <c r="Q65" s="23">
        <f>SUMIF(base!$AD:$AD,$G65,base!AN:AN)</f>
        <v>0</v>
      </c>
      <c r="R65" s="39">
        <f t="shared" si="3"/>
        <v>0</v>
      </c>
      <c r="S65" s="23">
        <f>SUMIF(base!$AD:$AD,$G65,base!AO:AO)</f>
        <v>0</v>
      </c>
      <c r="U65" s="30">
        <f>SUMIF(base!$AE:$AE,$I65,base!AJ:AJ)</f>
        <v>0</v>
      </c>
      <c r="V65" s="30">
        <f t="shared" si="9"/>
        <v>0</v>
      </c>
      <c r="W65" s="30">
        <f>SUMIF(base!$AD:$AD,$G65,base!AJ:AJ)</f>
        <v>0</v>
      </c>
    </row>
    <row r="66" spans="1:23" ht="15">
      <c r="A66" s="50"/>
      <c r="B66" s="52"/>
      <c r="C66" s="50"/>
      <c r="D66" s="21" t="s">
        <v>92</v>
      </c>
      <c r="E66" s="34" t="s">
        <v>42</v>
      </c>
      <c r="F66" s="34" t="s">
        <v>45</v>
      </c>
      <c r="G66" s="34" t="str">
        <f t="shared" si="10"/>
        <v>19183330944</v>
      </c>
      <c r="H66" s="34" t="str">
        <f t="shared" si="11"/>
        <v>30944</v>
      </c>
      <c r="I66" s="34" t="str">
        <f t="shared" si="12"/>
        <v>1918333094441000</v>
      </c>
      <c r="J66" s="30">
        <f>SUMIF(base!$AD:$AD,$G66,base!AF:AF)</f>
        <v>70000000</v>
      </c>
      <c r="K66" s="30">
        <f>SUMIF(base!$AD:$AD,$G66,base!AG:AG)</f>
        <v>70000000</v>
      </c>
      <c r="L66" s="30">
        <f>SUMIF(base!$AD:$AD,$G66,base!AI:AI)</f>
        <v>0</v>
      </c>
      <c r="M66" s="30">
        <f>SUMIF(base!$AD:$AD,$G66,base!AK:AK)</f>
        <v>0</v>
      </c>
      <c r="N66" s="30">
        <f>SUMIF(base!$AD:$AD,$G66,base!AM:AM)</f>
        <v>0</v>
      </c>
      <c r="O66" s="30">
        <f>SUMIF(base!$AD:$AD,$G66,base!AJ:AJ)</f>
        <v>0</v>
      </c>
      <c r="P66" s="23">
        <f>SUMIF(base!$AD:$AD,$G66,base!AL:AL)</f>
        <v>0</v>
      </c>
      <c r="Q66" s="23">
        <f>SUMIF(base!$AD:$AD,$G66,base!AN:AN)</f>
        <v>0</v>
      </c>
      <c r="R66" s="39">
        <f t="shared" si="3"/>
        <v>0</v>
      </c>
      <c r="S66" s="23">
        <f>SUMIF(base!$AD:$AD,$G66,base!AO:AO)</f>
        <v>0</v>
      </c>
      <c r="U66" s="30">
        <f>SUMIF(base!$AE:$AE,$I66,base!AJ:AJ)</f>
        <v>0</v>
      </c>
      <c r="V66" s="30">
        <f t="shared" si="9"/>
        <v>0</v>
      </c>
      <c r="W66" s="30">
        <f>SUMIF(base!$AD:$AD,$G66,base!AJ:AJ)</f>
        <v>0</v>
      </c>
    </row>
    <row r="67" spans="1:23" ht="15">
      <c r="A67" s="50"/>
      <c r="B67" s="52"/>
      <c r="C67" s="50"/>
      <c r="D67" s="34"/>
      <c r="E67" s="34"/>
      <c r="F67" s="34"/>
      <c r="G67" s="34" t="str">
        <f t="shared" si="10"/>
        <v/>
      </c>
      <c r="H67" s="34" t="str">
        <f t="shared" si="11"/>
        <v/>
      </c>
      <c r="I67" s="34"/>
      <c r="J67" s="30"/>
      <c r="K67" s="30"/>
      <c r="L67" s="30"/>
      <c r="M67" s="30"/>
      <c r="N67" s="30">
        <f>SUMIF(base!$AD:$AD,$G67,base!AM:AM)</f>
        <v>0</v>
      </c>
      <c r="O67" s="30"/>
      <c r="P67" s="23"/>
      <c r="Q67" s="23"/>
      <c r="R67" s="39">
        <f t="shared" si="3"/>
        <v>0</v>
      </c>
      <c r="S67" s="23"/>
      <c r="U67" s="30"/>
      <c r="V67" s="30">
        <f t="shared" si="9"/>
        <v>0</v>
      </c>
      <c r="W67" s="30">
        <f>SUMIF(base!$AD:$AD,$G67,base!AJ:AJ)</f>
        <v>0</v>
      </c>
    </row>
    <row r="68" spans="1:23" ht="15.75" customHeight="1">
      <c r="A68" s="171" t="s">
        <v>74</v>
      </c>
      <c r="B68" s="171"/>
      <c r="C68" s="172"/>
      <c r="D68" s="112"/>
      <c r="E68" s="112"/>
      <c r="F68" s="113"/>
      <c r="G68" s="113" t="str">
        <f t="shared" si="10"/>
        <v/>
      </c>
      <c r="H68" s="113" t="str">
        <f t="shared" si="11"/>
        <v/>
      </c>
      <c r="I68" s="113"/>
      <c r="J68" s="114">
        <f t="shared" ref="J68:W68" si="63">J69</f>
        <v>40620064</v>
      </c>
      <c r="K68" s="114">
        <f t="shared" si="63"/>
        <v>39888902</v>
      </c>
      <c r="L68" s="114">
        <f t="shared" si="63"/>
        <v>54439571</v>
      </c>
      <c r="M68" s="114">
        <f t="shared" si="63"/>
        <v>0</v>
      </c>
      <c r="N68" s="114">
        <f t="shared" si="63"/>
        <v>50415000</v>
      </c>
      <c r="O68" s="114">
        <f t="shared" si="63"/>
        <v>4024571</v>
      </c>
      <c r="P68" s="114">
        <f t="shared" si="63"/>
        <v>0</v>
      </c>
      <c r="Q68" s="114">
        <f t="shared" si="63"/>
        <v>19409659.91</v>
      </c>
      <c r="R68" s="115">
        <f t="shared" si="3"/>
        <v>0.92607269076385634</v>
      </c>
      <c r="S68" s="114">
        <f t="shared" si="63"/>
        <v>18576845.350000001</v>
      </c>
      <c r="U68" s="114">
        <f t="shared" si="63"/>
        <v>4024571</v>
      </c>
      <c r="V68" s="114">
        <f t="shared" si="63"/>
        <v>0</v>
      </c>
      <c r="W68" s="114">
        <f t="shared" si="63"/>
        <v>4024571</v>
      </c>
    </row>
    <row r="69" spans="1:23" ht="17.25">
      <c r="A69" s="50"/>
      <c r="B69" s="60" t="s">
        <v>52</v>
      </c>
      <c r="C69" s="62" t="s">
        <v>93</v>
      </c>
      <c r="D69" s="34"/>
      <c r="E69" s="34"/>
      <c r="F69" s="34"/>
      <c r="G69" s="34" t="str">
        <f t="shared" si="10"/>
        <v/>
      </c>
      <c r="H69" s="34" t="str">
        <f t="shared" si="11"/>
        <v/>
      </c>
      <c r="I69" s="34"/>
      <c r="J69" s="31">
        <f t="shared" ref="J69:S69" si="64">SUM(J70:J71)</f>
        <v>40620064</v>
      </c>
      <c r="K69" s="31">
        <f t="shared" si="64"/>
        <v>39888902</v>
      </c>
      <c r="L69" s="31">
        <f t="shared" si="64"/>
        <v>54439571</v>
      </c>
      <c r="M69" s="31">
        <f t="shared" si="64"/>
        <v>0</v>
      </c>
      <c r="N69" s="31">
        <f t="shared" ref="N69" si="65">SUM(N70:N71)</f>
        <v>50415000</v>
      </c>
      <c r="O69" s="31">
        <f t="shared" si="64"/>
        <v>4024571</v>
      </c>
      <c r="P69" s="31">
        <f t="shared" si="64"/>
        <v>0</v>
      </c>
      <c r="Q69" s="31">
        <f t="shared" si="64"/>
        <v>19409659.91</v>
      </c>
      <c r="R69" s="40">
        <f t="shared" si="3"/>
        <v>0.92607269076385634</v>
      </c>
      <c r="S69" s="31">
        <f t="shared" si="64"/>
        <v>18576845.350000001</v>
      </c>
      <c r="U69" s="31">
        <f t="shared" ref="U69:W69" si="66">SUM(U70:U71)</f>
        <v>4024571</v>
      </c>
      <c r="V69" s="31">
        <f t="shared" si="66"/>
        <v>0</v>
      </c>
      <c r="W69" s="31">
        <f t="shared" si="66"/>
        <v>4024571</v>
      </c>
    </row>
    <row r="70" spans="1:23" ht="15">
      <c r="A70" s="51"/>
      <c r="B70" s="52"/>
      <c r="C70" s="51"/>
      <c r="D70" s="25">
        <v>194950</v>
      </c>
      <c r="E70" s="25" t="s">
        <v>42</v>
      </c>
      <c r="F70" s="44" t="s">
        <v>43</v>
      </c>
      <c r="G70" s="44" t="str">
        <f t="shared" si="10"/>
        <v>19495030100</v>
      </c>
      <c r="H70" s="44" t="str">
        <f t="shared" si="11"/>
        <v>30100</v>
      </c>
      <c r="I70" s="44" t="str">
        <f t="shared" si="12"/>
        <v>1949503010041000</v>
      </c>
      <c r="J70" s="30">
        <f>SUMIF(base!$AD:$AD,$G70,base!AF:AF)</f>
        <v>12186019</v>
      </c>
      <c r="K70" s="30">
        <f>SUMIF(base!$AD:$AD,$G70,base!AG:AG)</f>
        <v>11454857</v>
      </c>
      <c r="L70" s="30">
        <f>SUMIF(base!$AD:$AD,$G70,base!AI:AI)</f>
        <v>54439571</v>
      </c>
      <c r="M70" s="35">
        <f>SUMIF(base!$AD:$AD,$G70,base!AK:AK)</f>
        <v>0</v>
      </c>
      <c r="N70" s="35">
        <f>SUMIF(base!$AD:$AD,$G70,base!AM:AM)</f>
        <v>50415000</v>
      </c>
      <c r="O70" s="35">
        <f>SUMIF(base!$AE:$AE,$I70,base!AJ:AJ)</f>
        <v>4024571</v>
      </c>
      <c r="P70" s="36">
        <f>SUMIF(base!$AD:$AD,$G70,base!AL:AL)</f>
        <v>0</v>
      </c>
      <c r="Q70" s="35">
        <f>SUMIF(base!$AD:$AD,$G70,base!AN:AN)</f>
        <v>19409659.91</v>
      </c>
      <c r="R70" s="39">
        <f t="shared" si="3"/>
        <v>0.92607269076385634</v>
      </c>
      <c r="S70" s="35">
        <f>SUMIF(base!$AD:$AD,$G70,base!AO:AO)</f>
        <v>18576845.350000001</v>
      </c>
      <c r="U70" s="35">
        <f>SUMIF(base!$AE:$AE,$I70,base!AJ:AJ)</f>
        <v>4024571</v>
      </c>
      <c r="V70" s="35">
        <f t="shared" si="9"/>
        <v>0</v>
      </c>
      <c r="W70" s="35">
        <f>SUMIF(base!$AD:$AD,$G70,base!AJ:AJ)</f>
        <v>4024571</v>
      </c>
    </row>
    <row r="71" spans="1:23" ht="15">
      <c r="A71" s="51"/>
      <c r="B71" s="52"/>
      <c r="C71" s="50"/>
      <c r="D71" s="25" t="s">
        <v>94</v>
      </c>
      <c r="E71" s="25">
        <v>3</v>
      </c>
      <c r="F71" s="44" t="s">
        <v>45</v>
      </c>
      <c r="G71" s="44" t="str">
        <f t="shared" si="10"/>
        <v>19182230944</v>
      </c>
      <c r="H71" s="44" t="str">
        <f t="shared" si="11"/>
        <v>30944</v>
      </c>
      <c r="I71" s="44" t="str">
        <f t="shared" si="12"/>
        <v>1918223094441000</v>
      </c>
      <c r="J71" s="30">
        <f>SUMIF(base!$AD:$AD,$G71,base!AF:AF)</f>
        <v>28434045</v>
      </c>
      <c r="K71" s="30">
        <f>SUMIF(base!$AD:$AD,$G71,base!AG:AG)</f>
        <v>28434045</v>
      </c>
      <c r="L71" s="30">
        <f>SUMIF(base!$AD:$AD,$G71,base!AI:AI)</f>
        <v>0</v>
      </c>
      <c r="M71" s="30">
        <f>SUMIF(base!$AD:$AD,$G71,base!AK:AK)</f>
        <v>0</v>
      </c>
      <c r="N71" s="30">
        <f>SUMIF(base!$AD:$AD,$G71,base!AM:AM)</f>
        <v>0</v>
      </c>
      <c r="O71" s="35">
        <f>SUMIF(base!$AE:$AE,$I71,base!AJ:AJ)</f>
        <v>0</v>
      </c>
      <c r="P71" s="35">
        <f>SUMIF(base!$AD:$AD,$G71,base!AL:AL)</f>
        <v>0</v>
      </c>
      <c r="Q71" s="35">
        <f>SUMIF(base!$AD:$AD,$G71,base!AN:AN)</f>
        <v>0</v>
      </c>
      <c r="R71" s="39">
        <f t="shared" si="3"/>
        <v>0</v>
      </c>
      <c r="S71" s="35">
        <f>SUMIF(base!$AD:$AD,$G71,base!AO:AO)</f>
        <v>0</v>
      </c>
      <c r="U71" s="35">
        <f>SUMIF(base!$AE:$AE,$I71,base!AJ:AJ)</f>
        <v>0</v>
      </c>
      <c r="V71" s="35">
        <f t="shared" si="9"/>
        <v>0</v>
      </c>
      <c r="W71" s="35">
        <f>SUMIF(base!$AD:$AD,$G71,base!AJ:AJ)</f>
        <v>0</v>
      </c>
    </row>
    <row r="72" spans="1:23" s="15" customFormat="1" ht="15">
      <c r="A72" s="51"/>
      <c r="B72" s="52"/>
      <c r="C72" s="51"/>
      <c r="D72" s="25"/>
      <c r="E72" s="25"/>
      <c r="F72" s="44"/>
      <c r="G72" s="44" t="str">
        <f t="shared" si="10"/>
        <v/>
      </c>
      <c r="H72" s="44" t="str">
        <f t="shared" si="11"/>
        <v/>
      </c>
      <c r="I72" s="44"/>
      <c r="J72" s="30"/>
      <c r="K72" s="30"/>
      <c r="L72" s="95"/>
      <c r="M72" s="95"/>
      <c r="N72" s="95">
        <f>SUMIF(base!$AD:$AD,$G72,base!AM:AM)</f>
        <v>0</v>
      </c>
      <c r="O72" s="95">
        <f>SUMIF(base!$AE:$AE,$I72,base!AJ:AJ)</f>
        <v>0</v>
      </c>
      <c r="P72" s="44"/>
      <c r="Q72" s="44"/>
      <c r="R72" s="39">
        <f t="shared" si="3"/>
        <v>0</v>
      </c>
      <c r="S72" s="44"/>
      <c r="U72" s="95"/>
      <c r="V72" s="95">
        <f t="shared" si="9"/>
        <v>0</v>
      </c>
      <c r="W72" s="95">
        <f>SUMIF(base!$AD:$AD,$G72,base!AJ:AJ)</f>
        <v>0</v>
      </c>
    </row>
    <row r="73" spans="1:23" ht="20.100000000000001" customHeight="1">
      <c r="A73" s="50"/>
      <c r="B73" s="52"/>
      <c r="C73" s="50"/>
      <c r="D73" s="34"/>
      <c r="E73" s="34"/>
      <c r="F73" s="34"/>
      <c r="G73" s="34" t="str">
        <f t="shared" si="10"/>
        <v/>
      </c>
      <c r="H73" s="34" t="str">
        <f t="shared" si="11"/>
        <v/>
      </c>
      <c r="I73" s="34"/>
      <c r="J73" s="30"/>
      <c r="K73" s="30"/>
      <c r="L73" s="30"/>
      <c r="M73" s="30"/>
      <c r="N73" s="30"/>
      <c r="O73" s="30"/>
      <c r="P73" s="23"/>
      <c r="Q73" s="23"/>
      <c r="R73" s="39">
        <f t="shared" ref="R73:R136" si="67">IFERROR(N73/(L73-M73),0)</f>
        <v>0</v>
      </c>
      <c r="S73" s="23"/>
      <c r="U73" s="30"/>
      <c r="V73" s="30">
        <f t="shared" ref="V73:V136" si="68">W73-U73</f>
        <v>0</v>
      </c>
      <c r="W73" s="30">
        <f>SUMIF(base!$AD:$AD,$G73,base!AJ:AJ)</f>
        <v>0</v>
      </c>
    </row>
    <row r="74" spans="1:23" ht="30.75" customHeight="1">
      <c r="A74" s="173" t="s">
        <v>95</v>
      </c>
      <c r="B74" s="173"/>
      <c r="C74" s="174"/>
      <c r="D74" s="111"/>
      <c r="E74" s="111"/>
      <c r="F74" s="111"/>
      <c r="G74" s="111" t="str">
        <f t="shared" si="10"/>
        <v/>
      </c>
      <c r="H74" s="111" t="str">
        <f t="shared" si="11"/>
        <v/>
      </c>
      <c r="I74" s="111"/>
      <c r="J74" s="109">
        <f t="shared" ref="J74:S74" si="69">SUM(J75,J80,J102,J108,J113,J126)</f>
        <v>81334229</v>
      </c>
      <c r="K74" s="109">
        <f t="shared" si="69"/>
        <v>77381377</v>
      </c>
      <c r="L74" s="109">
        <f t="shared" si="69"/>
        <v>180064973</v>
      </c>
      <c r="M74" s="109">
        <f t="shared" si="69"/>
        <v>126266420</v>
      </c>
      <c r="N74" s="109">
        <f t="shared" ref="N74" si="70">SUM(N75,N80,N102,N108,N113,N126)</f>
        <v>44839925.75</v>
      </c>
      <c r="O74" s="109">
        <f t="shared" si="69"/>
        <v>8820227.25</v>
      </c>
      <c r="P74" s="109">
        <f t="shared" si="69"/>
        <v>0</v>
      </c>
      <c r="Q74" s="109">
        <f t="shared" si="69"/>
        <v>5614322.4000000004</v>
      </c>
      <c r="R74" s="110">
        <f t="shared" si="67"/>
        <v>0.83347828611672881</v>
      </c>
      <c r="S74" s="109">
        <f t="shared" si="69"/>
        <v>5614322.4000000004</v>
      </c>
      <c r="U74" s="109">
        <f t="shared" ref="U74:W74" si="71">SUM(U75,U80,U102,U108,U113,U126)</f>
        <v>8820227.25</v>
      </c>
      <c r="V74" s="109">
        <f t="shared" si="71"/>
        <v>138400</v>
      </c>
      <c r="W74" s="109">
        <f t="shared" si="71"/>
        <v>8958627.25</v>
      </c>
    </row>
    <row r="75" spans="1:23" ht="62.25" customHeight="1">
      <c r="A75" s="171" t="s">
        <v>96</v>
      </c>
      <c r="B75" s="171"/>
      <c r="C75" s="172"/>
      <c r="D75" s="112"/>
      <c r="E75" s="112"/>
      <c r="F75" s="113"/>
      <c r="G75" s="113" t="str">
        <f t="shared" si="10"/>
        <v/>
      </c>
      <c r="H75" s="113" t="str">
        <f t="shared" si="11"/>
        <v/>
      </c>
      <c r="I75" s="113"/>
      <c r="J75" s="114">
        <f t="shared" ref="J75:W75" si="72">J76</f>
        <v>100000</v>
      </c>
      <c r="K75" s="114">
        <f t="shared" si="72"/>
        <v>98200</v>
      </c>
      <c r="L75" s="114">
        <f t="shared" si="72"/>
        <v>98200</v>
      </c>
      <c r="M75" s="114">
        <f t="shared" si="72"/>
        <v>0</v>
      </c>
      <c r="N75" s="114">
        <f t="shared" si="72"/>
        <v>98200</v>
      </c>
      <c r="O75" s="114">
        <f t="shared" si="72"/>
        <v>0</v>
      </c>
      <c r="P75" s="114">
        <f t="shared" si="72"/>
        <v>0</v>
      </c>
      <c r="Q75" s="114">
        <f t="shared" si="72"/>
        <v>83503.070000000007</v>
      </c>
      <c r="R75" s="115">
        <f t="shared" si="67"/>
        <v>1</v>
      </c>
      <c r="S75" s="114">
        <f t="shared" si="72"/>
        <v>83503.070000000007</v>
      </c>
      <c r="U75" s="114">
        <f t="shared" si="72"/>
        <v>0</v>
      </c>
      <c r="V75" s="114">
        <f t="shared" si="72"/>
        <v>0</v>
      </c>
      <c r="W75" s="114">
        <f t="shared" si="72"/>
        <v>0</v>
      </c>
    </row>
    <row r="76" spans="1:23" ht="50.25" customHeight="1">
      <c r="A76" s="50"/>
      <c r="B76" s="60" t="s">
        <v>79</v>
      </c>
      <c r="C76" s="62" t="s">
        <v>97</v>
      </c>
      <c r="D76" s="34"/>
      <c r="E76" s="34"/>
      <c r="F76" s="34"/>
      <c r="G76" s="34" t="str">
        <f t="shared" si="10"/>
        <v/>
      </c>
      <c r="H76" s="34" t="str">
        <f t="shared" si="11"/>
        <v/>
      </c>
      <c r="I76" s="34"/>
      <c r="J76" s="31">
        <f t="shared" ref="J76:S76" si="73">SUM(J77:J78)</f>
        <v>100000</v>
      </c>
      <c r="K76" s="31">
        <f t="shared" si="73"/>
        <v>98200</v>
      </c>
      <c r="L76" s="31">
        <f t="shared" si="73"/>
        <v>98200</v>
      </c>
      <c r="M76" s="31">
        <f t="shared" si="73"/>
        <v>0</v>
      </c>
      <c r="N76" s="31">
        <f t="shared" ref="N76" si="74">SUM(N77:N78)</f>
        <v>98200</v>
      </c>
      <c r="O76" s="31">
        <f t="shared" si="73"/>
        <v>0</v>
      </c>
      <c r="P76" s="31">
        <f t="shared" si="73"/>
        <v>0</v>
      </c>
      <c r="Q76" s="31">
        <f t="shared" si="73"/>
        <v>83503.070000000007</v>
      </c>
      <c r="R76" s="40">
        <f t="shared" si="67"/>
        <v>1</v>
      </c>
      <c r="S76" s="31">
        <f t="shared" si="73"/>
        <v>83503.070000000007</v>
      </c>
      <c r="U76" s="31">
        <f t="shared" ref="U76:W76" si="75">SUM(U77:U78)</f>
        <v>0</v>
      </c>
      <c r="V76" s="31">
        <f t="shared" si="75"/>
        <v>0</v>
      </c>
      <c r="W76" s="31">
        <f t="shared" si="75"/>
        <v>0</v>
      </c>
    </row>
    <row r="77" spans="1:23" ht="20.100000000000001" customHeight="1">
      <c r="A77" s="50"/>
      <c r="B77" s="52"/>
      <c r="C77" s="50"/>
      <c r="D77" s="34" t="s">
        <v>98</v>
      </c>
      <c r="E77" s="34" t="s">
        <v>42</v>
      </c>
      <c r="F77" s="34" t="s">
        <v>43</v>
      </c>
      <c r="G77" s="34" t="str">
        <f t="shared" si="10"/>
        <v>19494030100</v>
      </c>
      <c r="H77" s="34" t="str">
        <f t="shared" si="11"/>
        <v>30100</v>
      </c>
      <c r="I77" s="34" t="str">
        <f t="shared" ref="I77:I135" si="76">CONCATENATE(G77,"41000")</f>
        <v>1949403010041000</v>
      </c>
      <c r="J77" s="30">
        <f>SUMIF(base!$AD:$AD,$G77,base!AF:AF)</f>
        <v>30000</v>
      </c>
      <c r="K77" s="30">
        <f>SUMIF(base!$AD:$AD,$G77,base!AG:AG)</f>
        <v>28200</v>
      </c>
      <c r="L77" s="30">
        <f>SUMIF(base!$AD:$AD,$G77,base!AI:AI)</f>
        <v>98200</v>
      </c>
      <c r="M77" s="30">
        <f>SUMIF(base!$AD:$AD,$G77,base!AK:AK)</f>
        <v>0</v>
      </c>
      <c r="N77" s="30">
        <f>SUMIF(base!$AD:$AD,$G77,base!AM:AM)</f>
        <v>98200</v>
      </c>
      <c r="O77" s="30">
        <f>SUMIF(base!$AE:$AE,$I77,base!AJ:AJ)</f>
        <v>0</v>
      </c>
      <c r="P77" s="35">
        <f>SUMIF(base!$AD:$AD,$G77,base!AL:AL)</f>
        <v>0</v>
      </c>
      <c r="Q77" s="35">
        <f>SUMIF(base!$AD:$AD,$G77,base!AN:AN)</f>
        <v>83503.070000000007</v>
      </c>
      <c r="R77" s="39">
        <f t="shared" si="67"/>
        <v>1</v>
      </c>
      <c r="S77" s="35">
        <f>SUMIF(base!$AD:$AD,$G77,base!AO:AO)</f>
        <v>83503.070000000007</v>
      </c>
      <c r="U77" s="30">
        <f>SUMIF(base!$AE:$AE,$I77,base!AJ:AJ)</f>
        <v>0</v>
      </c>
      <c r="V77" s="30">
        <f t="shared" si="68"/>
        <v>0</v>
      </c>
      <c r="W77" s="30">
        <f>SUMIF(base!$AD:$AD,$G77,base!AJ:AJ)</f>
        <v>0</v>
      </c>
    </row>
    <row r="78" spans="1:23" ht="15">
      <c r="A78" s="50"/>
      <c r="B78" s="52"/>
      <c r="C78" s="50"/>
      <c r="D78" s="34" t="s">
        <v>99</v>
      </c>
      <c r="E78" s="34" t="s">
        <v>42</v>
      </c>
      <c r="F78" s="34" t="s">
        <v>45</v>
      </c>
      <c r="G78" s="34" t="str">
        <f t="shared" si="10"/>
        <v>19181230944</v>
      </c>
      <c r="H78" s="34" t="str">
        <f t="shared" si="11"/>
        <v>30944</v>
      </c>
      <c r="I78" s="34" t="str">
        <f t="shared" si="76"/>
        <v>1918123094441000</v>
      </c>
      <c r="J78" s="30">
        <f>SUMIF(base!$AD:$AD,$G78,base!AF:AF)</f>
        <v>70000</v>
      </c>
      <c r="K78" s="30">
        <f>SUMIF(base!$AD:$AD,$G78,base!AG:AG)</f>
        <v>70000</v>
      </c>
      <c r="L78" s="30">
        <f>SUMIF(base!$AD:$AD,$G78,base!AI:AI)</f>
        <v>0</v>
      </c>
      <c r="M78" s="30">
        <f>SUMIF(base!$AD:$AD,$G78,base!AK:AK)</f>
        <v>0</v>
      </c>
      <c r="N78" s="30">
        <f>SUMIF(base!$AD:$AD,$G78,base!AM:AM)</f>
        <v>0</v>
      </c>
      <c r="O78" s="30">
        <f>SUMIF(base!$AE:$AE,$I78,base!AJ:AJ)</f>
        <v>0</v>
      </c>
      <c r="P78" s="35">
        <f>SUMIF(base!$AD:$AD,$G78,base!AL:AL)</f>
        <v>0</v>
      </c>
      <c r="Q78" s="35">
        <f>SUMIF(base!$AD:$AD,$G78,base!AN:AN)</f>
        <v>0</v>
      </c>
      <c r="R78" s="39">
        <f t="shared" si="67"/>
        <v>0</v>
      </c>
      <c r="S78" s="35">
        <f>SUMIF(base!$AD:$AD,$G78,base!AO:AO)</f>
        <v>0</v>
      </c>
      <c r="U78" s="30">
        <f>SUMIF(base!$AE:$AE,$I78,base!AJ:AJ)</f>
        <v>0</v>
      </c>
      <c r="V78" s="30">
        <f t="shared" si="68"/>
        <v>0</v>
      </c>
      <c r="W78" s="30">
        <f>SUMIF(base!$AD:$AD,$G78,base!AJ:AJ)</f>
        <v>0</v>
      </c>
    </row>
    <row r="79" spans="1:23" ht="20.100000000000001" customHeight="1">
      <c r="A79" s="50"/>
      <c r="B79" s="52"/>
      <c r="C79" s="50"/>
      <c r="D79" s="34"/>
      <c r="E79" s="34"/>
      <c r="F79" s="34"/>
      <c r="G79" s="34" t="str">
        <f t="shared" si="10"/>
        <v/>
      </c>
      <c r="H79" s="34" t="str">
        <f t="shared" si="11"/>
        <v/>
      </c>
      <c r="I79" s="34"/>
      <c r="J79" s="30"/>
      <c r="K79" s="38"/>
      <c r="L79" s="38"/>
      <c r="M79" s="38"/>
      <c r="N79" s="38">
        <f>SUMIF(base!$AD:$AD,$G79,base!AM:AM)</f>
        <v>0</v>
      </c>
      <c r="O79" s="38">
        <f>SUMIF(base!$AE:$AE,$I79,base!AJ:AJ)</f>
        <v>0</v>
      </c>
      <c r="P79" s="141"/>
      <c r="Q79" s="141"/>
      <c r="R79" s="79">
        <f t="shared" si="67"/>
        <v>0</v>
      </c>
      <c r="S79" s="141"/>
      <c r="U79" s="30"/>
      <c r="V79" s="30">
        <f t="shared" si="68"/>
        <v>0</v>
      </c>
      <c r="W79" s="30">
        <f>SUMIF(base!$AD:$AD,$G79,base!AJ:AJ)</f>
        <v>0</v>
      </c>
    </row>
    <row r="80" spans="1:23" ht="36" customHeight="1">
      <c r="A80" s="171" t="s">
        <v>100</v>
      </c>
      <c r="B80" s="171"/>
      <c r="C80" s="172"/>
      <c r="D80" s="112"/>
      <c r="E80" s="112"/>
      <c r="F80" s="113"/>
      <c r="G80" s="113" t="str">
        <f t="shared" si="10"/>
        <v/>
      </c>
      <c r="H80" s="113" t="str">
        <f t="shared" si="11"/>
        <v/>
      </c>
      <c r="I80" s="113"/>
      <c r="J80" s="114">
        <f t="shared" ref="J80:S80" si="77">SUM(J81,J86,J91,J96)</f>
        <v>51186513</v>
      </c>
      <c r="K80" s="114">
        <f t="shared" si="77"/>
        <v>47776319</v>
      </c>
      <c r="L80" s="114">
        <f t="shared" si="77"/>
        <v>147736605</v>
      </c>
      <c r="M80" s="114">
        <f t="shared" si="77"/>
        <v>102777967</v>
      </c>
      <c r="N80" s="114">
        <f t="shared" ref="N80" si="78">SUM(N81,N86,N91,N96)</f>
        <v>44644929.490000002</v>
      </c>
      <c r="O80" s="114">
        <f t="shared" si="77"/>
        <v>275308.51</v>
      </c>
      <c r="P80" s="114">
        <f t="shared" si="77"/>
        <v>0</v>
      </c>
      <c r="Q80" s="114">
        <f t="shared" si="77"/>
        <v>5530819.3300000001</v>
      </c>
      <c r="R80" s="115">
        <f t="shared" si="67"/>
        <v>0.99302228617334898</v>
      </c>
      <c r="S80" s="114">
        <f t="shared" si="77"/>
        <v>5530819.3300000001</v>
      </c>
      <c r="T80" s="139"/>
      <c r="U80" s="114">
        <f t="shared" ref="U80:W80" si="79">SUM(U81,U86,U91,U96)</f>
        <v>275308.51</v>
      </c>
      <c r="V80" s="114">
        <f t="shared" si="79"/>
        <v>38400</v>
      </c>
      <c r="W80" s="114">
        <f t="shared" si="79"/>
        <v>313708.51</v>
      </c>
    </row>
    <row r="81" spans="1:23" ht="17.25">
      <c r="A81" s="50"/>
      <c r="B81" s="60" t="s">
        <v>79</v>
      </c>
      <c r="C81" s="62" t="s">
        <v>101</v>
      </c>
      <c r="D81" s="34"/>
      <c r="E81" s="34"/>
      <c r="F81" s="34"/>
      <c r="G81" s="34" t="str">
        <f t="shared" si="10"/>
        <v/>
      </c>
      <c r="H81" s="34" t="str">
        <f t="shared" si="11"/>
        <v/>
      </c>
      <c r="I81" s="34"/>
      <c r="J81" s="31">
        <f t="shared" ref="J81:S81" si="80">SUM(J82:J84)</f>
        <v>2000000</v>
      </c>
      <c r="K81" s="31">
        <f t="shared" si="80"/>
        <v>1571201</v>
      </c>
      <c r="L81" s="31">
        <f t="shared" si="80"/>
        <v>1571201</v>
      </c>
      <c r="M81" s="31">
        <f t="shared" si="80"/>
        <v>1571201</v>
      </c>
      <c r="N81" s="31">
        <f t="shared" ref="N81" si="81">SUM(N82:N84)</f>
        <v>0</v>
      </c>
      <c r="O81" s="31">
        <f t="shared" si="80"/>
        <v>0</v>
      </c>
      <c r="P81" s="31">
        <f t="shared" si="80"/>
        <v>0</v>
      </c>
      <c r="Q81" s="31">
        <f t="shared" si="80"/>
        <v>0</v>
      </c>
      <c r="R81" s="40">
        <f t="shared" si="67"/>
        <v>0</v>
      </c>
      <c r="S81" s="31">
        <f t="shared" si="80"/>
        <v>0</v>
      </c>
      <c r="U81" s="31">
        <f t="shared" ref="U81:W81" si="82">SUM(U82:U84)</f>
        <v>0</v>
      </c>
      <c r="V81" s="31">
        <f t="shared" si="82"/>
        <v>0</v>
      </c>
      <c r="W81" s="31">
        <f t="shared" si="82"/>
        <v>0</v>
      </c>
    </row>
    <row r="82" spans="1:23" ht="15">
      <c r="A82" s="52"/>
      <c r="B82" s="86"/>
      <c r="C82" s="86"/>
      <c r="D82" s="44" t="s">
        <v>102</v>
      </c>
      <c r="E82" s="44" t="s">
        <v>42</v>
      </c>
      <c r="F82" s="44" t="s">
        <v>43</v>
      </c>
      <c r="G82" s="44" t="str">
        <f t="shared" si="10"/>
        <v>19494330100</v>
      </c>
      <c r="H82" s="44" t="str">
        <f t="shared" si="11"/>
        <v>30100</v>
      </c>
      <c r="I82" s="44" t="str">
        <f t="shared" si="76"/>
        <v>1949433010041000</v>
      </c>
      <c r="J82" s="30">
        <f>SUMIF(base!$AD:$AD,$G82,base!AF:AF)</f>
        <v>480000</v>
      </c>
      <c r="K82" s="38">
        <f>SUMIF(base!$AD:$AD,$G82,base!AG:AG)</f>
        <v>451201</v>
      </c>
      <c r="L82" s="43">
        <f>SUMIF(base!$AD:$AD,$G82,base!AI:AI)</f>
        <v>1571201</v>
      </c>
      <c r="M82" s="43">
        <f>SUMIF(base!$AD:$AD,$G82,base!AK:AK)</f>
        <v>1571201</v>
      </c>
      <c r="N82" s="43">
        <f>SUMIF(base!$AD:$AD,$G82,base!AM:AM)</f>
        <v>0</v>
      </c>
      <c r="O82" s="43">
        <f>SUMIF(base!$AE:$AE,$I82,base!AJ:AJ)</f>
        <v>0</v>
      </c>
      <c r="P82" s="141">
        <f>SUMIF(base!$AD:$AD,$G82,base!AL:AL)</f>
        <v>0</v>
      </c>
      <c r="Q82" s="141">
        <f>SUMIF(base!$AD:$AD,$G82,base!AN:AN)</f>
        <v>0</v>
      </c>
      <c r="R82" s="79">
        <f t="shared" si="67"/>
        <v>0</v>
      </c>
      <c r="S82" s="141">
        <f>SUMIF(base!$AD:$AD,$G82,base!AO:AO)</f>
        <v>0</v>
      </c>
      <c r="U82" s="95">
        <f>SUMIF(base!$AE:$AE,$I82,base!AJ:AJ)</f>
        <v>0</v>
      </c>
      <c r="V82" s="95">
        <f t="shared" si="68"/>
        <v>0</v>
      </c>
      <c r="W82" s="95">
        <f>SUMIF(base!$AD:$AD,$G82,base!AJ:AJ)</f>
        <v>0</v>
      </c>
    </row>
    <row r="83" spans="1:23" ht="15">
      <c r="A83" s="52"/>
      <c r="B83" s="86"/>
      <c r="C83" s="86"/>
      <c r="D83" s="44" t="s">
        <v>103</v>
      </c>
      <c r="E83" s="44" t="s">
        <v>42</v>
      </c>
      <c r="F83" s="44" t="s">
        <v>45</v>
      </c>
      <c r="G83" s="44" t="str">
        <f t="shared" si="10"/>
        <v>19181530944</v>
      </c>
      <c r="H83" s="44" t="str">
        <f t="shared" si="11"/>
        <v>30944</v>
      </c>
      <c r="I83" s="44" t="str">
        <f t="shared" si="76"/>
        <v>1918153094441000</v>
      </c>
      <c r="J83" s="30">
        <f>SUMIF(base!$AD:$AD,$G83,base!AF:AF)</f>
        <v>1120000</v>
      </c>
      <c r="K83" s="38">
        <f>SUMIF(base!$AD:$AD,$G83,base!AG:AG)</f>
        <v>1120000</v>
      </c>
      <c r="L83" s="43">
        <f>SUMIF(base!$AD:$AD,$G83,base!AI:AI)</f>
        <v>0</v>
      </c>
      <c r="M83" s="43">
        <f>SUMIF(base!$AD:$AD,$G83,base!AK:AK)</f>
        <v>0</v>
      </c>
      <c r="N83" s="43">
        <f>SUMIF(base!$AD:$AD,$G83,base!AM:AM)</f>
        <v>0</v>
      </c>
      <c r="O83" s="43">
        <f>SUMIF(base!$AE:$AE,$I83,base!AJ:AJ)</f>
        <v>0</v>
      </c>
      <c r="P83" s="141">
        <f>SUMIF(base!$AD:$AD,$G83,base!AL:AL)</f>
        <v>0</v>
      </c>
      <c r="Q83" s="141">
        <f>SUMIF(base!$AD:$AD,$G83,base!AN:AN)</f>
        <v>0</v>
      </c>
      <c r="R83" s="79">
        <f t="shared" si="67"/>
        <v>0</v>
      </c>
      <c r="S83" s="141">
        <f>SUMIF(base!$AD:$AD,$G83,base!AO:AO)</f>
        <v>0</v>
      </c>
      <c r="U83" s="95">
        <f>SUMIF(base!$AE:$AE,$I83,base!AJ:AJ)</f>
        <v>0</v>
      </c>
      <c r="V83" s="95">
        <f t="shared" si="68"/>
        <v>0</v>
      </c>
      <c r="W83" s="95">
        <f>SUMIF(base!$AD:$AD,$G83,base!AJ:AJ)</f>
        <v>0</v>
      </c>
    </row>
    <row r="84" spans="1:23" ht="15">
      <c r="A84" s="52"/>
      <c r="B84" s="86"/>
      <c r="C84" s="86"/>
      <c r="D84" s="44" t="s">
        <v>102</v>
      </c>
      <c r="E84" s="44" t="s">
        <v>51</v>
      </c>
      <c r="F84" s="44" t="s">
        <v>43</v>
      </c>
      <c r="G84" s="44" t="str">
        <f t="shared" si="10"/>
        <v>19494340100</v>
      </c>
      <c r="H84" s="44" t="str">
        <f t="shared" si="11"/>
        <v>40100</v>
      </c>
      <c r="I84" s="44" t="str">
        <f t="shared" si="76"/>
        <v>1949434010041000</v>
      </c>
      <c r="J84" s="30">
        <f>SUMIF(base!$AD:$AD,$G84,base!AF:AF)</f>
        <v>400000</v>
      </c>
      <c r="K84" s="38">
        <f>SUMIF(base!$AD:$AD,$G84,base!AG:AG)</f>
        <v>0</v>
      </c>
      <c r="L84" s="43">
        <f>SUMIF(base!$AD:$AD,$G84,base!AI:AI)</f>
        <v>0</v>
      </c>
      <c r="M84" s="43">
        <f>SUMIF(base!$AD:$AD,$G84,base!AK:AK)</f>
        <v>0</v>
      </c>
      <c r="N84" s="43">
        <f>SUMIF(base!$AD:$AD,$G84,base!AM:AM)</f>
        <v>0</v>
      </c>
      <c r="O84" s="43">
        <f>SUMIF(base!$AE:$AE,$I84,base!AJ:AJ)</f>
        <v>0</v>
      </c>
      <c r="P84" s="141">
        <f>SUMIF(base!$AD:$AD,$G84,base!AL:AL)</f>
        <v>0</v>
      </c>
      <c r="Q84" s="141">
        <f>SUMIF(base!$AD:$AD,$G84,base!AN:AN)</f>
        <v>0</v>
      </c>
      <c r="R84" s="79">
        <f t="shared" si="67"/>
        <v>0</v>
      </c>
      <c r="S84" s="141">
        <f>SUMIF(base!$AD:$AD,$G84,base!AO:AO)</f>
        <v>0</v>
      </c>
      <c r="U84" s="95">
        <f>SUMIF(base!$AE:$AE,$I84,base!AJ:AJ)</f>
        <v>0</v>
      </c>
      <c r="V84" s="95">
        <f t="shared" si="68"/>
        <v>0</v>
      </c>
      <c r="W84" s="95">
        <f>SUMIF(base!$AD:$AD,$G84,base!AJ:AJ)</f>
        <v>0</v>
      </c>
    </row>
    <row r="85" spans="1:23" ht="15">
      <c r="A85" s="52"/>
      <c r="B85" s="86"/>
      <c r="C85" s="86"/>
      <c r="D85" s="44"/>
      <c r="E85" s="44"/>
      <c r="F85" s="44"/>
      <c r="G85" s="44" t="str">
        <f t="shared" si="10"/>
        <v/>
      </c>
      <c r="H85" s="44" t="str">
        <f t="shared" si="11"/>
        <v/>
      </c>
      <c r="I85" s="44"/>
      <c r="J85" s="30"/>
      <c r="K85" s="38"/>
      <c r="L85" s="43"/>
      <c r="M85" s="43"/>
      <c r="N85" s="43">
        <f>SUMIF(base!$AD:$AD,$G85,base!AM:AM)</f>
        <v>0</v>
      </c>
      <c r="O85" s="43"/>
      <c r="P85" s="141"/>
      <c r="Q85" s="141"/>
      <c r="R85" s="79">
        <f t="shared" si="67"/>
        <v>0</v>
      </c>
      <c r="S85" s="141"/>
      <c r="U85" s="95"/>
      <c r="V85" s="95">
        <f t="shared" si="68"/>
        <v>0</v>
      </c>
      <c r="W85" s="95">
        <f>SUMIF(base!$AD:$AD,$G85,base!AJ:AJ)</f>
        <v>0</v>
      </c>
    </row>
    <row r="86" spans="1:23" ht="17.25">
      <c r="A86" s="52"/>
      <c r="B86" s="60" t="s">
        <v>52</v>
      </c>
      <c r="C86" s="86" t="s">
        <v>104</v>
      </c>
      <c r="D86" s="44"/>
      <c r="E86" s="44"/>
      <c r="F86" s="44"/>
      <c r="G86" s="44" t="str">
        <f t="shared" si="10"/>
        <v/>
      </c>
      <c r="H86" s="44" t="str">
        <f t="shared" si="11"/>
        <v/>
      </c>
      <c r="I86" s="44"/>
      <c r="J86" s="31">
        <f t="shared" ref="J86:S86" si="83">SUM(J87:J89)</f>
        <v>7000000</v>
      </c>
      <c r="K86" s="31">
        <f t="shared" si="83"/>
        <v>5401000</v>
      </c>
      <c r="L86" s="31">
        <f t="shared" si="83"/>
        <v>4914111</v>
      </c>
      <c r="M86" s="31">
        <f t="shared" si="83"/>
        <v>726691</v>
      </c>
      <c r="N86" s="31">
        <f t="shared" ref="N86" si="84">SUM(N87:N89)</f>
        <v>3912111.4899999998</v>
      </c>
      <c r="O86" s="31">
        <f t="shared" si="83"/>
        <v>275308.51</v>
      </c>
      <c r="P86" s="31">
        <f t="shared" si="83"/>
        <v>0</v>
      </c>
      <c r="Q86" s="31">
        <f t="shared" si="83"/>
        <v>3817111.9899999998</v>
      </c>
      <c r="R86" s="40">
        <f t="shared" si="67"/>
        <v>0.93425342812519396</v>
      </c>
      <c r="S86" s="31">
        <f t="shared" si="83"/>
        <v>3817111.9899999998</v>
      </c>
      <c r="U86" s="31">
        <f t="shared" ref="U86:W86" si="85">SUM(U87:U89)</f>
        <v>275308.51</v>
      </c>
      <c r="V86" s="31">
        <f t="shared" si="85"/>
        <v>0</v>
      </c>
      <c r="W86" s="31">
        <f t="shared" si="85"/>
        <v>275308.51</v>
      </c>
    </row>
    <row r="87" spans="1:23" ht="15">
      <c r="A87" s="52"/>
      <c r="B87" s="86"/>
      <c r="C87" s="86"/>
      <c r="D87" s="44" t="s">
        <v>105</v>
      </c>
      <c r="E87" s="44" t="s">
        <v>42</v>
      </c>
      <c r="F87" s="44" t="s">
        <v>43</v>
      </c>
      <c r="G87" s="44" t="str">
        <f t="shared" ref="G87:G135" si="86">CONCATENATE(D87,E87,F87)</f>
        <v>19494930100</v>
      </c>
      <c r="H87" s="44" t="str">
        <f t="shared" ref="H87:H135" si="87">CONCATENATE(E87,F87)</f>
        <v>30100</v>
      </c>
      <c r="I87" s="44" t="str">
        <f t="shared" si="76"/>
        <v>1949493010041000</v>
      </c>
      <c r="J87" s="30">
        <f>SUMIF(base!$AD:$AD,$G87,base!AF:AF)</f>
        <v>1650000</v>
      </c>
      <c r="K87" s="38">
        <f>SUMIF(base!$AD:$AD,$G87,base!AG:AG)</f>
        <v>1551000</v>
      </c>
      <c r="L87" s="38">
        <f>SUMIF(base!$AD:$AD,$G87,base!AI:AI)</f>
        <v>4355511</v>
      </c>
      <c r="M87" s="43">
        <f>SUMIF(base!$AD:$AD,$G87,base!AK:AK)</f>
        <v>726691</v>
      </c>
      <c r="N87" s="43">
        <f>SUMIF(base!$AD:$AD,$G87,base!AM:AM)</f>
        <v>3628819.01</v>
      </c>
      <c r="O87" s="43">
        <f>SUMIF(base!$AE:$AE,$I87,base!AJ:AJ)</f>
        <v>0.99</v>
      </c>
      <c r="P87" s="141">
        <f>SUMIF(base!$AD:$AD,$G87,base!AL:AL)</f>
        <v>0</v>
      </c>
      <c r="Q87" s="141">
        <f>SUMIF(base!$AD:$AD,$G87,base!AN:AN)</f>
        <v>3628819.01</v>
      </c>
      <c r="R87" s="79">
        <f t="shared" si="67"/>
        <v>0.99999972718404329</v>
      </c>
      <c r="S87" s="141">
        <f>SUMIF(base!$AD:$AD,$G87,base!AO:AO)</f>
        <v>3628819.01</v>
      </c>
      <c r="U87" s="95">
        <f>SUMIF(base!$AE:$AE,$I87,base!AJ:AJ)</f>
        <v>0.99</v>
      </c>
      <c r="V87" s="95">
        <f t="shared" si="68"/>
        <v>0</v>
      </c>
      <c r="W87" s="95">
        <f>SUMIF(base!$AD:$AD,$G87,base!AJ:AJ)</f>
        <v>0.99</v>
      </c>
    </row>
    <row r="88" spans="1:23" ht="15">
      <c r="A88" s="52"/>
      <c r="B88" s="86"/>
      <c r="C88" s="86"/>
      <c r="D88" s="44" t="s">
        <v>106</v>
      </c>
      <c r="E88" s="44" t="s">
        <v>42</v>
      </c>
      <c r="F88" s="44" t="s">
        <v>45</v>
      </c>
      <c r="G88" s="44" t="str">
        <f t="shared" si="86"/>
        <v>19182130944</v>
      </c>
      <c r="H88" s="44" t="str">
        <f t="shared" si="87"/>
        <v>30944</v>
      </c>
      <c r="I88" s="44" t="str">
        <f t="shared" si="76"/>
        <v>1918213094441000</v>
      </c>
      <c r="J88" s="30">
        <f>SUMIF(base!$AD:$AD,$G88,base!AF:AF)</f>
        <v>3850000</v>
      </c>
      <c r="K88" s="38">
        <f>SUMIF(base!$AD:$AD,$G88,base!AG:AG)</f>
        <v>3850000</v>
      </c>
      <c r="L88" s="43">
        <f>SUMIF(base!$AD:$AD,$G88,base!AI:AI)</f>
        <v>0</v>
      </c>
      <c r="M88" s="43">
        <f>SUMIF(base!$AD:$AD,$G88,base!AK:AK)</f>
        <v>0</v>
      </c>
      <c r="N88" s="43">
        <f>SUMIF(base!$AD:$AD,$G88,base!AM:AM)</f>
        <v>0</v>
      </c>
      <c r="O88" s="43">
        <f>SUMIF(base!$AE:$AE,$I88,base!AJ:AJ)</f>
        <v>0</v>
      </c>
      <c r="P88" s="141">
        <f>SUMIF(base!$AD:$AD,$G88,base!AL:AL)</f>
        <v>0</v>
      </c>
      <c r="Q88" s="141">
        <f>SUMIF(base!$AD:$AD,$G88,base!AN:AN)</f>
        <v>0</v>
      </c>
      <c r="R88" s="79">
        <f t="shared" si="67"/>
        <v>0</v>
      </c>
      <c r="S88" s="141">
        <f>SUMIF(base!$AD:$AD,$G88,base!AO:AO)</f>
        <v>0</v>
      </c>
      <c r="U88" s="95">
        <f>SUMIF(base!$AE:$AE,$I88,base!AJ:AJ)</f>
        <v>0</v>
      </c>
      <c r="V88" s="95">
        <f t="shared" si="68"/>
        <v>0</v>
      </c>
      <c r="W88" s="95">
        <f>SUMIF(base!$AD:$AD,$G88,base!AJ:AJ)</f>
        <v>0</v>
      </c>
    </row>
    <row r="89" spans="1:23" ht="15">
      <c r="A89" s="52"/>
      <c r="B89" s="86"/>
      <c r="C89" s="86"/>
      <c r="D89" s="44" t="s">
        <v>105</v>
      </c>
      <c r="E89" s="44" t="s">
        <v>51</v>
      </c>
      <c r="F89" s="44" t="s">
        <v>43</v>
      </c>
      <c r="G89" s="44" t="str">
        <f t="shared" si="86"/>
        <v>19494940100</v>
      </c>
      <c r="H89" s="44" t="str">
        <f t="shared" si="87"/>
        <v>40100</v>
      </c>
      <c r="I89" s="44" t="str">
        <f t="shared" si="76"/>
        <v>1949494010041000</v>
      </c>
      <c r="J89" s="30">
        <f>SUMIF(base!$AD:$AD,$G89,base!AF:AF)</f>
        <v>1500000</v>
      </c>
      <c r="K89" s="38">
        <f>SUMIF(base!$AD:$AD,$G89,base!AG:AG)</f>
        <v>0</v>
      </c>
      <c r="L89" s="43">
        <f>SUMIF(base!$AD:$AD,$G89,base!AI:AI)</f>
        <v>558600</v>
      </c>
      <c r="M89" s="43">
        <f>SUMIF(base!$AD:$AD,$G89,base!AK:AK)</f>
        <v>0</v>
      </c>
      <c r="N89" s="43">
        <f>SUMIF(base!$AD:$AD,$G89,base!AM:AM)</f>
        <v>283292.48</v>
      </c>
      <c r="O89" s="43">
        <f>SUMIF(base!$AE:$AE,$I89,base!AJ:AJ)</f>
        <v>275307.52000000002</v>
      </c>
      <c r="P89" s="141">
        <f>SUMIF(base!$AD:$AD,$G89,base!AL:AL)</f>
        <v>0</v>
      </c>
      <c r="Q89" s="141">
        <f>SUMIF(base!$AD:$AD,$G89,base!AN:AN)</f>
        <v>188292.98</v>
      </c>
      <c r="R89" s="79">
        <f t="shared" si="67"/>
        <v>0.50714729681346216</v>
      </c>
      <c r="S89" s="141">
        <f>SUMIF(base!$AD:$AD,$G89,base!AO:AO)</f>
        <v>188292.98</v>
      </c>
      <c r="U89" s="95">
        <f>SUMIF(base!$AE:$AE,$I89,base!AJ:AJ)</f>
        <v>275307.52000000002</v>
      </c>
      <c r="V89" s="95">
        <f t="shared" si="68"/>
        <v>0</v>
      </c>
      <c r="W89" s="95">
        <f>SUMIF(base!$AD:$AD,$G89,base!AJ:AJ)</f>
        <v>275307.52000000002</v>
      </c>
    </row>
    <row r="90" spans="1:23" ht="15">
      <c r="A90" s="52"/>
      <c r="B90" s="86"/>
      <c r="C90" s="86"/>
      <c r="D90" s="44"/>
      <c r="E90" s="44"/>
      <c r="F90" s="44"/>
      <c r="G90" s="44" t="str">
        <f t="shared" si="86"/>
        <v/>
      </c>
      <c r="H90" s="44" t="str">
        <f t="shared" si="87"/>
        <v/>
      </c>
      <c r="I90" s="44"/>
      <c r="J90" s="30"/>
      <c r="K90" s="38"/>
      <c r="L90" s="43"/>
      <c r="M90" s="43"/>
      <c r="N90" s="43">
        <f>SUMIF(base!$AD:$AD,$G90,base!AM:AM)</f>
        <v>0</v>
      </c>
      <c r="O90" s="43"/>
      <c r="P90" s="141"/>
      <c r="Q90" s="141"/>
      <c r="R90" s="79">
        <f t="shared" si="67"/>
        <v>0</v>
      </c>
      <c r="S90" s="141"/>
      <c r="U90" s="95"/>
      <c r="V90" s="95">
        <f t="shared" si="68"/>
        <v>0</v>
      </c>
      <c r="W90" s="95">
        <f>SUMIF(base!$AD:$AD,$G90,base!AJ:AJ)</f>
        <v>0</v>
      </c>
    </row>
    <row r="91" spans="1:23" ht="17.25">
      <c r="A91" s="52"/>
      <c r="B91" s="60" t="s">
        <v>56</v>
      </c>
      <c r="C91" s="86" t="s">
        <v>107</v>
      </c>
      <c r="D91" s="44"/>
      <c r="E91" s="44"/>
      <c r="F91" s="44"/>
      <c r="G91" s="44" t="str">
        <f t="shared" si="86"/>
        <v/>
      </c>
      <c r="H91" s="44" t="str">
        <f t="shared" si="87"/>
        <v/>
      </c>
      <c r="I91" s="44"/>
      <c r="J91" s="31">
        <f t="shared" ref="J91:S91" si="88">SUM(J92:J94)</f>
        <v>2634458</v>
      </c>
      <c r="K91" s="31">
        <f t="shared" si="88"/>
        <v>1964000</v>
      </c>
      <c r="L91" s="31">
        <f t="shared" si="88"/>
        <v>2411175</v>
      </c>
      <c r="M91" s="31">
        <f t="shared" si="88"/>
        <v>480075</v>
      </c>
      <c r="N91" s="31">
        <f t="shared" ref="N91" si="89">SUM(N92:N94)</f>
        <v>1892700</v>
      </c>
      <c r="O91" s="31">
        <f t="shared" si="88"/>
        <v>0</v>
      </c>
      <c r="P91" s="31">
        <f t="shared" si="88"/>
        <v>0</v>
      </c>
      <c r="Q91" s="31">
        <f t="shared" si="88"/>
        <v>151500</v>
      </c>
      <c r="R91" s="40">
        <f t="shared" si="67"/>
        <v>0.98011496038527268</v>
      </c>
      <c r="S91" s="31">
        <f t="shared" si="88"/>
        <v>151500</v>
      </c>
      <c r="U91" s="31">
        <f t="shared" ref="U91:W91" si="90">SUM(U92:U94)</f>
        <v>0</v>
      </c>
      <c r="V91" s="31">
        <f t="shared" si="90"/>
        <v>38400</v>
      </c>
      <c r="W91" s="31">
        <f t="shared" si="90"/>
        <v>38400</v>
      </c>
    </row>
    <row r="92" spans="1:23" ht="15">
      <c r="A92" s="52"/>
      <c r="B92" s="86"/>
      <c r="C92" s="86"/>
      <c r="D92" s="44" t="s">
        <v>108</v>
      </c>
      <c r="E92" s="44" t="s">
        <v>42</v>
      </c>
      <c r="F92" s="44" t="s">
        <v>43</v>
      </c>
      <c r="G92" s="44" t="str">
        <f t="shared" si="86"/>
        <v>19495530100</v>
      </c>
      <c r="H92" s="44" t="str">
        <f t="shared" si="87"/>
        <v>30100</v>
      </c>
      <c r="I92" s="44" t="str">
        <f t="shared" si="76"/>
        <v>1949553010041000</v>
      </c>
      <c r="J92" s="30">
        <f>SUMIF(base!$AD:$AD,$G92,base!AF:AF)</f>
        <v>600000</v>
      </c>
      <c r="K92" s="38">
        <f>SUMIF(base!$AD:$AD,$G92,base!AG:AG)</f>
        <v>564000</v>
      </c>
      <c r="L92" s="38">
        <f>SUMIF(base!$AD:$AD,$G92,base!AI:AI)</f>
        <v>2411175</v>
      </c>
      <c r="M92" s="43">
        <f>SUMIF(base!$AD:$AD,$G92,base!AK:AK)</f>
        <v>480075</v>
      </c>
      <c r="N92" s="43">
        <f>SUMIF(base!$AD:$AD,$G92,base!AM:AM)</f>
        <v>1892700</v>
      </c>
      <c r="O92" s="43">
        <f>SUMIF(base!$AE:$AE,$I92,base!AJ:AJ)</f>
        <v>0</v>
      </c>
      <c r="P92" s="141">
        <f>SUMIF(base!$AD:$AD,$G92,base!AL:AL)</f>
        <v>0</v>
      </c>
      <c r="Q92" s="141">
        <f>SUMIF(base!$AD:$AD,$G92,base!AN:AN)</f>
        <v>151500</v>
      </c>
      <c r="R92" s="79">
        <f t="shared" si="67"/>
        <v>0.98011496038527268</v>
      </c>
      <c r="S92" s="141">
        <f>SUMIF(base!$AD:$AD,$G92,base!AO:AO)</f>
        <v>151500</v>
      </c>
      <c r="U92" s="95">
        <f>SUMIF(base!$AE:$AE,$I92,base!AJ:AJ)</f>
        <v>0</v>
      </c>
      <c r="V92" s="95">
        <f t="shared" si="68"/>
        <v>38400</v>
      </c>
      <c r="W92" s="95">
        <f>SUMIF(base!$AD:$AD,$G92,base!AJ:AJ)</f>
        <v>38400</v>
      </c>
    </row>
    <row r="93" spans="1:23" ht="15">
      <c r="A93" s="52"/>
      <c r="B93" s="86"/>
      <c r="C93" s="86"/>
      <c r="D93" s="44" t="s">
        <v>109</v>
      </c>
      <c r="E93" s="44" t="s">
        <v>42</v>
      </c>
      <c r="F93" s="44" t="s">
        <v>45</v>
      </c>
      <c r="G93" s="44" t="str">
        <f t="shared" si="86"/>
        <v>19182730944</v>
      </c>
      <c r="H93" s="44" t="str">
        <f t="shared" si="87"/>
        <v>30944</v>
      </c>
      <c r="I93" s="44" t="str">
        <f t="shared" si="76"/>
        <v>1918273094441000</v>
      </c>
      <c r="J93" s="30">
        <f>SUMIF(base!$AD:$AD,$G93,base!AF:AF)</f>
        <v>1400000</v>
      </c>
      <c r="K93" s="38">
        <f>SUMIF(base!$AD:$AD,$G93,base!AG:AG)</f>
        <v>1400000</v>
      </c>
      <c r="L93" s="43">
        <f>SUMIF(base!$AD:$AD,$G93,base!AI:AI)</f>
        <v>0</v>
      </c>
      <c r="M93" s="43">
        <f>SUMIF(base!$AD:$AD,$G93,base!AK:AK)</f>
        <v>0</v>
      </c>
      <c r="N93" s="43">
        <f>SUMIF(base!$AD:$AD,$G93,base!AM:AM)</f>
        <v>0</v>
      </c>
      <c r="O93" s="43">
        <f>SUMIF(base!$AE:$AE,$I93,base!AJ:AJ)</f>
        <v>0</v>
      </c>
      <c r="P93" s="141">
        <f>SUMIF(base!$AD:$AD,$G93,base!AL:AL)</f>
        <v>0</v>
      </c>
      <c r="Q93" s="141">
        <f>SUMIF(base!$AD:$AD,$G93,base!AN:AN)</f>
        <v>0</v>
      </c>
      <c r="R93" s="79">
        <f t="shared" si="67"/>
        <v>0</v>
      </c>
      <c r="S93" s="141">
        <f>SUMIF(base!$AD:$AD,$G93,base!AO:AO)</f>
        <v>0</v>
      </c>
      <c r="U93" s="95">
        <f>SUMIF(base!$AE:$AE,$I93,base!AJ:AJ)</f>
        <v>0</v>
      </c>
      <c r="V93" s="95">
        <f t="shared" si="68"/>
        <v>0</v>
      </c>
      <c r="W93" s="95">
        <f>SUMIF(base!$AD:$AD,$G93,base!AJ:AJ)</f>
        <v>0</v>
      </c>
    </row>
    <row r="94" spans="1:23" ht="15">
      <c r="A94" s="52"/>
      <c r="B94" s="86"/>
      <c r="C94" s="86"/>
      <c r="D94" s="44" t="s">
        <v>108</v>
      </c>
      <c r="E94" s="44" t="s">
        <v>51</v>
      </c>
      <c r="F94" s="44" t="s">
        <v>43</v>
      </c>
      <c r="G94" s="44" t="str">
        <f t="shared" si="86"/>
        <v>19495540100</v>
      </c>
      <c r="H94" s="44" t="str">
        <f t="shared" si="87"/>
        <v>40100</v>
      </c>
      <c r="I94" s="44" t="str">
        <f t="shared" si="76"/>
        <v>1949554010041000</v>
      </c>
      <c r="J94" s="30">
        <f>SUMIF(base!$AD:$AD,$G94,base!AF:AF)</f>
        <v>634458</v>
      </c>
      <c r="K94" s="38">
        <f>SUMIF(base!$AD:$AD,$G94,base!AG:AG)</f>
        <v>0</v>
      </c>
      <c r="L94" s="43">
        <f>SUMIF(base!$AD:$AD,$G94,base!AI:AI)</f>
        <v>0</v>
      </c>
      <c r="M94" s="43">
        <f>SUMIF(base!$AD:$AD,$G94,base!AK:AK)</f>
        <v>0</v>
      </c>
      <c r="N94" s="43">
        <f>SUMIF(base!$AD:$AD,$G94,base!AM:AM)</f>
        <v>0</v>
      </c>
      <c r="O94" s="43">
        <f>SUMIF(base!$AE:$AE,$I94,base!AJ:AJ)</f>
        <v>0</v>
      </c>
      <c r="P94" s="141">
        <f>SUMIF(base!$AD:$AD,$G94,base!AL:AL)</f>
        <v>0</v>
      </c>
      <c r="Q94" s="141">
        <f>SUMIF(base!$AD:$AD,$G94,base!AN:AN)</f>
        <v>0</v>
      </c>
      <c r="R94" s="79">
        <f t="shared" si="67"/>
        <v>0</v>
      </c>
      <c r="S94" s="141">
        <f>SUMIF(base!$AD:$AD,$G94,base!AO:AO)</f>
        <v>0</v>
      </c>
      <c r="U94" s="95">
        <f>SUMIF(base!$AE:$AE,$I94,base!AJ:AJ)</f>
        <v>0</v>
      </c>
      <c r="V94" s="95">
        <f t="shared" si="68"/>
        <v>0</v>
      </c>
      <c r="W94" s="95">
        <f>SUMIF(base!$AD:$AD,$G94,base!AJ:AJ)</f>
        <v>0</v>
      </c>
    </row>
    <row r="95" spans="1:23" ht="15">
      <c r="A95" s="52"/>
      <c r="B95" s="86"/>
      <c r="C95" s="86"/>
      <c r="D95" s="44"/>
      <c r="E95" s="44"/>
      <c r="F95" s="44"/>
      <c r="G95" s="44" t="str">
        <f t="shared" si="86"/>
        <v/>
      </c>
      <c r="H95" s="44" t="str">
        <f t="shared" si="87"/>
        <v/>
      </c>
      <c r="I95" s="44"/>
      <c r="J95" s="30"/>
      <c r="K95" s="38"/>
      <c r="L95" s="43"/>
      <c r="M95" s="43"/>
      <c r="N95" s="43">
        <f>SUMIF(base!$AD:$AD,$G95,base!AM:AM)</f>
        <v>0</v>
      </c>
      <c r="O95" s="43"/>
      <c r="P95" s="141"/>
      <c r="Q95" s="141"/>
      <c r="R95" s="79">
        <f t="shared" si="67"/>
        <v>0</v>
      </c>
      <c r="S95" s="141"/>
      <c r="U95" s="95"/>
      <c r="V95" s="95">
        <f t="shared" si="68"/>
        <v>0</v>
      </c>
      <c r="W95" s="95">
        <f>SUMIF(base!$AD:$AD,$G95,base!AJ:AJ)</f>
        <v>0</v>
      </c>
    </row>
    <row r="96" spans="1:23" ht="17.25">
      <c r="A96" s="52"/>
      <c r="B96" s="60" t="s">
        <v>60</v>
      </c>
      <c r="C96" s="86" t="s">
        <v>110</v>
      </c>
      <c r="D96" s="44"/>
      <c r="E96" s="44"/>
      <c r="F96" s="44"/>
      <c r="G96" s="44" t="str">
        <f t="shared" si="86"/>
        <v/>
      </c>
      <c r="H96" s="44" t="str">
        <f t="shared" si="87"/>
        <v/>
      </c>
      <c r="I96" s="44"/>
      <c r="J96" s="31">
        <f>SUM(J97:J99)</f>
        <v>39552055</v>
      </c>
      <c r="K96" s="31">
        <f t="shared" ref="K96:S96" si="91">SUM(K97:K99)</f>
        <v>38840118</v>
      </c>
      <c r="L96" s="31">
        <f t="shared" si="91"/>
        <v>138840118</v>
      </c>
      <c r="M96" s="31">
        <f t="shared" si="91"/>
        <v>100000000</v>
      </c>
      <c r="N96" s="31">
        <f t="shared" ref="N96" si="92">SUM(N97:N99)</f>
        <v>38840118</v>
      </c>
      <c r="O96" s="31">
        <f t="shared" si="91"/>
        <v>0</v>
      </c>
      <c r="P96" s="31">
        <f t="shared" si="91"/>
        <v>0</v>
      </c>
      <c r="Q96" s="31">
        <f t="shared" si="91"/>
        <v>1562207.34</v>
      </c>
      <c r="R96" s="40">
        <f t="shared" si="67"/>
        <v>1</v>
      </c>
      <c r="S96" s="31">
        <f t="shared" si="91"/>
        <v>1562207.34</v>
      </c>
      <c r="U96" s="31">
        <f t="shared" ref="U96:W96" si="93">SUM(U97:U99)</f>
        <v>0</v>
      </c>
      <c r="V96" s="31">
        <f t="shared" si="93"/>
        <v>0</v>
      </c>
      <c r="W96" s="31">
        <f t="shared" si="93"/>
        <v>0</v>
      </c>
    </row>
    <row r="97" spans="1:23" ht="15">
      <c r="A97" s="52"/>
      <c r="B97" s="52"/>
      <c r="C97" s="52"/>
      <c r="D97" s="44" t="s">
        <v>111</v>
      </c>
      <c r="E97" s="44" t="s">
        <v>42</v>
      </c>
      <c r="F97" s="44" t="s">
        <v>43</v>
      </c>
      <c r="G97" s="44" t="str">
        <f t="shared" si="86"/>
        <v>19495930100</v>
      </c>
      <c r="H97" s="44" t="str">
        <f t="shared" si="87"/>
        <v>30100</v>
      </c>
      <c r="I97" s="44" t="str">
        <f t="shared" si="76"/>
        <v>1949593010041000</v>
      </c>
      <c r="J97" s="30">
        <f>SUMIF(base!$AD:$AD,$G97,base!AF:AF)</f>
        <v>11865616</v>
      </c>
      <c r="K97" s="38">
        <f>SUMIF(base!$AD:$AD,$G97,base!AG:AG)</f>
        <v>11153679</v>
      </c>
      <c r="L97" s="43">
        <f>SUMIF(base!$AD:$AD,$G97,base!AI:AI)</f>
        <v>38840118</v>
      </c>
      <c r="M97" s="43">
        <f>SUMIF(base!$AD:$AD,$G97,base!AK:AK)</f>
        <v>0</v>
      </c>
      <c r="N97" s="43">
        <f>SUMIF(base!$AD:$AD,$G97,base!AM:AM)</f>
        <v>38840118</v>
      </c>
      <c r="O97" s="43">
        <f>SUMIF(base!$AE:$AE,$I97,base!AJ:AJ)</f>
        <v>0</v>
      </c>
      <c r="P97" s="141">
        <f>SUMIF(base!$AD:$AD,$G97,base!AL:AL)</f>
        <v>0</v>
      </c>
      <c r="Q97" s="141">
        <f>SUMIF(base!$AD:$AD,$G97,base!AN:AN)</f>
        <v>1562207.34</v>
      </c>
      <c r="R97" s="79">
        <f t="shared" si="67"/>
        <v>1</v>
      </c>
      <c r="S97" s="141">
        <f>SUMIF(base!$AD:$AD,$G97,base!AO:AO)</f>
        <v>1562207.34</v>
      </c>
      <c r="U97" s="95">
        <f>SUMIF(base!$AE:$AE,$I97,base!AJ:AJ)</f>
        <v>0</v>
      </c>
      <c r="V97" s="95">
        <f t="shared" si="68"/>
        <v>0</v>
      </c>
      <c r="W97" s="95">
        <f>SUMIF(base!$AD:$AD,$G97,base!AJ:AJ)</f>
        <v>0</v>
      </c>
    </row>
    <row r="98" spans="1:23" ht="15">
      <c r="A98" s="52"/>
      <c r="B98" s="52"/>
      <c r="C98" s="52"/>
      <c r="D98" s="44" t="s">
        <v>111</v>
      </c>
      <c r="E98" s="44" t="s">
        <v>42</v>
      </c>
      <c r="F98" s="44" t="s">
        <v>112</v>
      </c>
      <c r="G98" s="44" t="str">
        <f t="shared" si="86"/>
        <v>19495930329</v>
      </c>
      <c r="H98" s="44" t="str">
        <f t="shared" si="87"/>
        <v>30329</v>
      </c>
      <c r="I98" s="44" t="str">
        <f t="shared" si="76"/>
        <v>1949593032941000</v>
      </c>
      <c r="J98" s="30">
        <f>SUMIF(base!$AD:$AD,$G98,base!AF:AF)</f>
        <v>0</v>
      </c>
      <c r="K98" s="38">
        <f>SUMIF(base!$AD:$AD,$G98,base!AG:AG)</f>
        <v>0</v>
      </c>
      <c r="L98" s="43">
        <f>SUMIF(base!$AD:$AD,$G98,base!AI:AI)</f>
        <v>100000000</v>
      </c>
      <c r="M98" s="43">
        <f>SUMIF(base!$AD:$AD,$G98,base!AK:AK)</f>
        <v>100000000</v>
      </c>
      <c r="N98" s="43">
        <f>SUMIF(base!$AD:$AD,$G98,base!AM:AM)</f>
        <v>0</v>
      </c>
      <c r="O98" s="43">
        <f>SUMIF(base!$AE:$AE,$I98,base!AJ:AJ)</f>
        <v>0</v>
      </c>
      <c r="P98" s="141">
        <f>SUMIF(base!$AD:$AD,$G98,base!AL:AL)</f>
        <v>0</v>
      </c>
      <c r="Q98" s="141">
        <f>SUMIF(base!$AD:$AD,$G98,base!AN:AN)</f>
        <v>0</v>
      </c>
      <c r="R98" s="79">
        <f t="shared" si="67"/>
        <v>0</v>
      </c>
      <c r="S98" s="141">
        <f>SUMIF(base!$AD:$AD,$G98,base!AO:AO)</f>
        <v>0</v>
      </c>
      <c r="U98" s="95">
        <f>SUMIF(base!$AE:$AE,$I98,base!AJ:AJ)</f>
        <v>0</v>
      </c>
      <c r="V98" s="95">
        <f t="shared" si="68"/>
        <v>0</v>
      </c>
      <c r="W98" s="95">
        <f>SUMIF(base!$AD:$AD,$G98,base!AJ:AJ)</f>
        <v>0</v>
      </c>
    </row>
    <row r="99" spans="1:23" ht="15">
      <c r="A99" s="52"/>
      <c r="B99" s="52"/>
      <c r="C99" s="52"/>
      <c r="D99" s="44" t="s">
        <v>113</v>
      </c>
      <c r="E99" s="44" t="s">
        <v>42</v>
      </c>
      <c r="F99" s="44" t="s">
        <v>45</v>
      </c>
      <c r="G99" s="44" t="str">
        <f t="shared" si="86"/>
        <v>19183130944</v>
      </c>
      <c r="H99" s="44" t="str">
        <f t="shared" si="87"/>
        <v>30944</v>
      </c>
      <c r="I99" s="44" t="str">
        <f t="shared" si="76"/>
        <v>1918313094441000</v>
      </c>
      <c r="J99" s="30">
        <f>SUMIF(base!$AD:$AD,$G99,base!AF:AF)</f>
        <v>27686439</v>
      </c>
      <c r="K99" s="38">
        <f>SUMIF(base!$AD:$AD,$G99,base!AG:AG)</f>
        <v>27686439</v>
      </c>
      <c r="L99" s="43">
        <f>SUMIF(base!$AD:$AD,$G99,base!AI:AI)</f>
        <v>0</v>
      </c>
      <c r="M99" s="43">
        <f>SUMIF(base!$AD:$AD,$G99,base!AK:AK)</f>
        <v>0</v>
      </c>
      <c r="N99" s="43">
        <f>SUMIF(base!$AD:$AD,$G99,base!AM:AM)</f>
        <v>0</v>
      </c>
      <c r="O99" s="43">
        <f>SUMIF(base!$AE:$AE,$I99,base!AJ:AJ)</f>
        <v>0</v>
      </c>
      <c r="P99" s="141">
        <f>SUMIF(base!$AD:$AD,$G99,base!AL:AL)</f>
        <v>0</v>
      </c>
      <c r="Q99" s="141">
        <f>SUMIF(base!$AD:$AD,$G99,base!AN:AN)</f>
        <v>0</v>
      </c>
      <c r="R99" s="79">
        <f t="shared" si="67"/>
        <v>0</v>
      </c>
      <c r="S99" s="141">
        <f>SUMIF(base!$AD:$AD,$G99,base!AO:AO)</f>
        <v>0</v>
      </c>
      <c r="U99" s="95">
        <f>SUMIF(base!$AE:$AE,$I99,base!AJ:AJ)</f>
        <v>0</v>
      </c>
      <c r="V99" s="95">
        <f t="shared" si="68"/>
        <v>0</v>
      </c>
      <c r="W99" s="95">
        <f>SUMIF(base!$AD:$AD,$G99,base!AJ:AJ)</f>
        <v>0</v>
      </c>
    </row>
    <row r="100" spans="1:23" ht="15">
      <c r="A100" s="52"/>
      <c r="B100" s="52"/>
      <c r="C100" s="52"/>
      <c r="D100" s="44"/>
      <c r="E100" s="44"/>
      <c r="F100" s="44"/>
      <c r="G100" s="44"/>
      <c r="H100" s="44"/>
      <c r="I100" s="44"/>
      <c r="J100" s="38"/>
      <c r="K100" s="38"/>
      <c r="L100" s="43"/>
      <c r="M100" s="43"/>
      <c r="N100" s="43">
        <f>SUMIF(base!$AD:$AD,$G100,base!AM:AM)</f>
        <v>0</v>
      </c>
      <c r="O100" s="43">
        <f>SUMIF(base!$AE:$AE,$I100,base!AJ:AJ)</f>
        <v>0</v>
      </c>
      <c r="P100" s="141"/>
      <c r="Q100" s="141"/>
      <c r="R100" s="79">
        <f t="shared" si="67"/>
        <v>0</v>
      </c>
      <c r="S100" s="141"/>
      <c r="U100" s="95">
        <f>SUMIF(base!$AE:$AE,$I100,base!AJ:AJ)</f>
        <v>0</v>
      </c>
      <c r="V100" s="95">
        <f t="shared" si="68"/>
        <v>0</v>
      </c>
      <c r="W100" s="95">
        <f>SUMIF(base!$AD:$AD,$G100,base!AJ:AJ)</f>
        <v>0</v>
      </c>
    </row>
    <row r="101" spans="1:23" ht="15">
      <c r="A101" s="52"/>
      <c r="B101" s="52"/>
      <c r="C101" s="52"/>
      <c r="D101" s="44"/>
      <c r="E101" s="44"/>
      <c r="F101" s="44"/>
      <c r="G101" s="44" t="str">
        <f t="shared" si="86"/>
        <v/>
      </c>
      <c r="H101" s="44" t="str">
        <f t="shared" si="87"/>
        <v/>
      </c>
      <c r="I101" s="44"/>
      <c r="J101" s="38"/>
      <c r="K101" s="38"/>
      <c r="L101" s="43"/>
      <c r="M101" s="43"/>
      <c r="N101" s="43"/>
      <c r="O101" s="43"/>
      <c r="P101" s="141"/>
      <c r="Q101" s="141"/>
      <c r="R101" s="79">
        <f t="shared" si="67"/>
        <v>0</v>
      </c>
      <c r="S101" s="141"/>
      <c r="U101" s="95"/>
      <c r="V101" s="95">
        <f t="shared" si="68"/>
        <v>0</v>
      </c>
      <c r="W101" s="95">
        <f>SUMIF(base!$AD:$AD,$G101,base!AJ:AJ)</f>
        <v>0</v>
      </c>
    </row>
    <row r="102" spans="1:23" ht="33" customHeight="1">
      <c r="A102" s="171" t="s">
        <v>114</v>
      </c>
      <c r="B102" s="171"/>
      <c r="C102" s="172"/>
      <c r="D102" s="112"/>
      <c r="E102" s="112"/>
      <c r="F102" s="113"/>
      <c r="G102" s="113" t="str">
        <f t="shared" si="86"/>
        <v/>
      </c>
      <c r="H102" s="113" t="str">
        <f t="shared" si="87"/>
        <v/>
      </c>
      <c r="I102" s="113"/>
      <c r="J102" s="114">
        <f t="shared" ref="J102:W102" si="94">J103</f>
        <v>24000000</v>
      </c>
      <c r="K102" s="114">
        <f t="shared" si="94"/>
        <v>23568000</v>
      </c>
      <c r="L102" s="114">
        <f t="shared" si="94"/>
        <v>26688453</v>
      </c>
      <c r="M102" s="114">
        <f t="shared" si="94"/>
        <v>23088453</v>
      </c>
      <c r="N102" s="114">
        <f t="shared" si="94"/>
        <v>0</v>
      </c>
      <c r="O102" s="114">
        <f t="shared" si="94"/>
        <v>3600000</v>
      </c>
      <c r="P102" s="114">
        <f t="shared" si="94"/>
        <v>0</v>
      </c>
      <c r="Q102" s="114">
        <f t="shared" si="94"/>
        <v>0</v>
      </c>
      <c r="R102" s="115">
        <f t="shared" si="67"/>
        <v>0</v>
      </c>
      <c r="S102" s="114">
        <f t="shared" si="94"/>
        <v>0</v>
      </c>
      <c r="U102" s="114">
        <f t="shared" si="94"/>
        <v>3600000</v>
      </c>
      <c r="V102" s="114">
        <f t="shared" si="94"/>
        <v>0</v>
      </c>
      <c r="W102" s="114">
        <f t="shared" si="94"/>
        <v>3600000</v>
      </c>
    </row>
    <row r="103" spans="1:23" ht="17.25">
      <c r="A103" s="52"/>
      <c r="B103" s="60" t="s">
        <v>79</v>
      </c>
      <c r="C103" s="86" t="s">
        <v>115</v>
      </c>
      <c r="D103" s="44"/>
      <c r="E103" s="44"/>
      <c r="F103" s="44"/>
      <c r="G103" s="44" t="str">
        <f t="shared" si="86"/>
        <v/>
      </c>
      <c r="H103" s="44" t="str">
        <f t="shared" si="87"/>
        <v/>
      </c>
      <c r="I103" s="44"/>
      <c r="J103" s="45">
        <f>SUM(J104:J106)</f>
        <v>24000000</v>
      </c>
      <c r="K103" s="45">
        <f t="shared" ref="K103:S103" si="95">SUM(K104:K106)</f>
        <v>23568000</v>
      </c>
      <c r="L103" s="45">
        <f t="shared" si="95"/>
        <v>26688453</v>
      </c>
      <c r="M103" s="45">
        <f t="shared" si="95"/>
        <v>23088453</v>
      </c>
      <c r="N103" s="45">
        <f t="shared" ref="N103" si="96">SUM(N104:N106)</f>
        <v>0</v>
      </c>
      <c r="O103" s="45">
        <f t="shared" si="95"/>
        <v>3600000</v>
      </c>
      <c r="P103" s="45">
        <f t="shared" si="95"/>
        <v>0</v>
      </c>
      <c r="Q103" s="45">
        <f t="shared" si="95"/>
        <v>0</v>
      </c>
      <c r="R103" s="80">
        <f t="shared" si="67"/>
        <v>0</v>
      </c>
      <c r="S103" s="45">
        <f t="shared" si="95"/>
        <v>0</v>
      </c>
      <c r="U103" s="31">
        <f t="shared" ref="U103:W103" si="97">SUM(U104:U106)</f>
        <v>3600000</v>
      </c>
      <c r="V103" s="31">
        <f t="shared" si="97"/>
        <v>0</v>
      </c>
      <c r="W103" s="31">
        <f t="shared" si="97"/>
        <v>3600000</v>
      </c>
    </row>
    <row r="104" spans="1:23" ht="15">
      <c r="A104" s="52"/>
      <c r="B104" s="52"/>
      <c r="C104" s="52"/>
      <c r="D104" s="44" t="s">
        <v>116</v>
      </c>
      <c r="E104" s="44" t="s">
        <v>42</v>
      </c>
      <c r="F104" s="44" t="s">
        <v>43</v>
      </c>
      <c r="G104" s="44" t="str">
        <f t="shared" si="86"/>
        <v>19494230100</v>
      </c>
      <c r="H104" s="44" t="str">
        <f t="shared" si="87"/>
        <v>30100</v>
      </c>
      <c r="I104" s="44" t="str">
        <f t="shared" si="76"/>
        <v>1949423010041000</v>
      </c>
      <c r="J104" s="38">
        <f>SUMIF(base!$AD:$AD,$G104,base!AF:AF)</f>
        <v>7200000</v>
      </c>
      <c r="K104" s="38">
        <f>SUMIF(base!$AD:$AD,$G104,base!AG:AG)</f>
        <v>6768000</v>
      </c>
      <c r="L104" s="38">
        <f>SUMIF(base!$AD:$AD,$G104,base!AI:AI)</f>
        <v>23088453</v>
      </c>
      <c r="M104" s="43">
        <f>SUMIF(base!$AD:$AD,$G104,base!AK:AK)</f>
        <v>23088453</v>
      </c>
      <c r="N104" s="43">
        <f>SUMIF(base!$AD:$AD,$G104,base!AM:AM)</f>
        <v>0</v>
      </c>
      <c r="O104" s="43">
        <f>SUMIF(base!$AE:$AE,$I104,base!AJ:AJ)</f>
        <v>0</v>
      </c>
      <c r="P104" s="141">
        <f>SUMIF(base!$AD:$AD,$G104,base!AL:AL)</f>
        <v>0</v>
      </c>
      <c r="Q104" s="141">
        <f>SUMIF(base!$AD:$AD,$G104,base!AN:AN)</f>
        <v>0</v>
      </c>
      <c r="R104" s="79">
        <f t="shared" si="67"/>
        <v>0</v>
      </c>
      <c r="S104" s="141">
        <f>SUMIF(base!$AD:$AD,$G104,base!AO:AO)</f>
        <v>0</v>
      </c>
      <c r="U104" s="95">
        <f>SUMIF(base!$AE:$AE,$I104,base!AJ:AJ)</f>
        <v>0</v>
      </c>
      <c r="V104" s="95">
        <f t="shared" si="68"/>
        <v>0</v>
      </c>
      <c r="W104" s="95">
        <f>SUMIF(base!$AD:$AD,$G104,base!AJ:AJ)</f>
        <v>0</v>
      </c>
    </row>
    <row r="105" spans="1:23" ht="15">
      <c r="A105" s="52"/>
      <c r="B105" s="52"/>
      <c r="C105" s="52"/>
      <c r="D105" s="44" t="s">
        <v>117</v>
      </c>
      <c r="E105" s="44" t="s">
        <v>42</v>
      </c>
      <c r="F105" s="44" t="s">
        <v>45</v>
      </c>
      <c r="G105" s="44" t="str">
        <f t="shared" si="86"/>
        <v>19181430944</v>
      </c>
      <c r="H105" s="44" t="str">
        <f t="shared" si="87"/>
        <v>30944</v>
      </c>
      <c r="I105" s="44" t="str">
        <f t="shared" si="76"/>
        <v>1918143094441000</v>
      </c>
      <c r="J105" s="38">
        <f>SUMIF(base!$AD:$AD,$G105,base!AF:AF)</f>
        <v>16800000</v>
      </c>
      <c r="K105" s="38">
        <f>SUMIF(base!$AD:$AD,$G105,base!AG:AG)</f>
        <v>16800000</v>
      </c>
      <c r="L105" s="43">
        <f>SUMIF(base!$AD:$AD,$G105,base!AI:AI)</f>
        <v>0</v>
      </c>
      <c r="M105" s="43">
        <f>SUMIF(base!$AD:$AD,$G105,base!AK:AK)</f>
        <v>0</v>
      </c>
      <c r="N105" s="43">
        <f>SUMIF(base!$AD:$AD,$G105,base!AM:AM)</f>
        <v>0</v>
      </c>
      <c r="O105" s="43">
        <f>SUMIF(base!$AE:$AE,$I105,base!AJ:AJ)</f>
        <v>0</v>
      </c>
      <c r="P105" s="141">
        <f>SUMIF(base!$AD:$AD,$G105,base!AL:AL)</f>
        <v>0</v>
      </c>
      <c r="Q105" s="141">
        <f>SUMIF(base!$AD:$AD,$G105,base!AN:AN)</f>
        <v>0</v>
      </c>
      <c r="R105" s="79">
        <f t="shared" si="67"/>
        <v>0</v>
      </c>
      <c r="S105" s="141">
        <f>SUMIF(base!$AD:$AD,$G105,base!AO:AO)</f>
        <v>0</v>
      </c>
      <c r="U105" s="95">
        <f>SUMIF(base!$AE:$AE,$I105,base!AJ:AJ)</f>
        <v>0</v>
      </c>
      <c r="V105" s="95">
        <f t="shared" si="68"/>
        <v>0</v>
      </c>
      <c r="W105" s="95">
        <f>SUMIF(base!$AD:$AD,$G105,base!AJ:AJ)</f>
        <v>0</v>
      </c>
    </row>
    <row r="106" spans="1:23" ht="15">
      <c r="A106" s="52"/>
      <c r="B106" s="52"/>
      <c r="C106" s="52"/>
      <c r="D106" s="44" t="s">
        <v>118</v>
      </c>
      <c r="E106" s="44" t="s">
        <v>42</v>
      </c>
      <c r="F106" s="44" t="s">
        <v>43</v>
      </c>
      <c r="G106" s="44" t="str">
        <f t="shared" si="86"/>
        <v>20500330100</v>
      </c>
      <c r="H106" s="44" t="str">
        <f t="shared" si="87"/>
        <v>30100</v>
      </c>
      <c r="I106" s="44" t="str">
        <f t="shared" si="76"/>
        <v>2050033010041000</v>
      </c>
      <c r="J106" s="38">
        <f>SUMIF(base!$AD:$AD,$G106,base!AF:AF)</f>
        <v>0</v>
      </c>
      <c r="K106" s="38">
        <f>SUMIF(base!$AD:$AD,$G106,base!AG:AG)</f>
        <v>0</v>
      </c>
      <c r="L106" s="43">
        <f>SUMIF(base!$AD:$AD,$G106,base!AI:AI)</f>
        <v>3600000</v>
      </c>
      <c r="M106" s="43">
        <f>SUMIF(base!$AD:$AD,$G106,base!AK:AK)</f>
        <v>0</v>
      </c>
      <c r="N106" s="43">
        <f>SUMIF(base!$AD:$AD,$G106,base!AM:AM)</f>
        <v>0</v>
      </c>
      <c r="O106" s="43">
        <f>SUMIF(base!$AE:$AE,$I106,base!AJ:AJ)</f>
        <v>3600000</v>
      </c>
      <c r="P106" s="141">
        <f>SUMIF(base!$AD:$AD,$G106,base!AL:AL)</f>
        <v>0</v>
      </c>
      <c r="Q106" s="141">
        <f>SUMIF(base!$AD:$AD,$G106,base!AN:AN)</f>
        <v>0</v>
      </c>
      <c r="R106" s="79">
        <f t="shared" si="67"/>
        <v>0</v>
      </c>
      <c r="S106" s="141">
        <f>SUMIF(base!$AD:$AD,$G106,base!AO:AO)</f>
        <v>0</v>
      </c>
      <c r="U106" s="95">
        <f>SUMIF(base!$AE:$AE,$I106,base!AJ:AJ)</f>
        <v>3600000</v>
      </c>
      <c r="V106" s="95">
        <f t="shared" si="68"/>
        <v>0</v>
      </c>
      <c r="W106" s="95">
        <f>SUMIF(base!$AD:$AD,$G106,base!AJ:AJ)</f>
        <v>3600000</v>
      </c>
    </row>
    <row r="107" spans="1:23" ht="15">
      <c r="A107" s="52"/>
      <c r="B107" s="52"/>
      <c r="C107" s="52"/>
      <c r="D107" s="44"/>
      <c r="E107" s="44"/>
      <c r="F107" s="44"/>
      <c r="G107" s="44" t="str">
        <f t="shared" si="86"/>
        <v/>
      </c>
      <c r="H107" s="44" t="str">
        <f t="shared" si="87"/>
        <v/>
      </c>
      <c r="I107" s="44"/>
      <c r="J107" s="38"/>
      <c r="K107" s="38"/>
      <c r="L107" s="43"/>
      <c r="M107" s="43"/>
      <c r="N107" s="43"/>
      <c r="O107" s="43"/>
      <c r="P107" s="141"/>
      <c r="Q107" s="141"/>
      <c r="R107" s="79">
        <f t="shared" si="67"/>
        <v>0</v>
      </c>
      <c r="S107" s="141"/>
      <c r="U107" s="95"/>
      <c r="V107" s="95">
        <f t="shared" si="68"/>
        <v>0</v>
      </c>
      <c r="W107" s="95">
        <f>SUMIF(base!$AD:$AD,$G107,base!AJ:AJ)</f>
        <v>0</v>
      </c>
    </row>
    <row r="108" spans="1:23" ht="36.75" customHeight="1">
      <c r="A108" s="171" t="s">
        <v>119</v>
      </c>
      <c r="B108" s="171"/>
      <c r="C108" s="172"/>
      <c r="D108" s="112"/>
      <c r="E108" s="112"/>
      <c r="F108" s="113"/>
      <c r="G108" s="113" t="str">
        <f t="shared" si="86"/>
        <v/>
      </c>
      <c r="H108" s="113" t="str">
        <f t="shared" si="87"/>
        <v/>
      </c>
      <c r="I108" s="113"/>
      <c r="J108" s="114">
        <f t="shared" ref="J108:W108" si="98">J109</f>
        <v>100000</v>
      </c>
      <c r="K108" s="114">
        <f t="shared" si="98"/>
        <v>98200</v>
      </c>
      <c r="L108" s="114">
        <f t="shared" si="98"/>
        <v>98200</v>
      </c>
      <c r="M108" s="114">
        <f t="shared" si="98"/>
        <v>0</v>
      </c>
      <c r="N108" s="114">
        <f t="shared" si="98"/>
        <v>96796.26</v>
      </c>
      <c r="O108" s="114">
        <f t="shared" si="98"/>
        <v>1403.74</v>
      </c>
      <c r="P108" s="114">
        <f t="shared" si="98"/>
        <v>0</v>
      </c>
      <c r="Q108" s="114">
        <f t="shared" si="98"/>
        <v>0</v>
      </c>
      <c r="R108" s="115">
        <f t="shared" si="67"/>
        <v>0.98570529531568218</v>
      </c>
      <c r="S108" s="114">
        <f t="shared" si="98"/>
        <v>0</v>
      </c>
      <c r="U108" s="114">
        <f t="shared" si="98"/>
        <v>1403.74</v>
      </c>
      <c r="V108" s="114">
        <f t="shared" si="98"/>
        <v>0</v>
      </c>
      <c r="W108" s="114">
        <f t="shared" si="98"/>
        <v>1403.74</v>
      </c>
    </row>
    <row r="109" spans="1:23" ht="17.25">
      <c r="A109" s="52"/>
      <c r="B109" s="60" t="s">
        <v>79</v>
      </c>
      <c r="C109" s="86" t="s">
        <v>120</v>
      </c>
      <c r="D109" s="44"/>
      <c r="E109" s="44"/>
      <c r="F109" s="44"/>
      <c r="G109" s="44" t="str">
        <f t="shared" si="86"/>
        <v/>
      </c>
      <c r="H109" s="44" t="str">
        <f t="shared" si="87"/>
        <v/>
      </c>
      <c r="I109" s="44"/>
      <c r="J109" s="45">
        <f t="shared" ref="J109:S109" si="99">SUM(J110:J111)</f>
        <v>100000</v>
      </c>
      <c r="K109" s="45">
        <f t="shared" si="99"/>
        <v>98200</v>
      </c>
      <c r="L109" s="45">
        <f t="shared" si="99"/>
        <v>98200</v>
      </c>
      <c r="M109" s="45">
        <f t="shared" si="99"/>
        <v>0</v>
      </c>
      <c r="N109" s="45">
        <f t="shared" ref="N109" si="100">SUM(N110:N111)</f>
        <v>96796.26</v>
      </c>
      <c r="O109" s="45">
        <f t="shared" si="99"/>
        <v>1403.74</v>
      </c>
      <c r="P109" s="45">
        <f t="shared" si="99"/>
        <v>0</v>
      </c>
      <c r="Q109" s="45">
        <f t="shared" si="99"/>
        <v>0</v>
      </c>
      <c r="R109" s="80">
        <f t="shared" si="67"/>
        <v>0.98570529531568218</v>
      </c>
      <c r="S109" s="45">
        <f t="shared" si="99"/>
        <v>0</v>
      </c>
      <c r="U109" s="31">
        <f t="shared" ref="U109:W109" si="101">SUM(U110:U111)</f>
        <v>1403.74</v>
      </c>
      <c r="V109" s="31">
        <f t="shared" si="101"/>
        <v>0</v>
      </c>
      <c r="W109" s="31">
        <f t="shared" si="101"/>
        <v>1403.74</v>
      </c>
    </row>
    <row r="110" spans="1:23" ht="15">
      <c r="A110" s="52"/>
      <c r="B110" s="52"/>
      <c r="C110" s="52"/>
      <c r="D110" s="44" t="s">
        <v>121</v>
      </c>
      <c r="E110" s="44" t="s">
        <v>42</v>
      </c>
      <c r="F110" s="44" t="s">
        <v>43</v>
      </c>
      <c r="G110" s="44" t="str">
        <f t="shared" si="86"/>
        <v>19494130100</v>
      </c>
      <c r="H110" s="44" t="str">
        <f t="shared" si="87"/>
        <v>30100</v>
      </c>
      <c r="I110" s="44" t="str">
        <f t="shared" si="76"/>
        <v>1949413010041000</v>
      </c>
      <c r="J110" s="43">
        <f>SUMIF(base!$AD:$AD,$G110,base!AF:AF)</f>
        <v>30000</v>
      </c>
      <c r="K110" s="43">
        <f>SUMIF(base!$AD:$AD,$G110,base!AG:AG)</f>
        <v>28200</v>
      </c>
      <c r="L110" s="43">
        <f>SUMIF(base!$AD:$AD,$G110,base!AI:AI)</f>
        <v>98200</v>
      </c>
      <c r="M110" s="43">
        <f>SUMIF(base!$AD:$AD,$G110,base!AK:AK)</f>
        <v>0</v>
      </c>
      <c r="N110" s="43">
        <f>SUMIF(base!$AD:$AD,$G110,base!AM:AM)</f>
        <v>96796.26</v>
      </c>
      <c r="O110" s="43">
        <f>SUMIF(base!$AE:$AE,$I110,base!AJ:AJ)</f>
        <v>1403.74</v>
      </c>
      <c r="P110" s="141">
        <f>SUMIF(base!$AD:$AD,$G110,base!AL:AL)</f>
        <v>0</v>
      </c>
      <c r="Q110" s="141">
        <f>SUMIF(base!$AD:$AD,$G110,base!AN:AN)</f>
        <v>0</v>
      </c>
      <c r="R110" s="79">
        <f t="shared" si="67"/>
        <v>0.98570529531568218</v>
      </c>
      <c r="S110" s="141">
        <f>SUMIF(base!$AD:$AD,$G110,base!AO:AO)</f>
        <v>0</v>
      </c>
      <c r="U110" s="95">
        <f>SUMIF(base!$AE:$AE,$I110,base!AJ:AJ)</f>
        <v>1403.74</v>
      </c>
      <c r="V110" s="95">
        <f t="shared" si="68"/>
        <v>0</v>
      </c>
      <c r="W110" s="95">
        <f>SUMIF(base!$AD:$AD,$G110,base!AJ:AJ)</f>
        <v>1403.74</v>
      </c>
    </row>
    <row r="111" spans="1:23" ht="15">
      <c r="A111" s="52"/>
      <c r="B111" s="52"/>
      <c r="C111" s="52"/>
      <c r="D111" s="44" t="s">
        <v>122</v>
      </c>
      <c r="E111" s="44" t="s">
        <v>42</v>
      </c>
      <c r="F111" s="44" t="s">
        <v>45</v>
      </c>
      <c r="G111" s="44" t="str">
        <f t="shared" si="86"/>
        <v>19181330944</v>
      </c>
      <c r="H111" s="44" t="str">
        <f t="shared" si="87"/>
        <v>30944</v>
      </c>
      <c r="I111" s="44" t="str">
        <f t="shared" si="76"/>
        <v>1918133094441000</v>
      </c>
      <c r="J111" s="38">
        <f>SUMIF(base!$AD:$AD,$G111,base!AF:AF)</f>
        <v>70000</v>
      </c>
      <c r="K111" s="43">
        <f>SUMIF(base!$AD:$AD,$G111,base!AG:AG)</f>
        <v>70000</v>
      </c>
      <c r="L111" s="43">
        <f>SUMIF(base!$AD:$AD,$G111,base!AI:AI)</f>
        <v>0</v>
      </c>
      <c r="M111" s="43">
        <f>SUMIF(base!$AD:$AD,$G111,base!AK:AK)</f>
        <v>0</v>
      </c>
      <c r="N111" s="43">
        <f>SUMIF(base!$AD:$AD,$G111,base!AM:AM)</f>
        <v>0</v>
      </c>
      <c r="O111" s="43">
        <f>SUMIF(base!$AE:$AE,$I111,base!AJ:AJ)</f>
        <v>0</v>
      </c>
      <c r="P111" s="141">
        <f>SUMIF(base!$AD:$AD,$G111,base!AL:AL)</f>
        <v>0</v>
      </c>
      <c r="Q111" s="141">
        <f>SUMIF(base!$AD:$AD,$G111,base!AN:AN)</f>
        <v>0</v>
      </c>
      <c r="R111" s="79">
        <f t="shared" si="67"/>
        <v>0</v>
      </c>
      <c r="S111" s="141">
        <f>SUMIF(base!$AD:$AD,$G111,base!AO:AO)</f>
        <v>0</v>
      </c>
      <c r="U111" s="95">
        <f>SUMIF(base!$AE:$AE,$I111,base!AJ:AJ)</f>
        <v>0</v>
      </c>
      <c r="V111" s="95">
        <f t="shared" si="68"/>
        <v>0</v>
      </c>
      <c r="W111" s="95">
        <f>SUMIF(base!$AD:$AD,$G111,base!AJ:AJ)</f>
        <v>0</v>
      </c>
    </row>
    <row r="112" spans="1:23" ht="15">
      <c r="A112" s="52"/>
      <c r="B112" s="52"/>
      <c r="C112" s="52"/>
      <c r="D112" s="44"/>
      <c r="E112" s="44"/>
      <c r="F112" s="44"/>
      <c r="G112" s="44"/>
      <c r="H112" s="44"/>
      <c r="I112" s="44"/>
      <c r="J112" s="43"/>
      <c r="K112" s="43"/>
      <c r="L112" s="43"/>
      <c r="M112" s="43"/>
      <c r="N112" s="43"/>
      <c r="O112" s="43"/>
      <c r="P112" s="141"/>
      <c r="Q112" s="141"/>
      <c r="R112" s="79">
        <f t="shared" si="67"/>
        <v>0</v>
      </c>
      <c r="S112" s="141"/>
      <c r="U112" s="95"/>
      <c r="V112" s="95">
        <f t="shared" si="68"/>
        <v>0</v>
      </c>
      <c r="W112" s="95">
        <f>SUMIF(base!$AD:$AD,$G112,base!AJ:AJ)</f>
        <v>0</v>
      </c>
    </row>
    <row r="113" spans="1:23" ht="39" customHeight="1">
      <c r="A113" s="171" t="s">
        <v>123</v>
      </c>
      <c r="B113" s="171"/>
      <c r="C113" s="172"/>
      <c r="D113" s="112"/>
      <c r="E113" s="112"/>
      <c r="F113" s="113"/>
      <c r="G113" s="113" t="str">
        <f t="shared" ref="G113:G130" si="102">CONCATENATE(D113,E113,F113)</f>
        <v/>
      </c>
      <c r="H113" s="113" t="str">
        <f t="shared" ref="H113:H130" si="103">CONCATENATE(E113,F113)</f>
        <v/>
      </c>
      <c r="I113" s="113"/>
      <c r="J113" s="114">
        <f t="shared" ref="J113:S113" si="104">SUM(J114,J118,J122)</f>
        <v>5847716</v>
      </c>
      <c r="K113" s="114">
        <f t="shared" si="104"/>
        <v>5742458</v>
      </c>
      <c r="L113" s="114">
        <f t="shared" si="104"/>
        <v>5345315</v>
      </c>
      <c r="M113" s="114">
        <f t="shared" si="104"/>
        <v>400000</v>
      </c>
      <c r="N113" s="114">
        <f t="shared" ref="N113" si="105">SUM(N114,N118,N122)</f>
        <v>0</v>
      </c>
      <c r="O113" s="114">
        <f t="shared" si="104"/>
        <v>4845315</v>
      </c>
      <c r="P113" s="114">
        <f t="shared" si="104"/>
        <v>0</v>
      </c>
      <c r="Q113" s="114">
        <f t="shared" si="104"/>
        <v>0</v>
      </c>
      <c r="R113" s="115">
        <f t="shared" si="67"/>
        <v>0</v>
      </c>
      <c r="S113" s="114">
        <f t="shared" si="104"/>
        <v>0</v>
      </c>
      <c r="U113" s="114">
        <f t="shared" ref="U113:W113" si="106">SUM(U114,U118,U122)</f>
        <v>4845315</v>
      </c>
      <c r="V113" s="114">
        <f t="shared" si="106"/>
        <v>100000</v>
      </c>
      <c r="W113" s="114">
        <f t="shared" si="106"/>
        <v>4945315</v>
      </c>
    </row>
    <row r="114" spans="1:23" ht="17.25">
      <c r="A114" s="51"/>
      <c r="B114" s="60" t="s">
        <v>52</v>
      </c>
      <c r="C114" s="85" t="s">
        <v>124</v>
      </c>
      <c r="D114" s="25"/>
      <c r="E114" s="25"/>
      <c r="F114" s="44"/>
      <c r="G114" s="44" t="str">
        <f t="shared" si="102"/>
        <v/>
      </c>
      <c r="H114" s="44" t="str">
        <f t="shared" si="103"/>
        <v/>
      </c>
      <c r="I114" s="44"/>
      <c r="J114" s="31">
        <f t="shared" ref="J114:S114" si="107">SUM(J115:J116)</f>
        <v>245039</v>
      </c>
      <c r="K114" s="31">
        <f t="shared" si="107"/>
        <v>240630</v>
      </c>
      <c r="L114" s="31">
        <f t="shared" si="107"/>
        <v>240630</v>
      </c>
      <c r="M114" s="31">
        <f t="shared" si="107"/>
        <v>0</v>
      </c>
      <c r="N114" s="31">
        <f t="shared" ref="N114" si="108">SUM(N115:N116)</f>
        <v>0</v>
      </c>
      <c r="O114" s="31">
        <f t="shared" si="107"/>
        <v>240630</v>
      </c>
      <c r="P114" s="31">
        <f t="shared" si="107"/>
        <v>0</v>
      </c>
      <c r="Q114" s="31">
        <f t="shared" si="107"/>
        <v>0</v>
      </c>
      <c r="R114" s="40">
        <f t="shared" si="67"/>
        <v>0</v>
      </c>
      <c r="S114" s="31">
        <f t="shared" si="107"/>
        <v>0</v>
      </c>
      <c r="U114" s="31">
        <f t="shared" ref="U114:W114" si="109">SUM(U115:U116)</f>
        <v>240630</v>
      </c>
      <c r="V114" s="31">
        <f t="shared" si="109"/>
        <v>0</v>
      </c>
      <c r="W114" s="31">
        <f t="shared" si="109"/>
        <v>240630</v>
      </c>
    </row>
    <row r="115" spans="1:23" ht="15">
      <c r="A115" s="51"/>
      <c r="B115" s="86"/>
      <c r="C115" s="85"/>
      <c r="D115" s="25">
        <v>194951</v>
      </c>
      <c r="E115" s="25" t="s">
        <v>42</v>
      </c>
      <c r="F115" s="44" t="s">
        <v>43</v>
      </c>
      <c r="G115" s="44" t="str">
        <f t="shared" si="102"/>
        <v>19495130100</v>
      </c>
      <c r="H115" s="44" t="str">
        <f t="shared" si="103"/>
        <v>30100</v>
      </c>
      <c r="I115" s="44" t="str">
        <f t="shared" si="76"/>
        <v>1949513010041000</v>
      </c>
      <c r="J115" s="30">
        <f>SUMIF(base!$AD:$AD,$G115,base!AF:AF)</f>
        <v>73512</v>
      </c>
      <c r="K115" s="30">
        <f>SUMIF(base!$AD:$AD,$G115,base!AG:AG)</f>
        <v>69103</v>
      </c>
      <c r="L115" s="35">
        <f>SUMIF(base!$AD:$AD,$G115,base!AI:AI)</f>
        <v>240630</v>
      </c>
      <c r="M115" s="35">
        <f>SUMIF(base!$AD:$AD,$G115,base!AK:AK)</f>
        <v>0</v>
      </c>
      <c r="N115" s="35">
        <f>SUMIF(base!$AD:$AD,$G115,base!AM:AM)</f>
        <v>0</v>
      </c>
      <c r="O115" s="35">
        <f>SUMIF(base!$AE:$AE,$I115,base!AJ:AJ)</f>
        <v>240630</v>
      </c>
      <c r="P115" s="35">
        <f>SUMIF(base!$AD:$AD,$G115,base!AL:AL)</f>
        <v>0</v>
      </c>
      <c r="Q115" s="35">
        <f>SUMIF(base!$AD:$AD,$G115,base!AN:AN)</f>
        <v>0</v>
      </c>
      <c r="R115" s="39">
        <f t="shared" si="67"/>
        <v>0</v>
      </c>
      <c r="S115" s="35">
        <f>SUMIF(base!$AD:$AD,$G115,base!AO:AO)</f>
        <v>0</v>
      </c>
      <c r="U115" s="35">
        <f>SUMIF(base!$AE:$AE,$I115,base!AJ:AJ)</f>
        <v>240630</v>
      </c>
      <c r="V115" s="35">
        <f t="shared" si="68"/>
        <v>0</v>
      </c>
      <c r="W115" s="35">
        <f>SUMIF(base!$AD:$AD,$G115,base!AJ:AJ)</f>
        <v>240630</v>
      </c>
    </row>
    <row r="116" spans="1:23" ht="15">
      <c r="A116" s="51"/>
      <c r="B116" s="86"/>
      <c r="C116" s="85"/>
      <c r="D116" s="25" t="s">
        <v>125</v>
      </c>
      <c r="E116" s="25" t="s">
        <v>42</v>
      </c>
      <c r="F116" s="44" t="s">
        <v>45</v>
      </c>
      <c r="G116" s="44" t="str">
        <f t="shared" si="102"/>
        <v>19182330944</v>
      </c>
      <c r="H116" s="44" t="str">
        <f t="shared" si="103"/>
        <v>30944</v>
      </c>
      <c r="I116" s="44" t="str">
        <f t="shared" si="76"/>
        <v>1918233094441000</v>
      </c>
      <c r="J116" s="30">
        <f>SUMIF(base!$AD:$AD,$G116,base!AF:AF)</f>
        <v>171527</v>
      </c>
      <c r="K116" s="30">
        <f>SUMIF(base!$AD:$AD,$G116,base!AG:AG)</f>
        <v>171527</v>
      </c>
      <c r="L116" s="35">
        <f>SUMIF(base!$AD:$AD,$G116,base!AI:AI)</f>
        <v>0</v>
      </c>
      <c r="M116" s="35">
        <f>SUMIF(base!$AD:$AD,$G116,base!AK:AK)</f>
        <v>0</v>
      </c>
      <c r="N116" s="35">
        <f>SUMIF(base!$AD:$AD,$G116,base!AM:AM)</f>
        <v>0</v>
      </c>
      <c r="O116" s="35">
        <f>SUMIF(base!$AE:$AE,$I116,base!AJ:AJ)</f>
        <v>0</v>
      </c>
      <c r="P116" s="35">
        <f>SUMIF(base!$AD:$AD,$G116,base!AL:AL)</f>
        <v>0</v>
      </c>
      <c r="Q116" s="35">
        <f>SUMIF(base!$AD:$AD,$G116,base!AN:AN)</f>
        <v>0</v>
      </c>
      <c r="R116" s="39">
        <f t="shared" si="67"/>
        <v>0</v>
      </c>
      <c r="S116" s="35">
        <f>SUMIF(base!$AD:$AD,$G116,base!AO:AO)</f>
        <v>0</v>
      </c>
      <c r="U116" s="35">
        <f>SUMIF(base!$AE:$AE,$I116,base!AJ:AJ)</f>
        <v>0</v>
      </c>
      <c r="V116" s="35">
        <f t="shared" si="68"/>
        <v>0</v>
      </c>
      <c r="W116" s="35">
        <f>SUMIF(base!$AD:$AD,$G116,base!AJ:AJ)</f>
        <v>0</v>
      </c>
    </row>
    <row r="117" spans="1:23" ht="15">
      <c r="A117" s="51"/>
      <c r="B117" s="86"/>
      <c r="C117" s="85"/>
      <c r="D117" s="25"/>
      <c r="E117" s="25"/>
      <c r="F117" s="44"/>
      <c r="G117" s="44" t="str">
        <f t="shared" si="102"/>
        <v/>
      </c>
      <c r="H117" s="44" t="str">
        <f t="shared" si="103"/>
        <v/>
      </c>
      <c r="I117" s="44"/>
      <c r="J117" s="30"/>
      <c r="K117" s="30"/>
      <c r="L117" s="35"/>
      <c r="M117" s="35"/>
      <c r="N117" s="35"/>
      <c r="O117" s="35"/>
      <c r="P117" s="35"/>
      <c r="Q117" s="35"/>
      <c r="R117" s="39">
        <f t="shared" si="67"/>
        <v>0</v>
      </c>
      <c r="S117" s="35"/>
      <c r="U117" s="35"/>
      <c r="V117" s="35">
        <f t="shared" si="68"/>
        <v>0</v>
      </c>
      <c r="W117" s="35">
        <f>SUMIF(base!$AD:$AD,$G117,base!AJ:AJ)</f>
        <v>0</v>
      </c>
    </row>
    <row r="118" spans="1:23" ht="28.5">
      <c r="A118" s="51"/>
      <c r="B118" s="60" t="s">
        <v>39</v>
      </c>
      <c r="C118" s="62" t="s">
        <v>126</v>
      </c>
      <c r="D118" s="25"/>
      <c r="E118" s="25"/>
      <c r="F118" s="44"/>
      <c r="G118" s="44" t="str">
        <f t="shared" si="102"/>
        <v/>
      </c>
      <c r="H118" s="44" t="str">
        <f t="shared" si="103"/>
        <v/>
      </c>
      <c r="I118" s="44"/>
      <c r="J118" s="31">
        <f t="shared" ref="J118:S118" si="110">SUM(J119:J120)</f>
        <v>1102677</v>
      </c>
      <c r="K118" s="31">
        <f t="shared" si="110"/>
        <v>1082828</v>
      </c>
      <c r="L118" s="31">
        <f t="shared" si="110"/>
        <v>1033185</v>
      </c>
      <c r="M118" s="31">
        <f t="shared" si="110"/>
        <v>0</v>
      </c>
      <c r="N118" s="31">
        <f t="shared" ref="N118" si="111">SUM(N119:N120)</f>
        <v>0</v>
      </c>
      <c r="O118" s="31">
        <f t="shared" si="110"/>
        <v>933185</v>
      </c>
      <c r="P118" s="31">
        <f t="shared" si="110"/>
        <v>0</v>
      </c>
      <c r="Q118" s="31">
        <f t="shared" si="110"/>
        <v>0</v>
      </c>
      <c r="R118" s="40">
        <f t="shared" si="67"/>
        <v>0</v>
      </c>
      <c r="S118" s="31">
        <f t="shared" si="110"/>
        <v>0</v>
      </c>
      <c r="U118" s="31">
        <f t="shared" ref="U118:W118" si="112">SUM(U119:U120)</f>
        <v>933185</v>
      </c>
      <c r="V118" s="31">
        <f t="shared" si="112"/>
        <v>100000</v>
      </c>
      <c r="W118" s="31">
        <f t="shared" si="112"/>
        <v>1033185</v>
      </c>
    </row>
    <row r="119" spans="1:23" ht="15">
      <c r="A119" s="51"/>
      <c r="B119" s="86"/>
      <c r="C119" s="85"/>
      <c r="D119" s="25">
        <v>194953</v>
      </c>
      <c r="E119" s="25">
        <v>3</v>
      </c>
      <c r="F119" s="44" t="s">
        <v>43</v>
      </c>
      <c r="G119" s="44" t="str">
        <f t="shared" si="102"/>
        <v>19495330100</v>
      </c>
      <c r="H119" s="44" t="str">
        <f t="shared" si="103"/>
        <v>30100</v>
      </c>
      <c r="I119" s="44" t="str">
        <f t="shared" si="76"/>
        <v>1949533010041000</v>
      </c>
      <c r="J119" s="30">
        <f>SUMIF(base!$AD:$AD,$G119,base!AF:AF)</f>
        <v>330803</v>
      </c>
      <c r="K119" s="30">
        <f>SUMIF(base!$AD:$AD,$G119,base!AG:AG)</f>
        <v>310954</v>
      </c>
      <c r="L119" s="30">
        <f>SUMIF(base!$AD:$AD,$G119,base!AI:AI)</f>
        <v>1033185</v>
      </c>
      <c r="M119" s="35">
        <f>SUMIF(base!$AD:$AD,$G119,base!AK:AK)</f>
        <v>0</v>
      </c>
      <c r="N119" s="35">
        <f>SUMIF(base!$AD:$AD,$G119,base!AM:AM)</f>
        <v>0</v>
      </c>
      <c r="O119" s="35">
        <f>SUMIF(base!$AE:$AE,$I119,base!AJ:AJ)</f>
        <v>933185</v>
      </c>
      <c r="P119" s="35">
        <f>SUMIF(base!$AD:$AD,$G119,base!AL:AL)</f>
        <v>0</v>
      </c>
      <c r="Q119" s="35">
        <f>SUMIF(base!$AD:$AD,$G119,base!AN:AN)</f>
        <v>0</v>
      </c>
      <c r="R119" s="39">
        <f t="shared" si="67"/>
        <v>0</v>
      </c>
      <c r="S119" s="35">
        <f>SUMIF(base!$AD:$AD,$G119,base!AO:AO)</f>
        <v>0</v>
      </c>
      <c r="U119" s="35">
        <f>SUMIF(base!$AE:$AE,$I119,base!AJ:AJ)</f>
        <v>933185</v>
      </c>
      <c r="V119" s="35">
        <f t="shared" si="68"/>
        <v>100000</v>
      </c>
      <c r="W119" s="35">
        <f>SUMIF(base!$AD:$AD,$G119,base!AJ:AJ)</f>
        <v>1033185</v>
      </c>
    </row>
    <row r="120" spans="1:23" ht="15">
      <c r="A120" s="51"/>
      <c r="B120" s="86"/>
      <c r="C120" s="85"/>
      <c r="D120" s="25" t="s">
        <v>127</v>
      </c>
      <c r="E120" s="25">
        <v>3</v>
      </c>
      <c r="F120" s="44" t="s">
        <v>45</v>
      </c>
      <c r="G120" s="44" t="str">
        <f t="shared" si="102"/>
        <v>19182530944</v>
      </c>
      <c r="H120" s="44" t="str">
        <f t="shared" si="103"/>
        <v>30944</v>
      </c>
      <c r="I120" s="44" t="str">
        <f t="shared" si="76"/>
        <v>1918253094441000</v>
      </c>
      <c r="J120" s="30">
        <f>SUMIF(base!$AD:$AD,$G120,base!AF:AF)</f>
        <v>771874</v>
      </c>
      <c r="K120" s="30">
        <f>SUMIF(base!$AD:$AD,$G120,base!AG:AG)</f>
        <v>771874</v>
      </c>
      <c r="L120" s="35">
        <f>SUMIF(base!$AD:$AD,$G120,base!AI:AI)</f>
        <v>0</v>
      </c>
      <c r="M120" s="35">
        <f>SUMIF(base!$AD:$AD,$G120,base!AK:AK)</f>
        <v>0</v>
      </c>
      <c r="N120" s="35">
        <f>SUMIF(base!$AD:$AD,$G120,base!AM:AM)</f>
        <v>0</v>
      </c>
      <c r="O120" s="35">
        <f>SUMIF(base!$AE:$AE,$I120,base!AJ:AJ)</f>
        <v>0</v>
      </c>
      <c r="P120" s="35">
        <f>SUMIF(base!$AD:$AD,$G120,base!AL:AL)</f>
        <v>0</v>
      </c>
      <c r="Q120" s="35">
        <f>SUMIF(base!$AD:$AD,$G120,base!AN:AN)</f>
        <v>0</v>
      </c>
      <c r="R120" s="39">
        <f t="shared" si="67"/>
        <v>0</v>
      </c>
      <c r="S120" s="35">
        <f>SUMIF(base!$AD:$AD,$G120,base!AO:AO)</f>
        <v>0</v>
      </c>
      <c r="U120" s="35">
        <f>SUMIF(base!$AE:$AE,$I120,base!AJ:AJ)</f>
        <v>0</v>
      </c>
      <c r="V120" s="35">
        <f t="shared" si="68"/>
        <v>0</v>
      </c>
      <c r="W120" s="35">
        <f>SUMIF(base!$AD:$AD,$G120,base!AJ:AJ)</f>
        <v>0</v>
      </c>
    </row>
    <row r="121" spans="1:23" ht="15">
      <c r="A121" s="51"/>
      <c r="B121" s="86"/>
      <c r="C121" s="85"/>
      <c r="D121" s="25"/>
      <c r="E121" s="25"/>
      <c r="F121" s="44"/>
      <c r="G121" s="44" t="str">
        <f t="shared" si="102"/>
        <v/>
      </c>
      <c r="H121" s="44" t="str">
        <f t="shared" si="103"/>
        <v/>
      </c>
      <c r="I121" s="44"/>
      <c r="J121" s="30"/>
      <c r="K121" s="30"/>
      <c r="L121" s="35"/>
      <c r="M121" s="35"/>
      <c r="N121" s="35"/>
      <c r="O121" s="35"/>
      <c r="P121" s="35"/>
      <c r="Q121" s="35"/>
      <c r="R121" s="39">
        <f t="shared" si="67"/>
        <v>0</v>
      </c>
      <c r="S121" s="35"/>
      <c r="U121" s="35"/>
      <c r="V121" s="35">
        <f t="shared" si="68"/>
        <v>0</v>
      </c>
      <c r="W121" s="35">
        <f>SUMIF(base!$AD:$AD,$G121,base!AJ:AJ)</f>
        <v>0</v>
      </c>
    </row>
    <row r="122" spans="1:23" ht="17.25">
      <c r="A122" s="51"/>
      <c r="B122" s="60" t="s">
        <v>89</v>
      </c>
      <c r="C122" s="85" t="s">
        <v>128</v>
      </c>
      <c r="D122" s="25"/>
      <c r="E122" s="25"/>
      <c r="F122" s="44"/>
      <c r="G122" s="44" t="str">
        <f t="shared" si="102"/>
        <v/>
      </c>
      <c r="H122" s="44" t="str">
        <f t="shared" si="103"/>
        <v/>
      </c>
      <c r="I122" s="44"/>
      <c r="J122" s="31">
        <f t="shared" ref="J122:S122" si="113">SUM(J123:J124)</f>
        <v>4500000</v>
      </c>
      <c r="K122" s="31">
        <f t="shared" si="113"/>
        <v>4419000</v>
      </c>
      <c r="L122" s="31">
        <f t="shared" si="113"/>
        <v>4071500</v>
      </c>
      <c r="M122" s="31">
        <f t="shared" si="113"/>
        <v>400000</v>
      </c>
      <c r="N122" s="31">
        <f t="shared" ref="N122" si="114">SUM(N123:N124)</f>
        <v>0</v>
      </c>
      <c r="O122" s="31">
        <f t="shared" si="113"/>
        <v>3671500</v>
      </c>
      <c r="P122" s="31">
        <f t="shared" si="113"/>
        <v>0</v>
      </c>
      <c r="Q122" s="31">
        <f t="shared" si="113"/>
        <v>0</v>
      </c>
      <c r="R122" s="40">
        <f t="shared" si="67"/>
        <v>0</v>
      </c>
      <c r="S122" s="31">
        <f t="shared" si="113"/>
        <v>0</v>
      </c>
      <c r="U122" s="31">
        <f t="shared" ref="U122:W122" si="115">SUM(U123:U124)</f>
        <v>3671500</v>
      </c>
      <c r="V122" s="31">
        <f t="shared" si="115"/>
        <v>0</v>
      </c>
      <c r="W122" s="31">
        <f t="shared" si="115"/>
        <v>3671500</v>
      </c>
    </row>
    <row r="123" spans="1:23" ht="15">
      <c r="A123" s="51"/>
      <c r="B123" s="52"/>
      <c r="C123" s="51"/>
      <c r="D123" s="25">
        <v>194962</v>
      </c>
      <c r="E123" s="25">
        <v>3</v>
      </c>
      <c r="F123" s="44" t="s">
        <v>43</v>
      </c>
      <c r="G123" s="44" t="str">
        <f t="shared" si="102"/>
        <v>19496230100</v>
      </c>
      <c r="H123" s="44" t="str">
        <f t="shared" si="103"/>
        <v>30100</v>
      </c>
      <c r="I123" s="44" t="str">
        <f t="shared" si="76"/>
        <v>1949623010041000</v>
      </c>
      <c r="J123" s="30">
        <f>SUMIF(base!$AD:$AD,$G123,base!AF:AF)</f>
        <v>1350000</v>
      </c>
      <c r="K123" s="30">
        <f>SUMIF(base!$AD:$AD,$G123,base!AG:AG)</f>
        <v>1269000</v>
      </c>
      <c r="L123" s="30">
        <f>SUMIF(base!$AD:$AD,$G123,base!AI:AI)</f>
        <v>4071500</v>
      </c>
      <c r="M123" s="35">
        <f>SUMIF(base!$AD:$AD,$G123,base!AK:AK)</f>
        <v>400000</v>
      </c>
      <c r="N123" s="35">
        <f>SUMIF(base!$AD:$AD,$G123,base!AM:AM)</f>
        <v>0</v>
      </c>
      <c r="O123" s="35">
        <f>SUMIF(base!$AE:$AE,$I123,base!AJ:AJ)</f>
        <v>3671500</v>
      </c>
      <c r="P123" s="35">
        <f>SUMIF(base!$AD:$AD,$G123,base!AL:AL)</f>
        <v>0</v>
      </c>
      <c r="Q123" s="35">
        <f>SUMIF(base!$AD:$AD,$G123,base!AN:AN)</f>
        <v>0</v>
      </c>
      <c r="R123" s="39">
        <f t="shared" si="67"/>
        <v>0</v>
      </c>
      <c r="S123" s="35">
        <f>SUMIF(base!$AD:$AD,$G123,base!AO:AO)</f>
        <v>0</v>
      </c>
      <c r="U123" s="35">
        <f>SUMIF(base!$AE:$AE,$I123,base!AJ:AJ)</f>
        <v>3671500</v>
      </c>
      <c r="V123" s="35">
        <f t="shared" si="68"/>
        <v>0</v>
      </c>
      <c r="W123" s="35">
        <f>SUMIF(base!$AD:$AD,$G123,base!AJ:AJ)</f>
        <v>3671500</v>
      </c>
    </row>
    <row r="124" spans="1:23" ht="15">
      <c r="A124" s="51"/>
      <c r="B124" s="52"/>
      <c r="C124" s="51"/>
      <c r="D124" s="25" t="s">
        <v>129</v>
      </c>
      <c r="E124" s="25">
        <v>3</v>
      </c>
      <c r="F124" s="44" t="s">
        <v>45</v>
      </c>
      <c r="G124" s="44" t="str">
        <f t="shared" si="102"/>
        <v>19183430944</v>
      </c>
      <c r="H124" s="44" t="str">
        <f t="shared" si="103"/>
        <v>30944</v>
      </c>
      <c r="I124" s="44" t="str">
        <f t="shared" si="76"/>
        <v>1918343094441000</v>
      </c>
      <c r="J124" s="30">
        <f>SUMIF(base!$AD:$AD,$G124,base!AF:AF)</f>
        <v>3150000</v>
      </c>
      <c r="K124" s="30">
        <f>SUMIF(base!$AD:$AD,$G124,base!AG:AG)</f>
        <v>3150000</v>
      </c>
      <c r="L124" s="35">
        <f>SUMIF(base!$AD:$AD,$G124,base!AI:AI)</f>
        <v>0</v>
      </c>
      <c r="M124" s="35">
        <f>SUMIF(base!$AD:$AD,$G124,base!AK:AK)</f>
        <v>0</v>
      </c>
      <c r="N124" s="35">
        <f>SUMIF(base!$AD:$AD,$G124,base!AM:AM)</f>
        <v>0</v>
      </c>
      <c r="O124" s="35">
        <f>SUMIF(base!$AE:$AE,$I124,base!AJ:AJ)</f>
        <v>0</v>
      </c>
      <c r="P124" s="35">
        <f>SUMIF(base!$AD:$AD,$G124,base!AL:AL)</f>
        <v>0</v>
      </c>
      <c r="Q124" s="35">
        <f>SUMIF(base!$AD:$AD,$G124,base!AN:AN)</f>
        <v>0</v>
      </c>
      <c r="R124" s="39">
        <f t="shared" si="67"/>
        <v>0</v>
      </c>
      <c r="S124" s="35">
        <f>SUMIF(base!$AD:$AD,$G124,base!AO:AO)</f>
        <v>0</v>
      </c>
      <c r="U124" s="35">
        <f>SUMIF(base!$AE:$AE,$I124,base!AJ:AJ)</f>
        <v>0</v>
      </c>
      <c r="V124" s="35">
        <f t="shared" si="68"/>
        <v>0</v>
      </c>
      <c r="W124" s="35">
        <f>SUMIF(base!$AD:$AD,$G124,base!AJ:AJ)</f>
        <v>0</v>
      </c>
    </row>
    <row r="125" spans="1:23" ht="15">
      <c r="A125" s="51"/>
      <c r="B125" s="52"/>
      <c r="C125" s="51"/>
      <c r="D125" s="25"/>
      <c r="E125" s="25"/>
      <c r="F125" s="44"/>
      <c r="G125" s="44" t="str">
        <f t="shared" si="102"/>
        <v/>
      </c>
      <c r="H125" s="44" t="str">
        <f t="shared" si="103"/>
        <v/>
      </c>
      <c r="I125" s="44"/>
      <c r="J125" s="30"/>
      <c r="K125" s="30"/>
      <c r="L125" s="35"/>
      <c r="M125" s="35"/>
      <c r="N125" s="35"/>
      <c r="O125" s="35"/>
      <c r="P125" s="35"/>
      <c r="Q125" s="35"/>
      <c r="R125" s="39">
        <f t="shared" si="67"/>
        <v>0</v>
      </c>
      <c r="S125" s="35"/>
      <c r="U125" s="35"/>
      <c r="V125" s="35">
        <f t="shared" si="68"/>
        <v>0</v>
      </c>
      <c r="W125" s="35">
        <f>SUMIF(base!$AD:$AD,$G125,base!AJ:AJ)</f>
        <v>0</v>
      </c>
    </row>
    <row r="126" spans="1:23" ht="30.75" customHeight="1">
      <c r="A126" s="171" t="s">
        <v>130</v>
      </c>
      <c r="B126" s="171"/>
      <c r="C126" s="172"/>
      <c r="D126" s="112"/>
      <c r="E126" s="112"/>
      <c r="F126" s="113"/>
      <c r="G126" s="113" t="str">
        <f t="shared" si="102"/>
        <v/>
      </c>
      <c r="H126" s="113" t="str">
        <f t="shared" si="103"/>
        <v/>
      </c>
      <c r="I126" s="113"/>
      <c r="J126" s="114">
        <f t="shared" ref="J126:W126" si="116">J127</f>
        <v>100000</v>
      </c>
      <c r="K126" s="114">
        <f t="shared" si="116"/>
        <v>98200</v>
      </c>
      <c r="L126" s="114">
        <f t="shared" si="116"/>
        <v>98200</v>
      </c>
      <c r="M126" s="114">
        <f t="shared" si="116"/>
        <v>0</v>
      </c>
      <c r="N126" s="114">
        <f t="shared" si="116"/>
        <v>0</v>
      </c>
      <c r="O126" s="114">
        <f t="shared" si="116"/>
        <v>98200</v>
      </c>
      <c r="P126" s="114">
        <f t="shared" si="116"/>
        <v>0</v>
      </c>
      <c r="Q126" s="114">
        <f t="shared" si="116"/>
        <v>0</v>
      </c>
      <c r="R126" s="115">
        <f t="shared" si="67"/>
        <v>0</v>
      </c>
      <c r="S126" s="114">
        <f t="shared" si="116"/>
        <v>0</v>
      </c>
      <c r="U126" s="114">
        <f t="shared" si="116"/>
        <v>98200</v>
      </c>
      <c r="V126" s="114">
        <f t="shared" si="116"/>
        <v>0</v>
      </c>
      <c r="W126" s="114">
        <f t="shared" si="116"/>
        <v>98200</v>
      </c>
    </row>
    <row r="127" spans="1:23" ht="28.5">
      <c r="A127" s="51"/>
      <c r="B127" s="60" t="s">
        <v>56</v>
      </c>
      <c r="C127" s="62" t="s">
        <v>131</v>
      </c>
      <c r="D127" s="25"/>
      <c r="E127" s="25"/>
      <c r="F127" s="44"/>
      <c r="G127" s="44" t="str">
        <f t="shared" si="102"/>
        <v/>
      </c>
      <c r="H127" s="44" t="str">
        <f t="shared" si="103"/>
        <v/>
      </c>
      <c r="I127" s="44"/>
      <c r="J127" s="31">
        <f t="shared" ref="J127:S127" si="117">SUM(J128:J129)</f>
        <v>100000</v>
      </c>
      <c r="K127" s="31">
        <f t="shared" si="117"/>
        <v>98200</v>
      </c>
      <c r="L127" s="31">
        <f t="shared" si="117"/>
        <v>98200</v>
      </c>
      <c r="M127" s="31">
        <f t="shared" si="117"/>
        <v>0</v>
      </c>
      <c r="N127" s="31">
        <f t="shared" ref="N127" si="118">SUM(N128:N129)</f>
        <v>0</v>
      </c>
      <c r="O127" s="31">
        <f t="shared" si="117"/>
        <v>98200</v>
      </c>
      <c r="P127" s="31">
        <f t="shared" si="117"/>
        <v>0</v>
      </c>
      <c r="Q127" s="31">
        <f t="shared" si="117"/>
        <v>0</v>
      </c>
      <c r="R127" s="40">
        <f t="shared" si="67"/>
        <v>0</v>
      </c>
      <c r="S127" s="31">
        <f t="shared" si="117"/>
        <v>0</v>
      </c>
      <c r="U127" s="31">
        <f t="shared" ref="U127:W127" si="119">SUM(U128:U129)</f>
        <v>98200</v>
      </c>
      <c r="V127" s="31">
        <f t="shared" si="119"/>
        <v>0</v>
      </c>
      <c r="W127" s="31">
        <f t="shared" si="119"/>
        <v>98200</v>
      </c>
    </row>
    <row r="128" spans="1:23" ht="15">
      <c r="A128" s="51"/>
      <c r="B128" s="52"/>
      <c r="C128" s="50"/>
      <c r="D128" s="25">
        <v>194957</v>
      </c>
      <c r="E128" s="25">
        <v>3</v>
      </c>
      <c r="F128" s="44" t="s">
        <v>43</v>
      </c>
      <c r="G128" s="44" t="str">
        <f t="shared" si="102"/>
        <v>19495730100</v>
      </c>
      <c r="H128" s="44" t="str">
        <f t="shared" si="103"/>
        <v>30100</v>
      </c>
      <c r="I128" s="44" t="str">
        <f t="shared" si="76"/>
        <v>1949573010041000</v>
      </c>
      <c r="J128" s="30">
        <f>SUMIF(base!$AD:$AD,$G128,base!AF:AF)</f>
        <v>30000</v>
      </c>
      <c r="K128" s="30">
        <f>SUMIF(base!$AD:$AD,$G128,base!AG:AG)</f>
        <v>28200</v>
      </c>
      <c r="L128" s="30">
        <f>SUMIF(base!$AD:$AD,$G128,base!AI:AI)</f>
        <v>98200</v>
      </c>
      <c r="M128" s="30">
        <f>SUMIF(base!$AD:$AD,$G128,base!AK:AK)</f>
        <v>0</v>
      </c>
      <c r="N128" s="30">
        <f>SUMIF(base!$AD:$AD,$G128,base!AM:AM)</f>
        <v>0</v>
      </c>
      <c r="O128" s="35">
        <f>SUMIF(base!$AE:$AE,$I128,base!AJ:AJ)</f>
        <v>98200</v>
      </c>
      <c r="P128" s="35">
        <f>SUMIF(base!$AD:$AD,$G128,base!AL:AL)</f>
        <v>0</v>
      </c>
      <c r="Q128" s="35">
        <f>SUMIF(base!$AD:$AD,$G128,base!AN:AN)</f>
        <v>0</v>
      </c>
      <c r="R128" s="39">
        <f t="shared" si="67"/>
        <v>0</v>
      </c>
      <c r="S128" s="35">
        <f>SUMIF(base!$AD:$AD,$G128,base!AO:AO)</f>
        <v>0</v>
      </c>
      <c r="U128" s="35">
        <f>SUMIF(base!$AE:$AE,$I128,base!AJ:AJ)</f>
        <v>98200</v>
      </c>
      <c r="V128" s="35">
        <f t="shared" si="68"/>
        <v>0</v>
      </c>
      <c r="W128" s="35">
        <f>SUMIF(base!$AD:$AD,$G128,base!AJ:AJ)</f>
        <v>98200</v>
      </c>
    </row>
    <row r="129" spans="1:23" ht="15">
      <c r="A129" s="51"/>
      <c r="B129" s="52"/>
      <c r="C129" s="50"/>
      <c r="D129" s="25" t="s">
        <v>132</v>
      </c>
      <c r="E129" s="25" t="s">
        <v>42</v>
      </c>
      <c r="F129" s="44" t="s">
        <v>45</v>
      </c>
      <c r="G129" s="44" t="str">
        <f t="shared" si="102"/>
        <v>19182930944</v>
      </c>
      <c r="H129" s="44" t="str">
        <f t="shared" si="103"/>
        <v>30944</v>
      </c>
      <c r="I129" s="44" t="str">
        <f t="shared" si="76"/>
        <v>1918293094441000</v>
      </c>
      <c r="J129" s="30">
        <f>SUMIF(base!$AD:$AD,$G129,base!AF:AF)</f>
        <v>70000</v>
      </c>
      <c r="K129" s="30">
        <f>SUMIF(base!$AD:$AD,$G129,base!AG:AG)</f>
        <v>70000</v>
      </c>
      <c r="L129" s="30">
        <f>SUMIF(base!$AD:$AD,$G129,base!AI:AI)</f>
        <v>0</v>
      </c>
      <c r="M129" s="30">
        <f>SUMIF(base!$AD:$AD,$G129,base!AK:AK)</f>
        <v>0</v>
      </c>
      <c r="N129" s="30">
        <f>SUMIF(base!$AD:$AD,$G129,base!AM:AM)</f>
        <v>0</v>
      </c>
      <c r="O129" s="35">
        <f>SUMIF(base!$AE:$AE,$I129,base!AJ:AJ)</f>
        <v>0</v>
      </c>
      <c r="P129" s="35">
        <f>SUMIF(base!$AD:$AD,$G129,base!AL:AL)</f>
        <v>0</v>
      </c>
      <c r="Q129" s="35">
        <f>SUMIF(base!$AD:$AD,$G129,base!AN:AN)</f>
        <v>0</v>
      </c>
      <c r="R129" s="39">
        <f t="shared" si="67"/>
        <v>0</v>
      </c>
      <c r="S129" s="35">
        <f>SUMIF(base!$AD:$AD,$G129,base!AO:AO)</f>
        <v>0</v>
      </c>
      <c r="U129" s="35">
        <f>SUMIF(base!$AE:$AE,$I129,base!AJ:AJ)</f>
        <v>0</v>
      </c>
      <c r="V129" s="35">
        <f t="shared" si="68"/>
        <v>0</v>
      </c>
      <c r="W129" s="35">
        <f>SUMIF(base!$AD:$AD,$G129,base!AJ:AJ)</f>
        <v>0</v>
      </c>
    </row>
    <row r="130" spans="1:23" ht="15">
      <c r="A130" s="51"/>
      <c r="B130" s="52"/>
      <c r="C130" s="50"/>
      <c r="D130" s="25"/>
      <c r="E130" s="25"/>
      <c r="F130" s="44"/>
      <c r="G130" s="44" t="str">
        <f t="shared" si="102"/>
        <v/>
      </c>
      <c r="H130" s="44" t="str">
        <f t="shared" si="103"/>
        <v/>
      </c>
      <c r="I130" s="44"/>
      <c r="J130" s="30"/>
      <c r="K130" s="30"/>
      <c r="L130" s="30"/>
      <c r="M130" s="30"/>
      <c r="N130" s="30"/>
      <c r="O130" s="35"/>
      <c r="P130" s="35"/>
      <c r="Q130" s="35"/>
      <c r="R130" s="39">
        <f t="shared" si="67"/>
        <v>0</v>
      </c>
      <c r="S130" s="35"/>
      <c r="U130" s="35"/>
      <c r="V130" s="35">
        <f t="shared" si="68"/>
        <v>0</v>
      </c>
      <c r="W130" s="35">
        <f>SUMIF(base!$AD:$AD,$G130,base!AJ:AJ)</f>
        <v>0</v>
      </c>
    </row>
    <row r="131" spans="1:23" ht="26.25" customHeight="1">
      <c r="A131" s="173" t="s">
        <v>133</v>
      </c>
      <c r="B131" s="173"/>
      <c r="C131" s="174"/>
      <c r="D131" s="111"/>
      <c r="E131" s="111"/>
      <c r="F131" s="111"/>
      <c r="G131" s="111" t="str">
        <f t="shared" si="86"/>
        <v/>
      </c>
      <c r="H131" s="111" t="str">
        <f t="shared" si="87"/>
        <v/>
      </c>
      <c r="I131" s="111"/>
      <c r="J131" s="109">
        <f t="shared" ref="J131:W131" si="120">J132</f>
        <v>9203220</v>
      </c>
      <c r="K131" s="109">
        <f t="shared" si="120"/>
        <v>9037563</v>
      </c>
      <c r="L131" s="109">
        <f t="shared" si="120"/>
        <v>8582604</v>
      </c>
      <c r="M131" s="109">
        <f t="shared" si="120"/>
        <v>5741372</v>
      </c>
      <c r="N131" s="109">
        <f t="shared" si="120"/>
        <v>588400</v>
      </c>
      <c r="O131" s="109">
        <f t="shared" si="120"/>
        <v>2252832</v>
      </c>
      <c r="P131" s="109">
        <f t="shared" si="120"/>
        <v>0</v>
      </c>
      <c r="Q131" s="109">
        <f t="shared" si="120"/>
        <v>355100</v>
      </c>
      <c r="R131" s="110">
        <f t="shared" si="67"/>
        <v>0.2070932609515872</v>
      </c>
      <c r="S131" s="109">
        <f t="shared" si="120"/>
        <v>355100</v>
      </c>
      <c r="U131" s="109">
        <f t="shared" si="120"/>
        <v>2252832</v>
      </c>
      <c r="V131" s="109">
        <f t="shared" si="120"/>
        <v>0</v>
      </c>
      <c r="W131" s="109">
        <f t="shared" si="120"/>
        <v>2252832</v>
      </c>
    </row>
    <row r="132" spans="1:23" ht="15.75" customHeight="1">
      <c r="A132" s="171" t="s">
        <v>134</v>
      </c>
      <c r="B132" s="171"/>
      <c r="C132" s="172"/>
      <c r="D132" s="112"/>
      <c r="E132" s="112"/>
      <c r="F132" s="113"/>
      <c r="G132" s="113" t="str">
        <f t="shared" si="86"/>
        <v/>
      </c>
      <c r="H132" s="113" t="str">
        <f t="shared" si="87"/>
        <v/>
      </c>
      <c r="I132" s="113"/>
      <c r="J132" s="114">
        <f t="shared" ref="J132:W132" si="121">J133</f>
        <v>9203220</v>
      </c>
      <c r="K132" s="114">
        <f t="shared" si="121"/>
        <v>9037563</v>
      </c>
      <c r="L132" s="114">
        <f t="shared" si="121"/>
        <v>8582604</v>
      </c>
      <c r="M132" s="114">
        <f t="shared" si="121"/>
        <v>5741372</v>
      </c>
      <c r="N132" s="114">
        <f t="shared" si="121"/>
        <v>588400</v>
      </c>
      <c r="O132" s="114">
        <f t="shared" si="121"/>
        <v>2252832</v>
      </c>
      <c r="P132" s="114">
        <f t="shared" si="121"/>
        <v>0</v>
      </c>
      <c r="Q132" s="114">
        <f t="shared" si="121"/>
        <v>355100</v>
      </c>
      <c r="R132" s="115">
        <f t="shared" si="67"/>
        <v>0.2070932609515872</v>
      </c>
      <c r="S132" s="114">
        <f t="shared" si="121"/>
        <v>355100</v>
      </c>
      <c r="U132" s="114">
        <f t="shared" si="121"/>
        <v>2252832</v>
      </c>
      <c r="V132" s="114">
        <f t="shared" si="121"/>
        <v>0</v>
      </c>
      <c r="W132" s="114">
        <f t="shared" si="121"/>
        <v>2252832</v>
      </c>
    </row>
    <row r="133" spans="1:23" ht="17.25">
      <c r="A133" s="52"/>
      <c r="B133" s="60" t="s">
        <v>79</v>
      </c>
      <c r="C133" s="86" t="s">
        <v>135</v>
      </c>
      <c r="D133" s="44"/>
      <c r="E133" s="44"/>
      <c r="F133" s="41"/>
      <c r="G133" s="41" t="str">
        <f t="shared" si="86"/>
        <v/>
      </c>
      <c r="H133" s="41" t="str">
        <f t="shared" si="87"/>
        <v/>
      </c>
      <c r="I133" s="41"/>
      <c r="J133" s="45">
        <f t="shared" ref="J133:S133" si="122">SUM(J134:J135)</f>
        <v>9203220</v>
      </c>
      <c r="K133" s="45">
        <f t="shared" si="122"/>
        <v>9037563</v>
      </c>
      <c r="L133" s="45">
        <f t="shared" si="122"/>
        <v>8582604</v>
      </c>
      <c r="M133" s="45">
        <f t="shared" si="122"/>
        <v>5741372</v>
      </c>
      <c r="N133" s="45">
        <f t="shared" ref="N133" si="123">SUM(N134:N135)</f>
        <v>588400</v>
      </c>
      <c r="O133" s="45">
        <f t="shared" si="122"/>
        <v>2252832</v>
      </c>
      <c r="P133" s="45">
        <f t="shared" si="122"/>
        <v>0</v>
      </c>
      <c r="Q133" s="45">
        <f t="shared" si="122"/>
        <v>355100</v>
      </c>
      <c r="R133" s="80">
        <f t="shared" si="67"/>
        <v>0.2070932609515872</v>
      </c>
      <c r="S133" s="45">
        <f t="shared" si="122"/>
        <v>355100</v>
      </c>
      <c r="U133" s="31">
        <f t="shared" ref="U133:W133" si="124">SUM(U134:U135)</f>
        <v>2252832</v>
      </c>
      <c r="V133" s="31">
        <f t="shared" si="124"/>
        <v>0</v>
      </c>
      <c r="W133" s="31">
        <f t="shared" si="124"/>
        <v>2252832</v>
      </c>
    </row>
    <row r="134" spans="1:23" ht="15">
      <c r="A134" s="52"/>
      <c r="B134" s="52"/>
      <c r="C134" s="52"/>
      <c r="D134" s="44" t="s">
        <v>136</v>
      </c>
      <c r="E134" s="44" t="s">
        <v>42</v>
      </c>
      <c r="F134" s="41" t="s">
        <v>43</v>
      </c>
      <c r="G134" s="41" t="str">
        <f t="shared" si="86"/>
        <v>19494530100</v>
      </c>
      <c r="H134" s="41" t="str">
        <f t="shared" si="87"/>
        <v>30100</v>
      </c>
      <c r="I134" s="41" t="str">
        <f t="shared" si="76"/>
        <v>1949453010041000</v>
      </c>
      <c r="J134" s="43">
        <f>SUMIF(base!$AD:$AD,$G134,base!AF:AF)</f>
        <v>2760966</v>
      </c>
      <c r="K134" s="43">
        <f>SUMIF(base!$AD:$AD,$G134,base!AG:AG)</f>
        <v>2595309</v>
      </c>
      <c r="L134" s="43">
        <f>SUMIF(base!$AD:$AD,$G134,base!AI:AI)</f>
        <v>8582604</v>
      </c>
      <c r="M134" s="43">
        <f>SUMIF(base!$AD:$AD,$G134,base!AK:AK)</f>
        <v>5741372</v>
      </c>
      <c r="N134" s="43">
        <f>SUMIF(base!$AD:$AD,$G134,base!AM:AM)</f>
        <v>588400</v>
      </c>
      <c r="O134" s="43">
        <f>SUMIF(base!$AE:$AE,$I134,base!AJ:AJ)</f>
        <v>2252832</v>
      </c>
      <c r="P134" s="141">
        <f>SUMIF(base!$AD:$AD,$G134,base!AL:AL)</f>
        <v>0</v>
      </c>
      <c r="Q134" s="141">
        <f>SUMIF(base!$AD:$AD,$G134,base!AN:AN)</f>
        <v>355100</v>
      </c>
      <c r="R134" s="79">
        <f t="shared" si="67"/>
        <v>0.2070932609515872</v>
      </c>
      <c r="S134" s="141">
        <f>SUMIF(base!$AD:$AD,$G134,base!AO:AO)</f>
        <v>355100</v>
      </c>
      <c r="U134" s="95">
        <f>SUMIF(base!$AE:$AE,$I134,base!AJ:AJ)</f>
        <v>2252832</v>
      </c>
      <c r="V134" s="95">
        <f t="shared" si="68"/>
        <v>0</v>
      </c>
      <c r="W134" s="95">
        <f>SUMIF(base!$AD:$AD,$G134,base!AJ:AJ)</f>
        <v>2252832</v>
      </c>
    </row>
    <row r="135" spans="1:23" ht="15">
      <c r="A135" s="52"/>
      <c r="B135" s="52"/>
      <c r="C135" s="52"/>
      <c r="D135" s="44" t="s">
        <v>137</v>
      </c>
      <c r="E135" s="44" t="s">
        <v>42</v>
      </c>
      <c r="F135" s="41" t="s">
        <v>45</v>
      </c>
      <c r="G135" s="41" t="str">
        <f t="shared" si="86"/>
        <v>19181730944</v>
      </c>
      <c r="H135" s="41" t="str">
        <f t="shared" si="87"/>
        <v>30944</v>
      </c>
      <c r="I135" s="41" t="str">
        <f t="shared" si="76"/>
        <v>1918173094441000</v>
      </c>
      <c r="J135" s="38">
        <f>SUMIF(base!$AD:$AD,$G135,base!AF:AF)</f>
        <v>6442254</v>
      </c>
      <c r="K135" s="43">
        <f>SUMIF(base!$AD:$AD,$G135,base!AG:AG)</f>
        <v>6442254</v>
      </c>
      <c r="L135" s="43">
        <f>SUMIF(base!$AD:$AD,$G135,base!AI:AI)</f>
        <v>0</v>
      </c>
      <c r="M135" s="43">
        <f>SUMIF(base!$AD:$AD,$G135,base!AK:AK)</f>
        <v>0</v>
      </c>
      <c r="N135" s="43">
        <f>SUMIF(base!$AD:$AD,$G135,base!AM:AM)</f>
        <v>0</v>
      </c>
      <c r="O135" s="43">
        <f>SUMIF(base!$AE:$AE,$I135,base!AJ:AJ)</f>
        <v>0</v>
      </c>
      <c r="P135" s="141">
        <f>SUMIF(base!$AD:$AD,$G135,base!AL:AL)</f>
        <v>0</v>
      </c>
      <c r="Q135" s="141">
        <f>SUMIF(base!$AD:$AD,$G135,base!AN:AN)</f>
        <v>0</v>
      </c>
      <c r="R135" s="79">
        <f t="shared" si="67"/>
        <v>0</v>
      </c>
      <c r="S135" s="141">
        <f>SUMIF(base!$AD:$AD,$G135,base!AO:AO)</f>
        <v>0</v>
      </c>
      <c r="U135" s="95">
        <f>SUMIF(base!$AE:$AE,$I135,base!AJ:AJ)</f>
        <v>0</v>
      </c>
      <c r="V135" s="95">
        <f t="shared" si="68"/>
        <v>0</v>
      </c>
      <c r="W135" s="95">
        <f>SUMIF(base!$AD:$AD,$G135,base!AJ:AJ)</f>
        <v>0</v>
      </c>
    </row>
    <row r="136" spans="1:23" ht="16.5">
      <c r="A136" s="53"/>
      <c r="B136" s="53"/>
      <c r="C136" s="53"/>
      <c r="D136" s="83"/>
      <c r="E136" s="150"/>
      <c r="F136" s="65"/>
      <c r="G136" s="65"/>
      <c r="H136" s="65"/>
      <c r="I136" s="65"/>
      <c r="J136" s="64"/>
      <c r="K136" s="64"/>
      <c r="L136" s="64"/>
      <c r="M136" s="64"/>
      <c r="N136" s="64"/>
      <c r="O136" s="64"/>
      <c r="P136" s="142"/>
      <c r="Q136" s="142"/>
      <c r="R136" s="84">
        <f t="shared" si="67"/>
        <v>0</v>
      </c>
      <c r="S136" s="142"/>
      <c r="U136" s="64"/>
      <c r="V136" s="64">
        <f t="shared" si="68"/>
        <v>0</v>
      </c>
      <c r="W136" s="64">
        <f>SUMIF(base!$AD:$AD,$G136,base!AJ:AJ)</f>
        <v>0</v>
      </c>
    </row>
    <row r="137" spans="1:23" s="14" customFormat="1" ht="34.5" customHeight="1">
      <c r="A137" s="208" t="s">
        <v>138</v>
      </c>
      <c r="B137" s="208"/>
      <c r="C137" s="209"/>
      <c r="D137" s="102"/>
      <c r="E137" s="122"/>
      <c r="F137" s="122"/>
      <c r="G137" s="121"/>
      <c r="H137" s="121"/>
      <c r="I137" s="121"/>
      <c r="J137" s="103">
        <f t="shared" ref="J137:S137" si="125">J8+J42</f>
        <v>766933456</v>
      </c>
      <c r="K137" s="103">
        <f t="shared" si="125"/>
        <v>751362421</v>
      </c>
      <c r="L137" s="103">
        <f t="shared" si="125"/>
        <v>783458239</v>
      </c>
      <c r="M137" s="103">
        <f t="shared" si="125"/>
        <v>229172373.06999999</v>
      </c>
      <c r="N137" s="103">
        <f t="shared" ref="N137" si="126">N8+N42</f>
        <v>378220808.972633</v>
      </c>
      <c r="O137" s="103">
        <f t="shared" si="125"/>
        <v>172682792.56999999</v>
      </c>
      <c r="P137" s="103">
        <f t="shared" si="125"/>
        <v>0</v>
      </c>
      <c r="Q137" s="103">
        <f t="shared" si="125"/>
        <v>154660351.15941018</v>
      </c>
      <c r="R137" s="120">
        <f t="shared" ref="R137:R149" si="127">IFERROR(N137/(L137-M137),0)</f>
        <v>0.68235694290714233</v>
      </c>
      <c r="S137" s="103">
        <f t="shared" si="125"/>
        <v>151416859.1694102</v>
      </c>
      <c r="U137" s="103">
        <f t="shared" ref="U137:W137" si="128">U8+U42</f>
        <v>172682792.56999999</v>
      </c>
      <c r="V137" s="103">
        <f t="shared" si="128"/>
        <v>3390107.4082014682</v>
      </c>
      <c r="W137" s="103">
        <f t="shared" si="128"/>
        <v>176072899.97820148</v>
      </c>
    </row>
    <row r="138" spans="1:23">
      <c r="E138" s="16"/>
      <c r="F138" s="46"/>
      <c r="G138" s="16"/>
      <c r="H138" s="16"/>
      <c r="I138" s="16"/>
      <c r="R138" s="76">
        <f t="shared" si="127"/>
        <v>0</v>
      </c>
    </row>
    <row r="139" spans="1:23" ht="15" customHeight="1">
      <c r="A139" s="192" t="s">
        <v>139</v>
      </c>
      <c r="B139" s="192"/>
      <c r="C139" s="192"/>
      <c r="D139" s="193"/>
      <c r="E139" s="198" t="s">
        <v>42</v>
      </c>
      <c r="F139" s="73" t="s">
        <v>43</v>
      </c>
      <c r="G139" s="74" t="str">
        <f>CONCATENATE($E$139,F139)</f>
        <v>30100</v>
      </c>
      <c r="H139" s="74"/>
      <c r="I139" s="78"/>
      <c r="J139" s="75">
        <f t="shared" ref="J139:Q143" si="129">SUMIF($H:$H,$G139,J:J)</f>
        <v>219691359</v>
      </c>
      <c r="K139" s="93">
        <f t="shared" si="129"/>
        <v>207050782</v>
      </c>
      <c r="L139" s="93">
        <f t="shared" si="129"/>
        <v>659445639</v>
      </c>
      <c r="M139" s="93">
        <f t="shared" si="129"/>
        <v>124099373.06999999</v>
      </c>
      <c r="N139" s="93">
        <f t="shared" si="129"/>
        <v>367994484.49263299</v>
      </c>
      <c r="O139" s="93">
        <f t="shared" si="129"/>
        <v>163969517.05000001</v>
      </c>
      <c r="P139" s="75">
        <f t="shared" si="129"/>
        <v>0</v>
      </c>
      <c r="Q139" s="75">
        <f t="shared" si="129"/>
        <v>149756393.65941015</v>
      </c>
      <c r="R139" s="81">
        <f t="shared" si="127"/>
        <v>0.68739525782131938</v>
      </c>
      <c r="S139" s="75">
        <f>SUMIF($H:$H,$G139,S:S)</f>
        <v>146771568.02941015</v>
      </c>
    </row>
    <row r="140" spans="1:23" ht="15" customHeight="1">
      <c r="A140" s="194"/>
      <c r="B140" s="194"/>
      <c r="C140" s="194"/>
      <c r="D140" s="195"/>
      <c r="E140" s="199"/>
      <c r="F140" s="73" t="s">
        <v>112</v>
      </c>
      <c r="G140" s="74" t="str">
        <f>CONCATENATE($E$139,F140)</f>
        <v>30329</v>
      </c>
      <c r="H140" s="74"/>
      <c r="I140" s="78"/>
      <c r="J140" s="75">
        <f t="shared" si="129"/>
        <v>0</v>
      </c>
      <c r="K140" s="93">
        <f t="shared" si="129"/>
        <v>0</v>
      </c>
      <c r="L140" s="93">
        <f t="shared" si="129"/>
        <v>100000000</v>
      </c>
      <c r="M140" s="93">
        <f t="shared" si="129"/>
        <v>100000000</v>
      </c>
      <c r="N140" s="93">
        <f t="shared" si="129"/>
        <v>0</v>
      </c>
      <c r="O140" s="93">
        <f t="shared" si="129"/>
        <v>0</v>
      </c>
      <c r="P140" s="75">
        <f t="shared" si="129"/>
        <v>0</v>
      </c>
      <c r="Q140" s="75">
        <f t="shared" si="129"/>
        <v>0</v>
      </c>
      <c r="R140" s="81">
        <f t="shared" si="127"/>
        <v>0</v>
      </c>
      <c r="S140" s="75">
        <f>SUMIF($H:$H,$G140,S:S)</f>
        <v>0</v>
      </c>
    </row>
    <row r="141" spans="1:23" ht="15" customHeight="1">
      <c r="A141" s="194"/>
      <c r="B141" s="194"/>
      <c r="C141" s="194"/>
      <c r="D141" s="195"/>
      <c r="E141" s="199"/>
      <c r="F141" s="73" t="s">
        <v>45</v>
      </c>
      <c r="G141" s="74" t="str">
        <f>CONCATENATE($E$139,F141)</f>
        <v>30944</v>
      </c>
      <c r="H141" s="74"/>
      <c r="I141" s="78"/>
      <c r="J141" s="75">
        <f t="shared" si="129"/>
        <v>538107639</v>
      </c>
      <c r="K141" s="93">
        <f t="shared" si="129"/>
        <v>538107639</v>
      </c>
      <c r="L141" s="93">
        <f t="shared" si="129"/>
        <v>0</v>
      </c>
      <c r="M141" s="93">
        <f t="shared" si="129"/>
        <v>0</v>
      </c>
      <c r="N141" s="93">
        <f t="shared" si="129"/>
        <v>0</v>
      </c>
      <c r="O141" s="93">
        <f t="shared" si="129"/>
        <v>0</v>
      </c>
      <c r="P141" s="75">
        <f t="shared" si="129"/>
        <v>0</v>
      </c>
      <c r="Q141" s="75">
        <f t="shared" si="129"/>
        <v>0</v>
      </c>
      <c r="R141" s="81">
        <f t="shared" si="127"/>
        <v>0</v>
      </c>
      <c r="S141" s="75">
        <f>SUMIF($H:$H,$G141,S:S)</f>
        <v>0</v>
      </c>
    </row>
    <row r="142" spans="1:23" ht="15" customHeight="1">
      <c r="A142" s="194"/>
      <c r="B142" s="194"/>
      <c r="C142" s="194"/>
      <c r="D142" s="195"/>
      <c r="E142" s="199"/>
      <c r="F142" s="73"/>
      <c r="G142" s="74" t="str">
        <f>CONCATENATE($E$139,F142)</f>
        <v>3</v>
      </c>
      <c r="H142" s="74"/>
      <c r="I142" s="78"/>
      <c r="J142" s="75">
        <f t="shared" si="129"/>
        <v>0</v>
      </c>
      <c r="K142" s="93">
        <f t="shared" si="129"/>
        <v>0</v>
      </c>
      <c r="L142" s="93">
        <f t="shared" si="129"/>
        <v>0</v>
      </c>
      <c r="M142" s="93">
        <f t="shared" si="129"/>
        <v>0</v>
      </c>
      <c r="N142" s="93">
        <f t="shared" si="129"/>
        <v>0</v>
      </c>
      <c r="O142" s="93">
        <f t="shared" si="129"/>
        <v>0</v>
      </c>
      <c r="P142" s="75">
        <f t="shared" si="129"/>
        <v>0</v>
      </c>
      <c r="Q142" s="75">
        <f t="shared" si="129"/>
        <v>0</v>
      </c>
      <c r="R142" s="81">
        <f t="shared" si="127"/>
        <v>0</v>
      </c>
      <c r="S142" s="75">
        <f>SUMIF($H:$H,$G142,S:S)</f>
        <v>0</v>
      </c>
    </row>
    <row r="143" spans="1:23" ht="15" customHeight="1">
      <c r="A143" s="194"/>
      <c r="B143" s="194"/>
      <c r="C143" s="194"/>
      <c r="D143" s="195"/>
      <c r="E143" s="200"/>
      <c r="F143" s="156"/>
      <c r="G143" s="74" t="str">
        <f>CONCATENATE($E$139,F143)</f>
        <v>3</v>
      </c>
      <c r="H143" s="74"/>
      <c r="I143" s="78"/>
      <c r="J143" s="75">
        <f t="shared" si="129"/>
        <v>0</v>
      </c>
      <c r="K143" s="93">
        <f t="shared" si="129"/>
        <v>0</v>
      </c>
      <c r="L143" s="93">
        <f t="shared" si="129"/>
        <v>0</v>
      </c>
      <c r="M143" s="93">
        <f t="shared" si="129"/>
        <v>0</v>
      </c>
      <c r="N143" s="93">
        <f t="shared" si="129"/>
        <v>0</v>
      </c>
      <c r="O143" s="93">
        <f t="shared" si="129"/>
        <v>0</v>
      </c>
      <c r="P143" s="75">
        <f t="shared" si="129"/>
        <v>0</v>
      </c>
      <c r="Q143" s="75">
        <f t="shared" si="129"/>
        <v>0</v>
      </c>
      <c r="R143" s="81">
        <f t="shared" si="127"/>
        <v>0</v>
      </c>
      <c r="S143" s="75">
        <f>SUMIF($H:$H,$G143,S:S)</f>
        <v>0</v>
      </c>
    </row>
    <row r="144" spans="1:23" ht="15.75">
      <c r="A144" s="194"/>
      <c r="B144" s="194"/>
      <c r="C144" s="194"/>
      <c r="D144" s="195"/>
      <c r="E144" s="201" t="s">
        <v>140</v>
      </c>
      <c r="F144" s="202"/>
      <c r="G144" s="114"/>
      <c r="H144" s="114"/>
      <c r="I144" s="157"/>
      <c r="J144" s="114">
        <f>SUM(J139:J143)</f>
        <v>757798998</v>
      </c>
      <c r="K144" s="114">
        <f t="shared" ref="K144:Q144" si="130">SUM(K139:K143)</f>
        <v>745158421</v>
      </c>
      <c r="L144" s="114">
        <f t="shared" si="130"/>
        <v>759445639</v>
      </c>
      <c r="M144" s="114">
        <f t="shared" si="130"/>
        <v>224099373.06999999</v>
      </c>
      <c r="N144" s="114">
        <f t="shared" si="130"/>
        <v>367994484.49263299</v>
      </c>
      <c r="O144" s="114">
        <f t="shared" si="130"/>
        <v>163969517.05000001</v>
      </c>
      <c r="P144" s="114">
        <f t="shared" si="130"/>
        <v>0</v>
      </c>
      <c r="Q144" s="114">
        <f t="shared" si="130"/>
        <v>149756393.65941015</v>
      </c>
      <c r="R144" s="115">
        <f t="shared" si="127"/>
        <v>0.68739525782131938</v>
      </c>
      <c r="S144" s="114">
        <f t="shared" ref="S144" si="131">SUM(S139:S143)</f>
        <v>146771568.02941015</v>
      </c>
    </row>
    <row r="145" spans="1:19" ht="15" customHeight="1">
      <c r="A145" s="194"/>
      <c r="B145" s="194"/>
      <c r="C145" s="194"/>
      <c r="D145" s="195"/>
      <c r="E145" s="203" t="s">
        <v>51</v>
      </c>
      <c r="F145" s="73" t="s">
        <v>43</v>
      </c>
      <c r="G145" s="74" t="str">
        <f>CONCATENATE($E$145,F145)</f>
        <v>40100</v>
      </c>
      <c r="H145" s="74"/>
      <c r="I145" s="78"/>
      <c r="J145" s="75">
        <f t="shared" ref="J145:Q147" si="132">SUMIF($H:$H,$G145,J:J)</f>
        <v>9134458</v>
      </c>
      <c r="K145" s="93">
        <f t="shared" si="132"/>
        <v>6204000</v>
      </c>
      <c r="L145" s="93">
        <f t="shared" si="132"/>
        <v>24012600</v>
      </c>
      <c r="M145" s="93">
        <f t="shared" si="132"/>
        <v>5073000</v>
      </c>
      <c r="N145" s="93">
        <f t="shared" si="132"/>
        <v>10226324.48</v>
      </c>
      <c r="O145" s="93">
        <f t="shared" si="132"/>
        <v>8713275.5199999996</v>
      </c>
      <c r="P145" s="75">
        <f t="shared" si="132"/>
        <v>0</v>
      </c>
      <c r="Q145" s="75">
        <f t="shared" si="132"/>
        <v>4903957.5</v>
      </c>
      <c r="R145" s="81">
        <f t="shared" si="127"/>
        <v>0.53994405795264955</v>
      </c>
      <c r="S145" s="75">
        <f>SUMIF($H:$H,$G145,S:S)</f>
        <v>4645291.1400000006</v>
      </c>
    </row>
    <row r="146" spans="1:19" ht="15" customHeight="1">
      <c r="A146" s="194"/>
      <c r="B146" s="194"/>
      <c r="C146" s="194"/>
      <c r="D146" s="195"/>
      <c r="E146" s="204"/>
      <c r="F146" s="73" t="s">
        <v>45</v>
      </c>
      <c r="G146" s="74" t="str">
        <f t="shared" ref="G146:G147" si="133">CONCATENATE($E$145,F146)</f>
        <v>40944</v>
      </c>
      <c r="H146" s="74"/>
      <c r="I146" s="78"/>
      <c r="J146" s="75">
        <f t="shared" si="132"/>
        <v>0</v>
      </c>
      <c r="K146" s="93">
        <f t="shared" si="132"/>
        <v>0</v>
      </c>
      <c r="L146" s="93">
        <f t="shared" si="132"/>
        <v>0</v>
      </c>
      <c r="M146" s="93">
        <f t="shared" si="132"/>
        <v>0</v>
      </c>
      <c r="N146" s="93">
        <f t="shared" si="132"/>
        <v>0</v>
      </c>
      <c r="O146" s="93">
        <f t="shared" si="132"/>
        <v>0</v>
      </c>
      <c r="P146" s="75">
        <f t="shared" si="132"/>
        <v>0</v>
      </c>
      <c r="Q146" s="75">
        <f t="shared" si="132"/>
        <v>0</v>
      </c>
      <c r="R146" s="81">
        <f t="shared" si="127"/>
        <v>0</v>
      </c>
      <c r="S146" s="75">
        <f>SUMIF($H:$H,$G146,S:S)</f>
        <v>0</v>
      </c>
    </row>
    <row r="147" spans="1:19" ht="15" customHeight="1">
      <c r="A147" s="194"/>
      <c r="B147" s="194"/>
      <c r="C147" s="194"/>
      <c r="D147" s="195"/>
      <c r="E147" s="205"/>
      <c r="F147" s="73"/>
      <c r="G147" s="74" t="str">
        <f t="shared" si="133"/>
        <v>4</v>
      </c>
      <c r="H147" s="74"/>
      <c r="I147" s="78"/>
      <c r="J147" s="75">
        <f t="shared" si="132"/>
        <v>0</v>
      </c>
      <c r="K147" s="93">
        <f t="shared" si="132"/>
        <v>0</v>
      </c>
      <c r="L147" s="93">
        <f t="shared" si="132"/>
        <v>0</v>
      </c>
      <c r="M147" s="93">
        <f t="shared" si="132"/>
        <v>0</v>
      </c>
      <c r="N147" s="93">
        <f t="shared" si="132"/>
        <v>0</v>
      </c>
      <c r="O147" s="93">
        <f t="shared" si="132"/>
        <v>0</v>
      </c>
      <c r="P147" s="75">
        <f t="shared" si="132"/>
        <v>0</v>
      </c>
      <c r="Q147" s="75">
        <f t="shared" si="132"/>
        <v>0</v>
      </c>
      <c r="R147" s="81">
        <f t="shared" si="127"/>
        <v>0</v>
      </c>
      <c r="S147" s="75">
        <f>SUMIF($H:$H,$G147,S:S)</f>
        <v>0</v>
      </c>
    </row>
    <row r="148" spans="1:19" ht="15.75">
      <c r="A148" s="194"/>
      <c r="B148" s="194"/>
      <c r="C148" s="194"/>
      <c r="D148" s="195"/>
      <c r="E148" s="201" t="s">
        <v>141</v>
      </c>
      <c r="F148" s="202"/>
      <c r="G148" s="114"/>
      <c r="H148" s="114"/>
      <c r="I148" s="157"/>
      <c r="J148" s="114">
        <f>SUM(J145:J147)</f>
        <v>9134458</v>
      </c>
      <c r="K148" s="114">
        <f t="shared" ref="K148:S148" si="134">SUM(K145:K147)</f>
        <v>6204000</v>
      </c>
      <c r="L148" s="114">
        <f t="shared" si="134"/>
        <v>24012600</v>
      </c>
      <c r="M148" s="114">
        <f t="shared" si="134"/>
        <v>5073000</v>
      </c>
      <c r="N148" s="114">
        <f t="shared" si="134"/>
        <v>10226324.48</v>
      </c>
      <c r="O148" s="114">
        <f t="shared" si="134"/>
        <v>8713275.5199999996</v>
      </c>
      <c r="P148" s="114">
        <f t="shared" si="134"/>
        <v>0</v>
      </c>
      <c r="Q148" s="114">
        <f t="shared" si="134"/>
        <v>4903957.5</v>
      </c>
      <c r="R148" s="115">
        <f t="shared" si="127"/>
        <v>0.53994405795264955</v>
      </c>
      <c r="S148" s="114">
        <f t="shared" si="134"/>
        <v>4645291.1400000006</v>
      </c>
    </row>
    <row r="149" spans="1:19" ht="15.75">
      <c r="A149" s="196"/>
      <c r="B149" s="196"/>
      <c r="C149" s="196"/>
      <c r="D149" s="197"/>
      <c r="E149" s="206" t="s">
        <v>35</v>
      </c>
      <c r="F149" s="207"/>
      <c r="G149" s="104"/>
      <c r="H149" s="104"/>
      <c r="I149" s="104"/>
      <c r="J149" s="105">
        <f>J144+J148</f>
        <v>766933456</v>
      </c>
      <c r="K149" s="118">
        <f t="shared" ref="K149:S149" si="135">K144+K148</f>
        <v>751362421</v>
      </c>
      <c r="L149" s="118">
        <f t="shared" si="135"/>
        <v>783458239</v>
      </c>
      <c r="M149" s="118">
        <f t="shared" si="135"/>
        <v>229172373.06999999</v>
      </c>
      <c r="N149" s="118">
        <f t="shared" si="135"/>
        <v>378220808.972633</v>
      </c>
      <c r="O149" s="118">
        <f t="shared" si="135"/>
        <v>172682792.57000002</v>
      </c>
      <c r="P149" s="105">
        <f t="shared" si="135"/>
        <v>0</v>
      </c>
      <c r="Q149" s="105">
        <f t="shared" si="135"/>
        <v>154660351.15941015</v>
      </c>
      <c r="R149" s="106">
        <f t="shared" si="127"/>
        <v>0.68235694290714233</v>
      </c>
      <c r="S149" s="105">
        <f t="shared" si="135"/>
        <v>151416859.16941017</v>
      </c>
    </row>
    <row r="150" spans="1:19">
      <c r="A150" s="191" t="s">
        <v>142</v>
      </c>
      <c r="B150" s="191"/>
      <c r="C150" s="191"/>
      <c r="D150" s="191"/>
      <c r="G150" s="19"/>
      <c r="H150" s="19"/>
      <c r="I150" s="19"/>
      <c r="J150" s="10"/>
      <c r="K150" s="94"/>
      <c r="L150" s="94"/>
      <c r="M150" s="94"/>
      <c r="N150" s="94"/>
      <c r="O150" s="94"/>
    </row>
    <row r="151" spans="1:19">
      <c r="A151" s="98" t="s">
        <v>143</v>
      </c>
      <c r="B151" s="98"/>
      <c r="C151" s="98"/>
      <c r="D151" s="98"/>
      <c r="G151" s="19"/>
      <c r="H151" s="19"/>
      <c r="I151" s="19"/>
      <c r="J151" s="10"/>
      <c r="K151" s="94"/>
      <c r="L151" s="94"/>
      <c r="M151" s="94"/>
      <c r="N151" s="94"/>
      <c r="O151" s="94"/>
    </row>
    <row r="152" spans="1:19">
      <c r="A152" s="101" t="s">
        <v>144</v>
      </c>
      <c r="B152" s="101"/>
      <c r="C152" s="101"/>
      <c r="D152" s="101"/>
      <c r="G152" s="19"/>
      <c r="H152" s="19"/>
      <c r="I152" s="19"/>
      <c r="J152" s="77">
        <f t="shared" ref="J152:S152" si="136">J149-J137</f>
        <v>0</v>
      </c>
      <c r="K152" s="94">
        <f t="shared" si="136"/>
        <v>0</v>
      </c>
      <c r="L152" s="94">
        <f t="shared" si="136"/>
        <v>0</v>
      </c>
      <c r="M152" s="94">
        <f t="shared" si="136"/>
        <v>0</v>
      </c>
      <c r="N152" s="94">
        <f t="shared" si="136"/>
        <v>0</v>
      </c>
      <c r="O152" s="94">
        <f t="shared" si="136"/>
        <v>0</v>
      </c>
      <c r="P152" s="94">
        <f t="shared" si="136"/>
        <v>0</v>
      </c>
      <c r="Q152" s="94">
        <f t="shared" si="136"/>
        <v>0</v>
      </c>
      <c r="R152" s="94">
        <f t="shared" si="136"/>
        <v>0</v>
      </c>
      <c r="S152" s="77">
        <f t="shared" si="136"/>
        <v>0</v>
      </c>
    </row>
  </sheetData>
  <mergeCells count="47">
    <mergeCell ref="A42:C42"/>
    <mergeCell ref="A150:D150"/>
    <mergeCell ref="A139:D149"/>
    <mergeCell ref="E139:E143"/>
    <mergeCell ref="E144:F144"/>
    <mergeCell ref="E145:E147"/>
    <mergeCell ref="E148:F148"/>
    <mergeCell ref="E149:F149"/>
    <mergeCell ref="A137:C137"/>
    <mergeCell ref="A75:C75"/>
    <mergeCell ref="A80:C80"/>
    <mergeCell ref="A102:C102"/>
    <mergeCell ref="A108:C108"/>
    <mergeCell ref="A126:C126"/>
    <mergeCell ref="A113:C113"/>
    <mergeCell ref="A3:S3"/>
    <mergeCell ref="A4:S4"/>
    <mergeCell ref="A50:C50"/>
    <mergeCell ref="A49:C49"/>
    <mergeCell ref="A44:C44"/>
    <mergeCell ref="A9:C9"/>
    <mergeCell ref="A10:C10"/>
    <mergeCell ref="A6:C7"/>
    <mergeCell ref="D6:D7"/>
    <mergeCell ref="E6:E7"/>
    <mergeCell ref="F6:F7"/>
    <mergeCell ref="J6:J7"/>
    <mergeCell ref="G6:G7"/>
    <mergeCell ref="H6:H7"/>
    <mergeCell ref="Q6:Q7"/>
    <mergeCell ref="S6:S7"/>
    <mergeCell ref="U6:W6"/>
    <mergeCell ref="I6:I7"/>
    <mergeCell ref="R6:R7"/>
    <mergeCell ref="A132:C132"/>
    <mergeCell ref="A131:C131"/>
    <mergeCell ref="A74:C74"/>
    <mergeCell ref="L6:L7"/>
    <mergeCell ref="M6:M7"/>
    <mergeCell ref="O6:O7"/>
    <mergeCell ref="P6:P7"/>
    <mergeCell ref="A68:C68"/>
    <mergeCell ref="A43:C43"/>
    <mergeCell ref="N6:N7"/>
    <mergeCell ref="K6:K7"/>
    <mergeCell ref="A15:C15"/>
    <mergeCell ref="A8:C8"/>
  </mergeCells>
  <phoneticPr fontId="35" type="noConversion"/>
  <conditionalFormatting sqref="A8 A41:H41 G17:H40 D16:H16 A9:Q10 D8:Q8 D42:H42 O7:Q7 A1:XFD5 A6:T6 A137:Q149 A150:XFD1048576 A7:H7 J7 A11:H15 S139:XFD149 S7:T138 A43:H136 J11:Q136 U138:XFD138 X6:XFD137">
    <cfRule type="containsText" dxfId="161" priority="19" operator="containsText" text="0944">
      <formula>NOT(ISERROR(SEARCH("0944",A1)))</formula>
    </cfRule>
  </conditionalFormatting>
  <conditionalFormatting sqref="A16:C40">
    <cfRule type="containsText" dxfId="160" priority="18" operator="containsText" text="0944">
      <formula>NOT(ISERROR(SEARCH("0944",A16)))</formula>
    </cfRule>
  </conditionalFormatting>
  <conditionalFormatting sqref="D17:F40">
    <cfRule type="containsText" dxfId="159" priority="17" operator="containsText" text="0944">
      <formula>NOT(ISERROR(SEARCH("0944",D17)))</formula>
    </cfRule>
  </conditionalFormatting>
  <conditionalFormatting sqref="A42">
    <cfRule type="containsText" dxfId="158" priority="15" operator="containsText" text="0944">
      <formula>NOT(ISERROR(SEARCH("0944",A42)))</formula>
    </cfRule>
  </conditionalFormatting>
  <conditionalFormatting sqref="K7:M7">
    <cfRule type="containsText" dxfId="157" priority="14" operator="containsText" text="0944">
      <formula>NOT(ISERROR(SEARCH("0944",K7)))</formula>
    </cfRule>
  </conditionalFormatting>
  <conditionalFormatting sqref="R16:R41 R8:R14 R44:R149">
    <cfRule type="containsText" dxfId="156" priority="10" operator="containsText" text="0944">
      <formula>NOT(ISERROR(SEARCH("0944",R8)))</formula>
    </cfRule>
  </conditionalFormatting>
  <conditionalFormatting sqref="R15">
    <cfRule type="containsText" dxfId="155" priority="9" operator="containsText" text="0944">
      <formula>NOT(ISERROR(SEARCH("0944",R15)))</formula>
    </cfRule>
  </conditionalFormatting>
  <conditionalFormatting sqref="R42:R43">
    <cfRule type="containsText" dxfId="154" priority="8" operator="containsText" text="0944">
      <formula>NOT(ISERROR(SEARCH("0944",R42)))</formula>
    </cfRule>
  </conditionalFormatting>
  <conditionalFormatting sqref="U8:U137 V137:W137 V131:W133 V126:W127 V122:W122 V118:W118 V113:W114 V108:W109 V102:W103 V96:W96 V91:W91 V86:W86 V80:W81 V74:W76 V68:W69 V64:W64 V60:W60 V55:W55 V37:W37 V33:W33 V29:W29 V25:W25 V21:W21 V15:W16 V42:W45 V49:W51 V8:W11">
    <cfRule type="containsText" dxfId="153" priority="6" operator="containsText" text="0944">
      <formula>NOT(ISERROR(SEARCH("0944",U8)))</formula>
    </cfRule>
  </conditionalFormatting>
  <conditionalFormatting sqref="I11:I136">
    <cfRule type="containsText" dxfId="152" priority="5" operator="containsText" text="0944">
      <formula>NOT(ISERROR(SEARCH("0944",I11)))</formula>
    </cfRule>
  </conditionalFormatting>
  <conditionalFormatting sqref="W134:W136 W128:W130 W123:W125 W119:W121 W115:W117 W110:W112 W104:W107 W97:W101 W92:W95 W87:W90 W82:W85 W77:W79 W70:W73 W65:W67 W61:W63 W56:W59 W52:W54 W46:W48 W38:W41 W34:W36 W30:W32 W26:W28 W22:W24 W17:W20 W12:W14">
    <cfRule type="containsText" dxfId="151" priority="4" operator="containsText" text="0944">
      <formula>NOT(ISERROR(SEARCH("0944",W12)))</formula>
    </cfRule>
  </conditionalFormatting>
  <conditionalFormatting sqref="V134:V136 V128:V130 V123:V125 V119:V121 V115:V117 V110:V112 V104:V107 V97:V101 V92:V95 V87:V90 V82:V85 V77:V79 V70:V73 V65:V67 V61:V63 V56:V59 V52:V54 V46:V48 V38:V41 V34:V36 V30:V32 V26:V28 V22:V24 V17:V20 V12:V14">
    <cfRule type="containsText" dxfId="150" priority="3" operator="containsText" text="0944">
      <formula>NOT(ISERROR(SEARCH("0944",V12)))</formula>
    </cfRule>
  </conditionalFormatting>
  <conditionalFormatting sqref="U7:W7">
    <cfRule type="containsText" dxfId="149" priority="2" operator="containsText" text="0944">
      <formula>NOT(ISERROR(SEARCH("0944",U7)))</formula>
    </cfRule>
  </conditionalFormatting>
  <conditionalFormatting sqref="U6">
    <cfRule type="containsText" dxfId="148" priority="1" operator="containsText" text="0944">
      <formula>NOT(ISERROR(SEARCH("0944",U6)))</formula>
    </cfRule>
  </conditionalFormatting>
  <printOptions horizontalCentered="1"/>
  <pageMargins left="0.15748031496062992" right="0.15748031496062992" top="7.874015748031496E-2" bottom="7.874015748031496E-2" header="0.15748031496062992" footer="0.15748031496062992"/>
  <pageSetup paperSize="8" scale="67" fitToHeight="0" orientation="landscape" r:id="rId1"/>
  <headerFooter>
    <oddFooter>&amp;RMCTIC 2017 - &amp;A &amp;P de &amp;N</oddFooter>
  </headerFooter>
  <ignoredErrors>
    <ignoredError sqref="B11 B45 B51:B64 B69 B76 B103 B109 B133 F44:F47 F131:F135 D12:D13 D77:D78 D104:D105 D110:D111 E44:E46 E131:E133 D134:E135 E139 E145 F139 F145:F146 B114:B122 E115:F129 B127 E48:F70 E107:F111 F71 B81:B96 D47 D71 D52:D66 D99:F99 D116:D124 D129 E10:F14 B16:C29 D17:F40 E101:F105 D106:F106 D82:D97 E72:F97 D98:F98 F140:F141" numberStoredAsText="1"/>
    <ignoredError sqref="S138:S149 S14 K12 M12 S48 S67 S72:S73 S90 S107 S121 S125 S136 S41 S36 S32 S24 S20 S95 S12 S28 S59 S79 S85 S100:S101 S112 S117 S130 S64 S55 S9 J55:M55 J64:M64 K130:M130 K117:M117 K112:M112 K100:M101 K85:M85 K79:M79 K59:M59 K28:M28 K95:M95 K20:M20 K24:M24 K32:M32 K36:M36 K41:M41 K136:M136 K125:M125 K121:M121 K107:M107 K90:M90 K72:M73 K67:M67 K48:M48 K14:M14 J138:M149 J9:P9 O55:P55 O64:P64 O130:P130 O117:P117 O112:P112 O101:P101 O85:P85 P79 O59:P59 P28 P12 O95:P95 O20:P20 P24 O32:P32 O36:P36 O41:P41 O136:P136 O125:P125 O121:P121 O107:P107 O90:P90 O73:P73 O67:P67 O48:P48 O14:P14 O138:P149 Q9 Q55 Q64 Q130 Q117 Q112 Q100:Q101 Q85 Q79 Q59 Q28 Q12 Q95 Q20 Q24 Q32 Q36 Q41 Q136 Q125 Q121 Q107 Q90 Q72:Q73 Q67 Q48 Q14 Q138:Q149 R8:R149 N55 N144 N29 N25 N21:N24 N26:N28 N30:N37 N45 N59:N60 N64 N69 N86:N96 N109:N136 U9:V9 U55:U64 P72 P100 V118:W123 V86:W97 V55:W66 V21:W3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-0.249977111117893"/>
  </sheetPr>
  <dimension ref="A5:V116"/>
  <sheetViews>
    <sheetView showGridLines="0" topLeftCell="A4" zoomScale="70" zoomScaleNormal="70" workbookViewId="0">
      <pane ySplit="6" topLeftCell="A13" activePane="bottomLeft" state="frozen"/>
      <selection pane="bottomLeft" activeCell="A9" sqref="A9:C9"/>
      <selection activeCell="A4" sqref="A4"/>
    </sheetView>
  </sheetViews>
  <sheetFormatPr defaultRowHeight="15"/>
  <cols>
    <col min="2" max="2" width="6.42578125" bestFit="1" customWidth="1"/>
    <col min="3" max="3" width="60.5703125" customWidth="1"/>
    <col min="4" max="4" width="9.140625" hidden="1" customWidth="1"/>
    <col min="5" max="5" width="6.42578125" bestFit="1" customWidth="1"/>
    <col min="6" max="6" width="9.140625" bestFit="1" customWidth="1"/>
    <col min="7" max="7" width="19.5703125" hidden="1" customWidth="1"/>
    <col min="8" max="8" width="20.42578125" hidden="1" customWidth="1"/>
    <col min="9" max="9" width="20.140625" hidden="1" customWidth="1"/>
    <col min="10" max="10" width="14.28515625" bestFit="1" customWidth="1"/>
    <col min="11" max="11" width="17.85546875" bestFit="1" customWidth="1"/>
    <col min="12" max="13" width="15" customWidth="1"/>
    <col min="14" max="14" width="22.42578125" customWidth="1"/>
    <col min="15" max="15" width="17.7109375" hidden="1" customWidth="1"/>
    <col min="16" max="16" width="12.42578125" hidden="1" customWidth="1"/>
    <col min="17" max="17" width="12.42578125" customWidth="1"/>
    <col min="18" max="18" width="7.5703125" bestFit="1" customWidth="1"/>
    <col min="19" max="19" width="3.28515625" customWidth="1"/>
    <col min="20" max="20" width="14.42578125" hidden="1" customWidth="1"/>
    <col min="21" max="21" width="25.5703125" hidden="1" customWidth="1"/>
    <col min="22" max="22" width="12.85546875" hidden="1" customWidth="1"/>
  </cols>
  <sheetData>
    <row r="5" spans="1:22" ht="23.25">
      <c r="A5" s="214" t="s">
        <v>145</v>
      </c>
      <c r="B5" s="214"/>
      <c r="C5" s="214"/>
      <c r="D5" s="214"/>
      <c r="E5" s="214"/>
      <c r="F5" s="214"/>
      <c r="G5" s="214"/>
      <c r="H5" s="214"/>
      <c r="I5" s="214"/>
      <c r="J5" s="214"/>
      <c r="K5" s="214"/>
      <c r="L5" s="214"/>
      <c r="M5" s="214"/>
      <c r="N5" s="214"/>
      <c r="O5" s="214"/>
      <c r="P5" s="214"/>
      <c r="Q5" s="214"/>
      <c r="R5" s="214"/>
    </row>
    <row r="6" spans="1:22" ht="23.25">
      <c r="A6" s="180"/>
      <c r="B6" s="180"/>
      <c r="C6" s="180"/>
      <c r="D6" s="180"/>
      <c r="E6" s="180"/>
      <c r="F6" s="180"/>
      <c r="G6" s="180"/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80"/>
    </row>
    <row r="7" spans="1:22" ht="23.25">
      <c r="A7" s="126"/>
      <c r="B7" s="126"/>
      <c r="C7" s="126"/>
      <c r="D7" s="126"/>
      <c r="E7" s="126"/>
      <c r="F7" s="126"/>
      <c r="G7" s="126"/>
      <c r="H7" s="126"/>
      <c r="I7" s="126"/>
      <c r="J7" s="138"/>
      <c r="K7" s="138"/>
      <c r="L7" s="138"/>
      <c r="M7" s="138"/>
      <c r="N7" s="138"/>
      <c r="O7" s="138"/>
      <c r="P7" s="138"/>
      <c r="Q7" s="138"/>
      <c r="R7" s="138"/>
    </row>
    <row r="8" spans="1:22" ht="23.25">
      <c r="A8" s="9"/>
      <c r="B8" s="58"/>
      <c r="C8" s="126"/>
      <c r="D8" s="18"/>
      <c r="E8" s="18"/>
      <c r="F8" s="18"/>
      <c r="G8" s="18"/>
      <c r="H8" s="18"/>
      <c r="I8" s="7"/>
      <c r="J8" s="137"/>
      <c r="K8" s="137"/>
      <c r="L8" s="137"/>
      <c r="M8" s="137"/>
      <c r="N8" s="137"/>
      <c r="O8" s="137"/>
      <c r="P8" s="137"/>
      <c r="Q8" s="137"/>
      <c r="R8" s="137"/>
    </row>
    <row r="9" spans="1:22" ht="58.5" customHeight="1">
      <c r="A9" s="215" t="s">
        <v>15</v>
      </c>
      <c r="B9" s="215"/>
      <c r="C9" s="215"/>
      <c r="D9" s="121" t="s">
        <v>16</v>
      </c>
      <c r="E9" s="122" t="s">
        <v>17</v>
      </c>
      <c r="F9" s="122" t="s">
        <v>18</v>
      </c>
      <c r="G9" s="124" t="s">
        <v>146</v>
      </c>
      <c r="H9" s="124" t="s">
        <v>20</v>
      </c>
      <c r="I9" s="124" t="s">
        <v>21</v>
      </c>
      <c r="J9" s="123" t="s">
        <v>147</v>
      </c>
      <c r="K9" s="123" t="s">
        <v>24</v>
      </c>
      <c r="L9" s="123" t="s">
        <v>25</v>
      </c>
      <c r="M9" s="123" t="s">
        <v>26</v>
      </c>
      <c r="N9" s="123" t="s">
        <v>27</v>
      </c>
      <c r="O9" s="123" t="s">
        <v>28</v>
      </c>
      <c r="P9" s="120" t="s">
        <v>29</v>
      </c>
      <c r="Q9" s="120" t="s">
        <v>30</v>
      </c>
      <c r="R9" s="123" t="s">
        <v>31</v>
      </c>
      <c r="T9" s="164" t="s">
        <v>32</v>
      </c>
      <c r="U9" s="165"/>
      <c r="V9" s="166"/>
    </row>
    <row r="10" spans="1:22" ht="31.5">
      <c r="A10" s="173" t="s">
        <v>148</v>
      </c>
      <c r="B10" s="173"/>
      <c r="C10" s="174"/>
      <c r="D10" s="111"/>
      <c r="E10" s="111"/>
      <c r="F10" s="111"/>
      <c r="G10" s="111"/>
      <c r="H10" s="111"/>
      <c r="I10" s="158"/>
      <c r="J10" s="109">
        <f>J11</f>
        <v>18251228</v>
      </c>
      <c r="K10" s="109">
        <f t="shared" ref="K10:R10" si="0">K11</f>
        <v>15868828</v>
      </c>
      <c r="L10" s="109">
        <f t="shared" si="0"/>
        <v>439990</v>
      </c>
      <c r="M10" s="109">
        <f t="shared" si="0"/>
        <v>8300659</v>
      </c>
      <c r="N10" s="109">
        <f t="shared" si="0"/>
        <v>7128179</v>
      </c>
      <c r="O10" s="109">
        <f t="shared" si="0"/>
        <v>0</v>
      </c>
      <c r="P10" s="109">
        <f t="shared" si="0"/>
        <v>0</v>
      </c>
      <c r="Q10" s="110">
        <f t="shared" ref="Q10:Q41" si="1">IFERROR(M10/(K10-L10),0)</f>
        <v>0.53799638054401766</v>
      </c>
      <c r="R10" s="109">
        <f t="shared" si="0"/>
        <v>0</v>
      </c>
      <c r="T10" s="122" t="s">
        <v>33</v>
      </c>
      <c r="U10" s="122" t="s">
        <v>34</v>
      </c>
      <c r="V10" s="122" t="s">
        <v>35</v>
      </c>
    </row>
    <row r="11" spans="1:22" ht="24.95" customHeight="1">
      <c r="A11" s="216" t="s">
        <v>149</v>
      </c>
      <c r="B11" s="216"/>
      <c r="C11" s="217"/>
      <c r="D11" s="112"/>
      <c r="E11" s="112"/>
      <c r="F11" s="113"/>
      <c r="G11" s="113"/>
      <c r="H11" s="113"/>
      <c r="I11" s="112"/>
      <c r="J11" s="114">
        <f t="shared" ref="J11:V11" si="2">SUM(J12)</f>
        <v>18251228</v>
      </c>
      <c r="K11" s="114">
        <f t="shared" si="2"/>
        <v>15868828</v>
      </c>
      <c r="L11" s="114">
        <f t="shared" si="2"/>
        <v>439990</v>
      </c>
      <c r="M11" s="114">
        <f t="shared" si="2"/>
        <v>8300659</v>
      </c>
      <c r="N11" s="114">
        <f t="shared" si="2"/>
        <v>7128179</v>
      </c>
      <c r="O11" s="114">
        <f t="shared" si="2"/>
        <v>0</v>
      </c>
      <c r="P11" s="114">
        <f t="shared" si="2"/>
        <v>0</v>
      </c>
      <c r="Q11" s="115">
        <f t="shared" si="1"/>
        <v>0.53799638054401766</v>
      </c>
      <c r="R11" s="114">
        <f t="shared" si="2"/>
        <v>0</v>
      </c>
      <c r="T11" s="161">
        <f t="shared" si="2"/>
        <v>7128179</v>
      </c>
      <c r="U11" s="114">
        <f>V11-T11</f>
        <v>0</v>
      </c>
      <c r="V11" s="114">
        <f t="shared" si="2"/>
        <v>7128179</v>
      </c>
    </row>
    <row r="12" spans="1:22" ht="35.25" customHeight="1">
      <c r="A12" s="218" t="s">
        <v>150</v>
      </c>
      <c r="B12" s="218"/>
      <c r="C12" s="219"/>
      <c r="D12" s="134"/>
      <c r="E12" s="134"/>
      <c r="F12" s="134"/>
      <c r="G12" s="134"/>
      <c r="H12" s="134"/>
      <c r="I12" s="159"/>
      <c r="J12" s="17">
        <f t="shared" ref="J12" si="3">SUM(J13,J17,J21,J27,J30,J35,J39,J43,J46,J51,J54,J57,J65,J70,J74,J77,J80,J84,J89,J93,J96,J102,J106,J99)</f>
        <v>18251228</v>
      </c>
      <c r="K12" s="17">
        <f t="shared" ref="K12" si="4">SUM(K13,K17,K21,K27,K30,K35,K39,K43,K46,K51,K54,K57,K65,K70,K74,K77,K80,K84,K89,K93,K96,K102,K106,K99)</f>
        <v>15868828</v>
      </c>
      <c r="L12" s="17">
        <f t="shared" ref="L12:M12" si="5">SUM(L13,L17,L21,L27,L30,L35,L39,L43,L46,L51,L54,L57,L65,L70,L74,L77,L80,L84,L89,L93,L96,L102,L106,L99)</f>
        <v>439990</v>
      </c>
      <c r="M12" s="17">
        <f t="shared" si="5"/>
        <v>8300659</v>
      </c>
      <c r="N12" s="17">
        <f t="shared" ref="N12" si="6">SUM(N13,N17,N21,N27,N30,N35,N39,N43,N46,N51,N54,N57,N65,N70,N74,N77,N80,N84,N89,N93,N96,N102,N106,N99)</f>
        <v>7128179</v>
      </c>
      <c r="O12" s="17">
        <f t="shared" ref="O12" si="7">SUM(O13,O17,O21,O27,O30,O35,O39,O43,O46,O51,O54,O57,O65,O70,O74,O77,O80,O84,O89,O93,O96,O102,O106,O99)</f>
        <v>0</v>
      </c>
      <c r="P12" s="17">
        <f t="shared" ref="P12" si="8">SUM(P13,P17,P21,P27,P30,P35,P39,P43,P46,P51,P54,P57,P65,P70,P74,P77,P80,P84,P89,P93,P96,P102,P106,P99)</f>
        <v>0</v>
      </c>
      <c r="Q12" s="82">
        <f t="shared" si="1"/>
        <v>0.53799638054401766</v>
      </c>
      <c r="R12" s="17">
        <f t="shared" ref="R12" si="9">SUM(R13,R17,R21,R27,R30,R35,R39,R43,R46,R51,R54,R57,R65,R70,R74,R77,R80,R84,R89,R93,R96,R102,R106,R99)</f>
        <v>0</v>
      </c>
      <c r="T12" s="17">
        <f t="shared" ref="T12:V12" si="10">SUM(T13,T17,T21,T27,T30,T35,T39,T43,T46,T51,T54,T57,T65,T70,T74,T77,T80,T84,T89,T93,T96,T102,T106,T99)</f>
        <v>7128179</v>
      </c>
      <c r="U12" s="17">
        <f t="shared" ref="U12:U75" si="11">V12-T12</f>
        <v>0</v>
      </c>
      <c r="V12" s="17">
        <f t="shared" si="10"/>
        <v>7128179</v>
      </c>
    </row>
    <row r="13" spans="1:22" ht="24.95" customHeight="1">
      <c r="A13" s="210" t="s">
        <v>151</v>
      </c>
      <c r="B13" s="210"/>
      <c r="C13" s="211"/>
      <c r="D13" s="134"/>
      <c r="E13" s="134"/>
      <c r="F13" s="134"/>
      <c r="G13" s="134"/>
      <c r="H13" s="134"/>
      <c r="I13" s="159"/>
      <c r="J13" s="24">
        <f>SUM(J14:J15)</f>
        <v>242393</v>
      </c>
      <c r="K13" s="24">
        <f t="shared" ref="K13:R13" si="12">SUM(K14:K15)</f>
        <v>642393</v>
      </c>
      <c r="L13" s="24">
        <f t="shared" si="12"/>
        <v>0</v>
      </c>
      <c r="M13" s="24">
        <f t="shared" ref="M13" si="13">SUM(M14:M15)</f>
        <v>0</v>
      </c>
      <c r="N13" s="24">
        <f t="shared" si="12"/>
        <v>642393</v>
      </c>
      <c r="O13" s="24">
        <f t="shared" si="12"/>
        <v>0</v>
      </c>
      <c r="P13" s="24">
        <f t="shared" si="12"/>
        <v>0</v>
      </c>
      <c r="Q13" s="40">
        <f t="shared" si="1"/>
        <v>0</v>
      </c>
      <c r="R13" s="24">
        <f t="shared" si="12"/>
        <v>0</v>
      </c>
      <c r="T13" s="24">
        <f t="shared" ref="T13:V13" si="14">SUM(T14:T15)</f>
        <v>642393</v>
      </c>
      <c r="U13" s="24">
        <f t="shared" si="11"/>
        <v>0</v>
      </c>
      <c r="V13" s="24">
        <f t="shared" si="14"/>
        <v>642393</v>
      </c>
    </row>
    <row r="14" spans="1:22" ht="24.95" customHeight="1">
      <c r="A14" s="96"/>
      <c r="B14" s="20" t="s">
        <v>79</v>
      </c>
      <c r="C14" s="61" t="s">
        <v>152</v>
      </c>
      <c r="D14" s="134" t="s">
        <v>153</v>
      </c>
      <c r="E14" s="134" t="s">
        <v>42</v>
      </c>
      <c r="F14" s="134" t="s">
        <v>43</v>
      </c>
      <c r="G14" s="134" t="str">
        <f t="shared" ref="G14:G37" si="15">CONCATENATE(D14,E14,F14)</f>
        <v>20192530100</v>
      </c>
      <c r="H14" s="134" t="str">
        <f t="shared" ref="H14:H37" si="16">CONCATENATE(E14,F14)</f>
        <v>30100</v>
      </c>
      <c r="I14" s="159" t="str">
        <f>CONCATENATE(G14,41000)</f>
        <v>2019253010041000</v>
      </c>
      <c r="J14" s="23">
        <f>SUMIF(base!$AD:$AD,$G14,base!AG:AG)</f>
        <v>242393</v>
      </c>
      <c r="K14" s="23">
        <f>SUMIF(base!$AD:$AD,$G14,base!AI:AI)</f>
        <v>242393</v>
      </c>
      <c r="L14" s="23">
        <f>SUMIF(base!$AD:$AD,$G14,base!AK:AK)</f>
        <v>0</v>
      </c>
      <c r="M14" s="23">
        <f>SUMIF(base!$AD:$AD,$G14,base!AM:AM)</f>
        <v>0</v>
      </c>
      <c r="N14" s="23">
        <f>SUMIF(base!$AE:$AE,$I14,base!AJ:AJ)</f>
        <v>242393</v>
      </c>
      <c r="O14" s="23">
        <f>SUMIF(base!$AD:$AD,$G14,base!AL:AL)</f>
        <v>0</v>
      </c>
      <c r="P14" s="23">
        <f>SUMIF(base!$AD:$AD,$G14,base!AN:AN)</f>
        <v>0</v>
      </c>
      <c r="Q14" s="39">
        <f t="shared" si="1"/>
        <v>0</v>
      </c>
      <c r="R14" s="23">
        <f>SUMIF(base!$AD:$AD,$G14,base!AO:AO)</f>
        <v>0</v>
      </c>
      <c r="T14" s="23">
        <f>SUMIF(base!$AE:$AE,$I14,base!AJ:AJ)</f>
        <v>242393</v>
      </c>
      <c r="U14" s="23">
        <f t="shared" si="11"/>
        <v>0</v>
      </c>
      <c r="V14" s="23">
        <f>SUMIF(base!$AD:$AD,$G14,base!AJ:AJ)</f>
        <v>242393</v>
      </c>
    </row>
    <row r="15" spans="1:22" ht="24.95" customHeight="1">
      <c r="A15" s="96"/>
      <c r="B15" s="20" t="s">
        <v>79</v>
      </c>
      <c r="C15" s="61" t="s">
        <v>154</v>
      </c>
      <c r="D15" s="134" t="s">
        <v>155</v>
      </c>
      <c r="E15" s="134" t="s">
        <v>42</v>
      </c>
      <c r="F15" s="134" t="s">
        <v>156</v>
      </c>
      <c r="G15" s="134" t="str">
        <f t="shared" si="15"/>
        <v>20510230188</v>
      </c>
      <c r="H15" s="134" t="str">
        <f t="shared" si="16"/>
        <v>30188</v>
      </c>
      <c r="I15" s="159" t="str">
        <f t="shared" ref="I15:I78" si="17">CONCATENATE(G15,41000)</f>
        <v>2051023018841000</v>
      </c>
      <c r="J15" s="23">
        <f>SUMIF(base!$AD:$AD,$G15,base!AG:AG)</f>
        <v>0</v>
      </c>
      <c r="K15" s="23">
        <f>SUMIF(base!$AD:$AD,$G15,base!AI:AI)</f>
        <v>400000</v>
      </c>
      <c r="L15" s="23">
        <f>SUMIF(base!$AD:$AD,$G15,base!AK:AK)</f>
        <v>0</v>
      </c>
      <c r="M15" s="23">
        <f>SUMIF(base!$AD:$AD,$G15,base!AM:AM)</f>
        <v>0</v>
      </c>
      <c r="N15" s="23">
        <f>SUMIF(base!$AD:$AD,$G15,base!AJ:AJ)</f>
        <v>400000</v>
      </c>
      <c r="O15" s="23">
        <f>SUMIF(base!$AD:$AD,$G15,base!AL:AL)</f>
        <v>0</v>
      </c>
      <c r="P15" s="23">
        <f>SUMIF(base!$AD:$AD,$G15,base!AN:AN)</f>
        <v>0</v>
      </c>
      <c r="Q15" s="39">
        <f t="shared" si="1"/>
        <v>0</v>
      </c>
      <c r="R15" s="23">
        <f>SUMIF(base!$AD:$AD,$G15,base!AO:AO)</f>
        <v>0</v>
      </c>
      <c r="T15" s="23">
        <f>SUMIF(base!$AE:$AE,$I15,base!AJ:AJ)</f>
        <v>400000</v>
      </c>
      <c r="U15" s="23">
        <f t="shared" si="11"/>
        <v>0</v>
      </c>
      <c r="V15" s="23">
        <f>SUMIF(base!$AD:$AD,$G15,base!AJ:AJ)</f>
        <v>400000</v>
      </c>
    </row>
    <row r="16" spans="1:22" ht="24.95" customHeight="1">
      <c r="A16" s="96"/>
      <c r="B16" s="97"/>
      <c r="C16" s="61"/>
      <c r="D16" s="134"/>
      <c r="E16" s="134"/>
      <c r="F16" s="134"/>
      <c r="G16" s="134" t="str">
        <f t="shared" si="15"/>
        <v/>
      </c>
      <c r="H16" s="134" t="str">
        <f t="shared" si="16"/>
        <v/>
      </c>
      <c r="I16" s="159"/>
      <c r="J16" s="23"/>
      <c r="K16" s="23"/>
      <c r="L16" s="30"/>
      <c r="M16" s="30"/>
      <c r="N16" s="30">
        <f t="shared" ref="N16:N45" si="18">K16-L16</f>
        <v>0</v>
      </c>
      <c r="O16" s="23"/>
      <c r="P16" s="23"/>
      <c r="Q16" s="39">
        <f t="shared" si="1"/>
        <v>0</v>
      </c>
      <c r="R16" s="23"/>
      <c r="T16" s="30"/>
      <c r="U16" s="30">
        <f t="shared" si="11"/>
        <v>0</v>
      </c>
      <c r="V16" s="30">
        <f>SUMIF(base!$AD:$AD,$G16,base!AJ:AJ)</f>
        <v>0</v>
      </c>
    </row>
    <row r="17" spans="1:22" ht="24.95" customHeight="1">
      <c r="A17" s="210" t="s">
        <v>157</v>
      </c>
      <c r="B17" s="210"/>
      <c r="C17" s="211"/>
      <c r="D17" s="134"/>
      <c r="E17" s="134"/>
      <c r="F17" s="134"/>
      <c r="G17" s="134" t="str">
        <f t="shared" si="15"/>
        <v/>
      </c>
      <c r="H17" s="134" t="str">
        <f t="shared" si="16"/>
        <v/>
      </c>
      <c r="I17" s="159"/>
      <c r="J17" s="24">
        <f>SUM(J18:J19)</f>
        <v>1389993</v>
      </c>
      <c r="K17" s="24">
        <f t="shared" ref="K17:R17" si="19">SUM(K18:K19)</f>
        <v>1389993</v>
      </c>
      <c r="L17" s="24">
        <f t="shared" si="19"/>
        <v>0</v>
      </c>
      <c r="M17" s="24">
        <f t="shared" ref="M17" si="20">SUM(M18:M19)</f>
        <v>1389993</v>
      </c>
      <c r="N17" s="24">
        <f t="shared" si="19"/>
        <v>0</v>
      </c>
      <c r="O17" s="24">
        <f t="shared" si="19"/>
        <v>0</v>
      </c>
      <c r="P17" s="24">
        <f t="shared" si="19"/>
        <v>0</v>
      </c>
      <c r="Q17" s="40">
        <f t="shared" si="1"/>
        <v>1</v>
      </c>
      <c r="R17" s="24">
        <f t="shared" si="19"/>
        <v>0</v>
      </c>
      <c r="T17" s="24">
        <f t="shared" ref="T17:V17" si="21">SUM(T18:T19)</f>
        <v>0</v>
      </c>
      <c r="U17" s="24">
        <f t="shared" si="11"/>
        <v>0</v>
      </c>
      <c r="V17" s="24">
        <f t="shared" si="21"/>
        <v>0</v>
      </c>
    </row>
    <row r="18" spans="1:22" ht="24.95" customHeight="1">
      <c r="A18" s="96"/>
      <c r="B18" s="20" t="s">
        <v>79</v>
      </c>
      <c r="C18" s="61" t="s">
        <v>158</v>
      </c>
      <c r="D18" s="134" t="s">
        <v>159</v>
      </c>
      <c r="E18" s="134" t="s">
        <v>42</v>
      </c>
      <c r="F18" s="134" t="s">
        <v>43</v>
      </c>
      <c r="G18" s="134" t="str">
        <f t="shared" si="15"/>
        <v>20191430100</v>
      </c>
      <c r="H18" s="134" t="str">
        <f t="shared" si="16"/>
        <v>30100</v>
      </c>
      <c r="I18" s="159" t="str">
        <f t="shared" si="17"/>
        <v>2019143010041000</v>
      </c>
      <c r="J18" s="23">
        <f>SUMIF(base!$AD:$AD,$G18,base!AG:AG)</f>
        <v>339993</v>
      </c>
      <c r="K18" s="23">
        <f>SUMIF(base!$AD:$AD,$G18,base!AI:AI)</f>
        <v>339993</v>
      </c>
      <c r="L18" s="30">
        <f>SUMIF(base!$AD:$AD,$G18,base!AK:AK)</f>
        <v>0</v>
      </c>
      <c r="M18" s="30">
        <f>SUMIF(base!$AD:$AD,$G18,base!AM:AM)</f>
        <v>339993</v>
      </c>
      <c r="N18" s="30">
        <f>SUMIF(base!$AD:$AD,$G18,base!AJ:AJ)</f>
        <v>0</v>
      </c>
      <c r="O18" s="23">
        <f>SUMIF(base!$AD:$AD,$G18,base!AL:AL)</f>
        <v>0</v>
      </c>
      <c r="P18" s="23">
        <f>SUMIF(base!$AD:$AD,$G18,base!AN:AN)</f>
        <v>0</v>
      </c>
      <c r="Q18" s="39">
        <f t="shared" si="1"/>
        <v>1</v>
      </c>
      <c r="R18" s="23">
        <f>SUMIF(base!$AD:$AD,$G18,base!AO:AO)</f>
        <v>0</v>
      </c>
      <c r="T18" s="30">
        <f>SUMIF(base!$AE:$AE,$I18,base!AJ:AJ)</f>
        <v>0</v>
      </c>
      <c r="U18" s="30">
        <f t="shared" si="11"/>
        <v>0</v>
      </c>
      <c r="V18" s="30">
        <f>SUMIF(base!$AD:$AD,$G18,base!AJ:AJ)</f>
        <v>0</v>
      </c>
    </row>
    <row r="19" spans="1:22" ht="24.95" customHeight="1">
      <c r="A19" s="96"/>
      <c r="B19" s="20" t="s">
        <v>79</v>
      </c>
      <c r="C19" s="61" t="s">
        <v>160</v>
      </c>
      <c r="D19" s="134" t="s">
        <v>161</v>
      </c>
      <c r="E19" s="134" t="s">
        <v>42</v>
      </c>
      <c r="F19" s="134" t="s">
        <v>43</v>
      </c>
      <c r="G19" s="134" t="str">
        <f t="shared" si="15"/>
        <v>20193830100</v>
      </c>
      <c r="H19" s="134" t="str">
        <f t="shared" si="16"/>
        <v>30100</v>
      </c>
      <c r="I19" s="159" t="str">
        <f t="shared" si="17"/>
        <v>2019383010041000</v>
      </c>
      <c r="J19" s="23">
        <f>SUMIF(base!$AD:$AD,$G19,base!AG:AG)</f>
        <v>1050000</v>
      </c>
      <c r="K19" s="23">
        <f>SUMIF(base!$AD:$AD,$G19,base!AI:AI)</f>
        <v>1050000</v>
      </c>
      <c r="L19" s="30">
        <f>SUMIF(base!$AD:$AD,$G19,base!AK:AK)</f>
        <v>0</v>
      </c>
      <c r="M19" s="30">
        <f>SUMIF(base!$AD:$AD,$G19,base!AM:AM)</f>
        <v>1050000</v>
      </c>
      <c r="N19" s="30">
        <f>SUMIF(base!$AD:$AD,$G19,base!AJ:AJ)</f>
        <v>0</v>
      </c>
      <c r="O19" s="23">
        <f>SUMIF(base!$AD:$AD,$G19,base!AL:AL)</f>
        <v>0</v>
      </c>
      <c r="P19" s="23">
        <f>SUMIF(base!$AD:$AD,$G19,base!AN:AN)</f>
        <v>0</v>
      </c>
      <c r="Q19" s="39">
        <f t="shared" si="1"/>
        <v>1</v>
      </c>
      <c r="R19" s="23">
        <f>SUMIF(base!$AD:$AD,$G19,base!AO:AO)</f>
        <v>0</v>
      </c>
      <c r="T19" s="30">
        <f>SUMIF(base!$AE:$AE,$I19,base!AJ:AJ)</f>
        <v>0</v>
      </c>
      <c r="U19" s="30">
        <f t="shared" si="11"/>
        <v>0</v>
      </c>
      <c r="V19" s="30">
        <f>SUMIF(base!$AD:$AD,$G19,base!AJ:AJ)</f>
        <v>0</v>
      </c>
    </row>
    <row r="20" spans="1:22" ht="24.95" customHeight="1">
      <c r="A20" s="96"/>
      <c r="B20" s="97"/>
      <c r="C20" s="61"/>
      <c r="D20" s="134"/>
      <c r="E20" s="134"/>
      <c r="F20" s="134"/>
      <c r="G20" s="134" t="str">
        <f t="shared" si="15"/>
        <v/>
      </c>
      <c r="H20" s="134" t="str">
        <f t="shared" si="16"/>
        <v/>
      </c>
      <c r="I20" s="159"/>
      <c r="J20" s="23"/>
      <c r="K20" s="23"/>
      <c r="L20" s="30"/>
      <c r="M20" s="30"/>
      <c r="N20" s="30">
        <f t="shared" si="18"/>
        <v>0</v>
      </c>
      <c r="O20" s="23"/>
      <c r="P20" s="23"/>
      <c r="Q20" s="39">
        <f t="shared" si="1"/>
        <v>0</v>
      </c>
      <c r="R20" s="23"/>
      <c r="T20" s="30"/>
      <c r="U20" s="30">
        <f t="shared" si="11"/>
        <v>0</v>
      </c>
      <c r="V20" s="30">
        <f>SUMIF(base!$AD:$AD,$G20,base!AJ:AJ)</f>
        <v>0</v>
      </c>
    </row>
    <row r="21" spans="1:22" ht="24.95" customHeight="1">
      <c r="A21" s="210" t="s">
        <v>162</v>
      </c>
      <c r="B21" s="210"/>
      <c r="C21" s="211"/>
      <c r="D21" s="134"/>
      <c r="E21" s="134"/>
      <c r="F21" s="134"/>
      <c r="G21" s="134" t="str">
        <f t="shared" si="15"/>
        <v/>
      </c>
      <c r="H21" s="134" t="str">
        <f t="shared" si="16"/>
        <v/>
      </c>
      <c r="I21" s="159"/>
      <c r="J21" s="24">
        <f>SUM(J22:J25)</f>
        <v>2434186</v>
      </c>
      <c r="K21" s="24">
        <f t="shared" ref="K21:R21" si="22">SUM(K22:K25)</f>
        <v>2251786</v>
      </c>
      <c r="L21" s="24">
        <f t="shared" si="22"/>
        <v>0</v>
      </c>
      <c r="M21" s="24">
        <f t="shared" ref="M21" si="23">SUM(M22:M25)</f>
        <v>66000</v>
      </c>
      <c r="N21" s="24">
        <f t="shared" si="22"/>
        <v>2185786</v>
      </c>
      <c r="O21" s="24">
        <f t="shared" si="22"/>
        <v>0</v>
      </c>
      <c r="P21" s="24">
        <f t="shared" si="22"/>
        <v>0</v>
      </c>
      <c r="Q21" s="40">
        <f t="shared" si="1"/>
        <v>2.9310067652965247E-2</v>
      </c>
      <c r="R21" s="24">
        <f t="shared" si="22"/>
        <v>0</v>
      </c>
      <c r="T21" s="24">
        <f t="shared" ref="T21:V21" si="24">SUM(T22:T25)</f>
        <v>2185786</v>
      </c>
      <c r="U21" s="24">
        <f t="shared" si="11"/>
        <v>0</v>
      </c>
      <c r="V21" s="24">
        <f t="shared" si="24"/>
        <v>2185786</v>
      </c>
    </row>
    <row r="22" spans="1:22" ht="24.95" customHeight="1">
      <c r="A22" s="96"/>
      <c r="B22" s="20" t="s">
        <v>79</v>
      </c>
      <c r="C22" s="61" t="s">
        <v>163</v>
      </c>
      <c r="D22" s="134" t="s">
        <v>164</v>
      </c>
      <c r="E22" s="134" t="s">
        <v>42</v>
      </c>
      <c r="F22" s="134" t="s">
        <v>43</v>
      </c>
      <c r="G22" s="134" t="str">
        <f t="shared" si="15"/>
        <v>20190330100</v>
      </c>
      <c r="H22" s="134" t="str">
        <f t="shared" si="16"/>
        <v>30100</v>
      </c>
      <c r="I22" s="159" t="str">
        <f t="shared" si="17"/>
        <v>2019033010041000</v>
      </c>
      <c r="J22" s="23">
        <f>SUMIF(base!$AD:$AD,$G22,base!AG:AG)</f>
        <v>606996</v>
      </c>
      <c r="K22" s="23">
        <f>SUMIF(base!$AD:$AD,$G22,base!AI:AI)</f>
        <v>606996</v>
      </c>
      <c r="L22" s="30">
        <f>SUMIF(base!$AD:$AD,$G22,base!AK:AK)</f>
        <v>0</v>
      </c>
      <c r="M22" s="30">
        <f>SUMIF(base!$AD:$AD,$G22,base!AM:AM)</f>
        <v>0</v>
      </c>
      <c r="N22" s="30">
        <f>SUMIF(base!$AD:$AD,$G22,base!AJ:AJ)</f>
        <v>606996</v>
      </c>
      <c r="O22" s="23">
        <f>SUMIF(base!$AD:$AD,$G22,base!AL:AL)</f>
        <v>0</v>
      </c>
      <c r="P22" s="23">
        <f>SUMIF(base!$AD:$AD,$G22,base!AN:AN)</f>
        <v>0</v>
      </c>
      <c r="Q22" s="39">
        <f t="shared" si="1"/>
        <v>0</v>
      </c>
      <c r="R22" s="23">
        <f>SUMIF(base!$AD:$AD,$G22,base!AO:AO)</f>
        <v>0</v>
      </c>
      <c r="T22" s="30">
        <f>SUMIF(base!$AE:$AE,$I22,base!AJ:AJ)</f>
        <v>606996</v>
      </c>
      <c r="U22" s="30">
        <f t="shared" si="11"/>
        <v>0</v>
      </c>
      <c r="V22" s="30">
        <f>SUMIF(base!$AD:$AD,$G22,base!AJ:AJ)</f>
        <v>606996</v>
      </c>
    </row>
    <row r="23" spans="1:22" ht="24.95" customHeight="1">
      <c r="A23" s="96"/>
      <c r="B23" s="20" t="s">
        <v>79</v>
      </c>
      <c r="C23" s="61" t="s">
        <v>165</v>
      </c>
      <c r="D23" s="134" t="s">
        <v>166</v>
      </c>
      <c r="E23" s="134" t="s">
        <v>42</v>
      </c>
      <c r="F23" s="134" t="s">
        <v>43</v>
      </c>
      <c r="G23" s="134" t="str">
        <f t="shared" si="15"/>
        <v>20190530100</v>
      </c>
      <c r="H23" s="134" t="str">
        <f t="shared" si="16"/>
        <v>30100</v>
      </c>
      <c r="I23" s="159" t="str">
        <f t="shared" si="17"/>
        <v>2019053010041000</v>
      </c>
      <c r="J23" s="23">
        <f>SUMIF(base!$AD:$AD,$G23,base!AG:AG)</f>
        <v>627190</v>
      </c>
      <c r="K23" s="23">
        <f>SUMIF(base!$AD:$AD,$G23,base!AI:AI)</f>
        <v>627190</v>
      </c>
      <c r="L23" s="30">
        <f>SUMIF(base!$AD:$AD,$G23,base!AK:AK)</f>
        <v>0</v>
      </c>
      <c r="M23" s="30">
        <f>SUMIF(base!$AD:$AD,$G23,base!AM:AM)</f>
        <v>66000</v>
      </c>
      <c r="N23" s="30">
        <f>SUMIF(base!$AD:$AD,$G23,base!AJ:AJ)</f>
        <v>561190</v>
      </c>
      <c r="O23" s="23">
        <f>SUMIF(base!$AD:$AD,$G23,base!AL:AL)</f>
        <v>0</v>
      </c>
      <c r="P23" s="23">
        <f>SUMIF(base!$AD:$AD,$G23,base!AN:AN)</f>
        <v>0</v>
      </c>
      <c r="Q23" s="39">
        <f t="shared" si="1"/>
        <v>0.10523126963121224</v>
      </c>
      <c r="R23" s="23">
        <f>SUMIF(base!$AD:$AD,$G23,base!AO:AO)</f>
        <v>0</v>
      </c>
      <c r="T23" s="30">
        <f>SUMIF(base!$AE:$AE,$I23,base!AJ:AJ)</f>
        <v>561190</v>
      </c>
      <c r="U23" s="30">
        <f t="shared" si="11"/>
        <v>0</v>
      </c>
      <c r="V23" s="30">
        <f>SUMIF(base!$AD:$AD,$G23,base!AJ:AJ)</f>
        <v>561190</v>
      </c>
    </row>
    <row r="24" spans="1:22" ht="24.95" customHeight="1">
      <c r="A24" s="96"/>
      <c r="B24" s="20" t="s">
        <v>79</v>
      </c>
      <c r="C24" s="61" t="s">
        <v>167</v>
      </c>
      <c r="D24" s="134" t="s">
        <v>168</v>
      </c>
      <c r="E24" s="134" t="s">
        <v>42</v>
      </c>
      <c r="F24" s="134" t="s">
        <v>43</v>
      </c>
      <c r="G24" s="134" t="str">
        <f t="shared" si="15"/>
        <v>20191230100</v>
      </c>
      <c r="H24" s="134" t="str">
        <f t="shared" si="16"/>
        <v>30100</v>
      </c>
      <c r="I24" s="159" t="str">
        <f t="shared" si="17"/>
        <v>2019123010041000</v>
      </c>
      <c r="J24" s="23">
        <f>SUMIF(base!$AD:$AD,$G24,base!AG:AG)</f>
        <v>600000</v>
      </c>
      <c r="K24" s="23">
        <f>SUMIF(base!$AD:$AD,$G24,base!AI:AI)</f>
        <v>417600</v>
      </c>
      <c r="L24" s="30">
        <f>SUMIF(base!$AD:$AD,$G24,base!AK:AK)</f>
        <v>0</v>
      </c>
      <c r="M24" s="30">
        <f>SUMIF(base!$AD:$AD,$G24,base!AM:AM)</f>
        <v>0</v>
      </c>
      <c r="N24" s="30">
        <f>SUMIF(base!$AD:$AD,$G24,base!AJ:AJ)</f>
        <v>417600</v>
      </c>
      <c r="O24" s="23">
        <f>SUMIF(base!$AD:$AD,$G24,base!AL:AL)</f>
        <v>0</v>
      </c>
      <c r="P24" s="23">
        <f>SUMIF(base!$AD:$AD,$G24,base!AN:AN)</f>
        <v>0</v>
      </c>
      <c r="Q24" s="39">
        <f t="shared" si="1"/>
        <v>0</v>
      </c>
      <c r="R24" s="23">
        <f>SUMIF(base!$AD:$AD,$G24,base!AO:AO)</f>
        <v>0</v>
      </c>
      <c r="T24" s="30">
        <f>SUMIF(base!$AE:$AE,$I24,base!AJ:AJ)</f>
        <v>417600</v>
      </c>
      <c r="U24" s="30">
        <f t="shared" si="11"/>
        <v>0</v>
      </c>
      <c r="V24" s="30">
        <f>SUMIF(base!$AD:$AD,$G24,base!AJ:AJ)</f>
        <v>417600</v>
      </c>
    </row>
    <row r="25" spans="1:22" ht="24.95" customHeight="1">
      <c r="A25" s="96"/>
      <c r="B25" s="20" t="s">
        <v>79</v>
      </c>
      <c r="C25" s="61" t="s">
        <v>169</v>
      </c>
      <c r="D25" s="134" t="s">
        <v>170</v>
      </c>
      <c r="E25" s="134" t="s">
        <v>42</v>
      </c>
      <c r="F25" s="134" t="s">
        <v>43</v>
      </c>
      <c r="G25" s="134" t="str">
        <f t="shared" si="15"/>
        <v>20191630100</v>
      </c>
      <c r="H25" s="134" t="str">
        <f t="shared" si="16"/>
        <v>30100</v>
      </c>
      <c r="I25" s="159" t="str">
        <f t="shared" si="17"/>
        <v>2019163010041000</v>
      </c>
      <c r="J25" s="23">
        <f>SUMIF(base!$AD:$AD,$G25,base!AG:AG)</f>
        <v>600000</v>
      </c>
      <c r="K25" s="23">
        <f>SUMIF(base!$AD:$AD,$G25,base!AI:AI)</f>
        <v>600000</v>
      </c>
      <c r="L25" s="30">
        <f>SUMIF(base!$AD:$AD,$G25,base!AK:AK)</f>
        <v>0</v>
      </c>
      <c r="M25" s="30">
        <f>SUMIF(base!$AD:$AD,$G25,base!AM:AM)</f>
        <v>0</v>
      </c>
      <c r="N25" s="30">
        <f>SUMIF(base!$AD:$AD,$G25,base!AJ:AJ)</f>
        <v>600000</v>
      </c>
      <c r="O25" s="23">
        <f>SUMIF(base!$AD:$AD,$G25,base!AL:AL)</f>
        <v>0</v>
      </c>
      <c r="P25" s="23">
        <f>SUMIF(base!$AD:$AD,$G25,base!AN:AN)</f>
        <v>0</v>
      </c>
      <c r="Q25" s="39">
        <f t="shared" si="1"/>
        <v>0</v>
      </c>
      <c r="R25" s="23">
        <f>SUMIF(base!$AD:$AD,$G25,base!AO:AO)</f>
        <v>0</v>
      </c>
      <c r="T25" s="30">
        <f>SUMIF(base!$AE:$AE,$I25,base!AJ:AJ)</f>
        <v>600000</v>
      </c>
      <c r="U25" s="30">
        <f t="shared" si="11"/>
        <v>0</v>
      </c>
      <c r="V25" s="30">
        <f>SUMIF(base!$AD:$AD,$G25,base!AJ:AJ)</f>
        <v>600000</v>
      </c>
    </row>
    <row r="26" spans="1:22" ht="24.95" customHeight="1">
      <c r="A26" s="96"/>
      <c r="B26" s="97"/>
      <c r="C26" s="61"/>
      <c r="D26" s="134"/>
      <c r="E26" s="134"/>
      <c r="F26" s="134"/>
      <c r="G26" s="134" t="str">
        <f t="shared" si="15"/>
        <v/>
      </c>
      <c r="H26" s="134" t="str">
        <f t="shared" si="16"/>
        <v/>
      </c>
      <c r="I26" s="159"/>
      <c r="J26" s="23"/>
      <c r="K26" s="23"/>
      <c r="L26" s="30"/>
      <c r="M26" s="30"/>
      <c r="N26" s="30">
        <f t="shared" si="18"/>
        <v>0</v>
      </c>
      <c r="O26" s="23"/>
      <c r="P26" s="23"/>
      <c r="Q26" s="39">
        <f t="shared" si="1"/>
        <v>0</v>
      </c>
      <c r="R26" s="23"/>
      <c r="T26" s="30"/>
      <c r="U26" s="30">
        <f t="shared" si="11"/>
        <v>0</v>
      </c>
      <c r="V26" s="30">
        <f>SUMIF(base!$AD:$AD,$G26,base!AJ:AJ)</f>
        <v>0</v>
      </c>
    </row>
    <row r="27" spans="1:22" ht="24.95" customHeight="1">
      <c r="A27" s="210" t="s">
        <v>171</v>
      </c>
      <c r="B27" s="210"/>
      <c r="C27" s="211"/>
      <c r="D27" s="134"/>
      <c r="E27" s="134"/>
      <c r="F27" s="134"/>
      <c r="G27" s="134" t="str">
        <f t="shared" si="15"/>
        <v/>
      </c>
      <c r="H27" s="134" t="str">
        <f t="shared" si="16"/>
        <v/>
      </c>
      <c r="I27" s="159"/>
      <c r="J27" s="24">
        <f>J28</f>
        <v>440000</v>
      </c>
      <c r="K27" s="24">
        <f t="shared" ref="K27:V27" si="25">K28</f>
        <v>440000</v>
      </c>
      <c r="L27" s="24">
        <f t="shared" si="25"/>
        <v>0</v>
      </c>
      <c r="M27" s="24">
        <f t="shared" si="25"/>
        <v>440000</v>
      </c>
      <c r="N27" s="24">
        <f t="shared" si="25"/>
        <v>0</v>
      </c>
      <c r="O27" s="24">
        <f t="shared" si="25"/>
        <v>0</v>
      </c>
      <c r="P27" s="24">
        <f t="shared" si="25"/>
        <v>0</v>
      </c>
      <c r="Q27" s="40">
        <f t="shared" si="1"/>
        <v>1</v>
      </c>
      <c r="R27" s="24">
        <f t="shared" si="25"/>
        <v>0</v>
      </c>
      <c r="T27" s="24">
        <f t="shared" si="25"/>
        <v>0</v>
      </c>
      <c r="U27" s="24">
        <f t="shared" si="11"/>
        <v>0</v>
      </c>
      <c r="V27" s="24">
        <f t="shared" si="25"/>
        <v>0</v>
      </c>
    </row>
    <row r="28" spans="1:22" ht="24.95" customHeight="1">
      <c r="A28" s="96"/>
      <c r="B28" s="20" t="s">
        <v>79</v>
      </c>
      <c r="C28" s="61" t="s">
        <v>172</v>
      </c>
      <c r="D28" s="134" t="s">
        <v>173</v>
      </c>
      <c r="E28" s="134" t="s">
        <v>42</v>
      </c>
      <c r="F28" s="134" t="s">
        <v>43</v>
      </c>
      <c r="G28" s="134" t="str">
        <f t="shared" si="15"/>
        <v>20194230100</v>
      </c>
      <c r="H28" s="134" t="str">
        <f t="shared" si="16"/>
        <v>30100</v>
      </c>
      <c r="I28" s="159" t="str">
        <f t="shared" si="17"/>
        <v>2019423010041000</v>
      </c>
      <c r="J28" s="23">
        <f>SUMIF(base!$AD:$AD,$G28,base!AG:AG)</f>
        <v>440000</v>
      </c>
      <c r="K28" s="23">
        <f>SUMIF(base!$AD:$AD,$G28,base!AI:AI)</f>
        <v>440000</v>
      </c>
      <c r="L28" s="30">
        <f>SUMIF(base!$AD:$AD,$G28,base!AK:AK)</f>
        <v>0</v>
      </c>
      <c r="M28" s="30">
        <f>SUMIF(base!$AD:$AD,$G28,base!AM:AM)</f>
        <v>440000</v>
      </c>
      <c r="N28" s="30">
        <f>SUMIF(base!$AD:$AD,$G28,base!AJ:AJ)</f>
        <v>0</v>
      </c>
      <c r="O28" s="23">
        <f>SUMIF(base!$AD:$AD,$G28,base!AL:AL)</f>
        <v>0</v>
      </c>
      <c r="P28" s="23">
        <f>SUMIF(base!$AD:$AD,$G28,base!AN:AN)</f>
        <v>0</v>
      </c>
      <c r="Q28" s="39">
        <f t="shared" si="1"/>
        <v>1</v>
      </c>
      <c r="R28" s="23">
        <f>SUMIF(base!$AD:$AD,$G28,base!AO:AO)</f>
        <v>0</v>
      </c>
      <c r="T28" s="30">
        <f>SUMIF(base!$AE:$AE,$I28,base!AJ:AJ)</f>
        <v>0</v>
      </c>
      <c r="U28" s="30">
        <f t="shared" si="11"/>
        <v>0</v>
      </c>
      <c r="V28" s="30">
        <f>SUMIF(base!$AD:$AD,$G28,base!AJ:AJ)</f>
        <v>0</v>
      </c>
    </row>
    <row r="29" spans="1:22" ht="24.95" customHeight="1">
      <c r="A29" s="96"/>
      <c r="B29" s="97"/>
      <c r="C29" s="61"/>
      <c r="D29" s="134"/>
      <c r="E29" s="134"/>
      <c r="F29" s="134"/>
      <c r="G29" s="134" t="str">
        <f t="shared" si="15"/>
        <v/>
      </c>
      <c r="H29" s="134" t="str">
        <f t="shared" si="16"/>
        <v/>
      </c>
      <c r="I29" s="159"/>
      <c r="J29" s="23"/>
      <c r="K29" s="23"/>
      <c r="L29" s="30"/>
      <c r="M29" s="30"/>
      <c r="N29" s="30">
        <f t="shared" si="18"/>
        <v>0</v>
      </c>
      <c r="O29" s="23"/>
      <c r="P29" s="23"/>
      <c r="Q29" s="39">
        <f t="shared" si="1"/>
        <v>0</v>
      </c>
      <c r="R29" s="23"/>
      <c r="T29" s="30"/>
      <c r="U29" s="30">
        <f t="shared" si="11"/>
        <v>0</v>
      </c>
      <c r="V29" s="30">
        <f>SUMIF(base!$AD:$AD,$G29,base!AJ:AJ)</f>
        <v>0</v>
      </c>
    </row>
    <row r="30" spans="1:22" ht="24.95" customHeight="1">
      <c r="A30" s="210" t="s">
        <v>174</v>
      </c>
      <c r="B30" s="210"/>
      <c r="C30" s="211"/>
      <c r="D30" s="134"/>
      <c r="E30" s="134"/>
      <c r="F30" s="134"/>
      <c r="G30" s="134" t="str">
        <f t="shared" si="15"/>
        <v/>
      </c>
      <c r="H30" s="134" t="str">
        <f t="shared" si="16"/>
        <v/>
      </c>
      <c r="I30" s="159"/>
      <c r="J30" s="24">
        <f>SUM(J31:J33)</f>
        <v>355330</v>
      </c>
      <c r="K30" s="24">
        <f t="shared" ref="K30:R30" si="26">SUM(K31:K33)</f>
        <v>355330</v>
      </c>
      <c r="L30" s="24">
        <f t="shared" si="26"/>
        <v>139990</v>
      </c>
      <c r="M30" s="24">
        <f t="shared" ref="M30" si="27">SUM(M31:M33)</f>
        <v>215340</v>
      </c>
      <c r="N30" s="24">
        <f t="shared" si="26"/>
        <v>0</v>
      </c>
      <c r="O30" s="24">
        <f t="shared" si="26"/>
        <v>0</v>
      </c>
      <c r="P30" s="24">
        <f t="shared" si="26"/>
        <v>0</v>
      </c>
      <c r="Q30" s="40">
        <f t="shared" si="1"/>
        <v>1</v>
      </c>
      <c r="R30" s="24">
        <f t="shared" si="26"/>
        <v>0</v>
      </c>
      <c r="T30" s="24">
        <f t="shared" ref="T30:V30" si="28">SUM(T31:T33)</f>
        <v>0</v>
      </c>
      <c r="U30" s="24">
        <f t="shared" si="11"/>
        <v>0</v>
      </c>
      <c r="V30" s="24">
        <f t="shared" si="28"/>
        <v>0</v>
      </c>
    </row>
    <row r="31" spans="1:22" ht="24.95" customHeight="1">
      <c r="A31" s="96"/>
      <c r="B31" s="20" t="s">
        <v>79</v>
      </c>
      <c r="C31" s="61" t="s">
        <v>175</v>
      </c>
      <c r="D31" s="134" t="s">
        <v>176</v>
      </c>
      <c r="E31" s="134" t="s">
        <v>42</v>
      </c>
      <c r="F31" s="134" t="s">
        <v>43</v>
      </c>
      <c r="G31" s="134" t="str">
        <f t="shared" si="15"/>
        <v>20192130100</v>
      </c>
      <c r="H31" s="134" t="str">
        <f t="shared" si="16"/>
        <v>30100</v>
      </c>
      <c r="I31" s="159" t="str">
        <f t="shared" si="17"/>
        <v>2019213010041000</v>
      </c>
      <c r="J31" s="23">
        <f>SUMIF(base!$AD:$AD,$G31,base!AG:AG)</f>
        <v>215340</v>
      </c>
      <c r="K31" s="23">
        <f>SUMIF(base!$AD:$AD,$G31,base!AI:AI)</f>
        <v>215340</v>
      </c>
      <c r="L31" s="30">
        <f>SUMIF(base!$AD:$AD,$G31,base!AK:AK)</f>
        <v>0</v>
      </c>
      <c r="M31" s="30">
        <f>SUMIF(base!$AD:$AD,$G31,base!AM:AM)</f>
        <v>215340</v>
      </c>
      <c r="N31" s="30">
        <f>SUMIF(base!$AD:$AD,$G31,base!AJ:AJ)</f>
        <v>0</v>
      </c>
      <c r="O31" s="23">
        <f>SUMIF(base!$AD:$AD,$G31,base!AL:AL)</f>
        <v>0</v>
      </c>
      <c r="P31" s="23">
        <f>SUMIF(base!$AD:$AD,$G31,base!AN:AN)</f>
        <v>0</v>
      </c>
      <c r="Q31" s="39">
        <f t="shared" si="1"/>
        <v>1</v>
      </c>
      <c r="R31" s="23">
        <f>SUMIF(base!$AD:$AD,$G31,base!AO:AO)</f>
        <v>0</v>
      </c>
      <c r="T31" s="30">
        <f>SUMIF(base!$AE:$AE,$I31,base!AJ:AJ)</f>
        <v>0</v>
      </c>
      <c r="U31" s="30">
        <f t="shared" si="11"/>
        <v>0</v>
      </c>
      <c r="V31" s="30">
        <f>SUMIF(base!$AD:$AD,$G31,base!AJ:AJ)</f>
        <v>0</v>
      </c>
    </row>
    <row r="32" spans="1:22" ht="24.95" customHeight="1">
      <c r="A32" s="96"/>
      <c r="B32" s="20" t="s">
        <v>79</v>
      </c>
      <c r="C32" s="61" t="s">
        <v>177</v>
      </c>
      <c r="D32" s="134" t="s">
        <v>178</v>
      </c>
      <c r="E32" s="134" t="s">
        <v>42</v>
      </c>
      <c r="F32" s="134" t="s">
        <v>43</v>
      </c>
      <c r="G32" s="134" t="str">
        <f t="shared" si="15"/>
        <v>20192330100</v>
      </c>
      <c r="H32" s="134" t="str">
        <f t="shared" si="16"/>
        <v>30100</v>
      </c>
      <c r="I32" s="159" t="str">
        <f t="shared" si="17"/>
        <v>2019233010041000</v>
      </c>
      <c r="J32" s="23">
        <f>SUMIF(base!$AD:$AD,$G32,base!AG:AG)</f>
        <v>39990</v>
      </c>
      <c r="K32" s="23">
        <f>SUMIF(base!$AD:$AD,$G32,base!AI:AI)</f>
        <v>39990</v>
      </c>
      <c r="L32" s="30">
        <f>SUMIF(base!$AD:$AD,$G32,base!AK:AK)</f>
        <v>39990</v>
      </c>
      <c r="M32" s="30">
        <f>SUMIF(base!$AD:$AD,$G32,base!AM:AM)</f>
        <v>0</v>
      </c>
      <c r="N32" s="30">
        <f>SUMIF(base!$AD:$AD,$G32,base!AJ:AJ)</f>
        <v>0</v>
      </c>
      <c r="O32" s="23">
        <f>SUMIF(base!$AD:$AD,$G32,base!AL:AL)</f>
        <v>0</v>
      </c>
      <c r="P32" s="23">
        <f>SUMIF(base!$AD:$AD,$G32,base!AN:AN)</f>
        <v>0</v>
      </c>
      <c r="Q32" s="39">
        <f t="shared" si="1"/>
        <v>0</v>
      </c>
      <c r="R32" s="23">
        <f>SUMIF(base!$AD:$AD,$G32,base!AO:AO)</f>
        <v>0</v>
      </c>
      <c r="T32" s="30">
        <f>SUMIF(base!$AE:$AE,$I32,base!AJ:AJ)</f>
        <v>0</v>
      </c>
      <c r="U32" s="30">
        <f t="shared" si="11"/>
        <v>0</v>
      </c>
      <c r="V32" s="30">
        <f>SUMIF(base!$AD:$AD,$G32,base!AJ:AJ)</f>
        <v>0</v>
      </c>
    </row>
    <row r="33" spans="1:22" ht="24.95" customHeight="1">
      <c r="A33" s="96"/>
      <c r="B33" s="20" t="s">
        <v>79</v>
      </c>
      <c r="C33" s="61" t="s">
        <v>177</v>
      </c>
      <c r="D33" s="134" t="s">
        <v>178</v>
      </c>
      <c r="E33" s="134" t="s">
        <v>51</v>
      </c>
      <c r="F33" s="134" t="s">
        <v>43</v>
      </c>
      <c r="G33" s="134" t="str">
        <f t="shared" si="15"/>
        <v>20192340100</v>
      </c>
      <c r="H33" s="134" t="str">
        <f t="shared" si="16"/>
        <v>40100</v>
      </c>
      <c r="I33" s="159" t="str">
        <f t="shared" si="17"/>
        <v>2019234010041000</v>
      </c>
      <c r="J33" s="23">
        <f>SUMIF(base!$AD:$AD,$G33,base!AG:AG)</f>
        <v>100000</v>
      </c>
      <c r="K33" s="23">
        <f>SUMIF(base!$AD:$AD,$G33,base!AI:AI)</f>
        <v>100000</v>
      </c>
      <c r="L33" s="30">
        <f>SUMIF(base!$AD:$AD,$G33,base!AK:AK)</f>
        <v>100000</v>
      </c>
      <c r="M33" s="30">
        <f>SUMIF(base!$AD:$AD,$G33,base!AM:AM)</f>
        <v>0</v>
      </c>
      <c r="N33" s="30">
        <f>SUMIF(base!$AD:$AD,$G33,base!AJ:AJ)</f>
        <v>0</v>
      </c>
      <c r="O33" s="23">
        <f>SUMIF(base!$AD:$AD,$G33,base!AL:AL)</f>
        <v>0</v>
      </c>
      <c r="P33" s="23">
        <f>SUMIF(base!$AD:$AD,$G33,base!AN:AN)</f>
        <v>0</v>
      </c>
      <c r="Q33" s="39">
        <f t="shared" si="1"/>
        <v>0</v>
      </c>
      <c r="R33" s="23">
        <f>SUMIF(base!$AD:$AD,$G33,base!AO:AO)</f>
        <v>0</v>
      </c>
      <c r="T33" s="30">
        <f>SUMIF(base!$AE:$AE,$I33,base!AJ:AJ)</f>
        <v>0</v>
      </c>
      <c r="U33" s="30">
        <f t="shared" si="11"/>
        <v>0</v>
      </c>
      <c r="V33" s="30">
        <f>SUMIF(base!$AD:$AD,$G33,base!AJ:AJ)</f>
        <v>0</v>
      </c>
    </row>
    <row r="34" spans="1:22" ht="24.95" customHeight="1">
      <c r="A34" s="96"/>
      <c r="B34" s="97"/>
      <c r="C34" s="135"/>
      <c r="D34" s="134"/>
      <c r="E34" s="134"/>
      <c r="F34" s="134"/>
      <c r="G34" s="134" t="str">
        <f t="shared" si="15"/>
        <v/>
      </c>
      <c r="H34" s="134" t="str">
        <f t="shared" si="16"/>
        <v/>
      </c>
      <c r="I34" s="159"/>
      <c r="J34" s="71"/>
      <c r="K34" s="71"/>
      <c r="L34" s="30"/>
      <c r="M34" s="30"/>
      <c r="N34" s="30">
        <f t="shared" si="18"/>
        <v>0</v>
      </c>
      <c r="O34" s="71"/>
      <c r="P34" s="71"/>
      <c r="Q34" s="39">
        <f t="shared" si="1"/>
        <v>0</v>
      </c>
      <c r="R34" s="71"/>
      <c r="T34" s="30"/>
      <c r="U34" s="30">
        <f t="shared" si="11"/>
        <v>0</v>
      </c>
      <c r="V34" s="30">
        <f>SUMIF(base!$AD:$AD,$G34,base!AJ:AJ)</f>
        <v>0</v>
      </c>
    </row>
    <row r="35" spans="1:22" ht="24.95" customHeight="1">
      <c r="A35" s="210" t="s">
        <v>179</v>
      </c>
      <c r="B35" s="210"/>
      <c r="C35" s="211"/>
      <c r="D35" s="134"/>
      <c r="E35" s="134"/>
      <c r="F35" s="134"/>
      <c r="G35" s="134" t="str">
        <f t="shared" si="15"/>
        <v/>
      </c>
      <c r="H35" s="134" t="str">
        <f t="shared" si="16"/>
        <v/>
      </c>
      <c r="I35" s="159"/>
      <c r="J35" s="31">
        <f>SUM(J36:J37)</f>
        <v>650000</v>
      </c>
      <c r="K35" s="31">
        <f t="shared" ref="K35:R35" si="29">SUM(K36:K37)</f>
        <v>650000</v>
      </c>
      <c r="L35" s="31">
        <f t="shared" si="29"/>
        <v>0</v>
      </c>
      <c r="M35" s="31">
        <f t="shared" ref="M35" si="30">SUM(M36:M37)</f>
        <v>150000</v>
      </c>
      <c r="N35" s="31">
        <f t="shared" si="29"/>
        <v>500000</v>
      </c>
      <c r="O35" s="31">
        <f t="shared" si="29"/>
        <v>0</v>
      </c>
      <c r="P35" s="31">
        <f t="shared" si="29"/>
        <v>0</v>
      </c>
      <c r="Q35" s="40">
        <f t="shared" si="1"/>
        <v>0.23076923076923078</v>
      </c>
      <c r="R35" s="31">
        <f t="shared" si="29"/>
        <v>0</v>
      </c>
      <c r="T35" s="31">
        <f t="shared" ref="T35:V35" si="31">SUM(T36:T37)</f>
        <v>500000</v>
      </c>
      <c r="U35" s="31">
        <f t="shared" si="11"/>
        <v>0</v>
      </c>
      <c r="V35" s="31">
        <f t="shared" si="31"/>
        <v>500000</v>
      </c>
    </row>
    <row r="36" spans="1:22" ht="24.95" customHeight="1">
      <c r="A36" s="136"/>
      <c r="B36" s="20" t="s">
        <v>79</v>
      </c>
      <c r="C36" s="61" t="s">
        <v>180</v>
      </c>
      <c r="D36" s="134" t="s">
        <v>181</v>
      </c>
      <c r="E36" s="134" t="s">
        <v>42</v>
      </c>
      <c r="F36" s="134" t="s">
        <v>43</v>
      </c>
      <c r="G36" s="134" t="str">
        <f t="shared" si="15"/>
        <v>20194030100</v>
      </c>
      <c r="H36" s="134" t="str">
        <f t="shared" si="16"/>
        <v>30100</v>
      </c>
      <c r="I36" s="159" t="str">
        <f t="shared" si="17"/>
        <v>2019403010041000</v>
      </c>
      <c r="J36" s="30">
        <f>SUMIF(base!$AD:$AD,$G36,base!AG:AG)</f>
        <v>500000</v>
      </c>
      <c r="K36" s="30">
        <f>SUMIF(base!$AD:$AD,$G36,base!AI:AI)</f>
        <v>500000</v>
      </c>
      <c r="L36" s="30">
        <f>SUMIF(base!$AD:$AD,$G36,base!AK:AK)</f>
        <v>0</v>
      </c>
      <c r="M36" s="30">
        <f>SUMIF(base!$AD:$AD,$G36,base!AM:AM)</f>
        <v>0</v>
      </c>
      <c r="N36" s="30">
        <f>SUMIF(base!$AD:$AD,$G36,base!AJ:AJ)</f>
        <v>500000</v>
      </c>
      <c r="O36" s="30">
        <f>SUMIF(base!$AD:$AD,$G36,base!AL:AL)</f>
        <v>0</v>
      </c>
      <c r="P36" s="30">
        <f>SUMIF(base!$AD:$AD,$G36,base!AN:AN)</f>
        <v>0</v>
      </c>
      <c r="Q36" s="39">
        <f t="shared" si="1"/>
        <v>0</v>
      </c>
      <c r="R36" s="30">
        <f>SUMIF(base!$AD:$AD,$G36,base!AO:AO)</f>
        <v>0</v>
      </c>
      <c r="T36" s="30">
        <f>SUMIF(base!$AE:$AE,$I36,base!AJ:AJ)</f>
        <v>500000</v>
      </c>
      <c r="U36" s="30">
        <f t="shared" si="11"/>
        <v>0</v>
      </c>
      <c r="V36" s="30">
        <f>SUMIF(base!$AD:$AD,$G36,base!AJ:AJ)</f>
        <v>500000</v>
      </c>
    </row>
    <row r="37" spans="1:22" ht="24.95" customHeight="1">
      <c r="A37" s="96"/>
      <c r="B37" s="20" t="s">
        <v>79</v>
      </c>
      <c r="C37" s="61" t="s">
        <v>182</v>
      </c>
      <c r="D37" s="134" t="s">
        <v>183</v>
      </c>
      <c r="E37" s="134" t="s">
        <v>42</v>
      </c>
      <c r="F37" s="134" t="s">
        <v>43</v>
      </c>
      <c r="G37" s="134" t="str">
        <f t="shared" si="15"/>
        <v>20194630100</v>
      </c>
      <c r="H37" s="134" t="str">
        <f t="shared" si="16"/>
        <v>30100</v>
      </c>
      <c r="I37" s="159" t="str">
        <f t="shared" si="17"/>
        <v>2019463010041000</v>
      </c>
      <c r="J37" s="23">
        <f>SUMIF(base!$AD:$AD,$G37,base!AG:AG)</f>
        <v>150000</v>
      </c>
      <c r="K37" s="23">
        <f>SUMIF(base!$AD:$AD,$G37,base!AI:AI)</f>
        <v>150000</v>
      </c>
      <c r="L37" s="30">
        <f>SUMIF(base!$AD:$AD,$G37,base!AK:AK)</f>
        <v>0</v>
      </c>
      <c r="M37" s="30">
        <f>SUMIF(base!$AD:$AD,$G37,base!AM:AM)</f>
        <v>150000</v>
      </c>
      <c r="N37" s="30">
        <f>SUMIF(base!$AD:$AD,$G37,base!AJ:AJ)</f>
        <v>0</v>
      </c>
      <c r="O37" s="23">
        <f>SUMIF(base!$AD:$AD,$G37,base!AL:AL)</f>
        <v>0</v>
      </c>
      <c r="P37" s="23">
        <f>SUMIF(base!$AD:$AD,$G37,base!AN:AN)</f>
        <v>0</v>
      </c>
      <c r="Q37" s="39">
        <f t="shared" si="1"/>
        <v>1</v>
      </c>
      <c r="R37" s="23">
        <f>SUMIF(base!$AD:$AD,$G37,base!AO:AO)</f>
        <v>0</v>
      </c>
      <c r="T37" s="30">
        <f>SUMIF(base!$AE:$AE,$I37,base!AJ:AJ)</f>
        <v>0</v>
      </c>
      <c r="U37" s="30">
        <f t="shared" si="11"/>
        <v>0</v>
      </c>
      <c r="V37" s="30">
        <f>SUMIF(base!$AD:$AD,$G37,base!AJ:AJ)</f>
        <v>0</v>
      </c>
    </row>
    <row r="38" spans="1:22" ht="24.95" customHeight="1">
      <c r="A38" s="96"/>
      <c r="B38" s="97"/>
      <c r="C38" s="135"/>
      <c r="D38" s="134"/>
      <c r="E38" s="134"/>
      <c r="F38" s="134"/>
      <c r="G38" s="134" t="str">
        <f t="shared" ref="G38:G103" si="32">CONCATENATE(D38,E38,F38)</f>
        <v/>
      </c>
      <c r="H38" s="134" t="str">
        <f t="shared" ref="H38:H103" si="33">CONCATENATE(E38,F38)</f>
        <v/>
      </c>
      <c r="I38" s="159"/>
      <c r="J38" s="71"/>
      <c r="K38" s="71"/>
      <c r="L38" s="30"/>
      <c r="M38" s="30"/>
      <c r="N38" s="30">
        <f t="shared" si="18"/>
        <v>0</v>
      </c>
      <c r="O38" s="71"/>
      <c r="P38" s="71"/>
      <c r="Q38" s="39">
        <f t="shared" si="1"/>
        <v>0</v>
      </c>
      <c r="R38" s="71"/>
      <c r="T38" s="30"/>
      <c r="U38" s="30">
        <f t="shared" si="11"/>
        <v>0</v>
      </c>
      <c r="V38" s="30">
        <f>SUMIF(base!$AD:$AD,$G38,base!AJ:AJ)</f>
        <v>0</v>
      </c>
    </row>
    <row r="39" spans="1:22" ht="24.95" customHeight="1">
      <c r="A39" s="210" t="s">
        <v>184</v>
      </c>
      <c r="B39" s="210"/>
      <c r="C39" s="211"/>
      <c r="D39" s="134"/>
      <c r="E39" s="134"/>
      <c r="F39" s="134"/>
      <c r="G39" s="134" t="str">
        <f t="shared" si="32"/>
        <v/>
      </c>
      <c r="H39" s="134" t="str">
        <f t="shared" si="33"/>
        <v/>
      </c>
      <c r="I39" s="159"/>
      <c r="J39" s="24">
        <f>SUM(J40:J41)</f>
        <v>800000</v>
      </c>
      <c r="K39" s="24">
        <f t="shared" ref="K39:R39" si="34">SUM(K40:K41)</f>
        <v>800000</v>
      </c>
      <c r="L39" s="24">
        <f t="shared" si="34"/>
        <v>0</v>
      </c>
      <c r="M39" s="24">
        <f t="shared" ref="M39" si="35">SUM(M40:M41)</f>
        <v>300000</v>
      </c>
      <c r="N39" s="24">
        <f t="shared" si="34"/>
        <v>500000</v>
      </c>
      <c r="O39" s="24">
        <f t="shared" si="34"/>
        <v>0</v>
      </c>
      <c r="P39" s="24">
        <f t="shared" si="34"/>
        <v>0</v>
      </c>
      <c r="Q39" s="40">
        <f t="shared" si="1"/>
        <v>0.375</v>
      </c>
      <c r="R39" s="24">
        <f t="shared" si="34"/>
        <v>0</v>
      </c>
      <c r="T39" s="24">
        <f t="shared" ref="T39:V39" si="36">SUM(T40:T41)</f>
        <v>500000</v>
      </c>
      <c r="U39" s="24">
        <f t="shared" si="11"/>
        <v>0</v>
      </c>
      <c r="V39" s="24">
        <f t="shared" si="36"/>
        <v>500000</v>
      </c>
    </row>
    <row r="40" spans="1:22" ht="24.95" customHeight="1">
      <c r="A40" s="96"/>
      <c r="B40" s="20" t="s">
        <v>79</v>
      </c>
      <c r="C40" s="61" t="s">
        <v>185</v>
      </c>
      <c r="D40" s="134" t="s">
        <v>186</v>
      </c>
      <c r="E40" s="134" t="s">
        <v>42</v>
      </c>
      <c r="F40" s="134" t="s">
        <v>43</v>
      </c>
      <c r="G40" s="134" t="str">
        <f t="shared" si="32"/>
        <v>20192730100</v>
      </c>
      <c r="H40" s="134" t="str">
        <f t="shared" si="33"/>
        <v>30100</v>
      </c>
      <c r="I40" s="159" t="str">
        <f t="shared" si="17"/>
        <v>2019273010041000</v>
      </c>
      <c r="J40" s="23">
        <f>SUMIF(base!$AD:$AD,$G40,base!AG:AG)</f>
        <v>300000</v>
      </c>
      <c r="K40" s="23">
        <f>SUMIF(base!$AD:$AD,$G40,base!AI:AI)</f>
        <v>300000</v>
      </c>
      <c r="L40" s="30">
        <f>SUMIF(base!$AD:$AD,$G40,base!AK:AK)</f>
        <v>0</v>
      </c>
      <c r="M40" s="30">
        <f>SUMIF(base!$AD:$AD,$G40,base!AM:AM)</f>
        <v>300000</v>
      </c>
      <c r="N40" s="30">
        <f>SUMIF(base!$AD:$AD,$G40,base!AJ:AJ)</f>
        <v>0</v>
      </c>
      <c r="O40" s="23">
        <f>SUMIF(base!$AD:$AD,$G40,base!AL:AL)</f>
        <v>0</v>
      </c>
      <c r="P40" s="23">
        <f>SUMIF(base!$AD:$AD,$G40,base!AN:AN)</f>
        <v>0</v>
      </c>
      <c r="Q40" s="39">
        <f t="shared" si="1"/>
        <v>1</v>
      </c>
      <c r="R40" s="23">
        <f>SUMIF(base!$AD:$AD,$G40,base!AO:AO)</f>
        <v>0</v>
      </c>
      <c r="T40" s="30">
        <f>SUMIF(base!$AE:$AE,$I40,base!AJ:AJ)</f>
        <v>0</v>
      </c>
      <c r="U40" s="30">
        <f t="shared" si="11"/>
        <v>0</v>
      </c>
      <c r="V40" s="30">
        <f>SUMIF(base!$AD:$AD,$G40,base!AJ:AJ)</f>
        <v>0</v>
      </c>
    </row>
    <row r="41" spans="1:22" ht="24.95" customHeight="1">
      <c r="A41" s="96"/>
      <c r="B41" s="20" t="s">
        <v>79</v>
      </c>
      <c r="C41" s="61" t="s">
        <v>187</v>
      </c>
      <c r="D41" s="134" t="s">
        <v>188</v>
      </c>
      <c r="E41" s="134" t="s">
        <v>51</v>
      </c>
      <c r="F41" s="134" t="s">
        <v>43</v>
      </c>
      <c r="G41" s="134" t="str">
        <f t="shared" si="32"/>
        <v>20194540100</v>
      </c>
      <c r="H41" s="134" t="str">
        <f t="shared" si="33"/>
        <v>40100</v>
      </c>
      <c r="I41" s="159" t="str">
        <f t="shared" si="17"/>
        <v>2019454010041000</v>
      </c>
      <c r="J41" s="23">
        <f>SUMIF(base!$AD:$AD,$G41,base!AG:AG)</f>
        <v>500000</v>
      </c>
      <c r="K41" s="23">
        <f>SUMIF(base!$AD:$AD,$G41,base!AI:AI)</f>
        <v>500000</v>
      </c>
      <c r="L41" s="30">
        <f>SUMIF(base!$AD:$AD,$G41,base!AK:AK)</f>
        <v>0</v>
      </c>
      <c r="M41" s="30">
        <f>SUMIF(base!$AD:$AD,$G41,base!AM:AM)</f>
        <v>0</v>
      </c>
      <c r="N41" s="30">
        <f>SUMIF(base!$AD:$AD,$G41,base!AJ:AJ)</f>
        <v>500000</v>
      </c>
      <c r="O41" s="23">
        <f>SUMIF(base!$AD:$AD,$G41,base!AL:AL)</f>
        <v>0</v>
      </c>
      <c r="P41" s="23">
        <f>SUMIF(base!$AD:$AD,$G41,base!AN:AN)</f>
        <v>0</v>
      </c>
      <c r="Q41" s="39">
        <f t="shared" si="1"/>
        <v>0</v>
      </c>
      <c r="R41" s="23">
        <f>SUMIF(base!$AD:$AD,$G41,base!AO:AO)</f>
        <v>0</v>
      </c>
      <c r="T41" s="30">
        <f>SUMIF(base!$AE:$AE,$I41,base!AJ:AJ)</f>
        <v>500000</v>
      </c>
      <c r="U41" s="30">
        <f t="shared" si="11"/>
        <v>0</v>
      </c>
      <c r="V41" s="30">
        <f>SUMIF(base!$AD:$AD,$G41,base!AJ:AJ)</f>
        <v>500000</v>
      </c>
    </row>
    <row r="42" spans="1:22" ht="24.95" customHeight="1">
      <c r="A42" s="96"/>
      <c r="B42" s="20"/>
      <c r="C42" s="61"/>
      <c r="D42" s="134"/>
      <c r="E42" s="134"/>
      <c r="F42" s="134"/>
      <c r="G42" s="134" t="str">
        <f t="shared" si="32"/>
        <v/>
      </c>
      <c r="H42" s="134" t="str">
        <f t="shared" si="33"/>
        <v/>
      </c>
      <c r="I42" s="159"/>
      <c r="J42" s="23"/>
      <c r="K42" s="23"/>
      <c r="L42" s="30"/>
      <c r="M42" s="30"/>
      <c r="N42" s="30">
        <f t="shared" si="18"/>
        <v>0</v>
      </c>
      <c r="O42" s="23"/>
      <c r="P42" s="23"/>
      <c r="Q42" s="39">
        <f t="shared" ref="Q42:Q73" si="37">IFERROR(M42/(K42-L42),0)</f>
        <v>0</v>
      </c>
      <c r="R42" s="23"/>
      <c r="T42" s="30"/>
      <c r="U42" s="30">
        <f t="shared" si="11"/>
        <v>0</v>
      </c>
      <c r="V42" s="30">
        <f>SUMIF(base!$AD:$AD,$G42,base!AJ:AJ)</f>
        <v>0</v>
      </c>
    </row>
    <row r="43" spans="1:22" ht="24.95" customHeight="1">
      <c r="A43" s="210" t="s">
        <v>189</v>
      </c>
      <c r="B43" s="210"/>
      <c r="C43" s="211"/>
      <c r="D43" s="134"/>
      <c r="E43" s="134"/>
      <c r="F43" s="134"/>
      <c r="G43" s="134" t="str">
        <f t="shared" si="32"/>
        <v/>
      </c>
      <c r="H43" s="134" t="str">
        <f t="shared" si="33"/>
        <v/>
      </c>
      <c r="I43" s="159"/>
      <c r="J43" s="24">
        <f>J44</f>
        <v>300000</v>
      </c>
      <c r="K43" s="24">
        <f t="shared" ref="K43:V43" si="38">K44</f>
        <v>300000</v>
      </c>
      <c r="L43" s="24">
        <f t="shared" si="38"/>
        <v>0</v>
      </c>
      <c r="M43" s="24">
        <f t="shared" si="38"/>
        <v>300000</v>
      </c>
      <c r="N43" s="24">
        <f t="shared" si="38"/>
        <v>0</v>
      </c>
      <c r="O43" s="24">
        <f t="shared" si="38"/>
        <v>0</v>
      </c>
      <c r="P43" s="24">
        <f t="shared" si="38"/>
        <v>0</v>
      </c>
      <c r="Q43" s="40">
        <f t="shared" si="37"/>
        <v>1</v>
      </c>
      <c r="R43" s="24">
        <f t="shared" si="38"/>
        <v>0</v>
      </c>
      <c r="T43" s="24">
        <f t="shared" si="38"/>
        <v>0</v>
      </c>
      <c r="U43" s="24">
        <f t="shared" si="11"/>
        <v>0</v>
      </c>
      <c r="V43" s="24">
        <f t="shared" si="38"/>
        <v>0</v>
      </c>
    </row>
    <row r="44" spans="1:22" ht="24.95" customHeight="1">
      <c r="A44" s="96"/>
      <c r="B44" s="20" t="s">
        <v>79</v>
      </c>
      <c r="C44" s="61" t="s">
        <v>190</v>
      </c>
      <c r="D44" s="134" t="s">
        <v>191</v>
      </c>
      <c r="E44" s="134" t="s">
        <v>42</v>
      </c>
      <c r="F44" s="134" t="s">
        <v>43</v>
      </c>
      <c r="G44" s="134" t="str">
        <f t="shared" si="32"/>
        <v>20192430100</v>
      </c>
      <c r="H44" s="134" t="str">
        <f t="shared" si="33"/>
        <v>30100</v>
      </c>
      <c r="I44" s="159" t="str">
        <f t="shared" si="17"/>
        <v>2019243010041000</v>
      </c>
      <c r="J44" s="23">
        <f>SUMIF(base!$AD:$AD,$G44,base!AG:AG)</f>
        <v>300000</v>
      </c>
      <c r="K44" s="23">
        <f>SUMIF(base!$AD:$AD,$G44,base!AI:AI)</f>
        <v>300000</v>
      </c>
      <c r="L44" s="30">
        <f>SUMIF(base!$AD:$AD,$G44,base!AK:AK)</f>
        <v>0</v>
      </c>
      <c r="M44" s="30">
        <f>SUMIF(base!$AD:$AD,$G44,base!AM:AM)</f>
        <v>300000</v>
      </c>
      <c r="N44" s="30">
        <f>SUMIF(base!$AD:$AD,$G44,base!AJ:AJ)</f>
        <v>0</v>
      </c>
      <c r="O44" s="23">
        <f>SUMIF(base!$AD:$AD,$G44,base!AL:AL)</f>
        <v>0</v>
      </c>
      <c r="P44" s="23">
        <f>SUMIF(base!$AD:$AD,$G44,base!AN:AN)</f>
        <v>0</v>
      </c>
      <c r="Q44" s="39">
        <f t="shared" si="37"/>
        <v>1</v>
      </c>
      <c r="R44" s="23">
        <f>SUMIF(base!$AD:$AD,$G44,base!AO:AO)</f>
        <v>0</v>
      </c>
      <c r="T44" s="30">
        <f>SUMIF(base!$AE:$AE,$I44,base!AJ:AJ)</f>
        <v>0</v>
      </c>
      <c r="U44" s="30">
        <f t="shared" si="11"/>
        <v>0</v>
      </c>
      <c r="V44" s="30">
        <f>SUMIF(base!$AD:$AD,$G44,base!AJ:AJ)</f>
        <v>0</v>
      </c>
    </row>
    <row r="45" spans="1:22" ht="24.95" customHeight="1">
      <c r="A45" s="96"/>
      <c r="B45" s="97"/>
      <c r="C45" s="135"/>
      <c r="D45" s="134"/>
      <c r="E45" s="134"/>
      <c r="F45" s="134"/>
      <c r="G45" s="134" t="str">
        <f t="shared" si="32"/>
        <v/>
      </c>
      <c r="H45" s="134" t="str">
        <f t="shared" si="33"/>
        <v/>
      </c>
      <c r="I45" s="159"/>
      <c r="J45" s="71"/>
      <c r="K45" s="71"/>
      <c r="L45" s="30"/>
      <c r="M45" s="30"/>
      <c r="N45" s="30">
        <f t="shared" si="18"/>
        <v>0</v>
      </c>
      <c r="O45" s="71"/>
      <c r="P45" s="71"/>
      <c r="Q45" s="39">
        <f t="shared" si="37"/>
        <v>0</v>
      </c>
      <c r="R45" s="71"/>
      <c r="T45" s="30"/>
      <c r="U45" s="30">
        <f t="shared" si="11"/>
        <v>0</v>
      </c>
      <c r="V45" s="30">
        <f>SUMIF(base!$AD:$AD,$G45,base!AJ:AJ)</f>
        <v>0</v>
      </c>
    </row>
    <row r="46" spans="1:22" ht="24.95" customHeight="1">
      <c r="A46" s="210" t="s">
        <v>192</v>
      </c>
      <c r="B46" s="210"/>
      <c r="C46" s="211"/>
      <c r="D46" s="134"/>
      <c r="E46" s="134"/>
      <c r="F46" s="134"/>
      <c r="G46" s="134" t="str">
        <f t="shared" si="32"/>
        <v/>
      </c>
      <c r="H46" s="134" t="str">
        <f t="shared" si="33"/>
        <v/>
      </c>
      <c r="I46" s="159"/>
      <c r="J46" s="24">
        <f>SUM(J47:J49)</f>
        <v>400000</v>
      </c>
      <c r="K46" s="24">
        <f t="shared" ref="K46:R46" si="39">SUM(K47:K49)</f>
        <v>400000</v>
      </c>
      <c r="L46" s="24">
        <f t="shared" si="39"/>
        <v>0</v>
      </c>
      <c r="M46" s="24">
        <f t="shared" ref="M46" si="40">SUM(M47:M49)</f>
        <v>300000</v>
      </c>
      <c r="N46" s="24">
        <f t="shared" si="39"/>
        <v>100000</v>
      </c>
      <c r="O46" s="24">
        <f t="shared" si="39"/>
        <v>0</v>
      </c>
      <c r="P46" s="24">
        <f t="shared" si="39"/>
        <v>0</v>
      </c>
      <c r="Q46" s="40">
        <f t="shared" si="37"/>
        <v>0.75</v>
      </c>
      <c r="R46" s="24">
        <f t="shared" si="39"/>
        <v>0</v>
      </c>
      <c r="T46" s="24">
        <f t="shared" ref="T46:V46" si="41">SUM(T47:T49)</f>
        <v>100000</v>
      </c>
      <c r="U46" s="24">
        <f t="shared" si="11"/>
        <v>0</v>
      </c>
      <c r="V46" s="24">
        <f t="shared" si="41"/>
        <v>100000</v>
      </c>
    </row>
    <row r="47" spans="1:22" ht="24.95" customHeight="1">
      <c r="A47" s="136"/>
      <c r="B47" s="20" t="s">
        <v>79</v>
      </c>
      <c r="C47" s="61" t="s">
        <v>193</v>
      </c>
      <c r="D47" s="134" t="s">
        <v>194</v>
      </c>
      <c r="E47" s="134" t="s">
        <v>42</v>
      </c>
      <c r="F47" s="134" t="s">
        <v>43</v>
      </c>
      <c r="G47" s="134" t="str">
        <f t="shared" si="32"/>
        <v>20191530100</v>
      </c>
      <c r="H47" s="134" t="str">
        <f t="shared" si="33"/>
        <v>30100</v>
      </c>
      <c r="I47" s="159" t="str">
        <f t="shared" si="17"/>
        <v>2019153010041000</v>
      </c>
      <c r="J47" s="23">
        <f>SUMIF(base!$AD:$AD,$G47,base!AG:AG)</f>
        <v>0</v>
      </c>
      <c r="K47" s="23">
        <f>SUMIF(base!$AD:$AD,$G47,base!AI:AI)</f>
        <v>300000</v>
      </c>
      <c r="L47" s="23">
        <f>SUMIF(base!$AD:$AD,$G47,base!AK:AK)</f>
        <v>0</v>
      </c>
      <c r="M47" s="23">
        <f>SUMIF(base!$AD:$AD,$G47,base!AM:AM)</f>
        <v>300000</v>
      </c>
      <c r="N47" s="23">
        <f>SUMIF(base!$AD:$AD,$G47,base!AJ:AJ)</f>
        <v>0</v>
      </c>
      <c r="O47" s="23">
        <f>SUMIF(base!$AD:$AD,$G47,base!AL:AL)</f>
        <v>0</v>
      </c>
      <c r="P47" s="23">
        <f>SUMIF(base!$AD:$AD,$G47,base!AN:AN)</f>
        <v>0</v>
      </c>
      <c r="Q47" s="39">
        <f t="shared" si="37"/>
        <v>1</v>
      </c>
      <c r="R47" s="23">
        <f>SUMIF(base!$AD:$AD,$G47,base!AO:AO)</f>
        <v>0</v>
      </c>
      <c r="T47" s="23">
        <f>SUMIF(base!$AE:$AE,$I47,base!AJ:AJ)</f>
        <v>0</v>
      </c>
      <c r="U47" s="23">
        <f t="shared" si="11"/>
        <v>0</v>
      </c>
      <c r="V47" s="23">
        <f>SUMIF(base!$AD:$AD,$G47,base!AJ:AJ)</f>
        <v>0</v>
      </c>
    </row>
    <row r="48" spans="1:22" ht="24.95" customHeight="1">
      <c r="A48" s="96"/>
      <c r="B48" s="20" t="s">
        <v>79</v>
      </c>
      <c r="C48" s="61" t="s">
        <v>193</v>
      </c>
      <c r="D48" s="134" t="s">
        <v>194</v>
      </c>
      <c r="E48" s="134" t="s">
        <v>51</v>
      </c>
      <c r="F48" s="134" t="s">
        <v>43</v>
      </c>
      <c r="G48" s="134" t="str">
        <f t="shared" si="32"/>
        <v>20191540100</v>
      </c>
      <c r="H48" s="134" t="str">
        <f t="shared" si="33"/>
        <v>40100</v>
      </c>
      <c r="I48" s="159" t="str">
        <f t="shared" si="17"/>
        <v>2019154010041000</v>
      </c>
      <c r="J48" s="23">
        <f>SUMIF(base!$AD:$AD,$G48,base!AG:AG)</f>
        <v>300000</v>
      </c>
      <c r="K48" s="23">
        <f>SUMIF(base!$AD:$AD,$G48,base!AI:AI)</f>
        <v>0</v>
      </c>
      <c r="L48" s="30">
        <f>SUMIF(base!$AD:$AD,$G48,base!AK:AK)</f>
        <v>0</v>
      </c>
      <c r="M48" s="30">
        <f>SUMIF(base!$AD:$AD,$G48,base!AM:AM)</f>
        <v>0</v>
      </c>
      <c r="N48" s="30">
        <f>SUMIF(base!$AD:$AD,$G48,base!AJ:AJ)</f>
        <v>0</v>
      </c>
      <c r="O48" s="23">
        <f>SUMIF(base!$AD:$AD,$G48,base!AL:AL)</f>
        <v>0</v>
      </c>
      <c r="P48" s="23">
        <f>SUMIF(base!$AD:$AD,$G48,base!AN:AN)</f>
        <v>0</v>
      </c>
      <c r="Q48" s="39">
        <f t="shared" si="37"/>
        <v>0</v>
      </c>
      <c r="R48" s="23">
        <f>SUMIF(base!$AD:$AD,$G48,base!AO:AO)</f>
        <v>0</v>
      </c>
      <c r="T48" s="30">
        <f>SUMIF(base!$AE:$AE,$I48,base!AJ:AJ)</f>
        <v>0</v>
      </c>
      <c r="U48" s="30">
        <f t="shared" si="11"/>
        <v>0</v>
      </c>
      <c r="V48" s="30">
        <f>SUMIF(base!$AD:$AD,$G48,base!AJ:AJ)</f>
        <v>0</v>
      </c>
    </row>
    <row r="49" spans="1:22" ht="24.95" customHeight="1">
      <c r="A49" s="96"/>
      <c r="B49" s="20" t="s">
        <v>79</v>
      </c>
      <c r="C49" s="61" t="s">
        <v>195</v>
      </c>
      <c r="D49" s="134" t="s">
        <v>196</v>
      </c>
      <c r="E49" s="134" t="s">
        <v>51</v>
      </c>
      <c r="F49" s="134" t="s">
        <v>43</v>
      </c>
      <c r="G49" s="134" t="str">
        <f t="shared" si="32"/>
        <v>20193240100</v>
      </c>
      <c r="H49" s="134" t="str">
        <f t="shared" si="33"/>
        <v>40100</v>
      </c>
      <c r="I49" s="159" t="str">
        <f t="shared" si="17"/>
        <v>2019324010041000</v>
      </c>
      <c r="J49" s="23">
        <f>SUMIF(base!$AD:$AD,$G49,base!AG:AG)</f>
        <v>100000</v>
      </c>
      <c r="K49" s="23">
        <f>SUMIF(base!$AD:$AD,$G49,base!AI:AI)</f>
        <v>100000</v>
      </c>
      <c r="L49" s="30">
        <f>SUMIF(base!$AD:$AD,$G49,base!AK:AK)</f>
        <v>0</v>
      </c>
      <c r="M49" s="30">
        <f>SUMIF(base!$AD:$AD,$G49,base!AM:AM)</f>
        <v>0</v>
      </c>
      <c r="N49" s="30">
        <f>SUMIF(base!$AD:$AD,$G49,base!AJ:AJ)</f>
        <v>100000</v>
      </c>
      <c r="O49" s="23">
        <f>SUMIF(base!$AD:$AD,$G49,base!AL:AL)</f>
        <v>0</v>
      </c>
      <c r="P49" s="23">
        <f>SUMIF(base!$AD:$AD,$G49,base!AN:AN)</f>
        <v>0</v>
      </c>
      <c r="Q49" s="39">
        <f t="shared" si="37"/>
        <v>0</v>
      </c>
      <c r="R49" s="23">
        <f>SUMIF(base!$AD:$AD,$G49,base!AO:AO)</f>
        <v>0</v>
      </c>
      <c r="T49" s="30">
        <f>SUMIF(base!$AE:$AE,$I49,base!AJ:AJ)</f>
        <v>100000</v>
      </c>
      <c r="U49" s="30">
        <f t="shared" si="11"/>
        <v>0</v>
      </c>
      <c r="V49" s="30">
        <f>SUMIF(base!$AD:$AD,$G49,base!AJ:AJ)</f>
        <v>100000</v>
      </c>
    </row>
    <row r="50" spans="1:22" ht="24.95" customHeight="1">
      <c r="A50" s="96"/>
      <c r="B50" s="97"/>
      <c r="C50" s="135"/>
      <c r="D50" s="134"/>
      <c r="E50" s="134"/>
      <c r="F50" s="134"/>
      <c r="G50" s="134" t="str">
        <f t="shared" si="32"/>
        <v/>
      </c>
      <c r="H50" s="134" t="str">
        <f t="shared" si="33"/>
        <v/>
      </c>
      <c r="I50" s="159"/>
      <c r="J50" s="71"/>
      <c r="K50" s="71"/>
      <c r="L50" s="30"/>
      <c r="M50" s="30"/>
      <c r="N50" s="30">
        <f t="shared" ref="N50:N76" si="42">K50-L50</f>
        <v>0</v>
      </c>
      <c r="O50" s="71"/>
      <c r="P50" s="71"/>
      <c r="Q50" s="39">
        <f t="shared" si="37"/>
        <v>0</v>
      </c>
      <c r="R50" s="71"/>
      <c r="T50" s="30"/>
      <c r="U50" s="30">
        <f t="shared" si="11"/>
        <v>0</v>
      </c>
      <c r="V50" s="30">
        <f>SUMIF(base!$AD:$AD,$G50,base!AJ:AJ)</f>
        <v>0</v>
      </c>
    </row>
    <row r="51" spans="1:22" ht="24.95" customHeight="1">
      <c r="A51" s="210" t="s">
        <v>197</v>
      </c>
      <c r="B51" s="210"/>
      <c r="C51" s="211"/>
      <c r="D51" s="134"/>
      <c r="E51" s="134"/>
      <c r="F51" s="134"/>
      <c r="G51" s="134" t="str">
        <f t="shared" si="32"/>
        <v/>
      </c>
      <c r="H51" s="134" t="str">
        <f t="shared" si="33"/>
        <v/>
      </c>
      <c r="I51" s="159"/>
      <c r="J51" s="24">
        <f>SUM(J52:J52)</f>
        <v>300000</v>
      </c>
      <c r="K51" s="24">
        <f t="shared" ref="K51:V51" si="43">SUM(K52:K52)</f>
        <v>300000</v>
      </c>
      <c r="L51" s="24">
        <f t="shared" si="43"/>
        <v>0</v>
      </c>
      <c r="M51" s="24">
        <f t="shared" si="43"/>
        <v>300000</v>
      </c>
      <c r="N51" s="24">
        <f t="shared" si="43"/>
        <v>0</v>
      </c>
      <c r="O51" s="24">
        <f t="shared" si="43"/>
        <v>0</v>
      </c>
      <c r="P51" s="24">
        <f t="shared" si="43"/>
        <v>0</v>
      </c>
      <c r="Q51" s="40">
        <f t="shared" si="37"/>
        <v>1</v>
      </c>
      <c r="R51" s="24">
        <f t="shared" si="43"/>
        <v>0</v>
      </c>
      <c r="T51" s="24">
        <f t="shared" si="43"/>
        <v>0</v>
      </c>
      <c r="U51" s="24">
        <f t="shared" si="11"/>
        <v>0</v>
      </c>
      <c r="V51" s="24">
        <f t="shared" si="43"/>
        <v>0</v>
      </c>
    </row>
    <row r="52" spans="1:22" ht="24.95" customHeight="1">
      <c r="A52" s="96"/>
      <c r="B52" s="20" t="s">
        <v>79</v>
      </c>
      <c r="C52" s="61" t="s">
        <v>198</v>
      </c>
      <c r="D52" s="134" t="s">
        <v>199</v>
      </c>
      <c r="E52" s="134" t="s">
        <v>42</v>
      </c>
      <c r="F52" s="134" t="s">
        <v>43</v>
      </c>
      <c r="G52" s="134" t="str">
        <f t="shared" si="32"/>
        <v>20191730100</v>
      </c>
      <c r="H52" s="134" t="str">
        <f t="shared" si="33"/>
        <v>30100</v>
      </c>
      <c r="I52" s="159" t="str">
        <f t="shared" si="17"/>
        <v>2019173010041000</v>
      </c>
      <c r="J52" s="23">
        <f>SUMIF(base!$AD:$AD,$G52,base!AG:AG)</f>
        <v>300000</v>
      </c>
      <c r="K52" s="23">
        <f>SUMIF(base!$AD:$AD,$G52,base!AI:AI)</f>
        <v>300000</v>
      </c>
      <c r="L52" s="30">
        <f>SUMIF(base!$AD:$AD,$G52,base!AK:AK)</f>
        <v>0</v>
      </c>
      <c r="M52" s="30">
        <f>SUMIF(base!$AD:$AD,$G52,base!AM:AM)</f>
        <v>300000</v>
      </c>
      <c r="N52" s="30">
        <f>SUMIF(base!$AD:$AD,$G52,base!AJ:AJ)</f>
        <v>0</v>
      </c>
      <c r="O52" s="23">
        <f>SUMIF(base!$AD:$AD,$G52,base!AL:AL)</f>
        <v>0</v>
      </c>
      <c r="P52" s="23">
        <f>SUMIF(base!$AD:$AD,$G52,base!AN:AN)</f>
        <v>0</v>
      </c>
      <c r="Q52" s="39">
        <f t="shared" si="37"/>
        <v>1</v>
      </c>
      <c r="R52" s="23">
        <f>SUMIF(base!$AD:$AD,$G52,base!AO:AO)</f>
        <v>0</v>
      </c>
      <c r="T52" s="30">
        <f>SUMIF(base!$AE:$AE,$I52,base!AJ:AJ)</f>
        <v>0</v>
      </c>
      <c r="U52" s="30">
        <f t="shared" si="11"/>
        <v>0</v>
      </c>
      <c r="V52" s="30">
        <f>SUMIF(base!$AD:$AD,$G52,base!AJ:AJ)</f>
        <v>0</v>
      </c>
    </row>
    <row r="53" spans="1:22" ht="24.95" customHeight="1">
      <c r="A53" s="96"/>
      <c r="B53" s="97"/>
      <c r="C53" s="61"/>
      <c r="D53" s="134"/>
      <c r="E53" s="134"/>
      <c r="F53" s="134"/>
      <c r="G53" s="134" t="str">
        <f t="shared" si="32"/>
        <v/>
      </c>
      <c r="H53" s="134" t="str">
        <f t="shared" si="33"/>
        <v/>
      </c>
      <c r="I53" s="159"/>
      <c r="J53" s="23"/>
      <c r="K53" s="23"/>
      <c r="L53" s="30"/>
      <c r="M53" s="30"/>
      <c r="N53" s="30">
        <f t="shared" si="42"/>
        <v>0</v>
      </c>
      <c r="O53" s="23"/>
      <c r="P53" s="23"/>
      <c r="Q53" s="39">
        <f t="shared" si="37"/>
        <v>0</v>
      </c>
      <c r="R53" s="23"/>
      <c r="T53" s="30"/>
      <c r="U53" s="30">
        <f t="shared" si="11"/>
        <v>0</v>
      </c>
      <c r="V53" s="30">
        <f>SUMIF(base!$AD:$AD,$G53,base!AJ:AJ)</f>
        <v>0</v>
      </c>
    </row>
    <row r="54" spans="1:22" ht="24.95" customHeight="1">
      <c r="A54" s="210" t="s">
        <v>200</v>
      </c>
      <c r="B54" s="210"/>
      <c r="C54" s="211"/>
      <c r="D54" s="134"/>
      <c r="E54" s="134"/>
      <c r="F54" s="134"/>
      <c r="G54" s="134" t="str">
        <f t="shared" si="32"/>
        <v/>
      </c>
      <c r="H54" s="134" t="str">
        <f t="shared" si="33"/>
        <v/>
      </c>
      <c r="I54" s="159"/>
      <c r="J54" s="24">
        <f>J55</f>
        <v>150000</v>
      </c>
      <c r="K54" s="24">
        <f t="shared" ref="K54:V54" si="44">K55</f>
        <v>150000</v>
      </c>
      <c r="L54" s="24">
        <f t="shared" si="44"/>
        <v>0</v>
      </c>
      <c r="M54" s="24">
        <f t="shared" si="44"/>
        <v>150000</v>
      </c>
      <c r="N54" s="24">
        <f t="shared" si="44"/>
        <v>0</v>
      </c>
      <c r="O54" s="24">
        <f t="shared" si="44"/>
        <v>0</v>
      </c>
      <c r="P54" s="24">
        <f t="shared" si="44"/>
        <v>0</v>
      </c>
      <c r="Q54" s="40">
        <f t="shared" si="37"/>
        <v>1</v>
      </c>
      <c r="R54" s="24">
        <f t="shared" si="44"/>
        <v>0</v>
      </c>
      <c r="T54" s="24">
        <f t="shared" si="44"/>
        <v>0</v>
      </c>
      <c r="U54" s="24">
        <f t="shared" si="11"/>
        <v>0</v>
      </c>
      <c r="V54" s="24">
        <f t="shared" si="44"/>
        <v>0</v>
      </c>
    </row>
    <row r="55" spans="1:22" ht="24.95" customHeight="1">
      <c r="A55" s="96"/>
      <c r="B55" s="20" t="s">
        <v>79</v>
      </c>
      <c r="C55" s="61" t="s">
        <v>201</v>
      </c>
      <c r="D55" s="134" t="s">
        <v>202</v>
      </c>
      <c r="E55" s="134" t="s">
        <v>42</v>
      </c>
      <c r="F55" s="134" t="s">
        <v>43</v>
      </c>
      <c r="G55" s="134" t="str">
        <f t="shared" si="32"/>
        <v>20191330100</v>
      </c>
      <c r="H55" s="134" t="str">
        <f t="shared" si="33"/>
        <v>30100</v>
      </c>
      <c r="I55" s="159" t="str">
        <f t="shared" si="17"/>
        <v>2019133010041000</v>
      </c>
      <c r="J55" s="23">
        <f>SUMIF(base!$AD:$AD,$G55,base!AG:AG)</f>
        <v>150000</v>
      </c>
      <c r="K55" s="23">
        <f>SUMIF(base!$AD:$AD,$G55,base!AI:AI)</f>
        <v>150000</v>
      </c>
      <c r="L55" s="30">
        <f>SUMIF(base!$AD:$AD,$G55,base!AK:AK)</f>
        <v>0</v>
      </c>
      <c r="M55" s="30">
        <f>SUMIF(base!$AD:$AD,$G55,base!AM:AM)</f>
        <v>150000</v>
      </c>
      <c r="N55" s="30">
        <f>SUMIF(base!$AD:$AD,$G55,base!AJ:AJ)</f>
        <v>0</v>
      </c>
      <c r="O55" s="23">
        <f>SUMIF(base!$AD:$AD,$G55,base!AL:AL)</f>
        <v>0</v>
      </c>
      <c r="P55" s="23">
        <f>SUMIF(base!$AD:$AD,$G55,base!AN:AN)</f>
        <v>0</v>
      </c>
      <c r="Q55" s="39">
        <f t="shared" si="37"/>
        <v>1</v>
      </c>
      <c r="R55" s="23">
        <f>SUMIF(base!$AD:$AD,$G55,base!AO:AO)</f>
        <v>0</v>
      </c>
      <c r="T55" s="30">
        <f>SUMIF(base!$AE:$AE,$I55,base!AJ:AJ)</f>
        <v>0</v>
      </c>
      <c r="U55" s="30">
        <f t="shared" si="11"/>
        <v>0</v>
      </c>
      <c r="V55" s="30">
        <f>SUMIF(base!$AD:$AD,$G55,base!AJ:AJ)</f>
        <v>0</v>
      </c>
    </row>
    <row r="56" spans="1:22" ht="24.95" customHeight="1">
      <c r="A56" s="96"/>
      <c r="B56" s="97"/>
      <c r="C56" s="135"/>
      <c r="D56" s="134"/>
      <c r="E56" s="134"/>
      <c r="F56" s="134"/>
      <c r="G56" s="134" t="str">
        <f t="shared" si="32"/>
        <v/>
      </c>
      <c r="H56" s="134" t="str">
        <f t="shared" si="33"/>
        <v/>
      </c>
      <c r="I56" s="159"/>
      <c r="J56" s="71"/>
      <c r="K56" s="71"/>
      <c r="L56" s="30"/>
      <c r="M56" s="30"/>
      <c r="N56" s="30">
        <f t="shared" si="42"/>
        <v>0</v>
      </c>
      <c r="O56" s="71"/>
      <c r="P56" s="71"/>
      <c r="Q56" s="39">
        <f t="shared" si="37"/>
        <v>0</v>
      </c>
      <c r="R56" s="71"/>
      <c r="T56" s="30"/>
      <c r="U56" s="30">
        <f t="shared" si="11"/>
        <v>0</v>
      </c>
      <c r="V56" s="30">
        <f>SUMIF(base!$AD:$AD,$G56,base!AJ:AJ)</f>
        <v>0</v>
      </c>
    </row>
    <row r="57" spans="1:22" ht="24.95" customHeight="1">
      <c r="A57" s="210" t="s">
        <v>203</v>
      </c>
      <c r="B57" s="210"/>
      <c r="C57" s="211"/>
      <c r="D57" s="134"/>
      <c r="E57" s="134"/>
      <c r="F57" s="134"/>
      <c r="G57" s="134" t="str">
        <f t="shared" si="32"/>
        <v/>
      </c>
      <c r="H57" s="134" t="str">
        <f t="shared" si="33"/>
        <v/>
      </c>
      <c r="I57" s="159"/>
      <c r="J57" s="24">
        <f>SUM(J58:J63)</f>
        <v>2479986</v>
      </c>
      <c r="K57" s="24">
        <f t="shared" ref="K57:R57" si="45">SUM(K58:K63)</f>
        <v>2179986</v>
      </c>
      <c r="L57" s="24">
        <f t="shared" si="45"/>
        <v>300000</v>
      </c>
      <c r="M57" s="24">
        <f t="shared" ref="M57" si="46">SUM(M58:M63)</f>
        <v>1129986</v>
      </c>
      <c r="N57" s="24">
        <f t="shared" si="45"/>
        <v>750000</v>
      </c>
      <c r="O57" s="24">
        <f t="shared" si="45"/>
        <v>0</v>
      </c>
      <c r="P57" s="24">
        <f t="shared" si="45"/>
        <v>0</v>
      </c>
      <c r="Q57" s="40">
        <f t="shared" si="37"/>
        <v>0.60106085896384331</v>
      </c>
      <c r="R57" s="24">
        <f t="shared" si="45"/>
        <v>0</v>
      </c>
      <c r="T57" s="24">
        <f t="shared" ref="T57:V57" si="47">SUM(T58:T63)</f>
        <v>750000</v>
      </c>
      <c r="U57" s="24">
        <f t="shared" si="11"/>
        <v>0</v>
      </c>
      <c r="V57" s="24">
        <f t="shared" si="47"/>
        <v>750000</v>
      </c>
    </row>
    <row r="58" spans="1:22" ht="24.95" customHeight="1">
      <c r="A58" s="96"/>
      <c r="B58" s="20" t="s">
        <v>79</v>
      </c>
      <c r="C58" s="61" t="s">
        <v>204</v>
      </c>
      <c r="D58" s="134" t="s">
        <v>205</v>
      </c>
      <c r="E58" s="134" t="s">
        <v>42</v>
      </c>
      <c r="F58" s="134" t="s">
        <v>43</v>
      </c>
      <c r="G58" s="134" t="str">
        <f t="shared" si="32"/>
        <v>20190630100</v>
      </c>
      <c r="H58" s="134" t="str">
        <f t="shared" si="33"/>
        <v>30100</v>
      </c>
      <c r="I58" s="159" t="str">
        <f t="shared" si="17"/>
        <v>2019063010041000</v>
      </c>
      <c r="J58" s="23">
        <f>SUMIF(base!$AD:$AD,$G58,base!AG:AG)</f>
        <v>300000</v>
      </c>
      <c r="K58" s="23">
        <f>SUMIF(base!$AD:$AD,$G58,base!AI:AI)</f>
        <v>0</v>
      </c>
      <c r="L58" s="30">
        <f>SUMIF(base!$AD:$AD,$G58,base!AK:AK)</f>
        <v>0</v>
      </c>
      <c r="M58" s="30">
        <f>SUMIF(base!$AD:$AD,$G58,base!AM:AM)</f>
        <v>0</v>
      </c>
      <c r="N58" s="30">
        <f>SUMIF(base!$AD:$AD,$G58,base!AJ:AJ)</f>
        <v>0</v>
      </c>
      <c r="O58" s="23">
        <f>SUMIF(base!$AD:$AD,$G58,base!AL:AL)</f>
        <v>0</v>
      </c>
      <c r="P58" s="23">
        <f>SUMIF(base!$AD:$AD,$G58,base!AN:AN)</f>
        <v>0</v>
      </c>
      <c r="Q58" s="39">
        <f t="shared" si="37"/>
        <v>0</v>
      </c>
      <c r="R58" s="23">
        <f>SUMIF(base!$AD:$AD,$G58,base!AO:AO)</f>
        <v>0</v>
      </c>
      <c r="T58" s="30">
        <f>SUMIF(base!$AE:$AE,$I58,base!AJ:AJ)</f>
        <v>0</v>
      </c>
      <c r="U58" s="30">
        <f t="shared" si="11"/>
        <v>0</v>
      </c>
      <c r="V58" s="30">
        <f>SUMIF(base!$AD:$AD,$G58,base!AJ:AJ)</f>
        <v>0</v>
      </c>
    </row>
    <row r="59" spans="1:22" ht="24.95" customHeight="1">
      <c r="A59" s="96"/>
      <c r="B59" s="20" t="s">
        <v>79</v>
      </c>
      <c r="C59" s="61" t="s">
        <v>206</v>
      </c>
      <c r="D59" s="134" t="s">
        <v>207</v>
      </c>
      <c r="E59" s="134" t="s">
        <v>42</v>
      </c>
      <c r="F59" s="134" t="s">
        <v>43</v>
      </c>
      <c r="G59" s="134" t="str">
        <f t="shared" si="32"/>
        <v>20190730100</v>
      </c>
      <c r="H59" s="134" t="str">
        <f t="shared" si="33"/>
        <v>30100</v>
      </c>
      <c r="I59" s="159" t="str">
        <f t="shared" si="17"/>
        <v>2019073010041000</v>
      </c>
      <c r="J59" s="23">
        <f>SUMIF(base!$AD:$AD,$G59,base!AG:AG)</f>
        <v>300000</v>
      </c>
      <c r="K59" s="23">
        <f>SUMIF(base!$AD:$AD,$G59,base!AI:AI)</f>
        <v>300000</v>
      </c>
      <c r="L59" s="30">
        <f>SUMIF(base!$AD:$AD,$G59,base!AK:AK)</f>
        <v>0</v>
      </c>
      <c r="M59" s="30">
        <f>SUMIF(base!$AD:$AD,$G59,base!AM:AM)</f>
        <v>0</v>
      </c>
      <c r="N59" s="30">
        <f>SUMIF(base!$AD:$AD,$G59,base!AJ:AJ)</f>
        <v>300000</v>
      </c>
      <c r="O59" s="23">
        <f>SUMIF(base!$AD:$AD,$G59,base!AL:AL)</f>
        <v>0</v>
      </c>
      <c r="P59" s="23">
        <f>SUMIF(base!$AD:$AD,$G59,base!AN:AN)</f>
        <v>0</v>
      </c>
      <c r="Q59" s="39">
        <f t="shared" si="37"/>
        <v>0</v>
      </c>
      <c r="R59" s="23">
        <f>SUMIF(base!$AD:$AD,$G59,base!AO:AO)</f>
        <v>0</v>
      </c>
      <c r="T59" s="30">
        <f>SUMIF(base!$AE:$AE,$I59,base!AJ:AJ)</f>
        <v>300000</v>
      </c>
      <c r="U59" s="30">
        <f t="shared" si="11"/>
        <v>0</v>
      </c>
      <c r="V59" s="30">
        <f>SUMIF(base!$AD:$AD,$G59,base!AJ:AJ)</f>
        <v>300000</v>
      </c>
    </row>
    <row r="60" spans="1:22" ht="24.95" customHeight="1">
      <c r="A60" s="96"/>
      <c r="B60" s="20" t="s">
        <v>79</v>
      </c>
      <c r="C60" s="61" t="s">
        <v>208</v>
      </c>
      <c r="D60" s="134" t="s">
        <v>209</v>
      </c>
      <c r="E60" s="134" t="s">
        <v>42</v>
      </c>
      <c r="F60" s="134" t="s">
        <v>43</v>
      </c>
      <c r="G60" s="134" t="str">
        <f t="shared" si="32"/>
        <v>20191930100</v>
      </c>
      <c r="H60" s="134" t="str">
        <f t="shared" si="33"/>
        <v>30100</v>
      </c>
      <c r="I60" s="159" t="str">
        <f t="shared" si="17"/>
        <v>2019193010041000</v>
      </c>
      <c r="J60" s="23">
        <f>SUMIF(base!$AD:$AD,$G60,base!AG:AG)</f>
        <v>450000</v>
      </c>
      <c r="K60" s="23">
        <f>SUMIF(base!$AD:$AD,$G60,base!AI:AI)</f>
        <v>450000</v>
      </c>
      <c r="L60" s="30">
        <f>SUMIF(base!$AD:$AD,$G60,base!AK:AK)</f>
        <v>0</v>
      </c>
      <c r="M60" s="30">
        <f>SUMIF(base!$AD:$AD,$G60,base!AM:AM)</f>
        <v>0</v>
      </c>
      <c r="N60" s="30">
        <f>SUMIF(base!$AD:$AD,$G60,base!AJ:AJ)</f>
        <v>450000</v>
      </c>
      <c r="O60" s="23">
        <f>SUMIF(base!$AD:$AD,$G60,base!AL:AL)</f>
        <v>0</v>
      </c>
      <c r="P60" s="23">
        <f>SUMIF(base!$AD:$AD,$G60,base!AN:AN)</f>
        <v>0</v>
      </c>
      <c r="Q60" s="39">
        <f t="shared" si="37"/>
        <v>0</v>
      </c>
      <c r="R60" s="23">
        <f>SUMIF(base!$AD:$AD,$G60,base!AO:AO)</f>
        <v>0</v>
      </c>
      <c r="T60" s="30">
        <f>SUMIF(base!$AE:$AE,$I60,base!AJ:AJ)</f>
        <v>450000</v>
      </c>
      <c r="U60" s="30">
        <f t="shared" si="11"/>
        <v>0</v>
      </c>
      <c r="V60" s="30">
        <f>SUMIF(base!$AD:$AD,$G60,base!AJ:AJ)</f>
        <v>450000</v>
      </c>
    </row>
    <row r="61" spans="1:22" ht="24.95" customHeight="1">
      <c r="A61" s="96"/>
      <c r="B61" s="20" t="s">
        <v>79</v>
      </c>
      <c r="C61" s="61" t="s">
        <v>210</v>
      </c>
      <c r="D61" s="134" t="s">
        <v>211</v>
      </c>
      <c r="E61" s="134" t="s">
        <v>42</v>
      </c>
      <c r="F61" s="134" t="s">
        <v>43</v>
      </c>
      <c r="G61" s="134" t="str">
        <f t="shared" si="32"/>
        <v>20192930100</v>
      </c>
      <c r="H61" s="134" t="str">
        <f t="shared" si="33"/>
        <v>30100</v>
      </c>
      <c r="I61" s="159" t="str">
        <f t="shared" si="17"/>
        <v>2019293010041000</v>
      </c>
      <c r="J61" s="23">
        <f>SUMIF(base!$AD:$AD,$G61,base!AG:AG)</f>
        <v>1029986</v>
      </c>
      <c r="K61" s="23">
        <f>SUMIF(base!$AD:$AD,$G61,base!AI:AI)</f>
        <v>1029986</v>
      </c>
      <c r="L61" s="30">
        <f>SUMIF(base!$AD:$AD,$G61,base!AK:AK)</f>
        <v>0</v>
      </c>
      <c r="M61" s="30">
        <f>SUMIF(base!$AD:$AD,$G61,base!AM:AM)</f>
        <v>1029986</v>
      </c>
      <c r="N61" s="30">
        <f>SUMIF(base!$AD:$AD,$G61,base!AJ:AJ)</f>
        <v>0</v>
      </c>
      <c r="O61" s="23">
        <f>SUMIF(base!$AD:$AD,$G61,base!AL:AL)</f>
        <v>0</v>
      </c>
      <c r="P61" s="23">
        <f>SUMIF(base!$AD:$AD,$G61,base!AN:AN)</f>
        <v>0</v>
      </c>
      <c r="Q61" s="39">
        <f t="shared" si="37"/>
        <v>1</v>
      </c>
      <c r="R61" s="23">
        <f>SUMIF(base!$AD:$AD,$G61,base!AO:AO)</f>
        <v>0</v>
      </c>
      <c r="T61" s="30">
        <f>SUMIF(base!$AE:$AE,$I61,base!AJ:AJ)</f>
        <v>0</v>
      </c>
      <c r="U61" s="30">
        <f t="shared" si="11"/>
        <v>0</v>
      </c>
      <c r="V61" s="30">
        <f>SUMIF(base!$AD:$AD,$G61,base!AJ:AJ)</f>
        <v>0</v>
      </c>
    </row>
    <row r="62" spans="1:22" ht="24.95" customHeight="1">
      <c r="A62" s="96"/>
      <c r="B62" s="20" t="s">
        <v>79</v>
      </c>
      <c r="C62" s="61" t="s">
        <v>212</v>
      </c>
      <c r="D62" s="134" t="s">
        <v>213</v>
      </c>
      <c r="E62" s="134" t="s">
        <v>42</v>
      </c>
      <c r="F62" s="134" t="s">
        <v>43</v>
      </c>
      <c r="G62" s="134" t="str">
        <f t="shared" si="32"/>
        <v>20193030100</v>
      </c>
      <c r="H62" s="134" t="str">
        <f t="shared" si="33"/>
        <v>30100</v>
      </c>
      <c r="I62" s="159" t="str">
        <f t="shared" si="17"/>
        <v>2019303010041000</v>
      </c>
      <c r="J62" s="23">
        <f>SUMIF(base!$AD:$AD,$G62,base!AG:AG)</f>
        <v>100000</v>
      </c>
      <c r="K62" s="23">
        <f>SUMIF(base!$AD:$AD,$G62,base!AI:AI)</f>
        <v>100000</v>
      </c>
      <c r="L62" s="30">
        <f>SUMIF(base!$AD:$AD,$G62,base!AK:AK)</f>
        <v>0</v>
      </c>
      <c r="M62" s="30">
        <f>SUMIF(base!$AD:$AD,$G62,base!AM:AM)</f>
        <v>100000</v>
      </c>
      <c r="N62" s="30">
        <f>SUMIF(base!$AD:$AD,$G62,base!AJ:AJ)</f>
        <v>0</v>
      </c>
      <c r="O62" s="23">
        <f>SUMIF(base!$AD:$AD,$G62,base!AL:AL)</f>
        <v>0</v>
      </c>
      <c r="P62" s="23">
        <f>SUMIF(base!$AD:$AD,$G62,base!AN:AN)</f>
        <v>0</v>
      </c>
      <c r="Q62" s="39">
        <f t="shared" si="37"/>
        <v>1</v>
      </c>
      <c r="R62" s="23">
        <f>SUMIF(base!$AD:$AD,$G62,base!AO:AO)</f>
        <v>0</v>
      </c>
      <c r="T62" s="30">
        <f>SUMIF(base!$AE:$AE,$I62,base!AJ:AJ)</f>
        <v>0</v>
      </c>
      <c r="U62" s="30">
        <f t="shared" si="11"/>
        <v>0</v>
      </c>
      <c r="V62" s="30">
        <f>SUMIF(base!$AD:$AD,$G62,base!AJ:AJ)</f>
        <v>0</v>
      </c>
    </row>
    <row r="63" spans="1:22" ht="24.95" customHeight="1">
      <c r="A63" s="96"/>
      <c r="B63" s="20" t="s">
        <v>79</v>
      </c>
      <c r="C63" s="61" t="s">
        <v>214</v>
      </c>
      <c r="D63" s="134" t="s">
        <v>215</v>
      </c>
      <c r="E63" s="134" t="s">
        <v>42</v>
      </c>
      <c r="F63" s="134" t="s">
        <v>43</v>
      </c>
      <c r="G63" s="134" t="str">
        <f t="shared" si="32"/>
        <v>20194830100</v>
      </c>
      <c r="H63" s="134" t="str">
        <f t="shared" si="33"/>
        <v>30100</v>
      </c>
      <c r="I63" s="159" t="str">
        <f t="shared" si="17"/>
        <v>2019483010041000</v>
      </c>
      <c r="J63" s="23">
        <f>SUMIF(base!$AD:$AD,$G63,base!AG:AG)</f>
        <v>300000</v>
      </c>
      <c r="K63" s="23">
        <f>SUMIF(base!$AD:$AD,$G63,base!AI:AI)</f>
        <v>300000</v>
      </c>
      <c r="L63" s="30">
        <f>SUMIF(base!$AD:$AD,$G63,base!AK:AK)</f>
        <v>300000</v>
      </c>
      <c r="M63" s="30">
        <f>SUMIF(base!$AD:$AD,$G63,base!AM:AM)</f>
        <v>0</v>
      </c>
      <c r="N63" s="30">
        <f>SUMIF(base!$AD:$AD,$G63,base!AJ:AJ)</f>
        <v>0</v>
      </c>
      <c r="O63" s="23">
        <f>SUMIF(base!$AD:$AD,$G63,base!AL:AL)</f>
        <v>0</v>
      </c>
      <c r="P63" s="23">
        <f>SUMIF(base!$AD:$AD,$G63,base!AN:AN)</f>
        <v>0</v>
      </c>
      <c r="Q63" s="39">
        <f t="shared" si="37"/>
        <v>0</v>
      </c>
      <c r="R63" s="23">
        <f>SUMIF(base!$AD:$AD,$G63,base!AO:AO)</f>
        <v>0</v>
      </c>
      <c r="T63" s="30">
        <f>SUMIF(base!$AE:$AE,$I63,base!AJ:AJ)</f>
        <v>0</v>
      </c>
      <c r="U63" s="30">
        <f t="shared" si="11"/>
        <v>0</v>
      </c>
      <c r="V63" s="30">
        <f>SUMIF(base!$AD:$AD,$G63,base!AJ:AJ)</f>
        <v>0</v>
      </c>
    </row>
    <row r="64" spans="1:22" ht="24.95" customHeight="1">
      <c r="A64" s="96"/>
      <c r="B64" s="97"/>
      <c r="C64" s="135"/>
      <c r="D64" s="134"/>
      <c r="E64" s="134"/>
      <c r="F64" s="134"/>
      <c r="G64" s="134" t="str">
        <f t="shared" si="32"/>
        <v/>
      </c>
      <c r="H64" s="134" t="str">
        <f t="shared" si="33"/>
        <v/>
      </c>
      <c r="I64" s="159"/>
      <c r="J64" s="71"/>
      <c r="K64" s="71"/>
      <c r="L64" s="30"/>
      <c r="M64" s="30"/>
      <c r="N64" s="30">
        <f t="shared" si="42"/>
        <v>0</v>
      </c>
      <c r="O64" s="71"/>
      <c r="P64" s="71"/>
      <c r="Q64" s="39">
        <f t="shared" si="37"/>
        <v>0</v>
      </c>
      <c r="R64" s="71"/>
      <c r="T64" s="30"/>
      <c r="U64" s="30">
        <f t="shared" si="11"/>
        <v>0</v>
      </c>
      <c r="V64" s="30">
        <f>SUMIF(base!$AD:$AD,$G64,base!AJ:AJ)</f>
        <v>0</v>
      </c>
    </row>
    <row r="65" spans="1:22" ht="24.95" customHeight="1">
      <c r="A65" s="210" t="s">
        <v>216</v>
      </c>
      <c r="B65" s="210"/>
      <c r="C65" s="211"/>
      <c r="D65" s="134"/>
      <c r="E65" s="134"/>
      <c r="F65" s="134"/>
      <c r="G65" s="134" t="str">
        <f t="shared" si="32"/>
        <v/>
      </c>
      <c r="H65" s="134" t="str">
        <f t="shared" si="33"/>
        <v/>
      </c>
      <c r="I65" s="159"/>
      <c r="J65" s="24">
        <f>SUM(J66:J68)</f>
        <v>900000</v>
      </c>
      <c r="K65" s="24">
        <f t="shared" ref="K65:R65" si="48">SUM(K66:K68)</f>
        <v>900000</v>
      </c>
      <c r="L65" s="24">
        <f t="shared" si="48"/>
        <v>0</v>
      </c>
      <c r="M65" s="24">
        <f t="shared" ref="M65" si="49">SUM(M66:M68)</f>
        <v>600000</v>
      </c>
      <c r="N65" s="24">
        <f t="shared" si="48"/>
        <v>300000</v>
      </c>
      <c r="O65" s="24">
        <f t="shared" si="48"/>
        <v>0</v>
      </c>
      <c r="P65" s="24">
        <f t="shared" si="48"/>
        <v>0</v>
      </c>
      <c r="Q65" s="40">
        <f t="shared" si="37"/>
        <v>0.66666666666666663</v>
      </c>
      <c r="R65" s="24">
        <f t="shared" si="48"/>
        <v>0</v>
      </c>
      <c r="T65" s="24">
        <f t="shared" ref="T65:V65" si="50">SUM(T66:T68)</f>
        <v>300000</v>
      </c>
      <c r="U65" s="24">
        <f t="shared" si="11"/>
        <v>0</v>
      </c>
      <c r="V65" s="24">
        <f t="shared" si="50"/>
        <v>300000</v>
      </c>
    </row>
    <row r="66" spans="1:22" ht="24.95" customHeight="1">
      <c r="A66" s="96"/>
      <c r="B66" s="20" t="s">
        <v>79</v>
      </c>
      <c r="C66" s="61" t="s">
        <v>217</v>
      </c>
      <c r="D66" s="134" t="s">
        <v>218</v>
      </c>
      <c r="E66" s="134" t="s">
        <v>42</v>
      </c>
      <c r="F66" s="134" t="s">
        <v>43</v>
      </c>
      <c r="G66" s="134" t="str">
        <f t="shared" si="32"/>
        <v>20190830100</v>
      </c>
      <c r="H66" s="134" t="str">
        <f t="shared" si="33"/>
        <v>30100</v>
      </c>
      <c r="I66" s="159" t="str">
        <f t="shared" si="17"/>
        <v>2019083010041000</v>
      </c>
      <c r="J66" s="23">
        <f>SUMIF(base!$AD:$AD,$G66,base!AG:AG)</f>
        <v>300000</v>
      </c>
      <c r="K66" s="23">
        <f>SUMIF(base!$AD:$AD,$G66,base!AI:AI)</f>
        <v>300000</v>
      </c>
      <c r="L66" s="30">
        <f>SUMIF(base!$AD:$AD,$G66,base!AK:AK)</f>
        <v>0</v>
      </c>
      <c r="M66" s="30">
        <f>SUMIF(base!$AD:$AD,$G66,base!AM:AM)</f>
        <v>0</v>
      </c>
      <c r="N66" s="30">
        <f>SUMIF(base!$AD:$AD,$G66,base!AJ:AJ)</f>
        <v>300000</v>
      </c>
      <c r="O66" s="23">
        <f>SUMIF(base!$AD:$AD,$G66,base!AL:AL)</f>
        <v>0</v>
      </c>
      <c r="P66" s="23">
        <f>SUMIF(base!$AD:$AD,$G66,base!AN:AN)</f>
        <v>0</v>
      </c>
      <c r="Q66" s="39">
        <f t="shared" si="37"/>
        <v>0</v>
      </c>
      <c r="R66" s="23">
        <f>SUMIF(base!$AD:$AD,$G66,base!AO:AO)</f>
        <v>0</v>
      </c>
      <c r="T66" s="30">
        <f>SUMIF(base!$AE:$AE,$I66,base!AJ:AJ)</f>
        <v>300000</v>
      </c>
      <c r="U66" s="30">
        <f t="shared" si="11"/>
        <v>0</v>
      </c>
      <c r="V66" s="30">
        <f>SUMIF(base!$AD:$AD,$G66,base!AJ:AJ)</f>
        <v>300000</v>
      </c>
    </row>
    <row r="67" spans="1:22" ht="24.95" customHeight="1">
      <c r="A67" s="96"/>
      <c r="B67" s="20" t="s">
        <v>79</v>
      </c>
      <c r="C67" s="61" t="s">
        <v>219</v>
      </c>
      <c r="D67" s="134" t="s">
        <v>220</v>
      </c>
      <c r="E67" s="134" t="s">
        <v>42</v>
      </c>
      <c r="F67" s="134" t="s">
        <v>43</v>
      </c>
      <c r="G67" s="134" t="str">
        <f t="shared" si="32"/>
        <v>20190930100</v>
      </c>
      <c r="H67" s="134" t="str">
        <f t="shared" si="33"/>
        <v>30100</v>
      </c>
      <c r="I67" s="159" t="str">
        <f t="shared" si="17"/>
        <v>2019093010041000</v>
      </c>
      <c r="J67" s="23">
        <f>SUMIF(base!$AD:$AD,$G67,base!AG:AG)</f>
        <v>300000</v>
      </c>
      <c r="K67" s="23">
        <f>SUMIF(base!$AD:$AD,$G67,base!AI:AI)</f>
        <v>300000</v>
      </c>
      <c r="L67" s="30">
        <f>SUMIF(base!$AD:$AD,$G67,base!AK:AK)</f>
        <v>0</v>
      </c>
      <c r="M67" s="30">
        <f>SUMIF(base!$AD:$AD,$G67,base!AM:AM)</f>
        <v>300000</v>
      </c>
      <c r="N67" s="30">
        <f>SUMIF(base!$AD:$AD,$G67,base!AJ:AJ)</f>
        <v>0</v>
      </c>
      <c r="O67" s="23">
        <f>SUMIF(base!$AD:$AD,$G67,base!AL:AL)</f>
        <v>0</v>
      </c>
      <c r="P67" s="23">
        <f>SUMIF(base!$AD:$AD,$G67,base!AN:AN)</f>
        <v>0</v>
      </c>
      <c r="Q67" s="39">
        <f t="shared" si="37"/>
        <v>1</v>
      </c>
      <c r="R67" s="23">
        <f>SUMIF(base!$AD:$AD,$G67,base!AO:AO)</f>
        <v>0</v>
      </c>
      <c r="T67" s="30">
        <f>SUMIF(base!$AE:$AE,$I67,base!AJ:AJ)</f>
        <v>0</v>
      </c>
      <c r="U67" s="30">
        <f t="shared" si="11"/>
        <v>0</v>
      </c>
      <c r="V67" s="30">
        <f>SUMIF(base!$AD:$AD,$G67,base!AJ:AJ)</f>
        <v>0</v>
      </c>
    </row>
    <row r="68" spans="1:22" ht="24.95" customHeight="1">
      <c r="A68" s="96"/>
      <c r="B68" s="20" t="s">
        <v>79</v>
      </c>
      <c r="C68" s="61" t="s">
        <v>221</v>
      </c>
      <c r="D68" s="134" t="s">
        <v>222</v>
      </c>
      <c r="E68" s="134" t="s">
        <v>42</v>
      </c>
      <c r="F68" s="134" t="s">
        <v>43</v>
      </c>
      <c r="G68" s="134" t="str">
        <f t="shared" si="32"/>
        <v>20192030100</v>
      </c>
      <c r="H68" s="134" t="str">
        <f t="shared" si="33"/>
        <v>30100</v>
      </c>
      <c r="I68" s="159" t="str">
        <f t="shared" si="17"/>
        <v>2019203010041000</v>
      </c>
      <c r="J68" s="23">
        <f>SUMIF(base!$AD:$AD,$G68,base!AG:AG)</f>
        <v>300000</v>
      </c>
      <c r="K68" s="23">
        <f>SUMIF(base!$AD:$AD,$G68,base!AI:AI)</f>
        <v>300000</v>
      </c>
      <c r="L68" s="30">
        <f>SUMIF(base!$AD:$AD,$G68,base!AK:AK)</f>
        <v>0</v>
      </c>
      <c r="M68" s="30">
        <f>SUMIF(base!$AD:$AD,$G68,base!AM:AM)</f>
        <v>300000</v>
      </c>
      <c r="N68" s="30">
        <f>SUMIF(base!$AD:$AD,$G68,base!AJ:AJ)</f>
        <v>0</v>
      </c>
      <c r="O68" s="23">
        <f>SUMIF(base!$AD:$AD,$G68,base!AL:AL)</f>
        <v>0</v>
      </c>
      <c r="P68" s="23">
        <f>SUMIF(base!$AD:$AD,$G68,base!AN:AN)</f>
        <v>0</v>
      </c>
      <c r="Q68" s="39">
        <f t="shared" si="37"/>
        <v>1</v>
      </c>
      <c r="R68" s="23">
        <f>SUMIF(base!$AD:$AD,$G68,base!AO:AO)</f>
        <v>0</v>
      </c>
      <c r="T68" s="30">
        <f>SUMIF(base!$AE:$AE,$I68,base!AJ:AJ)</f>
        <v>0</v>
      </c>
      <c r="U68" s="30">
        <f t="shared" si="11"/>
        <v>0</v>
      </c>
      <c r="V68" s="30">
        <f>SUMIF(base!$AD:$AD,$G68,base!AJ:AJ)</f>
        <v>0</v>
      </c>
    </row>
    <row r="69" spans="1:22" ht="24.95" customHeight="1">
      <c r="A69" s="96"/>
      <c r="B69" s="97"/>
      <c r="C69" s="135"/>
      <c r="D69" s="134"/>
      <c r="E69" s="134"/>
      <c r="F69" s="134"/>
      <c r="G69" s="134" t="str">
        <f t="shared" si="32"/>
        <v/>
      </c>
      <c r="H69" s="134" t="str">
        <f t="shared" si="33"/>
        <v/>
      </c>
      <c r="I69" s="159"/>
      <c r="J69" s="71"/>
      <c r="K69" s="71"/>
      <c r="L69" s="30"/>
      <c r="M69" s="30"/>
      <c r="N69" s="30">
        <f t="shared" si="42"/>
        <v>0</v>
      </c>
      <c r="O69" s="71"/>
      <c r="P69" s="71"/>
      <c r="Q69" s="39">
        <f t="shared" si="37"/>
        <v>0</v>
      </c>
      <c r="R69" s="71"/>
      <c r="T69" s="30"/>
      <c r="U69" s="30">
        <f t="shared" si="11"/>
        <v>0</v>
      </c>
      <c r="V69" s="30">
        <f>SUMIF(base!$AD:$AD,$G69,base!AJ:AJ)</f>
        <v>0</v>
      </c>
    </row>
    <row r="70" spans="1:22" ht="24.95" customHeight="1">
      <c r="A70" s="210" t="s">
        <v>223</v>
      </c>
      <c r="B70" s="210"/>
      <c r="C70" s="211"/>
      <c r="D70" s="134"/>
      <c r="E70" s="134"/>
      <c r="F70" s="134"/>
      <c r="G70" s="134" t="str">
        <f t="shared" si="32"/>
        <v/>
      </c>
      <c r="H70" s="134" t="str">
        <f t="shared" si="33"/>
        <v/>
      </c>
      <c r="I70" s="159"/>
      <c r="J70" s="24">
        <f>SUM(J71:J72)</f>
        <v>850000</v>
      </c>
      <c r="K70" s="24">
        <f t="shared" ref="K70:R70" si="51">SUM(K71:K72)</f>
        <v>500000</v>
      </c>
      <c r="L70" s="24">
        <f t="shared" si="51"/>
        <v>0</v>
      </c>
      <c r="M70" s="24">
        <f t="shared" ref="M70" si="52">SUM(M71:M72)</f>
        <v>0</v>
      </c>
      <c r="N70" s="24">
        <f t="shared" si="51"/>
        <v>500000</v>
      </c>
      <c r="O70" s="24">
        <f t="shared" si="51"/>
        <v>0</v>
      </c>
      <c r="P70" s="24">
        <f t="shared" si="51"/>
        <v>0</v>
      </c>
      <c r="Q70" s="40">
        <f t="shared" si="37"/>
        <v>0</v>
      </c>
      <c r="R70" s="24">
        <f t="shared" si="51"/>
        <v>0</v>
      </c>
      <c r="T70" s="24">
        <f t="shared" ref="T70:V70" si="53">SUM(T71:T72)</f>
        <v>500000</v>
      </c>
      <c r="U70" s="24">
        <f t="shared" si="11"/>
        <v>0</v>
      </c>
      <c r="V70" s="24">
        <f t="shared" si="53"/>
        <v>500000</v>
      </c>
    </row>
    <row r="71" spans="1:22" ht="24.95" customHeight="1">
      <c r="A71" s="96"/>
      <c r="B71" s="20" t="s">
        <v>79</v>
      </c>
      <c r="C71" s="61" t="s">
        <v>224</v>
      </c>
      <c r="D71" s="134" t="s">
        <v>225</v>
      </c>
      <c r="E71" s="134" t="s">
        <v>42</v>
      </c>
      <c r="F71" s="134" t="s">
        <v>43</v>
      </c>
      <c r="G71" s="134" t="str">
        <f t="shared" si="32"/>
        <v>20194730100</v>
      </c>
      <c r="H71" s="134" t="str">
        <f t="shared" si="33"/>
        <v>30100</v>
      </c>
      <c r="I71" s="159" t="str">
        <f t="shared" si="17"/>
        <v>2019473010041000</v>
      </c>
      <c r="J71" s="23">
        <f>SUMIF(base!$AD:$AD,$G71,base!AG:AG)</f>
        <v>500000</v>
      </c>
      <c r="K71" s="23">
        <f>SUMIF(base!$AD:$AD,$G71,base!AI:AI)</f>
        <v>500000</v>
      </c>
      <c r="L71" s="30">
        <f>SUMIF(base!$AD:$AD,$G71,base!AK:AK)</f>
        <v>0</v>
      </c>
      <c r="M71" s="30">
        <f>SUMIF(base!$AD:$AD,$G71,base!AM:AM)</f>
        <v>0</v>
      </c>
      <c r="N71" s="30">
        <f>SUMIF(base!$AD:$AD,$G71,base!AJ:AJ)</f>
        <v>500000</v>
      </c>
      <c r="O71" s="23">
        <f>SUMIF(base!$AD:$AD,$G71,base!AL:AL)</f>
        <v>0</v>
      </c>
      <c r="P71" s="23">
        <f>SUMIF(base!$AD:$AD,$G71,base!AN:AN)</f>
        <v>0</v>
      </c>
      <c r="Q71" s="39">
        <f t="shared" si="37"/>
        <v>0</v>
      </c>
      <c r="R71" s="23">
        <f>SUMIF(base!$AD:$AD,$G71,base!AO:AO)</f>
        <v>0</v>
      </c>
      <c r="T71" s="30">
        <f>SUMIF(base!$AE:$AE,$I71,base!AJ:AJ)</f>
        <v>500000</v>
      </c>
      <c r="U71" s="30">
        <f t="shared" si="11"/>
        <v>0</v>
      </c>
      <c r="V71" s="30">
        <f>SUMIF(base!$AD:$AD,$G71,base!AJ:AJ)</f>
        <v>500000</v>
      </c>
    </row>
    <row r="72" spans="1:22" ht="24.95" customHeight="1">
      <c r="A72" s="96"/>
      <c r="B72" s="20" t="s">
        <v>79</v>
      </c>
      <c r="C72" s="61" t="s">
        <v>226</v>
      </c>
      <c r="D72" s="134" t="s">
        <v>227</v>
      </c>
      <c r="E72" s="134" t="s">
        <v>51</v>
      </c>
      <c r="F72" s="134" t="s">
        <v>43</v>
      </c>
      <c r="G72" s="134" t="str">
        <f t="shared" si="32"/>
        <v>20193540100</v>
      </c>
      <c r="H72" s="134" t="str">
        <f t="shared" si="33"/>
        <v>40100</v>
      </c>
      <c r="I72" s="159" t="str">
        <f t="shared" si="17"/>
        <v>2019354010041000</v>
      </c>
      <c r="J72" s="23">
        <f>SUMIF(base!$AD:$AD,$G72,base!AG:AG)</f>
        <v>350000</v>
      </c>
      <c r="K72" s="23">
        <f>SUMIF(base!$AD:$AD,$G72,base!AI:AI)</f>
        <v>0</v>
      </c>
      <c r="L72" s="30">
        <f>SUMIF(base!$AD:$AD,$G72,base!AK:AK)</f>
        <v>0</v>
      </c>
      <c r="M72" s="30">
        <f>SUMIF(base!$AD:$AD,$G72,base!AM:AM)</f>
        <v>0</v>
      </c>
      <c r="N72" s="30">
        <f>SUMIF(base!$AD:$AD,$G72,base!AJ:AJ)</f>
        <v>0</v>
      </c>
      <c r="O72" s="23">
        <f>SUMIF(base!$AD:$AD,$G72,base!AL:AL)</f>
        <v>0</v>
      </c>
      <c r="P72" s="23">
        <f>SUMIF(base!$AD:$AD,$G72,base!AN:AN)</f>
        <v>0</v>
      </c>
      <c r="Q72" s="39">
        <f t="shared" si="37"/>
        <v>0</v>
      </c>
      <c r="R72" s="23">
        <f>SUMIF(base!$AD:$AD,$G72,base!AO:AO)</f>
        <v>0</v>
      </c>
      <c r="T72" s="30">
        <f>SUMIF(base!$AE:$AE,$I72,base!AJ:AJ)</f>
        <v>0</v>
      </c>
      <c r="U72" s="30">
        <f t="shared" si="11"/>
        <v>0</v>
      </c>
      <c r="V72" s="30">
        <f>SUMIF(base!$AD:$AD,$G72,base!AJ:AJ)</f>
        <v>0</v>
      </c>
    </row>
    <row r="73" spans="1:22" ht="24.95" customHeight="1">
      <c r="A73" s="96"/>
      <c r="B73" s="97"/>
      <c r="C73" s="135"/>
      <c r="D73" s="134"/>
      <c r="E73" s="134"/>
      <c r="F73" s="134"/>
      <c r="G73" s="134" t="str">
        <f t="shared" si="32"/>
        <v/>
      </c>
      <c r="H73" s="134" t="str">
        <f t="shared" si="33"/>
        <v/>
      </c>
      <c r="I73" s="159"/>
      <c r="J73" s="71"/>
      <c r="K73" s="71"/>
      <c r="L73" s="30"/>
      <c r="M73" s="30"/>
      <c r="N73" s="30">
        <f t="shared" si="42"/>
        <v>0</v>
      </c>
      <c r="O73" s="71"/>
      <c r="P73" s="71"/>
      <c r="Q73" s="39">
        <f t="shared" si="37"/>
        <v>0</v>
      </c>
      <c r="R73" s="71"/>
      <c r="T73" s="30"/>
      <c r="U73" s="30">
        <f t="shared" si="11"/>
        <v>0</v>
      </c>
      <c r="V73" s="30">
        <f>SUMIF(base!$AD:$AD,$G73,base!AJ:AJ)</f>
        <v>0</v>
      </c>
    </row>
    <row r="74" spans="1:22" ht="24.95" customHeight="1">
      <c r="A74" s="210" t="s">
        <v>228</v>
      </c>
      <c r="B74" s="210"/>
      <c r="C74" s="211"/>
      <c r="D74" s="134"/>
      <c r="E74" s="134"/>
      <c r="F74" s="134"/>
      <c r="G74" s="134" t="str">
        <f t="shared" si="32"/>
        <v/>
      </c>
      <c r="H74" s="134" t="str">
        <f t="shared" si="33"/>
        <v/>
      </c>
      <c r="I74" s="159"/>
      <c r="J74" s="24">
        <f>J75</f>
        <v>250000</v>
      </c>
      <c r="K74" s="24">
        <f t="shared" ref="K74:V74" si="54">K75</f>
        <v>0</v>
      </c>
      <c r="L74" s="24">
        <f t="shared" si="54"/>
        <v>0</v>
      </c>
      <c r="M74" s="24">
        <f t="shared" si="54"/>
        <v>0</v>
      </c>
      <c r="N74" s="24">
        <f t="shared" si="54"/>
        <v>0</v>
      </c>
      <c r="O74" s="24">
        <f t="shared" si="54"/>
        <v>0</v>
      </c>
      <c r="P74" s="24">
        <f t="shared" si="54"/>
        <v>0</v>
      </c>
      <c r="Q74" s="40">
        <f t="shared" ref="Q74:Q105" si="55">IFERROR(M74/(K74-L74),0)</f>
        <v>0</v>
      </c>
      <c r="R74" s="24">
        <f t="shared" si="54"/>
        <v>0</v>
      </c>
      <c r="T74" s="24">
        <f t="shared" si="54"/>
        <v>0</v>
      </c>
      <c r="U74" s="24">
        <f t="shared" si="11"/>
        <v>0</v>
      </c>
      <c r="V74" s="24">
        <f t="shared" si="54"/>
        <v>0</v>
      </c>
    </row>
    <row r="75" spans="1:22" ht="24.95" customHeight="1">
      <c r="A75" s="96"/>
      <c r="B75" s="20" t="s">
        <v>79</v>
      </c>
      <c r="C75" s="61" t="s">
        <v>229</v>
      </c>
      <c r="D75" s="134" t="s">
        <v>230</v>
      </c>
      <c r="E75" s="134" t="s">
        <v>42</v>
      </c>
      <c r="F75" s="134" t="s">
        <v>43</v>
      </c>
      <c r="G75" s="134" t="str">
        <f t="shared" si="32"/>
        <v>20190430100</v>
      </c>
      <c r="H75" s="134" t="str">
        <f t="shared" si="33"/>
        <v>30100</v>
      </c>
      <c r="I75" s="159" t="str">
        <f t="shared" si="17"/>
        <v>2019043010041000</v>
      </c>
      <c r="J75" s="23">
        <f>SUMIF(base!$AD:$AD,$G75,base!AG:AG)</f>
        <v>250000</v>
      </c>
      <c r="K75" s="23">
        <f>SUMIF(base!$AD:$AD,$G75,base!AI:AI)</f>
        <v>0</v>
      </c>
      <c r="L75" s="30">
        <f>SUMIF(base!$AD:$AD,$G75,base!AK:AK)</f>
        <v>0</v>
      </c>
      <c r="M75" s="30">
        <f>SUMIF(base!$AD:$AD,$G75,base!AM:AM)</f>
        <v>0</v>
      </c>
      <c r="N75" s="30">
        <f>SUMIF(base!$AD:$AD,$G75,base!AJ:AJ)</f>
        <v>0</v>
      </c>
      <c r="O75" s="23">
        <f>SUMIF(base!$AD:$AD,$G75,base!AL:AL)</f>
        <v>0</v>
      </c>
      <c r="P75" s="23">
        <f>SUMIF(base!$AD:$AD,$G75,base!AN:AN)</f>
        <v>0</v>
      </c>
      <c r="Q75" s="39">
        <f t="shared" si="55"/>
        <v>0</v>
      </c>
      <c r="R75" s="23">
        <f>SUMIF(base!$AD:$AD,$G75,base!AO:AO)</f>
        <v>0</v>
      </c>
      <c r="T75" s="30">
        <f>SUMIF(base!$AE:$AE,$I75,base!AJ:AJ)</f>
        <v>0</v>
      </c>
      <c r="U75" s="30">
        <f t="shared" si="11"/>
        <v>0</v>
      </c>
      <c r="V75" s="30">
        <f>SUMIF(base!$AD:$AD,$G75,base!AJ:AJ)</f>
        <v>0</v>
      </c>
    </row>
    <row r="76" spans="1:22" ht="24.95" customHeight="1">
      <c r="A76" s="96"/>
      <c r="B76" s="97"/>
      <c r="C76" s="135"/>
      <c r="D76" s="134"/>
      <c r="E76" s="134"/>
      <c r="F76" s="134"/>
      <c r="G76" s="134" t="str">
        <f t="shared" si="32"/>
        <v/>
      </c>
      <c r="H76" s="134" t="str">
        <f t="shared" si="33"/>
        <v/>
      </c>
      <c r="I76" s="159"/>
      <c r="J76" s="71"/>
      <c r="K76" s="71"/>
      <c r="L76" s="30"/>
      <c r="M76" s="30"/>
      <c r="N76" s="30">
        <f t="shared" si="42"/>
        <v>0</v>
      </c>
      <c r="O76" s="71"/>
      <c r="P76" s="71"/>
      <c r="Q76" s="39">
        <f t="shared" si="55"/>
        <v>0</v>
      </c>
      <c r="R76" s="71"/>
      <c r="T76" s="30"/>
      <c r="U76" s="30">
        <f t="shared" ref="U76:U109" si="56">V76-T76</f>
        <v>0</v>
      </c>
      <c r="V76" s="30">
        <f>SUMIF(base!$AD:$AD,$G76,base!AJ:AJ)</f>
        <v>0</v>
      </c>
    </row>
    <row r="77" spans="1:22" ht="24.95" customHeight="1">
      <c r="A77" s="210" t="s">
        <v>231</v>
      </c>
      <c r="B77" s="210"/>
      <c r="C77" s="211"/>
      <c r="D77" s="134"/>
      <c r="E77" s="134"/>
      <c r="F77" s="134"/>
      <c r="G77" s="134" t="str">
        <f t="shared" si="32"/>
        <v/>
      </c>
      <c r="H77" s="134" t="str">
        <f t="shared" si="33"/>
        <v/>
      </c>
      <c r="I77" s="159"/>
      <c r="J77" s="31">
        <f>J78</f>
        <v>250000</v>
      </c>
      <c r="K77" s="31">
        <f t="shared" ref="K77:V77" si="57">K78</f>
        <v>250000</v>
      </c>
      <c r="L77" s="31">
        <f t="shared" si="57"/>
        <v>0</v>
      </c>
      <c r="M77" s="31">
        <f t="shared" si="57"/>
        <v>0</v>
      </c>
      <c r="N77" s="31">
        <f t="shared" si="57"/>
        <v>250000</v>
      </c>
      <c r="O77" s="31">
        <f t="shared" si="57"/>
        <v>0</v>
      </c>
      <c r="P77" s="31">
        <f t="shared" si="57"/>
        <v>0</v>
      </c>
      <c r="Q77" s="40">
        <f t="shared" si="55"/>
        <v>0</v>
      </c>
      <c r="R77" s="31">
        <f t="shared" si="57"/>
        <v>0</v>
      </c>
      <c r="T77" s="31">
        <f t="shared" si="57"/>
        <v>250000</v>
      </c>
      <c r="U77" s="31">
        <f t="shared" si="56"/>
        <v>0</v>
      </c>
      <c r="V77" s="31">
        <f t="shared" si="57"/>
        <v>250000</v>
      </c>
    </row>
    <row r="78" spans="1:22" ht="24.95" customHeight="1">
      <c r="A78" s="96"/>
      <c r="B78" s="20" t="s">
        <v>79</v>
      </c>
      <c r="C78" s="61" t="s">
        <v>232</v>
      </c>
      <c r="D78" s="134" t="s">
        <v>233</v>
      </c>
      <c r="E78" s="134" t="s">
        <v>42</v>
      </c>
      <c r="F78" s="134" t="s">
        <v>43</v>
      </c>
      <c r="G78" s="134" t="str">
        <f t="shared" si="32"/>
        <v>20191130100</v>
      </c>
      <c r="H78" s="134" t="str">
        <f t="shared" si="33"/>
        <v>30100</v>
      </c>
      <c r="I78" s="159" t="str">
        <f t="shared" si="17"/>
        <v>2019113010041000</v>
      </c>
      <c r="J78" s="23">
        <f>SUMIF(base!$AD:$AD,$G78,base!AG:AG)</f>
        <v>250000</v>
      </c>
      <c r="K78" s="23">
        <f>SUMIF(base!$AD:$AD,$G78,base!AI:AI)</f>
        <v>250000</v>
      </c>
      <c r="L78" s="30">
        <f>SUMIF(base!$AD:$AD,$G78,base!AK:AK)</f>
        <v>0</v>
      </c>
      <c r="M78" s="30">
        <f>SUMIF(base!$AD:$AD,$G78,base!AM:AM)</f>
        <v>0</v>
      </c>
      <c r="N78" s="30">
        <f>SUMIF(base!$AD:$AD,$G78,base!AJ:AJ)</f>
        <v>250000</v>
      </c>
      <c r="O78" s="23">
        <f>SUMIF(base!$AD:$AD,$G78,base!AL:AL)</f>
        <v>0</v>
      </c>
      <c r="P78" s="23">
        <f>SUMIF(base!$AD:$AD,$G78,base!AN:AN)</f>
        <v>0</v>
      </c>
      <c r="Q78" s="39">
        <f t="shared" si="55"/>
        <v>0</v>
      </c>
      <c r="R78" s="23">
        <f>SUMIF(base!$AD:$AD,$G78,base!AO:AO)</f>
        <v>0</v>
      </c>
      <c r="T78" s="30">
        <f>SUMIF(base!$AE:$AE,$I78,base!AJ:AJ)</f>
        <v>250000</v>
      </c>
      <c r="U78" s="30">
        <f t="shared" si="56"/>
        <v>0</v>
      </c>
      <c r="V78" s="30">
        <f>SUMIF(base!$AD:$AD,$G78,base!AJ:AJ)</f>
        <v>250000</v>
      </c>
    </row>
    <row r="79" spans="1:22" ht="24.95" customHeight="1">
      <c r="A79" s="96"/>
      <c r="B79" s="97"/>
      <c r="C79" s="61"/>
      <c r="D79" s="134"/>
      <c r="E79" s="134"/>
      <c r="F79" s="134"/>
      <c r="G79" s="134" t="str">
        <f t="shared" si="32"/>
        <v/>
      </c>
      <c r="H79" s="134" t="str">
        <f t="shared" si="33"/>
        <v/>
      </c>
      <c r="I79" s="159"/>
      <c r="J79" s="71"/>
      <c r="K79" s="71"/>
      <c r="L79" s="30"/>
      <c r="M79" s="30"/>
      <c r="N79" s="30"/>
      <c r="O79" s="71"/>
      <c r="P79" s="71"/>
      <c r="Q79" s="39">
        <f t="shared" si="55"/>
        <v>0</v>
      </c>
      <c r="R79" s="71"/>
      <c r="T79" s="30"/>
      <c r="U79" s="30">
        <f t="shared" si="56"/>
        <v>0</v>
      </c>
      <c r="V79" s="30"/>
    </row>
    <row r="80" spans="1:22" ht="24.95" customHeight="1">
      <c r="A80" s="210" t="s">
        <v>234</v>
      </c>
      <c r="B80" s="210"/>
      <c r="C80" s="211"/>
      <c r="D80" s="134"/>
      <c r="E80" s="134"/>
      <c r="F80" s="134"/>
      <c r="G80" s="134" t="str">
        <f t="shared" si="32"/>
        <v/>
      </c>
      <c r="H80" s="134" t="str">
        <f t="shared" si="33"/>
        <v/>
      </c>
      <c r="I80" s="159"/>
      <c r="J80" s="31">
        <f>SUM(J81:J82)</f>
        <v>859340</v>
      </c>
      <c r="K80" s="31">
        <f t="shared" ref="K80:R80" si="58">SUM(K81:K82)</f>
        <v>659340</v>
      </c>
      <c r="L80" s="31">
        <f t="shared" si="58"/>
        <v>0</v>
      </c>
      <c r="M80" s="31">
        <f t="shared" ref="M80" si="59">SUM(M81:M82)</f>
        <v>659340</v>
      </c>
      <c r="N80" s="31">
        <f t="shared" si="58"/>
        <v>0</v>
      </c>
      <c r="O80" s="31">
        <f t="shared" si="58"/>
        <v>0</v>
      </c>
      <c r="P80" s="31">
        <f t="shared" si="58"/>
        <v>0</v>
      </c>
      <c r="Q80" s="40">
        <f t="shared" si="55"/>
        <v>1</v>
      </c>
      <c r="R80" s="31">
        <f t="shared" si="58"/>
        <v>0</v>
      </c>
      <c r="T80" s="31">
        <f t="shared" ref="T80:V80" si="60">SUM(T81:T82)</f>
        <v>0</v>
      </c>
      <c r="U80" s="31">
        <f t="shared" si="56"/>
        <v>0</v>
      </c>
      <c r="V80" s="31">
        <f t="shared" si="60"/>
        <v>0</v>
      </c>
    </row>
    <row r="81" spans="1:22" ht="24.95" customHeight="1">
      <c r="A81" s="96"/>
      <c r="B81" s="20" t="s">
        <v>79</v>
      </c>
      <c r="C81" s="61" t="s">
        <v>235</v>
      </c>
      <c r="D81" s="134" t="s">
        <v>236</v>
      </c>
      <c r="E81" s="134" t="s">
        <v>42</v>
      </c>
      <c r="F81" s="134" t="s">
        <v>43</v>
      </c>
      <c r="G81" s="134" t="str">
        <f t="shared" si="32"/>
        <v>20194330100</v>
      </c>
      <c r="H81" s="134" t="str">
        <f t="shared" si="33"/>
        <v>30100</v>
      </c>
      <c r="I81" s="159" t="str">
        <f t="shared" ref="I81:I107" si="61">CONCATENATE(G81,41000)</f>
        <v>2019433010041000</v>
      </c>
      <c r="J81" s="23">
        <f>SUMIF(base!$AD:$AD,$G81,base!AG:AG)</f>
        <v>659340</v>
      </c>
      <c r="K81" s="23">
        <f>SUMIF(base!$AD:$AD,$G81,base!AI:AI)</f>
        <v>659340</v>
      </c>
      <c r="L81" s="30">
        <f>SUMIF(base!$AD:$AD,$G81,base!AK:AK)</f>
        <v>0</v>
      </c>
      <c r="M81" s="30">
        <f>SUMIF(base!$AD:$AD,$G81,base!AM:AM)</f>
        <v>659340</v>
      </c>
      <c r="N81" s="30">
        <f>SUMIF(base!$AD:$AD,$G81,base!AJ:AJ)</f>
        <v>0</v>
      </c>
      <c r="O81" s="23">
        <f>SUMIF(base!$AD:$AD,$G81,base!AL:AL)</f>
        <v>0</v>
      </c>
      <c r="P81" s="23">
        <f>SUMIF(base!$AD:$AD,$G81,base!AN:AN)</f>
        <v>0</v>
      </c>
      <c r="Q81" s="39">
        <f t="shared" si="55"/>
        <v>1</v>
      </c>
      <c r="R81" s="23">
        <f>SUMIF(base!$AD:$AD,$G81,base!AO:AO)</f>
        <v>0</v>
      </c>
      <c r="T81" s="30">
        <f>SUMIF(base!$AE:$AE,$I81,base!AJ:AJ)</f>
        <v>0</v>
      </c>
      <c r="U81" s="30">
        <f t="shared" si="56"/>
        <v>0</v>
      </c>
      <c r="V81" s="30">
        <f>SUMIF(base!$AD:$AD,$G81,base!AJ:AJ)</f>
        <v>0</v>
      </c>
    </row>
    <row r="82" spans="1:22" ht="24.95" customHeight="1">
      <c r="A82" s="96"/>
      <c r="B82" s="20" t="s">
        <v>79</v>
      </c>
      <c r="C82" s="61" t="s">
        <v>237</v>
      </c>
      <c r="D82" s="134" t="s">
        <v>238</v>
      </c>
      <c r="E82" s="134" t="s">
        <v>51</v>
      </c>
      <c r="F82" s="134" t="s">
        <v>43</v>
      </c>
      <c r="G82" s="134" t="str">
        <f t="shared" si="32"/>
        <v>20193440100</v>
      </c>
      <c r="H82" s="134" t="str">
        <f t="shared" si="33"/>
        <v>40100</v>
      </c>
      <c r="I82" s="159" t="str">
        <f t="shared" si="61"/>
        <v>2019344010041000</v>
      </c>
      <c r="J82" s="23">
        <f>SUMIF(base!$AD:$AD,$G82,base!AG:AG)</f>
        <v>200000</v>
      </c>
      <c r="K82" s="23">
        <f>SUMIF(base!$AD:$AD,$G82,base!AI:AI)</f>
        <v>0</v>
      </c>
      <c r="L82" s="30">
        <f>SUMIF(base!$AD:$AD,$G82,base!AK:AK)</f>
        <v>0</v>
      </c>
      <c r="M82" s="30">
        <f>SUMIF(base!$AD:$AD,$G82,base!AM:AM)</f>
        <v>0</v>
      </c>
      <c r="N82" s="30">
        <f>SUMIF(base!$AD:$AD,$G82,base!AJ:AJ)</f>
        <v>0</v>
      </c>
      <c r="O82" s="23">
        <f>SUMIF(base!$AD:$AD,$G82,base!AL:AL)</f>
        <v>0</v>
      </c>
      <c r="P82" s="23">
        <f>SUMIF(base!$AD:$AD,$G82,base!AN:AN)</f>
        <v>0</v>
      </c>
      <c r="Q82" s="39">
        <f t="shared" si="55"/>
        <v>0</v>
      </c>
      <c r="R82" s="23">
        <f>SUMIF(base!$AD:$AD,$G82,base!AO:AO)</f>
        <v>0</v>
      </c>
      <c r="T82" s="30">
        <f>SUMIF(base!$AE:$AE,$I82,base!AJ:AJ)</f>
        <v>0</v>
      </c>
      <c r="U82" s="30">
        <f t="shared" si="56"/>
        <v>0</v>
      </c>
      <c r="V82" s="30">
        <f>SUMIF(base!$AD:$AD,$G82,base!AJ:AJ)</f>
        <v>0</v>
      </c>
    </row>
    <row r="83" spans="1:22" ht="24.95" customHeight="1">
      <c r="A83" s="96"/>
      <c r="B83" s="97"/>
      <c r="C83" s="61"/>
      <c r="D83" s="134"/>
      <c r="E83" s="134"/>
      <c r="F83" s="134"/>
      <c r="G83" s="134" t="str">
        <f t="shared" si="32"/>
        <v/>
      </c>
      <c r="H83" s="134" t="str">
        <f t="shared" si="33"/>
        <v/>
      </c>
      <c r="I83" s="159"/>
      <c r="J83" s="71"/>
      <c r="K83" s="71"/>
      <c r="L83" s="30"/>
      <c r="M83" s="30"/>
      <c r="N83" s="30"/>
      <c r="O83" s="71"/>
      <c r="P83" s="71"/>
      <c r="Q83" s="39">
        <f t="shared" si="55"/>
        <v>0</v>
      </c>
      <c r="R83" s="71"/>
      <c r="T83" s="30"/>
      <c r="U83" s="30">
        <f t="shared" si="56"/>
        <v>0</v>
      </c>
      <c r="V83" s="30"/>
    </row>
    <row r="84" spans="1:22" ht="24.95" customHeight="1">
      <c r="A84" s="210" t="s">
        <v>239</v>
      </c>
      <c r="B84" s="210"/>
      <c r="C84" s="211"/>
      <c r="D84" s="134"/>
      <c r="E84" s="134"/>
      <c r="F84" s="134"/>
      <c r="G84" s="134" t="str">
        <f t="shared" si="32"/>
        <v/>
      </c>
      <c r="H84" s="134" t="str">
        <f t="shared" si="33"/>
        <v/>
      </c>
      <c r="I84" s="159"/>
      <c r="J84" s="24">
        <f>SUM(J85:J87)</f>
        <v>900000</v>
      </c>
      <c r="K84" s="24">
        <f t="shared" ref="K84:R84" si="62">SUM(K85:K87)</f>
        <v>900000</v>
      </c>
      <c r="L84" s="24">
        <f t="shared" si="62"/>
        <v>0</v>
      </c>
      <c r="M84" s="24">
        <f t="shared" ref="M84" si="63">SUM(M85:M87)</f>
        <v>0</v>
      </c>
      <c r="N84" s="24">
        <f t="shared" si="62"/>
        <v>900000</v>
      </c>
      <c r="O84" s="24">
        <f t="shared" si="62"/>
        <v>0</v>
      </c>
      <c r="P84" s="24">
        <f t="shared" si="62"/>
        <v>0</v>
      </c>
      <c r="Q84" s="40">
        <f t="shared" si="55"/>
        <v>0</v>
      </c>
      <c r="R84" s="24">
        <f t="shared" si="62"/>
        <v>0</v>
      </c>
      <c r="T84" s="24">
        <f t="shared" ref="T84:V84" si="64">SUM(T85:T87)</f>
        <v>900000</v>
      </c>
      <c r="U84" s="24">
        <f t="shared" si="56"/>
        <v>0</v>
      </c>
      <c r="V84" s="24">
        <f t="shared" si="64"/>
        <v>900000</v>
      </c>
    </row>
    <row r="85" spans="1:22" ht="28.5" customHeight="1">
      <c r="A85" s="96"/>
      <c r="B85" s="20" t="s">
        <v>79</v>
      </c>
      <c r="C85" s="61" t="s">
        <v>240</v>
      </c>
      <c r="D85" s="134" t="s">
        <v>241</v>
      </c>
      <c r="E85" s="134" t="s">
        <v>42</v>
      </c>
      <c r="F85" s="134" t="s">
        <v>43</v>
      </c>
      <c r="G85" s="134" t="str">
        <f t="shared" si="32"/>
        <v>20193930100</v>
      </c>
      <c r="H85" s="134" t="str">
        <f t="shared" si="33"/>
        <v>30100</v>
      </c>
      <c r="I85" s="159" t="str">
        <f t="shared" si="61"/>
        <v>2019393010041000</v>
      </c>
      <c r="J85" s="23">
        <f>SUMIF(base!$AD:$AD,$G85,base!AG:AG)</f>
        <v>400000</v>
      </c>
      <c r="K85" s="23">
        <f>SUMIF(base!$AD:$AD,$G85,base!AI:AI)</f>
        <v>400000</v>
      </c>
      <c r="L85" s="30">
        <f>SUMIF(base!$AD:$AD,$G85,base!AK:AK)</f>
        <v>0</v>
      </c>
      <c r="M85" s="30">
        <f>SUMIF(base!$AD:$AD,$G85,base!AM:AM)</f>
        <v>0</v>
      </c>
      <c r="N85" s="30">
        <f>SUMIF(base!$AD:$AD,$G85,base!AJ:AJ)</f>
        <v>400000</v>
      </c>
      <c r="O85" s="23">
        <f>SUMIF(base!$AD:$AD,$G85,base!AL:AL)</f>
        <v>0</v>
      </c>
      <c r="P85" s="23">
        <f>SUMIF(base!$AD:$AD,$G85,base!AN:AN)</f>
        <v>0</v>
      </c>
      <c r="Q85" s="39">
        <f t="shared" si="55"/>
        <v>0</v>
      </c>
      <c r="R85" s="23">
        <f>SUMIF(base!$AD:$AD,$G85,base!AO:AO)</f>
        <v>0</v>
      </c>
      <c r="T85" s="30">
        <f>SUMIF(base!$AE:$AE,$I85,base!AJ:AJ)</f>
        <v>400000</v>
      </c>
      <c r="U85" s="30">
        <f t="shared" si="56"/>
        <v>0</v>
      </c>
      <c r="V85" s="30">
        <f>SUMIF(base!$AD:$AD,$G85,base!AJ:AJ)</f>
        <v>400000</v>
      </c>
    </row>
    <row r="86" spans="1:22" ht="24.95" customHeight="1">
      <c r="A86" s="96"/>
      <c r="B86" s="20" t="s">
        <v>79</v>
      </c>
      <c r="C86" s="61" t="s">
        <v>242</v>
      </c>
      <c r="D86" s="134" t="s">
        <v>243</v>
      </c>
      <c r="E86" s="134" t="s">
        <v>42</v>
      </c>
      <c r="F86" s="134" t="s">
        <v>43</v>
      </c>
      <c r="G86" s="134" t="str">
        <f t="shared" si="32"/>
        <v>20194130100</v>
      </c>
      <c r="H86" s="134" t="str">
        <f t="shared" si="33"/>
        <v>30100</v>
      </c>
      <c r="I86" s="159" t="str">
        <f t="shared" si="61"/>
        <v>2019413010041000</v>
      </c>
      <c r="J86" s="23">
        <f>SUMIF(base!$AD:$AD,$G86,base!AG:AG)</f>
        <v>250000</v>
      </c>
      <c r="K86" s="23">
        <f>SUMIF(base!$AD:$AD,$G86,base!AI:AI)</f>
        <v>250000</v>
      </c>
      <c r="L86" s="30">
        <f>SUMIF(base!$AD:$AD,$G86,base!AK:AK)</f>
        <v>0</v>
      </c>
      <c r="M86" s="30">
        <f>SUMIF(base!$AD:$AD,$G86,base!AM:AM)</f>
        <v>0</v>
      </c>
      <c r="N86" s="30">
        <f>SUMIF(base!$AD:$AD,$G86,base!AJ:AJ)</f>
        <v>250000</v>
      </c>
      <c r="O86" s="23">
        <f>SUMIF(base!$AD:$AD,$G86,base!AL:AL)</f>
        <v>0</v>
      </c>
      <c r="P86" s="23">
        <f>SUMIF(base!$AD:$AD,$G86,base!AN:AN)</f>
        <v>0</v>
      </c>
      <c r="Q86" s="39">
        <f t="shared" si="55"/>
        <v>0</v>
      </c>
      <c r="R86" s="23">
        <f>SUMIF(base!$AD:$AD,$G86,base!AO:AO)</f>
        <v>0</v>
      </c>
      <c r="T86" s="30">
        <f>SUMIF(base!$AE:$AE,$I86,base!AJ:AJ)</f>
        <v>250000</v>
      </c>
      <c r="U86" s="30">
        <f t="shared" si="56"/>
        <v>0</v>
      </c>
      <c r="V86" s="30">
        <f>SUMIF(base!$AD:$AD,$G86,base!AJ:AJ)</f>
        <v>250000</v>
      </c>
    </row>
    <row r="87" spans="1:22" ht="24.95" customHeight="1">
      <c r="A87" s="96"/>
      <c r="B87" s="20" t="s">
        <v>79</v>
      </c>
      <c r="C87" s="61" t="s">
        <v>242</v>
      </c>
      <c r="D87" s="134" t="s">
        <v>243</v>
      </c>
      <c r="E87" s="134" t="s">
        <v>51</v>
      </c>
      <c r="F87" s="134" t="s">
        <v>43</v>
      </c>
      <c r="G87" s="134" t="str">
        <f t="shared" si="32"/>
        <v>20194140100</v>
      </c>
      <c r="H87" s="134" t="str">
        <f t="shared" si="33"/>
        <v>40100</v>
      </c>
      <c r="I87" s="159" t="str">
        <f t="shared" si="61"/>
        <v>2019414010041000</v>
      </c>
      <c r="J87" s="23">
        <f>SUMIF(base!$AD:$AD,$G87,base!AG:AG)</f>
        <v>250000</v>
      </c>
      <c r="K87" s="23">
        <f>SUMIF(base!$AD:$AD,$G87,base!AI:AI)</f>
        <v>250000</v>
      </c>
      <c r="L87" s="30">
        <f>SUMIF(base!$AD:$AD,$G87,base!AK:AK)</f>
        <v>0</v>
      </c>
      <c r="M87" s="30">
        <f>SUMIF(base!$AD:$AD,$G87,base!AM:AM)</f>
        <v>0</v>
      </c>
      <c r="N87" s="30">
        <f>SUMIF(base!$AD:$AD,$G87,base!AJ:AJ)</f>
        <v>250000</v>
      </c>
      <c r="O87" s="23">
        <f>SUMIF(base!$AD:$AD,$G87,base!AL:AL)</f>
        <v>0</v>
      </c>
      <c r="P87" s="23">
        <f>SUMIF(base!$AD:$AD,$G87,base!AN:AN)</f>
        <v>0</v>
      </c>
      <c r="Q87" s="39">
        <f t="shared" si="55"/>
        <v>0</v>
      </c>
      <c r="R87" s="23">
        <f>SUMIF(base!$AD:$AD,$G87,base!AO:AO)</f>
        <v>0</v>
      </c>
      <c r="T87" s="30">
        <f>SUMIF(base!$AE:$AE,$I87,base!AJ:AJ)</f>
        <v>250000</v>
      </c>
      <c r="U87" s="30">
        <f t="shared" si="56"/>
        <v>0</v>
      </c>
      <c r="V87" s="30">
        <f>SUMIF(base!$AD:$AD,$G87,base!AJ:AJ)</f>
        <v>250000</v>
      </c>
    </row>
    <row r="88" spans="1:22" ht="24.95" customHeight="1">
      <c r="A88" s="96"/>
      <c r="B88" s="97"/>
      <c r="C88" s="135"/>
      <c r="D88" s="134"/>
      <c r="E88" s="134"/>
      <c r="F88" s="134"/>
      <c r="G88" s="134" t="str">
        <f t="shared" si="32"/>
        <v/>
      </c>
      <c r="H88" s="134" t="str">
        <f t="shared" si="33"/>
        <v/>
      </c>
      <c r="I88" s="159"/>
      <c r="J88" s="71"/>
      <c r="K88" s="71"/>
      <c r="L88" s="30"/>
      <c r="M88" s="30"/>
      <c r="N88" s="30"/>
      <c r="O88" s="71"/>
      <c r="P88" s="71"/>
      <c r="Q88" s="39">
        <f t="shared" si="55"/>
        <v>0</v>
      </c>
      <c r="R88" s="71"/>
      <c r="T88" s="30"/>
      <c r="U88" s="30">
        <f t="shared" si="56"/>
        <v>0</v>
      </c>
      <c r="V88" s="30"/>
    </row>
    <row r="89" spans="1:22" ht="24.95" customHeight="1">
      <c r="A89" s="210" t="s">
        <v>244</v>
      </c>
      <c r="B89" s="210"/>
      <c r="C89" s="211"/>
      <c r="D89" s="134"/>
      <c r="E89" s="134"/>
      <c r="F89" s="134"/>
      <c r="G89" s="134" t="str">
        <f t="shared" si="32"/>
        <v/>
      </c>
      <c r="H89" s="134" t="str">
        <f t="shared" si="33"/>
        <v/>
      </c>
      <c r="I89" s="159"/>
      <c r="J89" s="24">
        <f>J91+J90</f>
        <v>500000</v>
      </c>
      <c r="K89" s="24">
        <f t="shared" ref="K89:R89" si="65">K91+K90</f>
        <v>500000</v>
      </c>
      <c r="L89" s="24">
        <f t="shared" si="65"/>
        <v>0</v>
      </c>
      <c r="M89" s="24">
        <f t="shared" ref="M89" si="66">M91+M90</f>
        <v>0</v>
      </c>
      <c r="N89" s="24">
        <f t="shared" si="65"/>
        <v>500000</v>
      </c>
      <c r="O89" s="24">
        <f t="shared" si="65"/>
        <v>0</v>
      </c>
      <c r="P89" s="24">
        <f t="shared" si="65"/>
        <v>0</v>
      </c>
      <c r="Q89" s="40">
        <f t="shared" si="55"/>
        <v>0</v>
      </c>
      <c r="R89" s="24">
        <f t="shared" si="65"/>
        <v>0</v>
      </c>
      <c r="T89" s="24">
        <f t="shared" ref="T89:V89" si="67">T91+T90</f>
        <v>500000</v>
      </c>
      <c r="U89" s="24">
        <f t="shared" si="56"/>
        <v>0</v>
      </c>
      <c r="V89" s="24">
        <f t="shared" si="67"/>
        <v>500000</v>
      </c>
    </row>
    <row r="90" spans="1:22" ht="24.95" customHeight="1">
      <c r="A90" s="136"/>
      <c r="B90" s="20" t="s">
        <v>79</v>
      </c>
      <c r="C90" s="61" t="s">
        <v>245</v>
      </c>
      <c r="D90" s="134" t="s">
        <v>246</v>
      </c>
      <c r="E90" s="134" t="s">
        <v>42</v>
      </c>
      <c r="F90" s="134" t="s">
        <v>43</v>
      </c>
      <c r="G90" s="134" t="str">
        <f t="shared" si="32"/>
        <v>20193730100</v>
      </c>
      <c r="H90" s="134" t="str">
        <f t="shared" si="33"/>
        <v>30100</v>
      </c>
      <c r="I90" s="159" t="str">
        <f t="shared" si="61"/>
        <v>2019373010041000</v>
      </c>
      <c r="J90" s="23">
        <f>SUMIF(base!$AD:$AD,$G90,base!AG:AG)</f>
        <v>0</v>
      </c>
      <c r="K90" s="23">
        <f>SUMIF(base!$AD:$AD,$G90,base!AI:AI)</f>
        <v>500000</v>
      </c>
      <c r="L90" s="30">
        <f>SUMIF(base!$AD:$AD,$G90,base!AK:AK)</f>
        <v>0</v>
      </c>
      <c r="M90" s="30">
        <f>SUMIF(base!$AD:$AD,$G90,base!AM:AM)</f>
        <v>0</v>
      </c>
      <c r="N90" s="30">
        <f>SUMIF(base!$AD:$AD,$G90,base!AJ:AJ)</f>
        <v>500000</v>
      </c>
      <c r="O90" s="23">
        <f>SUMIF(base!$AD:$AD,$G90,base!AL:AL)</f>
        <v>0</v>
      </c>
      <c r="P90" s="23">
        <f>SUMIF(base!$AD:$AD,$G90,base!AN:AN)</f>
        <v>0</v>
      </c>
      <c r="Q90" s="39">
        <f t="shared" si="55"/>
        <v>0</v>
      </c>
      <c r="R90" s="23">
        <f>SUMIF(base!$AD:$AD,$G90,base!AO:AO)</f>
        <v>0</v>
      </c>
      <c r="T90" s="30">
        <f>SUMIF(base!$AE:$AE,$I90,base!AJ:AJ)</f>
        <v>500000</v>
      </c>
      <c r="U90" s="30">
        <f t="shared" si="56"/>
        <v>0</v>
      </c>
      <c r="V90" s="30">
        <f>SUMIF(base!$AD:$AD,$G90,base!AJ:AJ)</f>
        <v>500000</v>
      </c>
    </row>
    <row r="91" spans="1:22" ht="24.95" customHeight="1">
      <c r="A91" s="96"/>
      <c r="B91" s="20" t="s">
        <v>79</v>
      </c>
      <c r="C91" s="61" t="s">
        <v>245</v>
      </c>
      <c r="D91" s="134" t="s">
        <v>246</v>
      </c>
      <c r="E91" s="134" t="s">
        <v>51</v>
      </c>
      <c r="F91" s="134" t="s">
        <v>43</v>
      </c>
      <c r="G91" s="134" t="str">
        <f t="shared" si="32"/>
        <v>20193740100</v>
      </c>
      <c r="H91" s="134" t="str">
        <f t="shared" si="33"/>
        <v>40100</v>
      </c>
      <c r="I91" s="159" t="str">
        <f t="shared" si="61"/>
        <v>2019374010041000</v>
      </c>
      <c r="J91" s="23">
        <f>SUMIF(base!$AD:$AD,$G91,base!AG:AG)</f>
        <v>500000</v>
      </c>
      <c r="K91" s="23">
        <f>SUMIF(base!$AD:$AD,$G91,base!AI:AI)</f>
        <v>0</v>
      </c>
      <c r="L91" s="30">
        <f>SUMIF(base!$AD:$AD,$G91,base!AK:AK)</f>
        <v>0</v>
      </c>
      <c r="M91" s="30">
        <f>SUMIF(base!$AD:$AD,$G91,base!AM:AM)</f>
        <v>0</v>
      </c>
      <c r="N91" s="30">
        <f>SUMIF(base!$AD:$AD,$G91,base!AJ:AJ)</f>
        <v>0</v>
      </c>
      <c r="O91" s="23">
        <f>SUMIF(base!$AD:$AD,$G91,base!AL:AL)</f>
        <v>0</v>
      </c>
      <c r="P91" s="23">
        <f>SUMIF(base!$AD:$AD,$G91,base!AN:AN)</f>
        <v>0</v>
      </c>
      <c r="Q91" s="39">
        <f t="shared" si="55"/>
        <v>0</v>
      </c>
      <c r="R91" s="23">
        <f>SUMIF(base!$AD:$AD,$G91,base!AO:AO)</f>
        <v>0</v>
      </c>
      <c r="T91" s="30">
        <f>SUMIF(base!$AE:$AE,$I91,base!AJ:AJ)</f>
        <v>0</v>
      </c>
      <c r="U91" s="30">
        <f t="shared" si="56"/>
        <v>0</v>
      </c>
      <c r="V91" s="30">
        <f>SUMIF(base!$AD:$AD,$G91,base!AJ:AJ)</f>
        <v>0</v>
      </c>
    </row>
    <row r="92" spans="1:22" ht="24.95" customHeight="1">
      <c r="A92" s="96"/>
      <c r="B92" s="97"/>
      <c r="C92" s="135"/>
      <c r="D92" s="134"/>
      <c r="E92" s="134"/>
      <c r="F92" s="134"/>
      <c r="G92" s="134" t="str">
        <f t="shared" si="32"/>
        <v/>
      </c>
      <c r="H92" s="134" t="str">
        <f t="shared" si="33"/>
        <v/>
      </c>
      <c r="I92" s="159"/>
      <c r="J92" s="71"/>
      <c r="K92" s="71"/>
      <c r="L92" s="30"/>
      <c r="M92" s="30"/>
      <c r="N92" s="30"/>
      <c r="O92" s="71"/>
      <c r="P92" s="71"/>
      <c r="Q92" s="39">
        <f t="shared" si="55"/>
        <v>0</v>
      </c>
      <c r="R92" s="71"/>
      <c r="T92" s="30"/>
      <c r="U92" s="30">
        <f t="shared" si="56"/>
        <v>0</v>
      </c>
      <c r="V92" s="30"/>
    </row>
    <row r="93" spans="1:22" ht="17.25">
      <c r="A93" s="210" t="s">
        <v>247</v>
      </c>
      <c r="B93" s="210"/>
      <c r="C93" s="211"/>
      <c r="D93" s="134"/>
      <c r="E93" s="134"/>
      <c r="F93" s="134"/>
      <c r="G93" s="134" t="str">
        <f t="shared" si="32"/>
        <v/>
      </c>
      <c r="H93" s="134" t="str">
        <f t="shared" si="33"/>
        <v/>
      </c>
      <c r="I93" s="159"/>
      <c r="J93" s="24">
        <f>SUM(J94:J94)</f>
        <v>500000</v>
      </c>
      <c r="K93" s="24">
        <f t="shared" ref="K93:V93" si="68">SUM(K94:K94)</f>
        <v>0</v>
      </c>
      <c r="L93" s="24">
        <f t="shared" si="68"/>
        <v>0</v>
      </c>
      <c r="M93" s="24">
        <f t="shared" si="68"/>
        <v>0</v>
      </c>
      <c r="N93" s="24">
        <f t="shared" si="68"/>
        <v>0</v>
      </c>
      <c r="O93" s="24">
        <f t="shared" si="68"/>
        <v>0</v>
      </c>
      <c r="P93" s="24">
        <f t="shared" si="68"/>
        <v>0</v>
      </c>
      <c r="Q93" s="40">
        <f t="shared" si="55"/>
        <v>0</v>
      </c>
      <c r="R93" s="24">
        <f t="shared" si="68"/>
        <v>0</v>
      </c>
      <c r="T93" s="24">
        <f t="shared" si="68"/>
        <v>0</v>
      </c>
      <c r="U93" s="24">
        <f t="shared" si="56"/>
        <v>0</v>
      </c>
      <c r="V93" s="24">
        <f t="shared" si="68"/>
        <v>0</v>
      </c>
    </row>
    <row r="94" spans="1:22" ht="24.95" customHeight="1">
      <c r="A94" s="96"/>
      <c r="B94" s="20" t="s">
        <v>79</v>
      </c>
      <c r="C94" s="61" t="s">
        <v>248</v>
      </c>
      <c r="D94" s="134" t="s">
        <v>249</v>
      </c>
      <c r="E94" s="134" t="s">
        <v>51</v>
      </c>
      <c r="F94" s="134" t="s">
        <v>43</v>
      </c>
      <c r="G94" s="134" t="str">
        <f t="shared" si="32"/>
        <v>20193340100</v>
      </c>
      <c r="H94" s="134" t="str">
        <f t="shared" si="33"/>
        <v>40100</v>
      </c>
      <c r="I94" s="159" t="str">
        <f t="shared" si="61"/>
        <v>2019334010041000</v>
      </c>
      <c r="J94" s="23">
        <f>SUMIF(base!$AD:$AD,$G94,base!AG:AG)</f>
        <v>500000</v>
      </c>
      <c r="K94" s="23">
        <f>SUMIF(base!$AD:$AD,$G94,base!AI:AI)</f>
        <v>0</v>
      </c>
      <c r="L94" s="30">
        <f>SUMIF(base!$AD:$AD,$G94,base!AK:AK)</f>
        <v>0</v>
      </c>
      <c r="M94" s="30">
        <f>SUMIF(base!$AD:$AD,$G94,base!AM:AM)</f>
        <v>0</v>
      </c>
      <c r="N94" s="30">
        <f>SUMIF(base!$AD:$AD,$G94,base!AJ:AJ)</f>
        <v>0</v>
      </c>
      <c r="O94" s="23">
        <f>SUMIF(base!$AD:$AD,$G94,base!AL:AL)</f>
        <v>0</v>
      </c>
      <c r="P94" s="23">
        <f>SUMIF(base!$AD:$AD,$G94,base!AN:AN)</f>
        <v>0</v>
      </c>
      <c r="Q94" s="39">
        <f t="shared" si="55"/>
        <v>0</v>
      </c>
      <c r="R94" s="23">
        <f>SUMIF(base!$AD:$AD,$G94,base!AO:AO)</f>
        <v>0</v>
      </c>
      <c r="T94" s="30">
        <f>SUMIF(base!$AE:$AE,$I94,base!AJ:AJ)</f>
        <v>0</v>
      </c>
      <c r="U94" s="30">
        <f t="shared" si="56"/>
        <v>0</v>
      </c>
      <c r="V94" s="30">
        <f>SUMIF(base!$AD:$AD,$G94,base!AJ:AJ)</f>
        <v>0</v>
      </c>
    </row>
    <row r="95" spans="1:22" ht="24.95" customHeight="1">
      <c r="A95" s="96"/>
      <c r="B95" s="97"/>
      <c r="C95" s="135"/>
      <c r="D95" s="134"/>
      <c r="E95" s="134"/>
      <c r="F95" s="134"/>
      <c r="G95" s="134" t="str">
        <f t="shared" si="32"/>
        <v/>
      </c>
      <c r="H95" s="134" t="str">
        <f t="shared" si="33"/>
        <v/>
      </c>
      <c r="I95" s="159"/>
      <c r="J95" s="71"/>
      <c r="K95" s="71"/>
      <c r="L95" s="30"/>
      <c r="M95" s="30"/>
      <c r="N95" s="30"/>
      <c r="O95" s="71"/>
      <c r="P95" s="71"/>
      <c r="Q95" s="39">
        <f t="shared" si="55"/>
        <v>0</v>
      </c>
      <c r="R95" s="71"/>
      <c r="T95" s="30"/>
      <c r="U95" s="30">
        <f t="shared" si="56"/>
        <v>0</v>
      </c>
      <c r="V95" s="30">
        <f>SUMIF(base!$AD:$AD,$G95,base!AJ:AJ)</f>
        <v>0</v>
      </c>
    </row>
    <row r="96" spans="1:22" ht="24.95" customHeight="1">
      <c r="A96" s="210" t="s">
        <v>250</v>
      </c>
      <c r="B96" s="210"/>
      <c r="C96" s="211"/>
      <c r="D96" s="134"/>
      <c r="E96" s="134"/>
      <c r="F96" s="134"/>
      <c r="G96" s="134" t="str">
        <f t="shared" si="32"/>
        <v/>
      </c>
      <c r="H96" s="134" t="str">
        <f t="shared" si="33"/>
        <v/>
      </c>
      <c r="I96" s="159"/>
      <c r="J96" s="24">
        <f>J97</f>
        <v>600000</v>
      </c>
      <c r="K96" s="24">
        <f t="shared" ref="K96:V96" si="69">K97</f>
        <v>600000</v>
      </c>
      <c r="L96" s="24">
        <f t="shared" si="69"/>
        <v>0</v>
      </c>
      <c r="M96" s="24">
        <f t="shared" si="69"/>
        <v>600000</v>
      </c>
      <c r="N96" s="24">
        <f t="shared" si="69"/>
        <v>0</v>
      </c>
      <c r="O96" s="24">
        <f t="shared" si="69"/>
        <v>0</v>
      </c>
      <c r="P96" s="24">
        <f t="shared" si="69"/>
        <v>0</v>
      </c>
      <c r="Q96" s="40">
        <f t="shared" si="55"/>
        <v>1</v>
      </c>
      <c r="R96" s="24">
        <f t="shared" si="69"/>
        <v>0</v>
      </c>
      <c r="T96" s="24">
        <f t="shared" si="69"/>
        <v>0</v>
      </c>
      <c r="U96" s="24">
        <f t="shared" si="56"/>
        <v>0</v>
      </c>
      <c r="V96" s="24">
        <f t="shared" si="69"/>
        <v>0</v>
      </c>
    </row>
    <row r="97" spans="1:22" ht="24.95" customHeight="1">
      <c r="A97" s="96"/>
      <c r="B97" s="20" t="s">
        <v>79</v>
      </c>
      <c r="C97" s="61" t="s">
        <v>251</v>
      </c>
      <c r="D97" s="134" t="s">
        <v>252</v>
      </c>
      <c r="E97" s="134" t="s">
        <v>42</v>
      </c>
      <c r="F97" s="134" t="s">
        <v>43</v>
      </c>
      <c r="G97" s="134" t="str">
        <f t="shared" si="32"/>
        <v>20193130100</v>
      </c>
      <c r="H97" s="134" t="str">
        <f t="shared" si="33"/>
        <v>30100</v>
      </c>
      <c r="I97" s="159" t="str">
        <f t="shared" si="61"/>
        <v>2019313010041000</v>
      </c>
      <c r="J97" s="23">
        <f>SUMIF(base!$AD:$AD,$G97,base!AG:AG)</f>
        <v>600000</v>
      </c>
      <c r="K97" s="23">
        <f>SUMIF(base!$AD:$AD,$G97,base!AI:AI)</f>
        <v>600000</v>
      </c>
      <c r="L97" s="30">
        <f>SUMIF(base!$AD:$AD,$G97,base!AK:AK)</f>
        <v>0</v>
      </c>
      <c r="M97" s="30">
        <f>SUMIF(base!$AD:$AD,$G97,base!AM:AM)</f>
        <v>600000</v>
      </c>
      <c r="N97" s="30">
        <f>SUMIF(base!$AD:$AD,$G97,base!AJ:AJ)</f>
        <v>0</v>
      </c>
      <c r="O97" s="23">
        <f>SUMIF(base!$AD:$AD,$G97,base!AL:AL)</f>
        <v>0</v>
      </c>
      <c r="P97" s="23">
        <f>SUMIF(base!$AD:$AD,$G97,base!AN:AN)</f>
        <v>0</v>
      </c>
      <c r="Q97" s="39">
        <f t="shared" si="55"/>
        <v>1</v>
      </c>
      <c r="R97" s="23">
        <f>SUMIF(base!$AD:$AD,$G97,base!AO:AO)</f>
        <v>0</v>
      </c>
      <c r="T97" s="30">
        <f>SUMIF(base!$AE:$AE,$I97,base!AJ:AJ)</f>
        <v>0</v>
      </c>
      <c r="U97" s="30">
        <f t="shared" si="56"/>
        <v>0</v>
      </c>
      <c r="V97" s="30">
        <f>SUMIF(base!$AD:$AD,$G97,base!AJ:AJ)</f>
        <v>0</v>
      </c>
    </row>
    <row r="98" spans="1:22" ht="24.95" customHeight="1">
      <c r="A98" s="96"/>
      <c r="B98" s="97"/>
      <c r="C98" s="135"/>
      <c r="D98" s="134"/>
      <c r="E98" s="134"/>
      <c r="F98" s="134"/>
      <c r="G98" s="134" t="str">
        <f t="shared" si="32"/>
        <v/>
      </c>
      <c r="H98" s="134" t="str">
        <f t="shared" si="33"/>
        <v/>
      </c>
      <c r="I98" s="159"/>
      <c r="J98" s="71"/>
      <c r="K98" s="71"/>
      <c r="L98" s="30"/>
      <c r="M98" s="30"/>
      <c r="N98" s="30"/>
      <c r="O98" s="71"/>
      <c r="P98" s="71"/>
      <c r="Q98" s="39">
        <f t="shared" si="55"/>
        <v>0</v>
      </c>
      <c r="R98" s="71"/>
      <c r="T98" s="30"/>
      <c r="U98" s="30">
        <f t="shared" si="56"/>
        <v>0</v>
      </c>
      <c r="V98" s="30"/>
    </row>
    <row r="99" spans="1:22" ht="24.95" customHeight="1">
      <c r="A99" s="210" t="s">
        <v>253</v>
      </c>
      <c r="B99" s="210"/>
      <c r="C99" s="211"/>
      <c r="D99" s="134"/>
      <c r="E99" s="134"/>
      <c r="F99" s="134"/>
      <c r="G99" s="134" t="str">
        <f t="shared" si="32"/>
        <v/>
      </c>
      <c r="H99" s="134" t="str">
        <f t="shared" si="33"/>
        <v/>
      </c>
      <c r="I99" s="159"/>
      <c r="J99" s="24">
        <f>J100</f>
        <v>200000</v>
      </c>
      <c r="K99" s="24">
        <f t="shared" ref="K99:V99" si="70">K100</f>
        <v>200000</v>
      </c>
      <c r="L99" s="24">
        <f t="shared" si="70"/>
        <v>0</v>
      </c>
      <c r="M99" s="24">
        <f t="shared" si="70"/>
        <v>200000</v>
      </c>
      <c r="N99" s="24">
        <f t="shared" si="70"/>
        <v>0</v>
      </c>
      <c r="O99" s="24">
        <f t="shared" si="70"/>
        <v>0</v>
      </c>
      <c r="P99" s="24">
        <f t="shared" si="70"/>
        <v>0</v>
      </c>
      <c r="Q99" s="40">
        <f t="shared" si="55"/>
        <v>1</v>
      </c>
      <c r="R99" s="24">
        <f t="shared" si="70"/>
        <v>0</v>
      </c>
      <c r="T99" s="24">
        <f t="shared" si="70"/>
        <v>0</v>
      </c>
      <c r="U99" s="24">
        <f t="shared" si="56"/>
        <v>0</v>
      </c>
      <c r="V99" s="24">
        <f t="shared" si="70"/>
        <v>0</v>
      </c>
    </row>
    <row r="100" spans="1:22" ht="24.95" customHeight="1">
      <c r="A100" s="96"/>
      <c r="B100" s="20" t="s">
        <v>79</v>
      </c>
      <c r="C100" s="61" t="s">
        <v>254</v>
      </c>
      <c r="D100" s="134" t="s">
        <v>255</v>
      </c>
      <c r="E100" s="134" t="s">
        <v>42</v>
      </c>
      <c r="F100" s="134" t="s">
        <v>43</v>
      </c>
      <c r="G100" s="134" t="str">
        <f t="shared" si="32"/>
        <v>20192230100</v>
      </c>
      <c r="H100" s="134" t="str">
        <f t="shared" si="33"/>
        <v>30100</v>
      </c>
      <c r="I100" s="159" t="str">
        <f t="shared" si="61"/>
        <v>2019223010041000</v>
      </c>
      <c r="J100" s="23">
        <f>SUMIF(base!$AD:$AD,$G100,base!AG:AG)</f>
        <v>200000</v>
      </c>
      <c r="K100" s="23">
        <f>SUMIF(base!$AD:$AD,$G100,base!AI:AI)</f>
        <v>200000</v>
      </c>
      <c r="L100" s="30">
        <f>SUMIF(base!$AD:$AD,$G100,base!AK:AK)</f>
        <v>0</v>
      </c>
      <c r="M100" s="30">
        <f>SUMIF(base!$AD:$AD,$G100,base!AM:AM)</f>
        <v>200000</v>
      </c>
      <c r="N100" s="30">
        <f>SUMIF(base!$AD:$AD,$G100,base!AJ:AJ)</f>
        <v>0</v>
      </c>
      <c r="O100" s="23">
        <f>SUMIF(base!$AD:$AD,$G100,base!AL:AL)</f>
        <v>0</v>
      </c>
      <c r="P100" s="23">
        <f>SUMIF(base!$AD:$AD,$G100,base!AN:AN)</f>
        <v>0</v>
      </c>
      <c r="Q100" s="39">
        <f t="shared" si="55"/>
        <v>1</v>
      </c>
      <c r="R100" s="23">
        <f>SUMIF(base!$AD:$AD,$G100,base!AO:AO)</f>
        <v>0</v>
      </c>
      <c r="T100" s="30">
        <f>SUMIF(base!$AE:$AE,$I100,base!AJ:AJ)</f>
        <v>0</v>
      </c>
      <c r="U100" s="30">
        <f t="shared" si="56"/>
        <v>0</v>
      </c>
      <c r="V100" s="30">
        <f>SUMIF(base!$AD:$AD,$G100,base!AJ:AJ)</f>
        <v>0</v>
      </c>
    </row>
    <row r="101" spans="1:22" ht="24.95" customHeight="1">
      <c r="A101" s="96"/>
      <c r="B101" s="20"/>
      <c r="C101" s="61"/>
      <c r="D101" s="134"/>
      <c r="E101" s="134"/>
      <c r="F101" s="134"/>
      <c r="G101" s="134" t="str">
        <f t="shared" si="32"/>
        <v/>
      </c>
      <c r="H101" s="134" t="str">
        <f t="shared" si="33"/>
        <v/>
      </c>
      <c r="I101" s="159"/>
      <c r="J101" s="23"/>
      <c r="K101" s="23"/>
      <c r="L101" s="30"/>
      <c r="M101" s="30"/>
      <c r="N101" s="30"/>
      <c r="O101" s="23"/>
      <c r="P101" s="23"/>
      <c r="Q101" s="39">
        <f t="shared" si="55"/>
        <v>0</v>
      </c>
      <c r="R101" s="23"/>
      <c r="T101" s="30"/>
      <c r="U101" s="30">
        <f t="shared" si="56"/>
        <v>0</v>
      </c>
      <c r="V101" s="30"/>
    </row>
    <row r="102" spans="1:22" ht="34.5" customHeight="1">
      <c r="A102" s="210" t="s">
        <v>256</v>
      </c>
      <c r="B102" s="210"/>
      <c r="C102" s="211"/>
      <c r="D102" s="134"/>
      <c r="E102" s="134"/>
      <c r="F102" s="134"/>
      <c r="G102" s="134" t="str">
        <f t="shared" si="32"/>
        <v/>
      </c>
      <c r="H102" s="134" t="str">
        <f t="shared" si="33"/>
        <v/>
      </c>
      <c r="I102" s="159"/>
      <c r="J102" s="24">
        <f>SUM(J103:J104)</f>
        <v>1000000</v>
      </c>
      <c r="K102" s="24">
        <f t="shared" ref="K102:R102" si="71">SUM(K103:K104)</f>
        <v>0</v>
      </c>
      <c r="L102" s="24">
        <f t="shared" si="71"/>
        <v>0</v>
      </c>
      <c r="M102" s="24">
        <f t="shared" ref="M102" si="72">SUM(M103:M104)</f>
        <v>0</v>
      </c>
      <c r="N102" s="24">
        <f t="shared" si="71"/>
        <v>0</v>
      </c>
      <c r="O102" s="24">
        <f t="shared" si="71"/>
        <v>0</v>
      </c>
      <c r="P102" s="24">
        <f t="shared" si="71"/>
        <v>0</v>
      </c>
      <c r="Q102" s="40">
        <f t="shared" si="55"/>
        <v>0</v>
      </c>
      <c r="R102" s="24">
        <f t="shared" si="71"/>
        <v>0</v>
      </c>
      <c r="T102" s="24">
        <f t="shared" ref="T102:V102" si="73">SUM(T103:T104)</f>
        <v>0</v>
      </c>
      <c r="U102" s="24">
        <f t="shared" si="56"/>
        <v>0</v>
      </c>
      <c r="V102" s="24">
        <f t="shared" si="73"/>
        <v>0</v>
      </c>
    </row>
    <row r="103" spans="1:22" ht="24.95" customHeight="1">
      <c r="A103" s="96"/>
      <c r="B103" s="20" t="s">
        <v>79</v>
      </c>
      <c r="C103" s="61" t="s">
        <v>257</v>
      </c>
      <c r="D103" s="134" t="s">
        <v>258</v>
      </c>
      <c r="E103" s="134" t="s">
        <v>42</v>
      </c>
      <c r="F103" s="134" t="s">
        <v>43</v>
      </c>
      <c r="G103" s="134" t="str">
        <f t="shared" si="32"/>
        <v>20191830100</v>
      </c>
      <c r="H103" s="134" t="str">
        <f t="shared" si="33"/>
        <v>30100</v>
      </c>
      <c r="I103" s="159" t="str">
        <f t="shared" si="61"/>
        <v>2019183010041000</v>
      </c>
      <c r="J103" s="37">
        <f>SUMIF(base!$AD:$AD,$G103,base!AG:AG)</f>
        <v>500000</v>
      </c>
      <c r="K103" s="30">
        <f>SUMIF(base!$AD:$AD,$G103,base!AI:AI)</f>
        <v>0</v>
      </c>
      <c r="L103" s="38">
        <f>SUMIF(base!$AD:$AD,$G103,base!AK:AK)</f>
        <v>0</v>
      </c>
      <c r="M103" s="38">
        <f>SUMIF(base!$AD:$AD,$G103,base!AM:AM)</f>
        <v>0</v>
      </c>
      <c r="N103" s="38">
        <f>SUMIF(base!$AD:$AD,$G103,base!AJ:AJ)</f>
        <v>0</v>
      </c>
      <c r="O103" s="38">
        <f>SUMIF(base!$AD:$AD,$G103,base!AL:AL)</f>
        <v>0</v>
      </c>
      <c r="P103" s="30">
        <f>SUMIF(base!$AD:$AD,$G103,base!AN:AN)</f>
        <v>0</v>
      </c>
      <c r="Q103" s="39">
        <f t="shared" si="55"/>
        <v>0</v>
      </c>
      <c r="R103" s="30">
        <f>SUMIF(base!$AD:$AD,$G103,base!AO:AO)</f>
        <v>0</v>
      </c>
      <c r="T103" s="30">
        <f>SUMIF(base!$AE:$AE,$I103,base!AJ:AJ)</f>
        <v>0</v>
      </c>
      <c r="U103" s="38">
        <f t="shared" si="56"/>
        <v>0</v>
      </c>
      <c r="V103" s="38">
        <f>SUMIF(base!$AD:$AD,$G103,base!AJ:AJ)</f>
        <v>0</v>
      </c>
    </row>
    <row r="104" spans="1:22" ht="24.95" customHeight="1">
      <c r="A104" s="96"/>
      <c r="B104" s="20" t="s">
        <v>79</v>
      </c>
      <c r="C104" s="61" t="s">
        <v>257</v>
      </c>
      <c r="D104" s="134" t="s">
        <v>258</v>
      </c>
      <c r="E104" s="134" t="s">
        <v>51</v>
      </c>
      <c r="F104" s="134" t="s">
        <v>43</v>
      </c>
      <c r="G104" s="134" t="str">
        <f t="shared" ref="G104:G108" si="74">CONCATENATE(D104,E104,F104)</f>
        <v>20191840100</v>
      </c>
      <c r="H104" s="134" t="str">
        <f t="shared" ref="H104:H108" si="75">CONCATENATE(E104,F104)</f>
        <v>40100</v>
      </c>
      <c r="I104" s="159" t="str">
        <f t="shared" si="61"/>
        <v>2019184010041000</v>
      </c>
      <c r="J104" s="37">
        <f>SUMIF(base!$AD:$AD,$G104,base!AG:AG)</f>
        <v>500000</v>
      </c>
      <c r="K104" s="30">
        <f>SUMIF(base!$AD:$AD,$G104,base!AI:AI)</f>
        <v>0</v>
      </c>
      <c r="L104" s="38">
        <f>SUMIF(base!$AD:$AD,$G104,base!AK:AK)</f>
        <v>0</v>
      </c>
      <c r="M104" s="38">
        <f>SUMIF(base!$AD:$AD,$G104,base!AM:AM)</f>
        <v>0</v>
      </c>
      <c r="N104" s="38">
        <f>SUMIF(base!$AD:$AD,$G104,base!AJ:AJ)</f>
        <v>0</v>
      </c>
      <c r="O104" s="38">
        <f>SUMIF(base!$AD:$AD,$G104,base!AL:AL)</f>
        <v>0</v>
      </c>
      <c r="P104" s="30">
        <f>SUMIF(base!$AD:$AD,$G104,base!AN:AN)</f>
        <v>0</v>
      </c>
      <c r="Q104" s="39">
        <f t="shared" si="55"/>
        <v>0</v>
      </c>
      <c r="R104" s="30">
        <f>SUMIF(base!$AD:$AD,$G104,base!AO:AO)</f>
        <v>0</v>
      </c>
      <c r="T104" s="30">
        <f>SUMIF(base!$AE:$AE,$I104,base!AJ:AJ)</f>
        <v>0</v>
      </c>
      <c r="U104" s="38">
        <f t="shared" si="56"/>
        <v>0</v>
      </c>
      <c r="V104" s="38">
        <f>SUMIF(base!$AD:$AD,$G104,base!AJ:AJ)</f>
        <v>0</v>
      </c>
    </row>
    <row r="105" spans="1:22" ht="24.95" customHeight="1">
      <c r="A105" s="96"/>
      <c r="B105" s="20"/>
      <c r="C105" s="61"/>
      <c r="D105" s="134"/>
      <c r="E105" s="134"/>
      <c r="F105" s="134"/>
      <c r="G105" s="134" t="str">
        <f t="shared" si="74"/>
        <v/>
      </c>
      <c r="H105" s="134" t="str">
        <f t="shared" si="75"/>
        <v/>
      </c>
      <c r="I105" s="159"/>
      <c r="J105" s="23"/>
      <c r="K105" s="23"/>
      <c r="L105" s="30"/>
      <c r="M105" s="30"/>
      <c r="N105" s="30"/>
      <c r="O105" s="23"/>
      <c r="P105" s="23"/>
      <c r="Q105" s="39">
        <f t="shared" si="55"/>
        <v>0</v>
      </c>
      <c r="R105" s="23"/>
      <c r="T105" s="30"/>
      <c r="U105" s="30">
        <f t="shared" si="56"/>
        <v>0</v>
      </c>
      <c r="V105" s="30"/>
    </row>
    <row r="106" spans="1:22" ht="42" customHeight="1">
      <c r="A106" s="210" t="s">
        <v>259</v>
      </c>
      <c r="B106" s="210"/>
      <c r="C106" s="211"/>
      <c r="D106" s="134"/>
      <c r="E106" s="134"/>
      <c r="F106" s="134"/>
      <c r="G106" s="134" t="str">
        <f t="shared" si="74"/>
        <v/>
      </c>
      <c r="H106" s="134" t="str">
        <f t="shared" si="75"/>
        <v/>
      </c>
      <c r="I106" s="159"/>
      <c r="J106" s="24">
        <f>J107</f>
        <v>1500000</v>
      </c>
      <c r="K106" s="24">
        <f t="shared" ref="K106:V106" si="76">K107</f>
        <v>1500000</v>
      </c>
      <c r="L106" s="24">
        <f t="shared" si="76"/>
        <v>0</v>
      </c>
      <c r="M106" s="24">
        <f t="shared" si="76"/>
        <v>1500000</v>
      </c>
      <c r="N106" s="24">
        <f t="shared" si="76"/>
        <v>0</v>
      </c>
      <c r="O106" s="24">
        <f t="shared" si="76"/>
        <v>0</v>
      </c>
      <c r="P106" s="24">
        <f t="shared" si="76"/>
        <v>0</v>
      </c>
      <c r="Q106" s="40">
        <f t="shared" ref="Q106:Q114" si="77">IFERROR(M106/(K106-L106),0)</f>
        <v>1</v>
      </c>
      <c r="R106" s="24">
        <f t="shared" si="76"/>
        <v>0</v>
      </c>
      <c r="T106" s="24">
        <f t="shared" si="76"/>
        <v>0</v>
      </c>
      <c r="U106" s="24">
        <f t="shared" si="56"/>
        <v>0</v>
      </c>
      <c r="V106" s="24">
        <f t="shared" si="76"/>
        <v>0</v>
      </c>
    </row>
    <row r="107" spans="1:22" ht="24.95" customHeight="1">
      <c r="A107" s="96"/>
      <c r="B107" s="20" t="s">
        <v>79</v>
      </c>
      <c r="C107" s="61" t="s">
        <v>260</v>
      </c>
      <c r="D107" s="134" t="s">
        <v>261</v>
      </c>
      <c r="E107" s="134">
        <v>3</v>
      </c>
      <c r="F107" s="134" t="s">
        <v>43</v>
      </c>
      <c r="G107" s="134" t="str">
        <f t="shared" si="74"/>
        <v>20192630100</v>
      </c>
      <c r="H107" s="134" t="str">
        <f t="shared" si="75"/>
        <v>30100</v>
      </c>
      <c r="I107" s="159" t="str">
        <f t="shared" si="61"/>
        <v>2019263010041000</v>
      </c>
      <c r="J107" s="37">
        <f>SUMIF(base!$AD:$AD,$G107,base!AG:AG)</f>
        <v>1500000</v>
      </c>
      <c r="K107" s="30">
        <f>SUMIF(base!$AD:$AD,$G107,base!AI:AI)</f>
        <v>1500000</v>
      </c>
      <c r="L107" s="38">
        <f>SUMIF(base!$AD:$AD,$G107,base!AK:AK)</f>
        <v>0</v>
      </c>
      <c r="M107" s="38">
        <f>SUMIF(base!$AD:$AD,$G107,base!AM:AM)</f>
        <v>1500000</v>
      </c>
      <c r="N107" s="38">
        <f>SUMIF(base!$AD:$AD,$G107,base!AJ:AJ)</f>
        <v>0</v>
      </c>
      <c r="O107" s="38">
        <f>SUMIF(base!$AD:$AD,$G107,base!AL:AL)</f>
        <v>0</v>
      </c>
      <c r="P107" s="30">
        <f>SUMIF(base!$AD:$AD,$G107,base!AN:AN)</f>
        <v>0</v>
      </c>
      <c r="Q107" s="39">
        <f t="shared" si="77"/>
        <v>1</v>
      </c>
      <c r="R107" s="30">
        <f>SUMIF(base!$AD:$AD,$G107,base!AO:AO)</f>
        <v>0</v>
      </c>
      <c r="T107" s="30">
        <f>SUMIF(base!$AE:$AE,$I107,base!AJ:AJ)</f>
        <v>0</v>
      </c>
      <c r="U107" s="38">
        <f t="shared" si="56"/>
        <v>0</v>
      </c>
      <c r="V107" s="38">
        <f>SUMIF(base!$AD:$AD,$G107,base!AJ:AJ)</f>
        <v>0</v>
      </c>
    </row>
    <row r="108" spans="1:22" ht="24.95" customHeight="1">
      <c r="A108" s="96"/>
      <c r="B108" s="20"/>
      <c r="C108" s="61"/>
      <c r="D108" s="134"/>
      <c r="E108" s="134"/>
      <c r="F108" s="134"/>
      <c r="G108" s="134" t="str">
        <f t="shared" si="74"/>
        <v/>
      </c>
      <c r="H108" s="134" t="str">
        <f t="shared" si="75"/>
        <v/>
      </c>
      <c r="I108" s="159"/>
      <c r="J108" s="23"/>
      <c r="K108" s="23"/>
      <c r="L108" s="30"/>
      <c r="M108" s="30"/>
      <c r="N108" s="30"/>
      <c r="O108" s="23"/>
      <c r="P108" s="23"/>
      <c r="Q108" s="39">
        <f t="shared" si="77"/>
        <v>0</v>
      </c>
      <c r="R108" s="23"/>
      <c r="T108" s="30"/>
      <c r="U108" s="30">
        <f t="shared" si="56"/>
        <v>0</v>
      </c>
      <c r="V108" s="30"/>
    </row>
    <row r="109" spans="1:22" ht="24.95" customHeight="1">
      <c r="A109" s="208" t="s">
        <v>262</v>
      </c>
      <c r="B109" s="208"/>
      <c r="C109" s="208"/>
      <c r="D109" s="102"/>
      <c r="E109" s="122"/>
      <c r="F109" s="122"/>
      <c r="G109" s="121"/>
      <c r="H109" s="121"/>
      <c r="I109" s="121"/>
      <c r="J109" s="103">
        <f t="shared" ref="J109:R109" si="78">J10</f>
        <v>18251228</v>
      </c>
      <c r="K109" s="103">
        <f t="shared" si="78"/>
        <v>15868828</v>
      </c>
      <c r="L109" s="103">
        <f t="shared" si="78"/>
        <v>439990</v>
      </c>
      <c r="M109" s="103">
        <f t="shared" ref="M109" si="79">M10</f>
        <v>8300659</v>
      </c>
      <c r="N109" s="103">
        <f t="shared" si="78"/>
        <v>7128179</v>
      </c>
      <c r="O109" s="103">
        <f t="shared" si="78"/>
        <v>0</v>
      </c>
      <c r="P109" s="103">
        <f t="shared" si="78"/>
        <v>0</v>
      </c>
      <c r="Q109" s="120">
        <f t="shared" si="77"/>
        <v>0.53799638054401766</v>
      </c>
      <c r="R109" s="103">
        <f t="shared" si="78"/>
        <v>0</v>
      </c>
      <c r="T109" s="103">
        <f>T11</f>
        <v>7128179</v>
      </c>
      <c r="U109" s="103">
        <f t="shared" si="56"/>
        <v>0</v>
      </c>
      <c r="V109" s="103">
        <f>V11</f>
        <v>7128179</v>
      </c>
    </row>
    <row r="110" spans="1:22" ht="24.95" customHeight="1">
      <c r="A110" s="212"/>
      <c r="B110" s="212"/>
      <c r="C110" s="212"/>
      <c r="D110" s="212"/>
      <c r="E110" s="4"/>
      <c r="F110" s="4"/>
      <c r="G110" s="4"/>
      <c r="H110" s="4"/>
      <c r="I110" s="4"/>
      <c r="J110" s="132"/>
      <c r="K110" s="132"/>
      <c r="L110" s="132"/>
      <c r="M110" s="132"/>
      <c r="N110" s="133"/>
      <c r="O110" s="132"/>
      <c r="P110" s="132"/>
      <c r="Q110" s="154">
        <f t="shared" si="77"/>
        <v>0</v>
      </c>
      <c r="R110" s="132"/>
    </row>
    <row r="111" spans="1:22" ht="24.95" customHeight="1">
      <c r="A111" s="192" t="s">
        <v>263</v>
      </c>
      <c r="B111" s="192"/>
      <c r="C111" s="192"/>
      <c r="D111" s="193"/>
      <c r="E111" s="131">
        <v>3</v>
      </c>
      <c r="F111" s="153" t="s">
        <v>43</v>
      </c>
      <c r="G111" s="130" t="str">
        <f>E111&amp;F111</f>
        <v>30100</v>
      </c>
      <c r="H111" s="129"/>
      <c r="I111" s="160"/>
      <c r="J111" s="128">
        <f t="shared" ref="J111:O113" si="80">SUMIF($H:$H,$G111,J:J)</f>
        <v>14951228</v>
      </c>
      <c r="K111" s="128">
        <f t="shared" si="80"/>
        <v>14518828</v>
      </c>
      <c r="L111" s="128">
        <f t="shared" si="80"/>
        <v>339990</v>
      </c>
      <c r="M111" s="128">
        <f t="shared" si="80"/>
        <v>8300659</v>
      </c>
      <c r="N111" s="128">
        <f t="shared" si="80"/>
        <v>5878179</v>
      </c>
      <c r="O111" s="128">
        <f t="shared" si="80"/>
        <v>0</v>
      </c>
      <c r="P111" s="128">
        <f>SUMIF($H:$H,$G111,P:P)</f>
        <v>0</v>
      </c>
      <c r="Q111" s="155">
        <f t="shared" si="77"/>
        <v>0.58542590020423391</v>
      </c>
      <c r="R111" s="128">
        <f>SUMIF($H:$H,$G111,R:R)</f>
        <v>0</v>
      </c>
    </row>
    <row r="112" spans="1:22" ht="24.95" customHeight="1">
      <c r="A112" s="194"/>
      <c r="B112" s="194"/>
      <c r="C112" s="194"/>
      <c r="D112" s="195"/>
      <c r="E112" s="131">
        <v>3</v>
      </c>
      <c r="F112" s="153" t="s">
        <v>156</v>
      </c>
      <c r="G112" s="130" t="str">
        <f>E112&amp;F112</f>
        <v>30188</v>
      </c>
      <c r="H112" s="129"/>
      <c r="I112" s="160"/>
      <c r="J112" s="128">
        <f t="shared" si="80"/>
        <v>0</v>
      </c>
      <c r="K112" s="128">
        <f t="shared" si="80"/>
        <v>400000</v>
      </c>
      <c r="L112" s="128">
        <f t="shared" si="80"/>
        <v>0</v>
      </c>
      <c r="M112" s="128">
        <f t="shared" si="80"/>
        <v>0</v>
      </c>
      <c r="N112" s="128">
        <f t="shared" si="80"/>
        <v>400000</v>
      </c>
      <c r="O112" s="128">
        <f t="shared" si="80"/>
        <v>0</v>
      </c>
      <c r="P112" s="128">
        <f>SUMIF($H:$H,$G112,P:P)</f>
        <v>0</v>
      </c>
      <c r="Q112" s="155">
        <f t="shared" si="77"/>
        <v>0</v>
      </c>
      <c r="R112" s="128">
        <f>SUMIF($H:$H,$G112,R:R)</f>
        <v>0</v>
      </c>
    </row>
    <row r="113" spans="1:18" ht="24.95" customHeight="1">
      <c r="A113" s="194"/>
      <c r="B113" s="194"/>
      <c r="C113" s="194"/>
      <c r="D113" s="195"/>
      <c r="E113" s="131">
        <v>4</v>
      </c>
      <c r="F113" s="153" t="s">
        <v>43</v>
      </c>
      <c r="G113" s="130" t="str">
        <f>E113&amp;F111</f>
        <v>40100</v>
      </c>
      <c r="H113" s="129"/>
      <c r="I113" s="160"/>
      <c r="J113" s="128">
        <f t="shared" si="80"/>
        <v>3300000</v>
      </c>
      <c r="K113" s="128">
        <f t="shared" si="80"/>
        <v>950000</v>
      </c>
      <c r="L113" s="128">
        <f t="shared" si="80"/>
        <v>100000</v>
      </c>
      <c r="M113" s="128">
        <f t="shared" si="80"/>
        <v>0</v>
      </c>
      <c r="N113" s="128">
        <f t="shared" si="80"/>
        <v>850000</v>
      </c>
      <c r="O113" s="128">
        <f t="shared" si="80"/>
        <v>0</v>
      </c>
      <c r="P113" s="128">
        <f>SUMIF($H:$H,$G113,P:P)</f>
        <v>0</v>
      </c>
      <c r="Q113" s="155">
        <f t="shared" si="77"/>
        <v>0</v>
      </c>
      <c r="R113" s="128">
        <f>SUMIF($H:$H,$G113,R:R)</f>
        <v>0</v>
      </c>
    </row>
    <row r="114" spans="1:18" ht="24.95" customHeight="1">
      <c r="A114" s="196"/>
      <c r="B114" s="196"/>
      <c r="C114" s="196"/>
      <c r="D114" s="197"/>
      <c r="E114" s="206" t="s">
        <v>264</v>
      </c>
      <c r="F114" s="207"/>
      <c r="G114" s="104"/>
      <c r="H114" s="104"/>
      <c r="I114" s="104"/>
      <c r="J114" s="105">
        <f t="shared" ref="J114:R114" si="81">SUM(J111:J113)</f>
        <v>18251228</v>
      </c>
      <c r="K114" s="105">
        <f t="shared" si="81"/>
        <v>15868828</v>
      </c>
      <c r="L114" s="105">
        <f t="shared" si="81"/>
        <v>439990</v>
      </c>
      <c r="M114" s="105">
        <f t="shared" si="81"/>
        <v>8300659</v>
      </c>
      <c r="N114" s="105">
        <f t="shared" si="81"/>
        <v>7128179</v>
      </c>
      <c r="O114" s="105">
        <f t="shared" si="81"/>
        <v>0</v>
      </c>
      <c r="P114" s="105">
        <f t="shared" si="81"/>
        <v>0</v>
      </c>
      <c r="Q114" s="106">
        <f t="shared" si="77"/>
        <v>0.53799638054401766</v>
      </c>
      <c r="R114" s="105">
        <f t="shared" si="81"/>
        <v>0</v>
      </c>
    </row>
    <row r="115" spans="1:18">
      <c r="A115" s="191"/>
      <c r="B115" s="191"/>
      <c r="C115" s="191"/>
      <c r="D115" s="191"/>
    </row>
    <row r="116" spans="1:18">
      <c r="A116" s="213" t="s">
        <v>144</v>
      </c>
      <c r="B116" s="213"/>
      <c r="C116" s="213"/>
      <c r="D116" s="213"/>
      <c r="J116" s="127">
        <f t="shared" ref="J116:R116" si="82">J109-J114</f>
        <v>0</v>
      </c>
      <c r="K116" s="127">
        <f t="shared" si="82"/>
        <v>0</v>
      </c>
      <c r="L116" s="127">
        <f t="shared" si="82"/>
        <v>0</v>
      </c>
      <c r="M116" s="127">
        <f t="shared" si="82"/>
        <v>0</v>
      </c>
      <c r="N116" s="127">
        <f t="shared" si="82"/>
        <v>0</v>
      </c>
      <c r="O116" s="127">
        <f t="shared" si="82"/>
        <v>0</v>
      </c>
      <c r="P116" s="127">
        <f t="shared" si="82"/>
        <v>0</v>
      </c>
      <c r="Q116" s="127"/>
      <c r="R116" s="127">
        <f t="shared" si="82"/>
        <v>0</v>
      </c>
    </row>
  </sheetData>
  <mergeCells count="37">
    <mergeCell ref="T9:V9"/>
    <mergeCell ref="A116:D116"/>
    <mergeCell ref="A5:R5"/>
    <mergeCell ref="A6:R6"/>
    <mergeCell ref="A9:C9"/>
    <mergeCell ref="A10:C10"/>
    <mergeCell ref="A11:C11"/>
    <mergeCell ref="A12:C12"/>
    <mergeCell ref="A13:C13"/>
    <mergeCell ref="A17:C17"/>
    <mergeCell ref="A21:C21"/>
    <mergeCell ref="A27:C27"/>
    <mergeCell ref="A30:C30"/>
    <mergeCell ref="A35:C35"/>
    <mergeCell ref="A111:D114"/>
    <mergeCell ref="E114:F114"/>
    <mergeCell ref="A106:C106"/>
    <mergeCell ref="A109:C109"/>
    <mergeCell ref="A51:C51"/>
    <mergeCell ref="A99:C99"/>
    <mergeCell ref="A115:D115"/>
    <mergeCell ref="A110:D110"/>
    <mergeCell ref="A80:C80"/>
    <mergeCell ref="A89:C89"/>
    <mergeCell ref="A96:C96"/>
    <mergeCell ref="A84:C84"/>
    <mergeCell ref="A93:C93"/>
    <mergeCell ref="A102:C102"/>
    <mergeCell ref="A39:C39"/>
    <mergeCell ref="A43:C43"/>
    <mergeCell ref="A54:C54"/>
    <mergeCell ref="A74:C74"/>
    <mergeCell ref="A77:C77"/>
    <mergeCell ref="A57:C57"/>
    <mergeCell ref="A65:C65"/>
    <mergeCell ref="A70:C70"/>
    <mergeCell ref="A46:C46"/>
  </mergeCells>
  <conditionalFormatting sqref="L105:M105 L108:M108 J95:K95 J88:K88 J38:K38 J73:K73 L100:M101 J34:K34 J64:K64 J69:K69 J79:K79 J83:K83 J50:M50 L16:M16 J98:M98 J56:M56 J76:M76 J92:M92 J45:M45 L47:M48 L94:M95 L85:M88 L81:M83 L78:M79 L71:M73 L66:M69 L58:M64 L52:M53 J47:K47 L36:M38 J36:K36 L31:M34 L28:M29 L22:M26 L18:M20 R17 R21 R27 R30 R92:R93 R98 R45:R47 R56:R57 R76:R77 R34:R36 R50:R51 R64:R65 R69:R70 R79:R80 R83:R84 R95 R88 R73 R38 R12:R13 O38:P38 O73:P73 O88:P88 O95:P95 O83:P83 O79:P79 O69:P69 O64:P64 O50:P50 O34:P34 O76:P76 O56:P56 O45:P45 O98:P98 O92:P92 J8:R8 O47:P47 J93:P93 J84:P84 J80:P80 J77:P77 J70:P70 J65:P65 J57:P57 J51:P51 J46:P46 O36:P36 J35:P35 J30:P30 J27:P27 J21:P21 J17:P17 J12:P13">
    <cfRule type="cellIs" dxfId="147" priority="275" operator="lessThan">
      <formula>0</formula>
    </cfRule>
  </conditionalFormatting>
  <conditionalFormatting sqref="J37:K37 J28:K29 J66:K68 J22:K26 J85:K87 J58:K63 J31:K33 J71:K72 J94:K94 J108:K108 J48:K49 J14:K16 J18:K20 J40:K42 J52:K53 J75:K75 J78:K78 J81:K82 J97:K97 J100:K101 J105:K105 L14:M15 J91:K91 N14 J55:K55 J44:K44 R39 R43 R74 R89 R96 R14:R16 R52:R54 R77:R78 R80:R82 R99:R102 R105:R106 R18:R20 R108 R94 R71:R72 R48 R31:R33 R37 R58:R63 R85:R87 R22:R26 R66:R68 R28:R29 O28:P29 O66:P68 O22:P26 O85:P87 O58:P63 O37:P37 O31:P33 O48:P49 O71:P72 O94:P94 O107:P108 O18:P20 O103:P105 O100:P101 O81:P82 O78:P78 O52:P53 O14:P16 J106:P106 J102:P102 J99:P99 J96:P96 J89:P89 J80:P80 J77:P77 J74:P74 J54:P54 J43:P43 J39:P39 O40:P42 O44:P44 O55:P55 O75:P75 O90:P91 O97:P97">
    <cfRule type="cellIs" dxfId="146" priority="269" operator="equal">
      <formula>0</formula>
    </cfRule>
    <cfRule type="cellIs" dxfId="145" priority="270" operator="lessThan">
      <formula>0</formula>
    </cfRule>
  </conditionalFormatting>
  <conditionalFormatting sqref="L49:M49">
    <cfRule type="cellIs" dxfId="144" priority="266" operator="lessThan">
      <formula>0</formula>
    </cfRule>
  </conditionalFormatting>
  <conditionalFormatting sqref="R49">
    <cfRule type="cellIs" dxfId="143" priority="264" operator="equal">
      <formula>0</formula>
    </cfRule>
    <cfRule type="cellIs" dxfId="142" priority="265" operator="lessThan">
      <formula>0</formula>
    </cfRule>
  </conditionalFormatting>
  <conditionalFormatting sqref="J103:J104 R103:R104">
    <cfRule type="cellIs" dxfId="141" priority="257" operator="equal">
      <formula>0</formula>
    </cfRule>
    <cfRule type="cellIs" dxfId="140" priority="258" operator="lessThan">
      <formula>0</formula>
    </cfRule>
  </conditionalFormatting>
  <conditionalFormatting sqref="L103:M104">
    <cfRule type="cellIs" dxfId="139" priority="255" operator="equal">
      <formula>0</formula>
    </cfRule>
    <cfRule type="cellIs" dxfId="138" priority="256" operator="lessThan">
      <formula>0</formula>
    </cfRule>
  </conditionalFormatting>
  <conditionalFormatting sqref="K103:K104">
    <cfRule type="cellIs" dxfId="137" priority="253" operator="equal">
      <formula>0</formula>
    </cfRule>
    <cfRule type="cellIs" dxfId="136" priority="254" operator="lessThan">
      <formula>0</formula>
    </cfRule>
  </conditionalFormatting>
  <conditionalFormatting sqref="J107 R107">
    <cfRule type="cellIs" dxfId="135" priority="246" operator="equal">
      <formula>0</formula>
    </cfRule>
    <cfRule type="cellIs" dxfId="134" priority="247" operator="lessThan">
      <formula>0</formula>
    </cfRule>
  </conditionalFormatting>
  <conditionalFormatting sqref="L107:M107">
    <cfRule type="cellIs" dxfId="133" priority="244" operator="equal">
      <formula>0</formula>
    </cfRule>
    <cfRule type="cellIs" dxfId="132" priority="245" operator="lessThan">
      <formula>0</formula>
    </cfRule>
  </conditionalFormatting>
  <conditionalFormatting sqref="K107">
    <cfRule type="cellIs" dxfId="131" priority="242" operator="equal">
      <formula>0</formula>
    </cfRule>
    <cfRule type="cellIs" dxfId="130" priority="243" operator="lessThan">
      <formula>0</formula>
    </cfRule>
  </conditionalFormatting>
  <conditionalFormatting sqref="L40:M42 L44:M44">
    <cfRule type="cellIs" dxfId="129" priority="218" operator="lessThan">
      <formula>0</formula>
    </cfRule>
  </conditionalFormatting>
  <conditionalFormatting sqref="R44 R40:R42">
    <cfRule type="cellIs" dxfId="128" priority="216" operator="equal">
      <formula>0</formula>
    </cfRule>
    <cfRule type="cellIs" dxfId="127" priority="217" operator="lessThan">
      <formula>0</formula>
    </cfRule>
  </conditionalFormatting>
  <conditionalFormatting sqref="L55:M55">
    <cfRule type="cellIs" dxfId="126" priority="215" operator="lessThan">
      <formula>0</formula>
    </cfRule>
  </conditionalFormatting>
  <conditionalFormatting sqref="R55">
    <cfRule type="cellIs" dxfId="125" priority="213" operator="equal">
      <formula>0</formula>
    </cfRule>
    <cfRule type="cellIs" dxfId="124" priority="214" operator="lessThan">
      <formula>0</formula>
    </cfRule>
  </conditionalFormatting>
  <conditionalFormatting sqref="L75:M75">
    <cfRule type="cellIs" dxfId="123" priority="212" operator="lessThan">
      <formula>0</formula>
    </cfRule>
  </conditionalFormatting>
  <conditionalFormatting sqref="R75">
    <cfRule type="cellIs" dxfId="122" priority="210" operator="equal">
      <formula>0</formula>
    </cfRule>
    <cfRule type="cellIs" dxfId="121" priority="211" operator="lessThan">
      <formula>0</formula>
    </cfRule>
  </conditionalFormatting>
  <conditionalFormatting sqref="L91:M91">
    <cfRule type="cellIs" dxfId="120" priority="206" operator="lessThan">
      <formula>0</formula>
    </cfRule>
  </conditionalFormatting>
  <conditionalFormatting sqref="R91">
    <cfRule type="cellIs" dxfId="119" priority="204" operator="equal">
      <formula>0</formula>
    </cfRule>
    <cfRule type="cellIs" dxfId="118" priority="205" operator="lessThan">
      <formula>0</formula>
    </cfRule>
  </conditionalFormatting>
  <conditionalFormatting sqref="L97:M97">
    <cfRule type="cellIs" dxfId="117" priority="203" operator="lessThan">
      <formula>0</formula>
    </cfRule>
  </conditionalFormatting>
  <conditionalFormatting sqref="R97">
    <cfRule type="cellIs" dxfId="116" priority="201" operator="equal">
      <formula>0</formula>
    </cfRule>
    <cfRule type="cellIs" dxfId="115" priority="202" operator="lessThan">
      <formula>0</formula>
    </cfRule>
  </conditionalFormatting>
  <conditionalFormatting sqref="N105 N108 N98 N100:N101 N16 N45 N50 N56 N76 N92 N47:N48 N94:N95 N85:N88 N81:N83 N78:N79 N71:N73 N66:N69 N58:N64 N52:N53 N36:N38 N31:N34 N28:N29 N22:N26 N18:N20">
    <cfRule type="cellIs" dxfId="114" priority="174" operator="lessThan">
      <formula>0</formula>
    </cfRule>
  </conditionalFormatting>
  <conditionalFormatting sqref="N15">
    <cfRule type="cellIs" dxfId="113" priority="172" operator="equal">
      <formula>0</formula>
    </cfRule>
    <cfRule type="cellIs" dxfId="112" priority="173" operator="lessThan">
      <formula>0</formula>
    </cfRule>
  </conditionalFormatting>
  <conditionalFormatting sqref="N49">
    <cfRule type="cellIs" dxfId="111" priority="171" operator="lessThan">
      <formula>0</formula>
    </cfRule>
  </conditionalFormatting>
  <conditionalFormatting sqref="N103:N104">
    <cfRule type="cellIs" dxfId="110" priority="169" operator="equal">
      <formula>0</formula>
    </cfRule>
    <cfRule type="cellIs" dxfId="109" priority="170" operator="lessThan">
      <formula>0</formula>
    </cfRule>
  </conditionalFormatting>
  <conditionalFormatting sqref="N107">
    <cfRule type="cellIs" dxfId="108" priority="167" operator="equal">
      <formula>0</formula>
    </cfRule>
    <cfRule type="cellIs" dxfId="107" priority="168" operator="lessThan">
      <formula>0</formula>
    </cfRule>
  </conditionalFormatting>
  <conditionalFormatting sqref="N40:N42 N44">
    <cfRule type="cellIs" dxfId="106" priority="166" operator="lessThan">
      <formula>0</formula>
    </cfRule>
  </conditionalFormatting>
  <conditionalFormatting sqref="N55">
    <cfRule type="cellIs" dxfId="105" priority="165" operator="lessThan">
      <formula>0</formula>
    </cfRule>
  </conditionalFormatting>
  <conditionalFormatting sqref="N75">
    <cfRule type="cellIs" dxfId="104" priority="164" operator="lessThan">
      <formula>0</formula>
    </cfRule>
  </conditionalFormatting>
  <conditionalFormatting sqref="N91">
    <cfRule type="cellIs" dxfId="103" priority="163" operator="lessThan">
      <formula>0</formula>
    </cfRule>
  </conditionalFormatting>
  <conditionalFormatting sqref="N97">
    <cfRule type="cellIs" dxfId="102" priority="162" operator="lessThan">
      <formula>0</formula>
    </cfRule>
  </conditionalFormatting>
  <conditionalFormatting sqref="R114 A9:R9 E114:P114 A109:P109 A10:P11">
    <cfRule type="containsText" dxfId="101" priority="142" operator="containsText" text="0944">
      <formula>NOT(ISERROR(SEARCH("0944",A9)))</formula>
    </cfRule>
  </conditionalFormatting>
  <conditionalFormatting sqref="R10">
    <cfRule type="containsText" dxfId="100" priority="141" operator="containsText" text="0944">
      <formula>NOT(ISERROR(SEARCH("0944",R10)))</formula>
    </cfRule>
  </conditionalFormatting>
  <conditionalFormatting sqref="R11">
    <cfRule type="containsText" dxfId="99" priority="140" operator="containsText" text="0944">
      <formula>NOT(ISERROR(SEARCH("0944",R11)))</formula>
    </cfRule>
  </conditionalFormatting>
  <conditionalFormatting sqref="R109">
    <cfRule type="containsText" dxfId="98" priority="139" operator="containsText" text="0944">
      <formula>NOT(ISERROR(SEARCH("0944",R109)))</formula>
    </cfRule>
  </conditionalFormatting>
  <conditionalFormatting sqref="A111:A112">
    <cfRule type="containsText" dxfId="97" priority="138" operator="containsText" text="0944">
      <formula>NOT(ISERROR(SEARCH("0944",A111)))</formula>
    </cfRule>
  </conditionalFormatting>
  <conditionalFormatting sqref="J90:K90">
    <cfRule type="cellIs" dxfId="96" priority="125" operator="equal">
      <formula>0</formula>
    </cfRule>
    <cfRule type="cellIs" dxfId="95" priority="126" operator="lessThan">
      <formula>0</formula>
    </cfRule>
  </conditionalFormatting>
  <conditionalFormatting sqref="L90:M90">
    <cfRule type="cellIs" dxfId="94" priority="124" operator="lessThan">
      <formula>0</formula>
    </cfRule>
  </conditionalFormatting>
  <conditionalFormatting sqref="R90">
    <cfRule type="cellIs" dxfId="93" priority="122" operator="equal">
      <formula>0</formula>
    </cfRule>
    <cfRule type="cellIs" dxfId="92" priority="123" operator="lessThan">
      <formula>0</formula>
    </cfRule>
  </conditionalFormatting>
  <conditionalFormatting sqref="N90">
    <cfRule type="cellIs" dxfId="91" priority="121" operator="lessThan">
      <formula>0</formula>
    </cfRule>
  </conditionalFormatting>
  <conditionalFormatting sqref="Q38 Q73 Q88 Q95 Q98 Q92:Q93 Q83:Q84 Q79:Q80 Q76:Q77 Q69:Q70 Q64:Q65 Q56:Q57 Q50:Q51 Q45:Q47 Q34:Q36 Q30 Q27 Q21 Q17 Q12:Q13">
    <cfRule type="cellIs" dxfId="90" priority="71" operator="lessThan">
      <formula>0</formula>
    </cfRule>
  </conditionalFormatting>
  <conditionalFormatting sqref="Q28:Q29 Q66:Q68 Q22:Q26 Q85:Q87 Q58:Q63 Q37 Q31:Q33 Q48 Q71:Q72 Q94 Q108 Q18:Q20 Q14:Q16 Q105:Q106 Q99:Q102 Q96 Q89 Q80:Q82 Q77:Q78 Q74 Q52:Q54 Q43 Q39">
    <cfRule type="cellIs" dxfId="89" priority="69" operator="equal">
      <formula>0</formula>
    </cfRule>
    <cfRule type="cellIs" dxfId="88" priority="70" operator="lessThan">
      <formula>0</formula>
    </cfRule>
  </conditionalFormatting>
  <conditionalFormatting sqref="Q49">
    <cfRule type="cellIs" dxfId="87" priority="67" operator="equal">
      <formula>0</formula>
    </cfRule>
    <cfRule type="cellIs" dxfId="86" priority="68" operator="lessThan">
      <formula>0</formula>
    </cfRule>
  </conditionalFormatting>
  <conditionalFormatting sqref="Q103:Q104">
    <cfRule type="cellIs" dxfId="85" priority="65" operator="equal">
      <formula>0</formula>
    </cfRule>
    <cfRule type="cellIs" dxfId="84" priority="66" operator="lessThan">
      <formula>0</formula>
    </cfRule>
  </conditionalFormatting>
  <conditionalFormatting sqref="Q107">
    <cfRule type="cellIs" dxfId="83" priority="63" operator="equal">
      <formula>0</formula>
    </cfRule>
    <cfRule type="cellIs" dxfId="82" priority="64" operator="lessThan">
      <formula>0</formula>
    </cfRule>
  </conditionalFormatting>
  <conditionalFormatting sqref="Q40:Q42 Q44">
    <cfRule type="cellIs" dxfId="81" priority="61" operator="equal">
      <formula>0</formula>
    </cfRule>
    <cfRule type="cellIs" dxfId="80" priority="62" operator="lessThan">
      <formula>0</formula>
    </cfRule>
  </conditionalFormatting>
  <conditionalFormatting sqref="Q55">
    <cfRule type="cellIs" dxfId="79" priority="59" operator="equal">
      <formula>0</formula>
    </cfRule>
    <cfRule type="cellIs" dxfId="78" priority="60" operator="lessThan">
      <formula>0</formula>
    </cfRule>
  </conditionalFormatting>
  <conditionalFormatting sqref="Q75">
    <cfRule type="cellIs" dxfId="77" priority="57" operator="equal">
      <formula>0</formula>
    </cfRule>
    <cfRule type="cellIs" dxfId="76" priority="58" operator="lessThan">
      <formula>0</formula>
    </cfRule>
  </conditionalFormatting>
  <conditionalFormatting sqref="Q91">
    <cfRule type="cellIs" dxfId="75" priority="55" operator="equal">
      <formula>0</formula>
    </cfRule>
    <cfRule type="cellIs" dxfId="74" priority="56" operator="lessThan">
      <formula>0</formula>
    </cfRule>
  </conditionalFormatting>
  <conditionalFormatting sqref="Q97">
    <cfRule type="cellIs" dxfId="73" priority="53" operator="equal">
      <formula>0</formula>
    </cfRule>
    <cfRule type="cellIs" dxfId="72" priority="54" operator="lessThan">
      <formula>0</formula>
    </cfRule>
  </conditionalFormatting>
  <conditionalFormatting sqref="Q114">
    <cfRule type="containsText" dxfId="71" priority="52" operator="containsText" text="0944">
      <formula>NOT(ISERROR(SEARCH("0944",Q114)))</formula>
    </cfRule>
  </conditionalFormatting>
  <conditionalFormatting sqref="Q10">
    <cfRule type="containsText" dxfId="70" priority="51" operator="containsText" text="0944">
      <formula>NOT(ISERROR(SEARCH("0944",Q10)))</formula>
    </cfRule>
  </conditionalFormatting>
  <conditionalFormatting sqref="Q11">
    <cfRule type="containsText" dxfId="69" priority="50" operator="containsText" text="0944">
      <formula>NOT(ISERROR(SEARCH("0944",Q11)))</formula>
    </cfRule>
  </conditionalFormatting>
  <conditionalFormatting sqref="Q109">
    <cfRule type="containsText" dxfId="68" priority="49" operator="containsText" text="0944">
      <formula>NOT(ISERROR(SEARCH("0944",Q109)))</formula>
    </cfRule>
  </conditionalFormatting>
  <conditionalFormatting sqref="Q90">
    <cfRule type="cellIs" dxfId="67" priority="47" operator="equal">
      <formula>0</formula>
    </cfRule>
    <cfRule type="cellIs" dxfId="66" priority="48" operator="lessThan">
      <formula>0</formula>
    </cfRule>
  </conditionalFormatting>
  <conditionalFormatting sqref="T10:V10">
    <cfRule type="containsText" dxfId="65" priority="46" operator="containsText" text="0944">
      <formula>NOT(ISERROR(SEARCH("0944",T10)))</formula>
    </cfRule>
  </conditionalFormatting>
  <conditionalFormatting sqref="T9">
    <cfRule type="containsText" dxfId="64" priority="45" operator="containsText" text="0944">
      <formula>NOT(ISERROR(SEARCH("0944",T9)))</formula>
    </cfRule>
  </conditionalFormatting>
  <conditionalFormatting sqref="T105 T108 T100:T101 T98 T92:T95 T76:T88 T56:T73 T50:T53 T45:T48 T16:T38 T12:T13 V12:V13 V17 V21 V27 V30 V35 V46 V51 V57 V65 V70 V77 V80 V84 V93">
    <cfRule type="cellIs" dxfId="63" priority="44" operator="lessThan">
      <formula>0</formula>
    </cfRule>
  </conditionalFormatting>
  <conditionalFormatting sqref="T14:T15 V14 T106 T102 T99 T96 T89 T80 T77 T74 T54 T43 T39 V39 V43 V54 V74 V77 V80 V89 V96 V99 V102 V106">
    <cfRule type="cellIs" dxfId="62" priority="42" operator="equal">
      <formula>0</formula>
    </cfRule>
    <cfRule type="cellIs" dxfId="61" priority="43" operator="lessThan">
      <formula>0</formula>
    </cfRule>
  </conditionalFormatting>
  <conditionalFormatting sqref="T49">
    <cfRule type="cellIs" dxfId="60" priority="41" operator="lessThan">
      <formula>0</formula>
    </cfRule>
  </conditionalFormatting>
  <conditionalFormatting sqref="T103:T104">
    <cfRule type="cellIs" dxfId="59" priority="39" operator="equal">
      <formula>0</formula>
    </cfRule>
    <cfRule type="cellIs" dxfId="58" priority="40" operator="lessThan">
      <formula>0</formula>
    </cfRule>
  </conditionalFormatting>
  <conditionalFormatting sqref="T107">
    <cfRule type="cellIs" dxfId="57" priority="37" operator="equal">
      <formula>0</formula>
    </cfRule>
    <cfRule type="cellIs" dxfId="56" priority="38" operator="lessThan">
      <formula>0</formula>
    </cfRule>
  </conditionalFormatting>
  <conditionalFormatting sqref="T40:T42 T44">
    <cfRule type="cellIs" dxfId="55" priority="36" operator="lessThan">
      <formula>0</formula>
    </cfRule>
  </conditionalFormatting>
  <conditionalFormatting sqref="T55">
    <cfRule type="cellIs" dxfId="54" priority="35" operator="lessThan">
      <formula>0</formula>
    </cfRule>
  </conditionalFormatting>
  <conditionalFormatting sqref="T75">
    <cfRule type="cellIs" dxfId="53" priority="34" operator="lessThan">
      <formula>0</formula>
    </cfRule>
  </conditionalFormatting>
  <conditionalFormatting sqref="T91">
    <cfRule type="cellIs" dxfId="52" priority="33" operator="lessThan">
      <formula>0</formula>
    </cfRule>
  </conditionalFormatting>
  <conditionalFormatting sqref="T97">
    <cfRule type="cellIs" dxfId="51" priority="32" operator="lessThan">
      <formula>0</formula>
    </cfRule>
  </conditionalFormatting>
  <conditionalFormatting sqref="V105 V108 V98 V100:V101 V16 V45 V50 V56 V76 V92 V47:V48 V94:V95 V85:V88 V81:V83 V78:V79 V71:V73 V66:V69 V58:V64 V52:V53 V36:V38 V31:V34 V28:V29 V22:V26 V18:V20">
    <cfRule type="cellIs" dxfId="50" priority="31" operator="lessThan">
      <formula>0</formula>
    </cfRule>
  </conditionalFormatting>
  <conditionalFormatting sqref="V15">
    <cfRule type="cellIs" dxfId="49" priority="29" operator="equal">
      <formula>0</formula>
    </cfRule>
    <cfRule type="cellIs" dxfId="48" priority="30" operator="lessThan">
      <formula>0</formula>
    </cfRule>
  </conditionalFormatting>
  <conditionalFormatting sqref="V49">
    <cfRule type="cellIs" dxfId="47" priority="28" operator="lessThan">
      <formula>0</formula>
    </cfRule>
  </conditionalFormatting>
  <conditionalFormatting sqref="V103:V104">
    <cfRule type="cellIs" dxfId="46" priority="26" operator="equal">
      <formula>0</formula>
    </cfRule>
    <cfRule type="cellIs" dxfId="45" priority="27" operator="lessThan">
      <formula>0</formula>
    </cfRule>
  </conditionalFormatting>
  <conditionalFormatting sqref="V107">
    <cfRule type="cellIs" dxfId="44" priority="24" operator="equal">
      <formula>0</formula>
    </cfRule>
    <cfRule type="cellIs" dxfId="43" priority="25" operator="lessThan">
      <formula>0</formula>
    </cfRule>
  </conditionalFormatting>
  <conditionalFormatting sqref="V40:V42 V44">
    <cfRule type="cellIs" dxfId="42" priority="23" operator="lessThan">
      <formula>0</formula>
    </cfRule>
  </conditionalFormatting>
  <conditionalFormatting sqref="V55">
    <cfRule type="cellIs" dxfId="41" priority="22" operator="lessThan">
      <formula>0</formula>
    </cfRule>
  </conditionalFormatting>
  <conditionalFormatting sqref="V75">
    <cfRule type="cellIs" dxfId="40" priority="21" operator="lessThan">
      <formula>0</formula>
    </cfRule>
  </conditionalFormatting>
  <conditionalFormatting sqref="V91">
    <cfRule type="cellIs" dxfId="39" priority="20" operator="lessThan">
      <formula>0</formula>
    </cfRule>
  </conditionalFormatting>
  <conditionalFormatting sqref="V97">
    <cfRule type="cellIs" dxfId="38" priority="19" operator="lessThan">
      <formula>0</formula>
    </cfRule>
  </conditionalFormatting>
  <conditionalFormatting sqref="T11 T109 V109 V11">
    <cfRule type="containsText" dxfId="37" priority="18" operator="containsText" text="0944">
      <formula>NOT(ISERROR(SEARCH("0944",T11)))</formula>
    </cfRule>
  </conditionalFormatting>
  <conditionalFormatting sqref="T90">
    <cfRule type="cellIs" dxfId="36" priority="17" operator="lessThan">
      <formula>0</formula>
    </cfRule>
  </conditionalFormatting>
  <conditionalFormatting sqref="V90">
    <cfRule type="cellIs" dxfId="35" priority="16" operator="lessThan">
      <formula>0</formula>
    </cfRule>
  </conditionalFormatting>
  <conditionalFormatting sqref="U105 U108 U100:U101 U98 U92:U95 U76:U88 U56:U73 U50:U53 U45:U48 U16:U38 U12:U13">
    <cfRule type="cellIs" dxfId="34" priority="15" operator="lessThan">
      <formula>0</formula>
    </cfRule>
  </conditionalFormatting>
  <conditionalFormatting sqref="U14:U15 U106 U102 U99 U96 U89 U80 U77 U74 U54 U43 U39">
    <cfRule type="cellIs" dxfId="33" priority="13" operator="equal">
      <formula>0</formula>
    </cfRule>
    <cfRule type="cellIs" dxfId="32" priority="14" operator="lessThan">
      <formula>0</formula>
    </cfRule>
  </conditionalFormatting>
  <conditionalFormatting sqref="U49">
    <cfRule type="cellIs" dxfId="31" priority="12" operator="lessThan">
      <formula>0</formula>
    </cfRule>
  </conditionalFormatting>
  <conditionalFormatting sqref="U103:U104">
    <cfRule type="cellIs" dxfId="30" priority="10" operator="equal">
      <formula>0</formula>
    </cfRule>
    <cfRule type="cellIs" dxfId="29" priority="11" operator="lessThan">
      <formula>0</formula>
    </cfRule>
  </conditionalFormatting>
  <conditionalFormatting sqref="U107">
    <cfRule type="cellIs" dxfId="28" priority="8" operator="equal">
      <formula>0</formula>
    </cfRule>
    <cfRule type="cellIs" dxfId="27" priority="9" operator="lessThan">
      <formula>0</formula>
    </cfRule>
  </conditionalFormatting>
  <conditionalFormatting sqref="U40:U42 U44">
    <cfRule type="cellIs" dxfId="26" priority="7" operator="lessThan">
      <formula>0</formula>
    </cfRule>
  </conditionalFormatting>
  <conditionalFormatting sqref="U55">
    <cfRule type="cellIs" dxfId="25" priority="6" operator="lessThan">
      <formula>0</formula>
    </cfRule>
  </conditionalFormatting>
  <conditionalFormatting sqref="U75">
    <cfRule type="cellIs" dxfId="24" priority="5" operator="lessThan">
      <formula>0</formula>
    </cfRule>
  </conditionalFormatting>
  <conditionalFormatting sqref="U91">
    <cfRule type="cellIs" dxfId="23" priority="4" operator="lessThan">
      <formula>0</formula>
    </cfRule>
  </conditionalFormatting>
  <conditionalFormatting sqref="U97">
    <cfRule type="cellIs" dxfId="22" priority="3" operator="lessThan">
      <formula>0</formula>
    </cfRule>
  </conditionalFormatting>
  <conditionalFormatting sqref="U11 U109">
    <cfRule type="containsText" dxfId="21" priority="2" operator="containsText" text="0944">
      <formula>NOT(ISERROR(SEARCH("0944",U11)))</formula>
    </cfRule>
  </conditionalFormatting>
  <conditionalFormatting sqref="U90">
    <cfRule type="cellIs" dxfId="20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J11 J10" evalError="1"/>
    <ignoredError sqref="B14:B15 B18:B19 B22:B25 B28 B31:B33 B36:B37 B40:B41 B44 B47:B49 B52 B55 B58:B63 B66:B68 B71:B72 B75 B78 B81:B82 B85:B87 B90:B91 B94 B97 B100 B103:B104 B107 R16 D14:H14 R20 J20:L20 J16:L16 D28:F107 D15:F15 F111:F113 J17 O20:P20 O16:P16 D16:H25" numberStoredAsText="1"/>
    <ignoredError sqref="N107 N103:N104 N100 N97 N94 N90:N91 N85:N87 N81:N82 N78 N75:N76 N71:N73 N66:N69 N58:N64 N55:N56 N52:N53 N47:N50 N44:N45 N40:N42 N36:N38 N31:N34 N28:N29 N22:N26 N18:N20 N15:N16 Q10:Q114 U11:U109 V17:V107" 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71" operator="containsText" text="80" id="{C300E809-0685-417C-BEB5-A5DCF8107138}">
            <xm:f>NOT(ISERROR(SEARCH("80",'P:\DAD\CGOF\COORC\DIEPO\2018\PLANILHÃO\Execução\[MCTIC  2018 - Execução Orçamentária - 20  DEZ_18.xlsx]ADM. CENTRAL'!#REF!)))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72" operator="containsText" text="50" id="{E28D2868-A7EE-44B4-8250-21C3D0AB8403}">
            <xm:f>NOT(ISERROR(SEARCH("50",'P:\DAD\CGOF\COORC\DIEPO\2018\PLANILHÃO\Execução\[MCTIC  2018 - Execução Orçamentária - 20  DEZ_18.xlsx]ADM. CENTRAL'!#REF!)))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F8:I8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-0.249977111117893"/>
    <pageSetUpPr fitToPage="1"/>
  </sheetPr>
  <dimension ref="A1:Z33"/>
  <sheetViews>
    <sheetView showGridLines="0" zoomScale="60" zoomScaleNormal="60" workbookViewId="0">
      <selection activeCell="J38" sqref="J38"/>
    </sheetView>
  </sheetViews>
  <sheetFormatPr defaultColWidth="9.140625" defaultRowHeight="14.25"/>
  <cols>
    <col min="1" max="1" width="5.140625" style="54" customWidth="1"/>
    <col min="2" max="2" width="10.7109375" style="55" customWidth="1"/>
    <col min="3" max="3" width="78.28515625" style="47" customWidth="1"/>
    <col min="4" max="4" width="11.140625" style="19" hidden="1" customWidth="1"/>
    <col min="5" max="5" width="9.42578125" style="19" customWidth="1"/>
    <col min="6" max="6" width="11.85546875" style="19" bestFit="1" customWidth="1"/>
    <col min="7" max="7" width="17.7109375" style="8" hidden="1" customWidth="1"/>
    <col min="8" max="9" width="25.5703125" style="8" hidden="1" customWidth="1"/>
    <col min="10" max="10" width="20.42578125" style="13" bestFit="1" customWidth="1"/>
    <col min="11" max="11" width="24.85546875" style="13" customWidth="1"/>
    <col min="12" max="13" width="23" style="10" customWidth="1"/>
    <col min="14" max="14" width="27.140625" style="13" customWidth="1"/>
    <col min="15" max="15" width="20.140625" style="10" hidden="1" customWidth="1"/>
    <col min="16" max="16" width="15.140625" style="10" hidden="1" customWidth="1"/>
    <col min="17" max="17" width="15.140625" style="10" customWidth="1"/>
    <col min="18" max="18" width="20.85546875" style="10" customWidth="1"/>
    <col min="19" max="19" width="5.85546875" style="4" customWidth="1"/>
    <col min="20" max="20" width="18.28515625" style="4" hidden="1" customWidth="1"/>
    <col min="21" max="21" width="26.140625" style="4" hidden="1" customWidth="1"/>
    <col min="22" max="22" width="18.28515625" style="4" hidden="1" customWidth="1"/>
    <col min="23" max="16384" width="9.140625" style="4"/>
  </cols>
  <sheetData>
    <row r="1" spans="1:26" ht="24.75" customHeight="1">
      <c r="D1" s="33"/>
      <c r="E1" s="33"/>
      <c r="F1" s="33"/>
      <c r="G1" s="32"/>
      <c r="H1" s="32"/>
      <c r="I1" s="32"/>
      <c r="J1" s="92"/>
      <c r="K1" s="92"/>
      <c r="L1" s="11"/>
      <c r="M1" s="11"/>
      <c r="S1" s="29">
        <f>1-(322489/4500000)</f>
        <v>0.92833577777777776</v>
      </c>
      <c r="T1" s="26" t="s">
        <v>0</v>
      </c>
      <c r="U1" s="29">
        <f>1-(763230/10650080)</f>
        <v>0.92833574959061338</v>
      </c>
      <c r="V1" s="26" t="s">
        <v>1</v>
      </c>
      <c r="W1" s="29">
        <f>1-(136161/1900000)</f>
        <v>0.92833631578947373</v>
      </c>
      <c r="X1" s="26" t="s">
        <v>2</v>
      </c>
      <c r="Y1" s="26">
        <f>1-(386070/5387200)</f>
        <v>0.92833568458568461</v>
      </c>
      <c r="Z1" s="26" t="s">
        <v>3</v>
      </c>
    </row>
    <row r="2" spans="1:26" ht="24.75" customHeight="1">
      <c r="D2" s="11"/>
      <c r="E2" s="11"/>
      <c r="F2" s="11"/>
      <c r="G2" s="11"/>
      <c r="H2" s="11"/>
      <c r="I2" s="11"/>
      <c r="L2" s="11"/>
      <c r="M2" s="11"/>
      <c r="O2" s="11"/>
      <c r="S2" s="29">
        <f>1-(110573/1518480)</f>
        <v>0.92718178705020815</v>
      </c>
      <c r="T2" s="26" t="s">
        <v>4</v>
      </c>
      <c r="U2" s="29">
        <f>1-(434858/6068000)</f>
        <v>0.92833586025049442</v>
      </c>
      <c r="V2" s="26" t="s">
        <v>5</v>
      </c>
      <c r="W2" s="29">
        <f>1-(173943/2427200)</f>
        <v>0.92833594264996699</v>
      </c>
      <c r="X2" s="26" t="s">
        <v>6</v>
      </c>
    </row>
    <row r="3" spans="1:26" s="3" customFormat="1" ht="29.25" customHeight="1">
      <c r="A3" s="179" t="s">
        <v>265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27">
        <f>1-(710575/9915330)</f>
        <v>0.92833571852878316</v>
      </c>
      <c r="T3" s="28" t="s">
        <v>8</v>
      </c>
      <c r="U3" s="27">
        <f>1-(1990591/27776640)</f>
        <v>0.92833578863390243</v>
      </c>
      <c r="V3" s="28" t="s">
        <v>9</v>
      </c>
      <c r="W3" s="27">
        <f>1-(424252/5920000)</f>
        <v>0.92833581081081085</v>
      </c>
      <c r="X3" s="28" t="s">
        <v>10</v>
      </c>
    </row>
    <row r="4" spans="1:26" s="3" customFormat="1" ht="23.25">
      <c r="A4" s="9"/>
      <c r="B4" s="56"/>
      <c r="C4" s="48"/>
      <c r="D4" s="18"/>
      <c r="E4" s="18"/>
      <c r="F4" s="18"/>
      <c r="G4" s="7"/>
      <c r="H4" s="7"/>
      <c r="I4" s="7"/>
      <c r="J4" s="6"/>
      <c r="K4" s="6"/>
      <c r="L4" s="12"/>
      <c r="M4" s="12"/>
      <c r="N4" s="6"/>
      <c r="O4" s="2"/>
      <c r="P4" s="1"/>
      <c r="Q4" s="1"/>
      <c r="R4" s="1"/>
    </row>
    <row r="5" spans="1:26" s="3" customFormat="1" ht="44.25" customHeight="1">
      <c r="A5" s="215" t="s">
        <v>15</v>
      </c>
      <c r="B5" s="215"/>
      <c r="C5" s="215"/>
      <c r="D5" s="223" t="s">
        <v>16</v>
      </c>
      <c r="E5" s="189" t="s">
        <v>17</v>
      </c>
      <c r="F5" s="189" t="s">
        <v>18</v>
      </c>
      <c r="G5" s="167" t="s">
        <v>19</v>
      </c>
      <c r="H5" s="167" t="s">
        <v>20</v>
      </c>
      <c r="I5" s="167" t="s">
        <v>21</v>
      </c>
      <c r="J5" s="187" t="s">
        <v>147</v>
      </c>
      <c r="K5" s="224" t="s">
        <v>24</v>
      </c>
      <c r="L5" s="215" t="s">
        <v>25</v>
      </c>
      <c r="M5" s="220" t="s">
        <v>26</v>
      </c>
      <c r="N5" s="187" t="s">
        <v>27</v>
      </c>
      <c r="O5" s="215" t="s">
        <v>28</v>
      </c>
      <c r="P5" s="215" t="s">
        <v>29</v>
      </c>
      <c r="Q5" s="220" t="s">
        <v>30</v>
      </c>
      <c r="R5" s="215" t="s">
        <v>31</v>
      </c>
      <c r="T5" s="164" t="s">
        <v>32</v>
      </c>
      <c r="U5" s="165"/>
      <c r="V5" s="166"/>
    </row>
    <row r="6" spans="1:26" ht="47.25" customHeight="1">
      <c r="A6" s="215"/>
      <c r="B6" s="215"/>
      <c r="C6" s="215"/>
      <c r="D6" s="223"/>
      <c r="E6" s="189"/>
      <c r="F6" s="189"/>
      <c r="G6" s="168"/>
      <c r="H6" s="168"/>
      <c r="I6" s="168"/>
      <c r="J6" s="188"/>
      <c r="K6" s="224"/>
      <c r="L6" s="215"/>
      <c r="M6" s="221"/>
      <c r="N6" s="188"/>
      <c r="O6" s="215"/>
      <c r="P6" s="215"/>
      <c r="Q6" s="221"/>
      <c r="R6" s="215"/>
      <c r="T6" s="122" t="s">
        <v>33</v>
      </c>
      <c r="U6" s="122" t="s">
        <v>34</v>
      </c>
      <c r="V6" s="122" t="s">
        <v>35</v>
      </c>
    </row>
    <row r="7" spans="1:26" ht="30.75" customHeight="1">
      <c r="A7" s="173" t="s">
        <v>95</v>
      </c>
      <c r="B7" s="173"/>
      <c r="C7" s="174"/>
      <c r="D7" s="111"/>
      <c r="E7" s="111"/>
      <c r="F7" s="111"/>
      <c r="G7" s="111" t="str">
        <f t="shared" ref="G7:G8" si="0">CONCATENATE(D7,E7,F7)</f>
        <v/>
      </c>
      <c r="H7" s="111" t="str">
        <f t="shared" ref="H7:H8" si="1">CONCATENATE(E7,F7)</f>
        <v/>
      </c>
      <c r="I7" s="111"/>
      <c r="J7" s="109">
        <f>J8</f>
        <v>42944584</v>
      </c>
      <c r="K7" s="109">
        <f t="shared" ref="K7:V7" si="2">K8</f>
        <v>42944584</v>
      </c>
      <c r="L7" s="109">
        <f t="shared" si="2"/>
        <v>0</v>
      </c>
      <c r="M7" s="109">
        <f t="shared" si="2"/>
        <v>34968771.990000002</v>
      </c>
      <c r="N7" s="109">
        <f t="shared" si="2"/>
        <v>7975812.0099999998</v>
      </c>
      <c r="O7" s="109">
        <f t="shared" si="2"/>
        <v>0</v>
      </c>
      <c r="P7" s="109">
        <f t="shared" si="2"/>
        <v>0</v>
      </c>
      <c r="Q7" s="110">
        <f t="shared" ref="Q7:Q30" si="3">IFERROR(M7/(K7-L7),0)</f>
        <v>0.81427664987976134</v>
      </c>
      <c r="R7" s="109">
        <f t="shared" si="2"/>
        <v>0</v>
      </c>
      <c r="T7" s="109">
        <f t="shared" si="2"/>
        <v>7975812.0099999998</v>
      </c>
      <c r="U7" s="109">
        <f>V7-T7</f>
        <v>0</v>
      </c>
      <c r="V7" s="109">
        <f t="shared" si="2"/>
        <v>7975812.0099999998</v>
      </c>
    </row>
    <row r="8" spans="1:26" ht="36" customHeight="1">
      <c r="A8" s="171" t="s">
        <v>100</v>
      </c>
      <c r="B8" s="171"/>
      <c r="C8" s="172"/>
      <c r="D8" s="112"/>
      <c r="E8" s="112"/>
      <c r="F8" s="113"/>
      <c r="G8" s="113" t="str">
        <f t="shared" si="0"/>
        <v/>
      </c>
      <c r="H8" s="113" t="str">
        <f t="shared" si="1"/>
        <v/>
      </c>
      <c r="I8" s="113"/>
      <c r="J8" s="114">
        <f t="shared" ref="J8:R8" si="4">J9+J12+J15+J18+J21+J24</f>
        <v>42944584</v>
      </c>
      <c r="K8" s="114">
        <f t="shared" si="4"/>
        <v>42944584</v>
      </c>
      <c r="L8" s="114">
        <f t="shared" si="4"/>
        <v>0</v>
      </c>
      <c r="M8" s="114">
        <f t="shared" ref="M8" si="5">M9+M12+M15+M18+M21+M24</f>
        <v>34968771.990000002</v>
      </c>
      <c r="N8" s="114">
        <f t="shared" si="4"/>
        <v>7975812.0099999998</v>
      </c>
      <c r="O8" s="114">
        <f t="shared" si="4"/>
        <v>0</v>
      </c>
      <c r="P8" s="114">
        <f t="shared" si="4"/>
        <v>0</v>
      </c>
      <c r="Q8" s="115">
        <f t="shared" si="3"/>
        <v>0.81427664987976134</v>
      </c>
      <c r="R8" s="114">
        <f t="shared" si="4"/>
        <v>0</v>
      </c>
      <c r="T8" s="114">
        <f t="shared" ref="T8:V8" si="6">T9+T12+T15+T18+T21+T24</f>
        <v>7975812.0099999998</v>
      </c>
      <c r="U8" s="114">
        <f t="shared" ref="U8:U26" si="7">V8-T8</f>
        <v>0</v>
      </c>
      <c r="V8" s="114">
        <f t="shared" si="6"/>
        <v>7975812.0099999998</v>
      </c>
    </row>
    <row r="9" spans="1:26" ht="17.25">
      <c r="A9" s="52"/>
      <c r="B9" s="60" t="s">
        <v>266</v>
      </c>
      <c r="C9" s="52" t="s">
        <v>267</v>
      </c>
      <c r="D9" s="44"/>
      <c r="E9" s="44"/>
      <c r="F9" s="44"/>
      <c r="G9" s="25"/>
      <c r="H9" s="25"/>
      <c r="I9" s="25"/>
      <c r="J9" s="24">
        <f t="shared" ref="J9:V9" si="8">J10</f>
        <v>750000</v>
      </c>
      <c r="K9" s="24">
        <f t="shared" si="8"/>
        <v>750000</v>
      </c>
      <c r="L9" s="24">
        <f t="shared" si="8"/>
        <v>0</v>
      </c>
      <c r="M9" s="24">
        <f t="shared" si="8"/>
        <v>750000</v>
      </c>
      <c r="N9" s="24">
        <f t="shared" si="8"/>
        <v>0</v>
      </c>
      <c r="O9" s="24">
        <f t="shared" si="8"/>
        <v>0</v>
      </c>
      <c r="P9" s="24">
        <f t="shared" si="8"/>
        <v>0</v>
      </c>
      <c r="Q9" s="40">
        <f t="shared" si="3"/>
        <v>1</v>
      </c>
      <c r="R9" s="24">
        <f t="shared" si="8"/>
        <v>0</v>
      </c>
      <c r="T9" s="24">
        <f t="shared" si="8"/>
        <v>0</v>
      </c>
      <c r="U9" s="24">
        <f t="shared" si="7"/>
        <v>0</v>
      </c>
      <c r="V9" s="24">
        <f t="shared" si="8"/>
        <v>0</v>
      </c>
    </row>
    <row r="10" spans="1:26" ht="15">
      <c r="A10" s="52"/>
      <c r="B10" s="60"/>
      <c r="C10" s="52"/>
      <c r="D10" s="44" t="s">
        <v>268</v>
      </c>
      <c r="E10" s="44" t="s">
        <v>42</v>
      </c>
      <c r="F10" s="44" t="s">
        <v>43</v>
      </c>
      <c r="G10" s="25" t="str">
        <f>CONCATENATE(D10,E10,F10)</f>
        <v>20195130100</v>
      </c>
      <c r="H10" s="25" t="str">
        <f>CONCATENATE(E10,F10)</f>
        <v>30100</v>
      </c>
      <c r="I10" s="25" t="str">
        <f>CONCATENATE(G10,41000)</f>
        <v>2019513010041000</v>
      </c>
      <c r="J10" s="38">
        <f>SUMIF(base!$AD:$AD,$G10,base!AG:AG)</f>
        <v>750000</v>
      </c>
      <c r="K10" s="43">
        <f>SUMIF(base!$AD:$AD,$G10,base!AI:AI)</f>
        <v>750000</v>
      </c>
      <c r="L10" s="43">
        <f>SUMIF(base!$AD:$AD,$G10,base!AK:AK)</f>
        <v>0</v>
      </c>
      <c r="M10" s="43">
        <f>SUMIF(base!$AD:$AD,$G10,base!AM:AM)</f>
        <v>750000</v>
      </c>
      <c r="N10" s="38">
        <f>SUMIF(base!$AE:$AE,$I10,base!AJ:AJ)</f>
        <v>0</v>
      </c>
      <c r="O10" s="38">
        <f>SUMIF(base!$AD:$AD,$G10,base!AL:AL)</f>
        <v>0</v>
      </c>
      <c r="P10" s="38">
        <f>SUMIF(base!$AD:$AD,$G10,base!AN:AN)</f>
        <v>0</v>
      </c>
      <c r="Q10" s="79">
        <f t="shared" si="3"/>
        <v>1</v>
      </c>
      <c r="R10" s="38">
        <f>SUMIF(base!$AD:$AD,$G10,base!AO:AO)</f>
        <v>0</v>
      </c>
      <c r="T10" s="95">
        <f>SUMIF(base!$AE:$AE,$I10,base!AJ:AJ)</f>
        <v>0</v>
      </c>
      <c r="U10" s="95">
        <f t="shared" si="7"/>
        <v>0</v>
      </c>
      <c r="V10" s="38">
        <f>SUMIF(base!$AD:$AD,$G10,base!AJ:AJ)</f>
        <v>0</v>
      </c>
    </row>
    <row r="11" spans="1:26" ht="15">
      <c r="A11" s="52"/>
      <c r="B11" s="60"/>
      <c r="C11" s="52"/>
      <c r="D11" s="44"/>
      <c r="E11" s="44"/>
      <c r="F11" s="44"/>
      <c r="G11" s="25" t="str">
        <f t="shared" ref="G11:G26" si="9">CONCATENATE(D11,E11,F11)</f>
        <v/>
      </c>
      <c r="H11" s="25" t="str">
        <f t="shared" ref="H11:H25" si="10">CONCATENATE(E11,F11)</f>
        <v/>
      </c>
      <c r="I11" s="162"/>
      <c r="J11" s="38"/>
      <c r="K11" s="43"/>
      <c r="L11" s="43"/>
      <c r="M11" s="43"/>
      <c r="N11" s="38">
        <f>K11-L11</f>
        <v>0</v>
      </c>
      <c r="O11" s="38"/>
      <c r="P11" s="38"/>
      <c r="Q11" s="79">
        <f t="shared" si="3"/>
        <v>0</v>
      </c>
      <c r="R11" s="38"/>
      <c r="T11" s="95"/>
      <c r="U11" s="95">
        <f t="shared" si="7"/>
        <v>0</v>
      </c>
      <c r="V11" s="38">
        <f>SUMIF(base!$AD:$AD,$G11,base!AJ:AJ)</f>
        <v>0</v>
      </c>
    </row>
    <row r="12" spans="1:26" ht="17.25">
      <c r="A12" s="52"/>
      <c r="B12" s="60" t="s">
        <v>269</v>
      </c>
      <c r="C12" s="52" t="s">
        <v>270</v>
      </c>
      <c r="D12" s="44"/>
      <c r="E12" s="44"/>
      <c r="F12" s="44"/>
      <c r="G12" s="25" t="str">
        <f t="shared" si="9"/>
        <v/>
      </c>
      <c r="H12" s="25" t="str">
        <f t="shared" si="10"/>
        <v/>
      </c>
      <c r="I12" s="25"/>
      <c r="J12" s="24">
        <f t="shared" ref="J12:V12" si="11">J13</f>
        <v>11200212</v>
      </c>
      <c r="K12" s="24">
        <f t="shared" si="11"/>
        <v>11200212</v>
      </c>
      <c r="L12" s="24">
        <f t="shared" si="11"/>
        <v>0</v>
      </c>
      <c r="M12" s="24">
        <f t="shared" si="11"/>
        <v>3224400</v>
      </c>
      <c r="N12" s="24">
        <f t="shared" si="11"/>
        <v>7975812</v>
      </c>
      <c r="O12" s="24">
        <f t="shared" si="11"/>
        <v>0</v>
      </c>
      <c r="P12" s="24">
        <f t="shared" si="11"/>
        <v>0</v>
      </c>
      <c r="Q12" s="40">
        <f t="shared" si="3"/>
        <v>0.28788740784549438</v>
      </c>
      <c r="R12" s="24">
        <f t="shared" si="11"/>
        <v>0</v>
      </c>
      <c r="T12" s="24">
        <f t="shared" si="11"/>
        <v>7975812</v>
      </c>
      <c r="U12" s="24">
        <f t="shared" si="7"/>
        <v>0</v>
      </c>
      <c r="V12" s="24">
        <f t="shared" si="11"/>
        <v>7975812</v>
      </c>
    </row>
    <row r="13" spans="1:26" ht="15">
      <c r="A13" s="52"/>
      <c r="B13" s="60"/>
      <c r="C13" s="52"/>
      <c r="D13" s="44" t="s">
        <v>271</v>
      </c>
      <c r="E13" s="44" t="s">
        <v>42</v>
      </c>
      <c r="F13" s="44" t="s">
        <v>43</v>
      </c>
      <c r="G13" s="25" t="str">
        <f t="shared" si="9"/>
        <v>20194930100</v>
      </c>
      <c r="H13" s="25" t="str">
        <f t="shared" si="10"/>
        <v>30100</v>
      </c>
      <c r="I13" s="25" t="str">
        <f>CONCATENATE(G13,41000)</f>
        <v>2019493010041000</v>
      </c>
      <c r="J13" s="38">
        <f>SUMIF(base!$AD:$AD,$G13,base!AG:AG)</f>
        <v>11200212</v>
      </c>
      <c r="K13" s="43">
        <f>SUMIF(base!$AD:$AD,$G13,base!AI:AI)</f>
        <v>11200212</v>
      </c>
      <c r="L13" s="43">
        <f>SUMIF(base!$AD:$AD,$G13,base!AK:AK)</f>
        <v>0</v>
      </c>
      <c r="M13" s="43">
        <f>SUMIF(base!$AD:$AD,$G13,base!AM:AM)</f>
        <v>3224400</v>
      </c>
      <c r="N13" s="38">
        <f>SUMIF(base!$AE:$AE,$I13,base!AJ:AJ)</f>
        <v>7975812</v>
      </c>
      <c r="O13" s="38">
        <f>SUMIF(base!$AD:$AD,$G13,base!AL:AL)</f>
        <v>0</v>
      </c>
      <c r="P13" s="38">
        <f>SUMIF(base!$AD:$AD,$G13,base!AN:AN)</f>
        <v>0</v>
      </c>
      <c r="Q13" s="79">
        <f t="shared" si="3"/>
        <v>0.28788740784549438</v>
      </c>
      <c r="R13" s="38">
        <f>SUMIF(base!$AD:$AD,$G13,base!AO:AO)</f>
        <v>0</v>
      </c>
      <c r="T13" s="95">
        <f>SUMIF(base!$AE:$AE,$I13,base!AJ:AJ)</f>
        <v>7975812</v>
      </c>
      <c r="U13" s="95">
        <f t="shared" si="7"/>
        <v>0</v>
      </c>
      <c r="V13" s="38">
        <f>SUMIF(base!$AD:$AD,$G13,base!AJ:AJ)</f>
        <v>7975812</v>
      </c>
    </row>
    <row r="14" spans="1:26" ht="15">
      <c r="A14" s="52"/>
      <c r="B14" s="60"/>
      <c r="C14" s="52"/>
      <c r="D14" s="44"/>
      <c r="E14" s="44"/>
      <c r="F14" s="44"/>
      <c r="G14" s="25" t="str">
        <f t="shared" si="9"/>
        <v/>
      </c>
      <c r="H14" s="25" t="str">
        <f t="shared" si="10"/>
        <v/>
      </c>
      <c r="I14" s="162"/>
      <c r="J14" s="38"/>
      <c r="K14" s="43"/>
      <c r="L14" s="43"/>
      <c r="M14" s="43"/>
      <c r="N14" s="38">
        <f>SUMIF(base!$AE:$AE,$I14,base!AJ:AJ)</f>
        <v>0</v>
      </c>
      <c r="O14" s="38"/>
      <c r="P14" s="38"/>
      <c r="Q14" s="79">
        <f t="shared" si="3"/>
        <v>0</v>
      </c>
      <c r="R14" s="38"/>
      <c r="T14" s="95"/>
      <c r="U14" s="95">
        <f t="shared" si="7"/>
        <v>0</v>
      </c>
      <c r="V14" s="38">
        <f>SUMIF(base!$AD:$AD,$G14,base!AJ:AJ)</f>
        <v>0</v>
      </c>
    </row>
    <row r="15" spans="1:26" ht="17.25">
      <c r="A15" s="52"/>
      <c r="B15" s="60" t="s">
        <v>272</v>
      </c>
      <c r="C15" s="52" t="s">
        <v>273</v>
      </c>
      <c r="D15" s="44"/>
      <c r="E15" s="44"/>
      <c r="F15" s="44"/>
      <c r="G15" s="25" t="str">
        <f t="shared" si="9"/>
        <v/>
      </c>
      <c r="H15" s="25" t="str">
        <f t="shared" si="10"/>
        <v/>
      </c>
      <c r="I15" s="25"/>
      <c r="J15" s="24">
        <f t="shared" ref="J15:V15" si="12">J16</f>
        <v>18816356</v>
      </c>
      <c r="K15" s="24">
        <f t="shared" si="12"/>
        <v>18816356</v>
      </c>
      <c r="L15" s="24">
        <f t="shared" si="12"/>
        <v>0</v>
      </c>
      <c r="M15" s="24">
        <f t="shared" si="12"/>
        <v>18816356</v>
      </c>
      <c r="N15" s="24">
        <f t="shared" si="12"/>
        <v>0</v>
      </c>
      <c r="O15" s="24">
        <f t="shared" si="12"/>
        <v>0</v>
      </c>
      <c r="P15" s="24">
        <f t="shared" si="12"/>
        <v>0</v>
      </c>
      <c r="Q15" s="40">
        <f t="shared" si="3"/>
        <v>1</v>
      </c>
      <c r="R15" s="24">
        <f t="shared" si="12"/>
        <v>0</v>
      </c>
      <c r="T15" s="24">
        <f t="shared" si="12"/>
        <v>0</v>
      </c>
      <c r="U15" s="24">
        <f t="shared" si="7"/>
        <v>0</v>
      </c>
      <c r="V15" s="24">
        <f t="shared" si="12"/>
        <v>0</v>
      </c>
    </row>
    <row r="16" spans="1:26" ht="15">
      <c r="A16" s="52"/>
      <c r="B16" s="60"/>
      <c r="C16" s="52"/>
      <c r="D16" s="44" t="s">
        <v>274</v>
      </c>
      <c r="E16" s="44" t="s">
        <v>42</v>
      </c>
      <c r="F16" s="44" t="s">
        <v>43</v>
      </c>
      <c r="G16" s="25" t="str">
        <f t="shared" si="9"/>
        <v>20195330100</v>
      </c>
      <c r="H16" s="25" t="str">
        <f t="shared" si="10"/>
        <v>30100</v>
      </c>
      <c r="I16" s="25" t="str">
        <f>CONCATENATE(G16,41000)</f>
        <v>2019533010041000</v>
      </c>
      <c r="J16" s="38">
        <f>SUMIF(base!$AD:$AD,$G16,base!AG:AG)</f>
        <v>18816356</v>
      </c>
      <c r="K16" s="43">
        <f>SUMIF(base!$AD:$AD,$G16,base!AI:AI)</f>
        <v>18816356</v>
      </c>
      <c r="L16" s="43">
        <f>SUMIF(base!$AD:$AD,$G16,base!AK:AK)</f>
        <v>0</v>
      </c>
      <c r="M16" s="43">
        <f>SUMIF(base!$AD:$AD,$G16,base!AM:AM)</f>
        <v>18816356</v>
      </c>
      <c r="N16" s="38">
        <f>SUMIF(base!$AE:$AE,$I16,base!AJ:AJ)</f>
        <v>0</v>
      </c>
      <c r="O16" s="38">
        <f>SUMIF(base!$AD:$AD,$G16,base!AL:AL)</f>
        <v>0</v>
      </c>
      <c r="P16" s="38">
        <f>SUMIF(base!$AD:$AD,$G16,base!AN:AN)</f>
        <v>0</v>
      </c>
      <c r="Q16" s="79">
        <f t="shared" si="3"/>
        <v>1</v>
      </c>
      <c r="R16" s="38">
        <f>SUMIF(base!$AD:$AD,$G16,base!AO:AO)</f>
        <v>0</v>
      </c>
      <c r="T16" s="95">
        <f>SUMIF(base!$AE:$AE,$I16,base!AJ:AJ)</f>
        <v>0</v>
      </c>
      <c r="U16" s="95">
        <f t="shared" si="7"/>
        <v>0</v>
      </c>
      <c r="V16" s="38">
        <f>SUMIF(base!$AD:$AD,$G16,base!AJ:AJ)</f>
        <v>0</v>
      </c>
    </row>
    <row r="17" spans="1:22" ht="15">
      <c r="A17" s="52"/>
      <c r="B17" s="60"/>
      <c r="C17" s="52"/>
      <c r="D17" s="44"/>
      <c r="E17" s="44"/>
      <c r="F17" s="44"/>
      <c r="G17" s="25" t="str">
        <f t="shared" si="9"/>
        <v/>
      </c>
      <c r="H17" s="25" t="str">
        <f t="shared" si="10"/>
        <v/>
      </c>
      <c r="I17" s="162"/>
      <c r="J17" s="38"/>
      <c r="K17" s="43"/>
      <c r="L17" s="43"/>
      <c r="M17" s="43"/>
      <c r="N17" s="38">
        <f>SUMIF(base!$AE:$AE,$I17,base!AJ:AJ)</f>
        <v>0</v>
      </c>
      <c r="O17" s="38"/>
      <c r="P17" s="38"/>
      <c r="Q17" s="79">
        <f t="shared" si="3"/>
        <v>0</v>
      </c>
      <c r="R17" s="38"/>
      <c r="T17" s="95"/>
      <c r="U17" s="95">
        <f t="shared" si="7"/>
        <v>0</v>
      </c>
      <c r="V17" s="38">
        <f>SUMIF(base!$AD:$AD,$G17,base!AJ:AJ)</f>
        <v>0</v>
      </c>
    </row>
    <row r="18" spans="1:22" ht="17.25">
      <c r="A18" s="52"/>
      <c r="B18" s="60" t="s">
        <v>275</v>
      </c>
      <c r="C18" s="52" t="s">
        <v>276</v>
      </c>
      <c r="D18" s="44"/>
      <c r="E18" s="44"/>
      <c r="F18" s="44"/>
      <c r="G18" s="25" t="str">
        <f t="shared" si="9"/>
        <v/>
      </c>
      <c r="H18" s="25" t="str">
        <f t="shared" si="10"/>
        <v/>
      </c>
      <c r="I18" s="25"/>
      <c r="J18" s="24">
        <f t="shared" ref="J18:V18" si="13">J19</f>
        <v>8120154</v>
      </c>
      <c r="K18" s="24">
        <f t="shared" si="13"/>
        <v>8120154</v>
      </c>
      <c r="L18" s="24">
        <f t="shared" si="13"/>
        <v>0</v>
      </c>
      <c r="M18" s="24">
        <f t="shared" si="13"/>
        <v>8120153.9900000002</v>
      </c>
      <c r="N18" s="24">
        <f t="shared" si="13"/>
        <v>0.01</v>
      </c>
      <c r="O18" s="24">
        <f t="shared" si="13"/>
        <v>0</v>
      </c>
      <c r="P18" s="24">
        <f t="shared" si="13"/>
        <v>0</v>
      </c>
      <c r="Q18" s="40">
        <f t="shared" si="3"/>
        <v>0.99999999876849632</v>
      </c>
      <c r="R18" s="24">
        <f t="shared" si="13"/>
        <v>0</v>
      </c>
      <c r="T18" s="24">
        <f t="shared" si="13"/>
        <v>0.01</v>
      </c>
      <c r="U18" s="24">
        <f t="shared" si="7"/>
        <v>0</v>
      </c>
      <c r="V18" s="24">
        <f t="shared" si="13"/>
        <v>0.01</v>
      </c>
    </row>
    <row r="19" spans="1:22" ht="15">
      <c r="A19" s="52"/>
      <c r="B19" s="60"/>
      <c r="C19" s="52"/>
      <c r="D19" s="44" t="s">
        <v>277</v>
      </c>
      <c r="E19" s="44" t="s">
        <v>42</v>
      </c>
      <c r="F19" s="44" t="s">
        <v>43</v>
      </c>
      <c r="G19" s="25" t="str">
        <f t="shared" si="9"/>
        <v>20195030100</v>
      </c>
      <c r="H19" s="25" t="str">
        <f t="shared" si="10"/>
        <v>30100</v>
      </c>
      <c r="I19" s="25" t="str">
        <f>CONCATENATE(G19,41000)</f>
        <v>2019503010041000</v>
      </c>
      <c r="J19" s="38">
        <f>SUMIF(base!$AD:$AD,$G19,base!AG:AG)</f>
        <v>8120154</v>
      </c>
      <c r="K19" s="43">
        <f>SUMIF(base!$AD:$AD,$G19,base!AI:AI)</f>
        <v>8120154</v>
      </c>
      <c r="L19" s="43">
        <f>SUMIF(base!$AD:$AD,$G19,base!AK:AK)</f>
        <v>0</v>
      </c>
      <c r="M19" s="43">
        <f>SUMIF(base!$AD:$AD,$G19,base!AM:AM)</f>
        <v>8120153.9900000002</v>
      </c>
      <c r="N19" s="38">
        <f>SUMIF(base!$AE:$AE,$I19,base!AJ:AJ)</f>
        <v>0.01</v>
      </c>
      <c r="O19" s="38">
        <f>SUMIF(base!$AD:$AD,$G19,base!AL:AL)</f>
        <v>0</v>
      </c>
      <c r="P19" s="38">
        <f>SUMIF(base!$AD:$AD,$G19,base!AN:AN)</f>
        <v>0</v>
      </c>
      <c r="Q19" s="79">
        <f t="shared" si="3"/>
        <v>0.99999999876849632</v>
      </c>
      <c r="R19" s="38">
        <f>SUMIF(base!$AD:$AD,$G19,base!AO:AO)</f>
        <v>0</v>
      </c>
      <c r="T19" s="95">
        <f>SUMIF(base!$AE:$AE,$I19,base!AJ:AJ)</f>
        <v>0.01</v>
      </c>
      <c r="U19" s="95">
        <f t="shared" si="7"/>
        <v>0</v>
      </c>
      <c r="V19" s="38">
        <f>SUMIF(base!$AD:$AD,$G19,base!AJ:AJ)</f>
        <v>0.01</v>
      </c>
    </row>
    <row r="20" spans="1:22" ht="15">
      <c r="A20" s="52"/>
      <c r="B20" s="60"/>
      <c r="C20" s="52"/>
      <c r="D20" s="44"/>
      <c r="E20" s="44"/>
      <c r="F20" s="44"/>
      <c r="G20" s="25" t="str">
        <f t="shared" si="9"/>
        <v/>
      </c>
      <c r="H20" s="25" t="str">
        <f t="shared" si="10"/>
        <v/>
      </c>
      <c r="I20" s="162"/>
      <c r="J20" s="38"/>
      <c r="K20" s="43"/>
      <c r="L20" s="43"/>
      <c r="M20" s="43"/>
      <c r="N20" s="38">
        <f>SUMIF(base!$AE:$AE,$I20,base!AJ:AJ)</f>
        <v>0</v>
      </c>
      <c r="O20" s="38"/>
      <c r="P20" s="38"/>
      <c r="Q20" s="79">
        <f t="shared" si="3"/>
        <v>0</v>
      </c>
      <c r="R20" s="38"/>
      <c r="T20" s="95"/>
      <c r="U20" s="95">
        <f t="shared" si="7"/>
        <v>0</v>
      </c>
      <c r="V20" s="38">
        <f>SUMIF(base!$AD:$AD,$G20,base!AJ:AJ)</f>
        <v>0</v>
      </c>
    </row>
    <row r="21" spans="1:22" ht="17.25">
      <c r="A21" s="52"/>
      <c r="B21" s="60" t="s">
        <v>278</v>
      </c>
      <c r="C21" s="52" t="s">
        <v>279</v>
      </c>
      <c r="D21" s="44"/>
      <c r="E21" s="44"/>
      <c r="F21" s="44"/>
      <c r="G21" s="25" t="str">
        <f t="shared" si="9"/>
        <v/>
      </c>
      <c r="H21" s="25" t="str">
        <f t="shared" si="10"/>
        <v/>
      </c>
      <c r="I21" s="25"/>
      <c r="J21" s="24">
        <f t="shared" ref="J21:V21" si="14">J22</f>
        <v>2240042</v>
      </c>
      <c r="K21" s="24">
        <f t="shared" si="14"/>
        <v>2240042</v>
      </c>
      <c r="L21" s="24">
        <f t="shared" si="14"/>
        <v>0</v>
      </c>
      <c r="M21" s="24">
        <f t="shared" si="14"/>
        <v>2240042</v>
      </c>
      <c r="N21" s="24">
        <f t="shared" si="14"/>
        <v>0</v>
      </c>
      <c r="O21" s="24">
        <f t="shared" si="14"/>
        <v>0</v>
      </c>
      <c r="P21" s="24">
        <f t="shared" si="14"/>
        <v>0</v>
      </c>
      <c r="Q21" s="40">
        <f t="shared" si="3"/>
        <v>1</v>
      </c>
      <c r="R21" s="24">
        <f t="shared" si="14"/>
        <v>0</v>
      </c>
      <c r="T21" s="24">
        <f t="shared" si="14"/>
        <v>0</v>
      </c>
      <c r="U21" s="24">
        <f t="shared" si="7"/>
        <v>0</v>
      </c>
      <c r="V21" s="24">
        <f t="shared" si="14"/>
        <v>0</v>
      </c>
    </row>
    <row r="22" spans="1:22" ht="15">
      <c r="A22" s="52"/>
      <c r="B22" s="60"/>
      <c r="C22" s="52"/>
      <c r="D22" s="44" t="s">
        <v>280</v>
      </c>
      <c r="E22" s="44" t="s">
        <v>42</v>
      </c>
      <c r="F22" s="44" t="s">
        <v>43</v>
      </c>
      <c r="G22" s="25" t="str">
        <f t="shared" si="9"/>
        <v>20195530100</v>
      </c>
      <c r="H22" s="25" t="str">
        <f t="shared" si="10"/>
        <v>30100</v>
      </c>
      <c r="I22" s="25" t="str">
        <f>CONCATENATE(G22,41000)</f>
        <v>2019553010041000</v>
      </c>
      <c r="J22" s="38">
        <f>SUMIF(base!$AD:$AD,$G22,base!AG:AG)</f>
        <v>2240042</v>
      </c>
      <c r="K22" s="43">
        <f>SUMIF(base!$AD:$AD,$G22,base!AI:AI)</f>
        <v>2240042</v>
      </c>
      <c r="L22" s="43">
        <f>SUMIF(base!$AD:$AD,$G22,base!AK:AK)</f>
        <v>0</v>
      </c>
      <c r="M22" s="43">
        <f>SUMIF(base!$AD:$AD,$G22,base!AM:AM)</f>
        <v>2240042</v>
      </c>
      <c r="N22" s="38">
        <f>SUMIF(base!$AE:$AE,$I22,base!AJ:AJ)</f>
        <v>0</v>
      </c>
      <c r="O22" s="38">
        <f>SUMIF(base!$AD:$AD,$G22,base!AL:AL)</f>
        <v>0</v>
      </c>
      <c r="P22" s="38">
        <f>SUMIF(base!$AD:$AD,$G22,base!AN:AN)</f>
        <v>0</v>
      </c>
      <c r="Q22" s="79">
        <f t="shared" si="3"/>
        <v>1</v>
      </c>
      <c r="R22" s="38">
        <f>SUMIF(base!$AD:$AD,$G22,base!AO:AO)</f>
        <v>0</v>
      </c>
      <c r="T22" s="95">
        <f>SUMIF(base!$AE:$AE,$I22,base!AJ:AJ)</f>
        <v>0</v>
      </c>
      <c r="U22" s="95">
        <f t="shared" si="7"/>
        <v>0</v>
      </c>
      <c r="V22" s="38">
        <f>SUMIF(base!$AD:$AD,$G22,base!AJ:AJ)</f>
        <v>0</v>
      </c>
    </row>
    <row r="23" spans="1:22" ht="15">
      <c r="A23" s="52"/>
      <c r="B23" s="60"/>
      <c r="C23" s="52"/>
      <c r="D23" s="44"/>
      <c r="E23" s="44"/>
      <c r="F23" s="44"/>
      <c r="G23" s="25" t="str">
        <f t="shared" si="9"/>
        <v/>
      </c>
      <c r="H23" s="25" t="str">
        <f t="shared" si="10"/>
        <v/>
      </c>
      <c r="I23" s="162"/>
      <c r="J23" s="38"/>
      <c r="K23" s="43"/>
      <c r="L23" s="43"/>
      <c r="M23" s="43"/>
      <c r="N23" s="38">
        <f>SUMIF(base!$AE:$AE,$I23,base!AJ:AJ)</f>
        <v>0</v>
      </c>
      <c r="O23" s="38"/>
      <c r="P23" s="38"/>
      <c r="Q23" s="79">
        <f t="shared" si="3"/>
        <v>0</v>
      </c>
      <c r="R23" s="38"/>
      <c r="T23" s="95"/>
      <c r="U23" s="95">
        <f t="shared" si="7"/>
        <v>0</v>
      </c>
      <c r="V23" s="38">
        <f>SUMIF(base!$AD:$AD,$G23,base!AJ:AJ)</f>
        <v>0</v>
      </c>
    </row>
    <row r="24" spans="1:22" ht="17.25">
      <c r="A24" s="52"/>
      <c r="B24" s="60" t="s">
        <v>281</v>
      </c>
      <c r="C24" s="52" t="s">
        <v>282</v>
      </c>
      <c r="D24" s="44"/>
      <c r="E24" s="44"/>
      <c r="F24" s="44"/>
      <c r="G24" s="25" t="str">
        <f t="shared" si="9"/>
        <v/>
      </c>
      <c r="H24" s="25" t="str">
        <f t="shared" si="10"/>
        <v/>
      </c>
      <c r="I24" s="25"/>
      <c r="J24" s="24">
        <f t="shared" ref="J24:V24" si="15">J25</f>
        <v>1817820</v>
      </c>
      <c r="K24" s="24">
        <f t="shared" si="15"/>
        <v>1817820</v>
      </c>
      <c r="L24" s="24">
        <f t="shared" si="15"/>
        <v>0</v>
      </c>
      <c r="M24" s="24">
        <f t="shared" si="15"/>
        <v>1817820</v>
      </c>
      <c r="N24" s="24">
        <f t="shared" si="15"/>
        <v>0</v>
      </c>
      <c r="O24" s="24">
        <f t="shared" si="15"/>
        <v>0</v>
      </c>
      <c r="P24" s="24">
        <f t="shared" si="15"/>
        <v>0</v>
      </c>
      <c r="Q24" s="40">
        <f t="shared" si="3"/>
        <v>1</v>
      </c>
      <c r="R24" s="24">
        <f t="shared" si="15"/>
        <v>0</v>
      </c>
      <c r="T24" s="24">
        <f t="shared" si="15"/>
        <v>0</v>
      </c>
      <c r="U24" s="24">
        <f t="shared" si="7"/>
        <v>0</v>
      </c>
      <c r="V24" s="24">
        <f t="shared" si="15"/>
        <v>0</v>
      </c>
    </row>
    <row r="25" spans="1:22" ht="15">
      <c r="A25" s="52"/>
      <c r="B25" s="52"/>
      <c r="C25" s="52"/>
      <c r="D25" s="44" t="s">
        <v>283</v>
      </c>
      <c r="E25" s="44" t="s">
        <v>42</v>
      </c>
      <c r="F25" s="44" t="s">
        <v>43</v>
      </c>
      <c r="G25" s="25" t="str">
        <f t="shared" si="9"/>
        <v>20195430100</v>
      </c>
      <c r="H25" s="25" t="str">
        <f t="shared" si="10"/>
        <v>30100</v>
      </c>
      <c r="I25" s="25" t="str">
        <f>CONCATENATE(G25,41000)</f>
        <v>2019543010041000</v>
      </c>
      <c r="J25" s="38">
        <f>SUMIF(base!$AD:$AD,$G25,base!AG:AG)</f>
        <v>1817820</v>
      </c>
      <c r="K25" s="43">
        <f>SUMIF(base!$AD:$AD,$G25,base!AI:AI)</f>
        <v>1817820</v>
      </c>
      <c r="L25" s="43">
        <f>SUMIF(base!$AD:$AD,$G25,base!AK:AK)</f>
        <v>0</v>
      </c>
      <c r="M25" s="43">
        <f>SUMIF(base!$AD:$AD,$G25,base!AM:AM)</f>
        <v>1817820</v>
      </c>
      <c r="N25" s="38">
        <f>SUMIF(base!$AE:$AE,$I25,base!AJ:AJ)</f>
        <v>0</v>
      </c>
      <c r="O25" s="38">
        <f>SUMIF(base!$AD:$AD,$G25,base!AL:AL)</f>
        <v>0</v>
      </c>
      <c r="P25" s="38">
        <f>SUMIF(base!$AD:$AD,$G25,base!AN:AN)</f>
        <v>0</v>
      </c>
      <c r="Q25" s="79">
        <f t="shared" si="3"/>
        <v>1</v>
      </c>
      <c r="R25" s="38">
        <f>SUMIF(base!$AD:$AD,$G25,base!AO:AO)</f>
        <v>0</v>
      </c>
      <c r="T25" s="95">
        <f>SUMIF(base!$AE:$AE,$I25,base!AJ:AJ)</f>
        <v>0</v>
      </c>
      <c r="U25" s="95">
        <f t="shared" si="7"/>
        <v>0</v>
      </c>
      <c r="V25" s="38">
        <f>SUMIF(base!$AD:$AD,$G25,base!AJ:AJ)</f>
        <v>0</v>
      </c>
    </row>
    <row r="26" spans="1:22" ht="15">
      <c r="A26" s="52"/>
      <c r="B26" s="52"/>
      <c r="C26" s="52"/>
      <c r="D26" s="44"/>
      <c r="E26" s="44"/>
      <c r="F26" s="44"/>
      <c r="G26" s="25" t="str">
        <f t="shared" si="9"/>
        <v/>
      </c>
      <c r="H26" s="25" t="str">
        <f t="shared" ref="H26" si="16">CONCATENATE(E26,F26)</f>
        <v/>
      </c>
      <c r="I26" s="162"/>
      <c r="J26" s="38"/>
      <c r="K26" s="43"/>
      <c r="L26" s="43"/>
      <c r="M26" s="43"/>
      <c r="N26" s="38"/>
      <c r="O26" s="38"/>
      <c r="P26" s="38"/>
      <c r="Q26" s="79">
        <f t="shared" si="3"/>
        <v>0</v>
      </c>
      <c r="R26" s="38"/>
      <c r="T26" s="163"/>
      <c r="U26" s="163">
        <f t="shared" si="7"/>
        <v>0</v>
      </c>
      <c r="V26" s="38"/>
    </row>
    <row r="27" spans="1:22" s="14" customFormat="1" ht="34.5" customHeight="1">
      <c r="A27" s="208" t="s">
        <v>138</v>
      </c>
      <c r="B27" s="208"/>
      <c r="C27" s="208"/>
      <c r="D27" s="102"/>
      <c r="E27" s="122"/>
      <c r="F27" s="122"/>
      <c r="G27" s="121"/>
      <c r="H27" s="121"/>
      <c r="I27" s="121"/>
      <c r="J27" s="103">
        <f t="shared" ref="J27:R27" si="17">J7</f>
        <v>42944584</v>
      </c>
      <c r="K27" s="103">
        <f t="shared" si="17"/>
        <v>42944584</v>
      </c>
      <c r="L27" s="103">
        <f t="shared" si="17"/>
        <v>0</v>
      </c>
      <c r="M27" s="103">
        <f t="shared" ref="M27" si="18">M7</f>
        <v>34968771.990000002</v>
      </c>
      <c r="N27" s="103">
        <f t="shared" si="17"/>
        <v>7975812.0099999998</v>
      </c>
      <c r="O27" s="103">
        <f t="shared" si="17"/>
        <v>0</v>
      </c>
      <c r="P27" s="103">
        <f t="shared" si="17"/>
        <v>0</v>
      </c>
      <c r="Q27" s="120">
        <f t="shared" si="3"/>
        <v>0.81427664987976134</v>
      </c>
      <c r="R27" s="103">
        <f t="shared" si="17"/>
        <v>0</v>
      </c>
      <c r="T27" s="103">
        <f t="shared" ref="T27:V27" si="19">T7</f>
        <v>7975812.0099999998</v>
      </c>
      <c r="U27" s="103">
        <f t="shared" si="19"/>
        <v>0</v>
      </c>
      <c r="V27" s="103">
        <f t="shared" si="19"/>
        <v>7975812.0099999998</v>
      </c>
    </row>
    <row r="28" spans="1:22">
      <c r="E28" s="16"/>
      <c r="F28" s="46"/>
      <c r="G28" s="16"/>
      <c r="H28" s="16"/>
      <c r="I28" s="16"/>
      <c r="L28" s="13"/>
      <c r="M28" s="13"/>
      <c r="O28" s="13"/>
      <c r="P28" s="13"/>
      <c r="Q28" s="76">
        <f t="shared" si="3"/>
        <v>0</v>
      </c>
      <c r="R28" s="13"/>
    </row>
    <row r="29" spans="1:22" ht="15" customHeight="1">
      <c r="A29" s="222" t="s">
        <v>284</v>
      </c>
      <c r="B29" s="222"/>
      <c r="C29" s="222"/>
      <c r="D29" s="222"/>
      <c r="E29" s="125" t="s">
        <v>42</v>
      </c>
      <c r="F29" s="73" t="s">
        <v>43</v>
      </c>
      <c r="G29" s="74" t="str">
        <f>CONCATENATE($E$29,F29)</f>
        <v>30100</v>
      </c>
      <c r="H29" s="74"/>
      <c r="I29" s="74"/>
      <c r="J29" s="93">
        <f t="shared" ref="J29:K29" si="20">SUMIF($H:$H,$G29,J:J)</f>
        <v>42944584</v>
      </c>
      <c r="K29" s="93">
        <f t="shared" si="20"/>
        <v>42944584</v>
      </c>
      <c r="L29" s="93">
        <f t="shared" ref="L29:O29" si="21">SUMIF($H:$H,$G29,L:L)</f>
        <v>0</v>
      </c>
      <c r="M29" s="93">
        <f t="shared" si="21"/>
        <v>34968771.990000002</v>
      </c>
      <c r="N29" s="93">
        <f t="shared" si="21"/>
        <v>7975812.0099999998</v>
      </c>
      <c r="O29" s="93">
        <f t="shared" si="21"/>
        <v>0</v>
      </c>
      <c r="P29" s="93">
        <f>SUMIF($H:$H,$G29,P:P)</f>
        <v>0</v>
      </c>
      <c r="Q29" s="81">
        <f t="shared" si="3"/>
        <v>0.81427664987976134</v>
      </c>
      <c r="R29" s="93">
        <f>SUMIF($H:$H,$G29,R:R)</f>
        <v>0</v>
      </c>
    </row>
    <row r="30" spans="1:22" ht="15.75">
      <c r="A30" s="222"/>
      <c r="B30" s="222"/>
      <c r="C30" s="222"/>
      <c r="D30" s="222"/>
      <c r="E30" s="206" t="s">
        <v>35</v>
      </c>
      <c r="F30" s="207"/>
      <c r="G30" s="104"/>
      <c r="H30" s="104"/>
      <c r="I30" s="104"/>
      <c r="J30" s="140">
        <f t="shared" ref="J30:R30" si="22">J29</f>
        <v>42944584</v>
      </c>
      <c r="K30" s="140">
        <f t="shared" si="22"/>
        <v>42944584</v>
      </c>
      <c r="L30" s="140">
        <f t="shared" si="22"/>
        <v>0</v>
      </c>
      <c r="M30" s="140">
        <f t="shared" ref="M30" si="23">M29</f>
        <v>34968771.990000002</v>
      </c>
      <c r="N30" s="140">
        <f t="shared" si="22"/>
        <v>7975812.0099999998</v>
      </c>
      <c r="O30" s="140">
        <f t="shared" si="22"/>
        <v>0</v>
      </c>
      <c r="P30" s="140">
        <f t="shared" si="22"/>
        <v>0</v>
      </c>
      <c r="Q30" s="106">
        <f t="shared" si="3"/>
        <v>0.81427664987976134</v>
      </c>
      <c r="R30" s="140">
        <f t="shared" si="22"/>
        <v>0</v>
      </c>
    </row>
    <row r="31" spans="1:22" ht="14.25" customHeight="1">
      <c r="A31" s="19"/>
      <c r="B31" s="19"/>
      <c r="C31" s="19"/>
      <c r="G31" s="19"/>
      <c r="H31" s="19"/>
      <c r="I31" s="19"/>
      <c r="J31" s="94"/>
      <c r="K31" s="94"/>
      <c r="N31" s="94"/>
      <c r="O31" s="94"/>
      <c r="P31" s="94"/>
      <c r="Q31" s="94"/>
      <c r="R31" s="94"/>
    </row>
    <row r="32" spans="1:22">
      <c r="A32" s="98"/>
      <c r="B32" s="98"/>
      <c r="C32" s="98"/>
      <c r="D32" s="98"/>
      <c r="G32" s="19"/>
      <c r="H32" s="19"/>
      <c r="I32" s="19"/>
      <c r="J32" s="94"/>
      <c r="K32" s="94"/>
      <c r="N32" s="94"/>
      <c r="O32" s="94"/>
      <c r="P32" s="94"/>
      <c r="Q32" s="94"/>
      <c r="R32" s="94"/>
    </row>
    <row r="33" spans="1:18">
      <c r="A33" s="101" t="s">
        <v>144</v>
      </c>
      <c r="B33" s="101"/>
      <c r="C33" s="101"/>
      <c r="D33" s="101"/>
      <c r="G33" s="19"/>
      <c r="H33" s="19"/>
      <c r="I33" s="19"/>
      <c r="J33" s="94">
        <f t="shared" ref="J33:R33" si="24">J30-J27</f>
        <v>0</v>
      </c>
      <c r="K33" s="94">
        <f t="shared" si="24"/>
        <v>0</v>
      </c>
      <c r="L33" s="77">
        <f t="shared" si="24"/>
        <v>0</v>
      </c>
      <c r="M33" s="77">
        <f t="shared" ref="M33" si="25">M30-M27</f>
        <v>0</v>
      </c>
      <c r="N33" s="94">
        <f t="shared" si="24"/>
        <v>0</v>
      </c>
      <c r="O33" s="94">
        <f t="shared" si="24"/>
        <v>0</v>
      </c>
      <c r="P33" s="94">
        <f t="shared" si="24"/>
        <v>0</v>
      </c>
      <c r="Q33" s="94">
        <f t="shared" ref="Q33" si="26">Q30-Q27</f>
        <v>0</v>
      </c>
      <c r="R33" s="94">
        <f t="shared" si="24"/>
        <v>0</v>
      </c>
    </row>
  </sheetData>
  <mergeCells count="23">
    <mergeCell ref="T5:V5"/>
    <mergeCell ref="I5:I6"/>
    <mergeCell ref="A3:R3"/>
    <mergeCell ref="A5:C6"/>
    <mergeCell ref="D5:D6"/>
    <mergeCell ref="E5:E6"/>
    <mergeCell ref="F5:F6"/>
    <mergeCell ref="G5:G6"/>
    <mergeCell ref="H5:H6"/>
    <mergeCell ref="P5:P6"/>
    <mergeCell ref="R5:R6"/>
    <mergeCell ref="J5:J6"/>
    <mergeCell ref="K5:K6"/>
    <mergeCell ref="L5:L6"/>
    <mergeCell ref="N5:N6"/>
    <mergeCell ref="O5:O6"/>
    <mergeCell ref="M5:M6"/>
    <mergeCell ref="Q5:Q6"/>
    <mergeCell ref="A27:C27"/>
    <mergeCell ref="A29:D30"/>
    <mergeCell ref="E30:F30"/>
    <mergeCell ref="A8:C8"/>
    <mergeCell ref="A7:C7"/>
  </mergeCells>
  <conditionalFormatting sqref="A6:H6 A9:I9 A12:I12 A15:I15 A18:I18 A21:I21 A24:I24 K6:L6 S28:XFD30 A7:P8 E29:P30 O6:P6 R8 R25:R30 R22:R23 R19:R20 R16:R17 R13:R14 R10:R11 A1:XFD4 A31:XFD1048576 R6:S7 A5:S5 A10:P11 A22:P23 A13:P14 A16:P17 A19:P20 A25:P28 S8:S27 W5:XFD27">
    <cfRule type="containsText" dxfId="17" priority="38" operator="containsText" text="0944">
      <formula>NOT(ISERROR(SEARCH("0944",A1)))</formula>
    </cfRule>
  </conditionalFormatting>
  <conditionalFormatting sqref="A29">
    <cfRule type="containsText" dxfId="16" priority="37" operator="containsText" text="0944">
      <formula>NOT(ISERROR(SEARCH("0944",A29)))</formula>
    </cfRule>
  </conditionalFormatting>
  <conditionalFormatting sqref="J9:P9 J12:P12 J15:P15 J18:P18 J21:P21 J24:P24 R24 R21 R18 R15 R12 R9">
    <cfRule type="cellIs" dxfId="15" priority="36" operator="lessThan">
      <formula>0</formula>
    </cfRule>
  </conditionalFormatting>
  <conditionalFormatting sqref="Q7">
    <cfRule type="containsText" dxfId="14" priority="15" operator="containsText" text="0944">
      <formula>NOT(ISERROR(SEARCH("0944",Q7)))</formula>
    </cfRule>
  </conditionalFormatting>
  <conditionalFormatting sqref="Q8 Q10:Q11 Q13:Q14 Q16:Q17 Q19:Q20 Q22:Q23 Q25:Q26">
    <cfRule type="containsText" dxfId="13" priority="14" operator="containsText" text="0944">
      <formula>NOT(ISERROR(SEARCH("0944",Q8)))</formula>
    </cfRule>
  </conditionalFormatting>
  <conditionalFormatting sqref="Q9">
    <cfRule type="cellIs" dxfId="12" priority="13" operator="lessThan">
      <formula>0</formula>
    </cfRule>
  </conditionalFormatting>
  <conditionalFormatting sqref="Q12">
    <cfRule type="cellIs" dxfId="11" priority="12" operator="lessThan">
      <formula>0</formula>
    </cfRule>
  </conditionalFormatting>
  <conditionalFormatting sqref="Q15">
    <cfRule type="cellIs" dxfId="10" priority="11" operator="lessThan">
      <formula>0</formula>
    </cfRule>
  </conditionalFormatting>
  <conditionalFormatting sqref="Q18">
    <cfRule type="cellIs" dxfId="9" priority="10" operator="lessThan">
      <formula>0</formula>
    </cfRule>
  </conditionalFormatting>
  <conditionalFormatting sqref="Q21">
    <cfRule type="cellIs" dxfId="8" priority="9" operator="lessThan">
      <formula>0</formula>
    </cfRule>
  </conditionalFormatting>
  <conditionalFormatting sqref="Q24">
    <cfRule type="cellIs" dxfId="7" priority="8" operator="lessThan">
      <formula>0</formula>
    </cfRule>
  </conditionalFormatting>
  <conditionalFormatting sqref="Q27:Q30">
    <cfRule type="containsText" dxfId="6" priority="7" operator="containsText" text="0944">
      <formula>NOT(ISERROR(SEARCH("0944",Q27)))</formula>
    </cfRule>
  </conditionalFormatting>
  <conditionalFormatting sqref="T6:V6">
    <cfRule type="containsText" dxfId="5" priority="6" operator="containsText" text="0944">
      <formula>NOT(ISERROR(SEARCH("0944",T6)))</formula>
    </cfRule>
  </conditionalFormatting>
  <conditionalFormatting sqref="T5">
    <cfRule type="containsText" dxfId="4" priority="5" operator="containsText" text="0944">
      <formula>NOT(ISERROR(SEARCH("0944",T5)))</formula>
    </cfRule>
  </conditionalFormatting>
  <conditionalFormatting sqref="T10:T11 T22:T23 T13:T14 T16:T17 T19:T20 T27:V27 T25:T26 V25:V26 V19:V20 V16:V17 V13:V14 V22:V23 V10:V11 T7:T8 V7:V8">
    <cfRule type="containsText" dxfId="3" priority="4" operator="containsText" text="0944">
      <formula>NOT(ISERROR(SEARCH("0944",T7)))</formula>
    </cfRule>
  </conditionalFormatting>
  <conditionalFormatting sqref="T9 T12 T15 T18 T21 T24 V24 V21 V18 V15 V12 V9">
    <cfRule type="cellIs" dxfId="2" priority="3" operator="lessThan">
      <formula>0</formula>
    </cfRule>
  </conditionalFormatting>
  <conditionalFormatting sqref="U10:U11 U22:U23 U13:U14 U16:U17 U19:U20 U25:U26 U7:U8">
    <cfRule type="containsText" dxfId="1" priority="2" operator="containsText" text="0944">
      <formula>NOT(ISERROR(SEARCH("0944",U7)))</formula>
    </cfRule>
  </conditionalFormatting>
  <conditionalFormatting sqref="U9 U12 U15 U18 U21 U24">
    <cfRule type="cellIs" dxfId="0" priority="1" operator="lessThan">
      <formula>0</formula>
    </cfRule>
  </conditionalFormatting>
  <printOptions horizontalCentered="1"/>
  <pageMargins left="0.15748031496062992" right="0.15748031496062992" top="7.874015748031496E-2" bottom="7.874015748031496E-2" header="0.15748031496062992" footer="0.15748031496062992"/>
  <pageSetup paperSize="8" scale="67" fitToHeight="0" orientation="landscape" r:id="rId1"/>
  <headerFooter>
    <oddFooter>&amp;RMCTIC 2017 - &amp;A &amp;P de &amp;N</oddFooter>
  </headerFooter>
  <ignoredErrors>
    <ignoredError sqref="N31:O32 N28:O29 N33:O33 N8:O9 N11:O12 N15:O15 N18:O18 N21:O21 N24:O24 N26:O26 J26:L26 J23:L24 J20:L21 J17:L18 J14:L15 J11:L12 J8:L9 J28:L29 J31:L33 M8 R31:R32 R28:R29 R33 R8:R9 R11:R12 R14:R15 R17:R18 R20:R21 R23:R24 R26 P26 P23:P24 P20:P21 P17:P18 P14:P15 P11:P12 P8:P9 P33 P28:P29 P31:P32 Q7:Q30 T8 O14 O17 O20 O23 V8 U7:U26 V12:V24" formula="1"/>
    <ignoredError sqref="D10:F25 B9:B24 E29:F29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9"/>
  <dimension ref="B1:K54"/>
  <sheetViews>
    <sheetView zoomScale="80" zoomScaleNormal="80" workbookViewId="0">
      <selection activeCell="F20" sqref="F20"/>
    </sheetView>
  </sheetViews>
  <sheetFormatPr defaultRowHeight="15"/>
  <cols>
    <col min="1" max="1" width="2.85546875" customWidth="1"/>
    <col min="2" max="2" width="49.7109375" bestFit="1" customWidth="1"/>
    <col min="3" max="3" width="27.28515625" bestFit="1" customWidth="1"/>
    <col min="4" max="5" width="18.140625" bestFit="1" customWidth="1"/>
    <col min="6" max="7" width="16.7109375" bestFit="1" customWidth="1"/>
    <col min="8" max="10" width="18" bestFit="1" customWidth="1"/>
    <col min="11" max="11" width="22.5703125" bestFit="1" customWidth="1"/>
  </cols>
  <sheetData>
    <row r="1" spans="2:11">
      <c r="B1" s="89" t="s">
        <v>285</v>
      </c>
      <c r="C1" t="s">
        <v>286</v>
      </c>
      <c r="D1" s="69"/>
      <c r="E1" s="69"/>
      <c r="F1" s="69"/>
    </row>
    <row r="2" spans="2:11" s="66" customFormat="1">
      <c r="B2" s="89" t="s">
        <v>287</v>
      </c>
      <c r="C2" t="s">
        <v>288</v>
      </c>
      <c r="D2"/>
      <c r="E2"/>
      <c r="F2"/>
      <c r="G2"/>
      <c r="H2"/>
      <c r="I2"/>
      <c r="J2"/>
      <c r="K2"/>
    </row>
    <row r="4" spans="2:11" ht="54" customHeight="1">
      <c r="B4" s="89" t="s">
        <v>289</v>
      </c>
      <c r="C4" s="66" t="s">
        <v>290</v>
      </c>
      <c r="D4" s="66" t="s">
        <v>291</v>
      </c>
      <c r="E4" s="66" t="s">
        <v>292</v>
      </c>
      <c r="F4" s="66" t="s">
        <v>293</v>
      </c>
      <c r="G4" s="66" t="s">
        <v>294</v>
      </c>
      <c r="H4" s="66" t="s">
        <v>295</v>
      </c>
      <c r="I4" s="66" t="s">
        <v>296</v>
      </c>
      <c r="J4" s="66" t="s">
        <v>297</v>
      </c>
      <c r="K4" s="66" t="s">
        <v>298</v>
      </c>
    </row>
    <row r="5" spans="2:11">
      <c r="B5" s="90" t="s">
        <v>299</v>
      </c>
      <c r="C5" s="91">
        <v>270011114</v>
      </c>
      <c r="D5" s="91">
        <v>270011114</v>
      </c>
      <c r="E5" s="91">
        <v>551545736</v>
      </c>
      <c r="F5" s="91">
        <v>15857244.970000001</v>
      </c>
      <c r="G5" s="91">
        <v>93965442.159999967</v>
      </c>
      <c r="H5" s="91">
        <v>441723048.86999995</v>
      </c>
      <c r="I5" s="91">
        <v>402559208.20999992</v>
      </c>
      <c r="J5" s="91">
        <v>392516995.81999999</v>
      </c>
      <c r="K5" s="91">
        <v>1646432.97</v>
      </c>
    </row>
    <row r="6" spans="2:11">
      <c r="B6" s="90" t="s">
        <v>300</v>
      </c>
      <c r="C6" s="91">
        <v>61281</v>
      </c>
      <c r="D6" s="91">
        <v>61281</v>
      </c>
      <c r="E6" s="91">
        <v>61281</v>
      </c>
      <c r="F6" s="91"/>
      <c r="G6" s="91">
        <v>61281</v>
      </c>
      <c r="H6" s="91"/>
      <c r="I6" s="91"/>
      <c r="J6" s="91"/>
      <c r="K6" s="91"/>
    </row>
    <row r="7" spans="2:11">
      <c r="B7" s="90" t="s">
        <v>301</v>
      </c>
      <c r="C7" s="91">
        <v>13600000</v>
      </c>
      <c r="D7" s="91">
        <v>13280000</v>
      </c>
      <c r="E7" s="91">
        <v>16105893</v>
      </c>
      <c r="F7" s="91">
        <v>194227</v>
      </c>
      <c r="G7" s="91">
        <v>1534796.87</v>
      </c>
      <c r="H7" s="91">
        <v>14376869.129999999</v>
      </c>
      <c r="I7" s="91">
        <v>12652466.359999999</v>
      </c>
      <c r="J7" s="91">
        <v>12193071.91</v>
      </c>
      <c r="K7" s="91"/>
    </row>
    <row r="8" spans="2:11">
      <c r="B8" s="90" t="s">
        <v>302</v>
      </c>
      <c r="C8" s="91">
        <v>562167702</v>
      </c>
      <c r="D8" s="91">
        <v>607792479</v>
      </c>
      <c r="E8" s="91">
        <v>969015928</v>
      </c>
      <c r="F8" s="91">
        <v>249713205.06999999</v>
      </c>
      <c r="G8" s="91">
        <v>221778743.6482015</v>
      </c>
      <c r="H8" s="91">
        <v>497531822.30263299</v>
      </c>
      <c r="I8" s="91">
        <v>183747519.59941015</v>
      </c>
      <c r="J8" s="91">
        <v>180474628.52941015</v>
      </c>
      <c r="K8" s="91"/>
    </row>
    <row r="9" spans="2:11">
      <c r="B9" s="90" t="s">
        <v>303</v>
      </c>
      <c r="C9" s="91">
        <v>368570420</v>
      </c>
      <c r="D9" s="91">
        <v>368570420</v>
      </c>
      <c r="E9" s="91">
        <v>368570420</v>
      </c>
      <c r="F9" s="91"/>
      <c r="G9" s="91">
        <v>0</v>
      </c>
      <c r="H9" s="91">
        <v>368570420</v>
      </c>
      <c r="I9" s="91"/>
      <c r="J9" s="91"/>
      <c r="K9" s="91"/>
    </row>
    <row r="10" spans="2:11">
      <c r="B10" s="90" t="s">
        <v>304</v>
      </c>
      <c r="C10" s="91">
        <v>643186260</v>
      </c>
      <c r="D10" s="91">
        <v>638100197</v>
      </c>
      <c r="E10" s="91">
        <v>644381511</v>
      </c>
      <c r="F10" s="91">
        <v>10592317.91</v>
      </c>
      <c r="G10" s="91">
        <v>106231665.78999999</v>
      </c>
      <c r="H10" s="91">
        <v>527557527.29999995</v>
      </c>
      <c r="I10" s="91">
        <v>365536636.67999995</v>
      </c>
      <c r="J10" s="91">
        <v>362360092.19999993</v>
      </c>
      <c r="K10" s="91"/>
    </row>
    <row r="11" spans="2:11">
      <c r="B11" s="90" t="s">
        <v>305</v>
      </c>
      <c r="C11" s="91"/>
      <c r="D11" s="91"/>
      <c r="E11" s="91"/>
      <c r="F11" s="91"/>
      <c r="G11" s="91"/>
      <c r="H11" s="91"/>
      <c r="I11" s="91"/>
      <c r="J11" s="91"/>
      <c r="K11" s="91"/>
    </row>
    <row r="12" spans="2:11">
      <c r="B12" s="90" t="s">
        <v>306</v>
      </c>
      <c r="C12" s="91">
        <v>3101501</v>
      </c>
      <c r="D12" s="91">
        <v>3101501</v>
      </c>
      <c r="E12" s="91">
        <v>0</v>
      </c>
      <c r="F12" s="91">
        <v>0</v>
      </c>
      <c r="G12" s="91">
        <v>0</v>
      </c>
      <c r="H12" s="91"/>
      <c r="I12" s="91"/>
      <c r="J12" s="91"/>
      <c r="K12" s="91"/>
    </row>
    <row r="13" spans="2:11">
      <c r="B13" s="90" t="s">
        <v>307</v>
      </c>
      <c r="C13" s="91">
        <v>263044309</v>
      </c>
      <c r="D13" s="91">
        <v>263044309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/>
    </row>
    <row r="14" spans="2:11">
      <c r="B14" s="90" t="s">
        <v>308</v>
      </c>
      <c r="C14" s="91">
        <v>755121418</v>
      </c>
      <c r="D14" s="91">
        <v>755121418</v>
      </c>
      <c r="E14" s="91">
        <v>0</v>
      </c>
      <c r="F14" s="91">
        <v>0</v>
      </c>
      <c r="G14" s="91">
        <v>0</v>
      </c>
      <c r="H14" s="91"/>
      <c r="I14" s="91"/>
      <c r="J14" s="91"/>
      <c r="K14" s="91"/>
    </row>
    <row r="15" spans="2:11">
      <c r="B15" s="90" t="s">
        <v>309</v>
      </c>
      <c r="C15" s="91">
        <v>2878864005</v>
      </c>
      <c r="D15" s="91">
        <v>2919082719</v>
      </c>
      <c r="E15" s="91">
        <v>2549680769</v>
      </c>
      <c r="F15" s="91">
        <v>276356994.94999999</v>
      </c>
      <c r="G15" s="91">
        <v>423571929.4682014</v>
      </c>
      <c r="H15" s="91">
        <v>1849759687.6026328</v>
      </c>
      <c r="I15" s="91">
        <v>964495830.84941006</v>
      </c>
      <c r="J15" s="91">
        <v>947544788.45941007</v>
      </c>
      <c r="K15" s="91">
        <v>1646432.97</v>
      </c>
    </row>
    <row r="18" spans="2:11">
      <c r="B18" s="90"/>
      <c r="C18" s="91"/>
      <c r="D18" s="91"/>
      <c r="E18" s="91">
        <f>GETPIVOTDATA("Soma de DOTACAO INICIAL",$B$4)-GETPIVOTDATA("Soma de DOTACAO ATUALIZADA",$B$4)</f>
        <v>369401950</v>
      </c>
      <c r="F18" s="91" t="e">
        <f>GETPIVOTDATA("Soma de CREDITO DISPONIVEL",$B$4,"UO - Desc","MINISTERIO DAS COMUNICACOES")-#REF!</f>
        <v>#REF!</v>
      </c>
      <c r="G18" s="91"/>
      <c r="H18" s="91"/>
      <c r="I18" s="91"/>
      <c r="J18" s="91"/>
    </row>
    <row r="19" spans="2:11">
      <c r="K19" s="63"/>
    </row>
    <row r="20" spans="2:11">
      <c r="D20" s="69"/>
      <c r="F20" s="69"/>
    </row>
    <row r="21" spans="2:11">
      <c r="B21" s="89" t="s">
        <v>310</v>
      </c>
      <c r="C21" t="s">
        <v>288</v>
      </c>
    </row>
    <row r="22" spans="2:11">
      <c r="B22" s="89" t="s">
        <v>311</v>
      </c>
      <c r="C22" t="s">
        <v>288</v>
      </c>
    </row>
    <row r="24" spans="2:11" ht="30">
      <c r="B24" s="89" t="s">
        <v>289</v>
      </c>
      <c r="C24" s="66" t="s">
        <v>290</v>
      </c>
      <c r="D24" s="66" t="s">
        <v>291</v>
      </c>
      <c r="E24" s="66" t="s">
        <v>292</v>
      </c>
      <c r="F24" s="66" t="s">
        <v>293</v>
      </c>
      <c r="G24" s="66" t="s">
        <v>294</v>
      </c>
      <c r="H24" s="66" t="s">
        <v>295</v>
      </c>
      <c r="I24" s="66" t="s">
        <v>296</v>
      </c>
      <c r="J24" s="66" t="s">
        <v>297</v>
      </c>
    </row>
    <row r="25" spans="2:11">
      <c r="B25" s="90" t="s">
        <v>301</v>
      </c>
      <c r="C25" s="91">
        <v>13600000</v>
      </c>
      <c r="D25" s="91">
        <v>26724783</v>
      </c>
      <c r="E25" s="91">
        <v>29550676</v>
      </c>
      <c r="F25" s="91">
        <v>194227</v>
      </c>
      <c r="G25" s="91">
        <v>14979579.870000001</v>
      </c>
      <c r="H25" s="91">
        <v>14376869.129999999</v>
      </c>
      <c r="I25" s="91">
        <v>12652466.359999999</v>
      </c>
      <c r="J25" s="91">
        <v>12193071.91</v>
      </c>
    </row>
    <row r="26" spans="2:11">
      <c r="B26" s="119" t="s">
        <v>312</v>
      </c>
      <c r="C26" s="91">
        <v>50000</v>
      </c>
      <c r="D26" s="91">
        <v>30000</v>
      </c>
      <c r="E26" s="91">
        <v>30000</v>
      </c>
      <c r="F26" s="91"/>
      <c r="G26" s="91">
        <v>30000</v>
      </c>
      <c r="H26" s="91"/>
      <c r="I26" s="91"/>
      <c r="J26" s="91"/>
    </row>
    <row r="27" spans="2:11">
      <c r="B27" s="143" t="s">
        <v>313</v>
      </c>
      <c r="C27" s="91">
        <v>50000</v>
      </c>
      <c r="D27" s="91">
        <v>30000</v>
      </c>
      <c r="E27" s="91">
        <v>30000</v>
      </c>
      <c r="F27" s="91"/>
      <c r="G27" s="91">
        <v>30000</v>
      </c>
      <c r="H27" s="91"/>
      <c r="I27" s="91"/>
      <c r="J27" s="91"/>
    </row>
    <row r="28" spans="2:11">
      <c r="B28" s="144" t="s">
        <v>314</v>
      </c>
      <c r="C28" s="91">
        <v>50000</v>
      </c>
      <c r="D28" s="91">
        <v>30000</v>
      </c>
      <c r="E28" s="91">
        <v>30000</v>
      </c>
      <c r="F28" s="91"/>
      <c r="G28" s="91">
        <v>30000</v>
      </c>
      <c r="H28" s="91"/>
      <c r="I28" s="91"/>
      <c r="J28" s="91"/>
    </row>
    <row r="29" spans="2:11">
      <c r="B29" s="149" t="s">
        <v>42</v>
      </c>
      <c r="C29" s="91">
        <v>30000</v>
      </c>
      <c r="D29" s="91">
        <v>30000</v>
      </c>
      <c r="E29" s="91">
        <v>30000</v>
      </c>
      <c r="F29" s="91"/>
      <c r="G29" s="91">
        <v>30000</v>
      </c>
      <c r="H29" s="91"/>
      <c r="I29" s="91"/>
      <c r="J29" s="91"/>
    </row>
    <row r="30" spans="2:11">
      <c r="B30" s="149" t="s">
        <v>51</v>
      </c>
      <c r="C30" s="91">
        <v>20000</v>
      </c>
      <c r="D30" s="91"/>
      <c r="E30" s="91"/>
      <c r="F30" s="91"/>
      <c r="G30" s="91"/>
      <c r="H30" s="91"/>
      <c r="I30" s="91"/>
      <c r="J30" s="91"/>
    </row>
    <row r="31" spans="2:11">
      <c r="B31" s="119" t="s">
        <v>315</v>
      </c>
      <c r="C31" s="91">
        <v>13550000</v>
      </c>
      <c r="D31" s="91">
        <v>13250000</v>
      </c>
      <c r="E31" s="91">
        <v>16075893</v>
      </c>
      <c r="F31" s="91">
        <v>194227</v>
      </c>
      <c r="G31" s="91">
        <v>1504796.87</v>
      </c>
      <c r="H31" s="91">
        <v>14376869.129999999</v>
      </c>
      <c r="I31" s="91">
        <v>12652466.359999999</v>
      </c>
      <c r="J31" s="91">
        <v>12193071.91</v>
      </c>
    </row>
    <row r="32" spans="2:11">
      <c r="B32" s="143" t="s">
        <v>316</v>
      </c>
      <c r="C32" s="91">
        <v>13550000</v>
      </c>
      <c r="D32" s="91">
        <v>13250000</v>
      </c>
      <c r="E32" s="91">
        <v>14583913</v>
      </c>
      <c r="F32" s="91">
        <v>194227</v>
      </c>
      <c r="G32" s="91">
        <v>12816.87</v>
      </c>
      <c r="H32" s="91">
        <v>14376869.129999999</v>
      </c>
      <c r="I32" s="91">
        <v>12652466.359999999</v>
      </c>
      <c r="J32" s="91">
        <v>12193071.91</v>
      </c>
    </row>
    <row r="33" spans="2:10">
      <c r="B33" s="144" t="s">
        <v>43</v>
      </c>
      <c r="C33" s="91"/>
      <c r="D33" s="91">
        <v>0</v>
      </c>
      <c r="E33" s="91">
        <v>1458020</v>
      </c>
      <c r="F33" s="91">
        <v>194227</v>
      </c>
      <c r="G33" s="91">
        <v>12816.87</v>
      </c>
      <c r="H33" s="91">
        <v>1250976.1299999999</v>
      </c>
      <c r="I33" s="91"/>
      <c r="J33" s="91"/>
    </row>
    <row r="34" spans="2:10">
      <c r="B34" s="149" t="s">
        <v>42</v>
      </c>
      <c r="C34" s="91"/>
      <c r="D34" s="91">
        <v>0</v>
      </c>
      <c r="E34" s="91">
        <v>1458020</v>
      </c>
      <c r="F34" s="91">
        <v>194227</v>
      </c>
      <c r="G34" s="91">
        <v>12816.87</v>
      </c>
      <c r="H34" s="91">
        <v>1250976.1299999999</v>
      </c>
      <c r="I34" s="91"/>
      <c r="J34" s="91"/>
    </row>
    <row r="35" spans="2:10">
      <c r="B35" s="144" t="s">
        <v>314</v>
      </c>
      <c r="C35" s="91">
        <v>13550000</v>
      </c>
      <c r="D35" s="91">
        <v>13250000</v>
      </c>
      <c r="E35" s="91">
        <v>13125893</v>
      </c>
      <c r="F35" s="91">
        <v>0</v>
      </c>
      <c r="G35" s="91">
        <v>0</v>
      </c>
      <c r="H35" s="91">
        <v>13125893</v>
      </c>
      <c r="I35" s="91">
        <v>12652466.359999999</v>
      </c>
      <c r="J35" s="91">
        <v>12193071.91</v>
      </c>
    </row>
    <row r="36" spans="2:10">
      <c r="B36" s="149" t="s">
        <v>42</v>
      </c>
      <c r="C36" s="91">
        <v>13250000</v>
      </c>
      <c r="D36" s="91">
        <v>13250000</v>
      </c>
      <c r="E36" s="91">
        <v>13125893</v>
      </c>
      <c r="F36" s="91">
        <v>0</v>
      </c>
      <c r="G36" s="91">
        <v>0</v>
      </c>
      <c r="H36" s="91">
        <v>13125893</v>
      </c>
      <c r="I36" s="91">
        <v>12652466.359999999</v>
      </c>
      <c r="J36" s="91">
        <v>12193071.91</v>
      </c>
    </row>
    <row r="37" spans="2:10">
      <c r="B37" s="149" t="s">
        <v>51</v>
      </c>
      <c r="C37" s="91">
        <v>300000</v>
      </c>
      <c r="D37" s="91"/>
      <c r="E37" s="91"/>
      <c r="F37" s="91"/>
      <c r="G37" s="91"/>
      <c r="H37" s="91"/>
      <c r="I37" s="91"/>
      <c r="J37" s="91"/>
    </row>
    <row r="38" spans="2:10">
      <c r="B38" s="143" t="s">
        <v>317</v>
      </c>
      <c r="C38" s="91"/>
      <c r="D38" s="91"/>
      <c r="E38" s="91">
        <v>1491980</v>
      </c>
      <c r="F38" s="91"/>
      <c r="G38" s="91">
        <v>1491980</v>
      </c>
      <c r="H38" s="91"/>
      <c r="I38" s="91"/>
      <c r="J38" s="91"/>
    </row>
    <row r="39" spans="2:10">
      <c r="B39" s="144" t="s">
        <v>43</v>
      </c>
      <c r="C39" s="91"/>
      <c r="D39" s="91"/>
      <c r="E39" s="91">
        <v>1491980</v>
      </c>
      <c r="F39" s="91"/>
      <c r="G39" s="91">
        <v>1491980</v>
      </c>
      <c r="H39" s="91"/>
      <c r="I39" s="91"/>
      <c r="J39" s="91"/>
    </row>
    <row r="40" spans="2:10">
      <c r="B40" s="149" t="s">
        <v>42</v>
      </c>
      <c r="C40" s="91"/>
      <c r="D40" s="91"/>
      <c r="E40" s="91">
        <v>1491980</v>
      </c>
      <c r="F40" s="91"/>
      <c r="G40" s="91">
        <v>1491980</v>
      </c>
      <c r="H40" s="91"/>
      <c r="I40" s="91"/>
      <c r="J40" s="91"/>
    </row>
    <row r="41" spans="2:10">
      <c r="B41" s="119" t="s">
        <v>318</v>
      </c>
      <c r="C41" s="91"/>
      <c r="D41" s="91">
        <v>13444783</v>
      </c>
      <c r="E41" s="91">
        <v>13444783</v>
      </c>
      <c r="F41" s="91"/>
      <c r="G41" s="91">
        <v>13444783</v>
      </c>
      <c r="H41" s="91"/>
      <c r="I41" s="91"/>
      <c r="J41" s="91"/>
    </row>
    <row r="42" spans="2:10">
      <c r="B42" s="143" t="s">
        <v>319</v>
      </c>
      <c r="C42" s="91"/>
      <c r="D42" s="91">
        <v>13444783</v>
      </c>
      <c r="E42" s="91">
        <v>13444783</v>
      </c>
      <c r="F42" s="91"/>
      <c r="G42" s="91">
        <v>13444783</v>
      </c>
      <c r="H42" s="91"/>
      <c r="I42" s="91"/>
      <c r="J42" s="91"/>
    </row>
    <row r="43" spans="2:10">
      <c r="B43" s="144" t="s">
        <v>314</v>
      </c>
      <c r="C43" s="91"/>
      <c r="D43" s="91">
        <v>13444783</v>
      </c>
      <c r="E43" s="91">
        <v>13444783</v>
      </c>
      <c r="F43" s="91"/>
      <c r="G43" s="91">
        <v>13444783</v>
      </c>
      <c r="H43" s="91"/>
      <c r="I43" s="91"/>
      <c r="J43" s="91"/>
    </row>
    <row r="44" spans="2:10">
      <c r="B44" s="149" t="s">
        <v>320</v>
      </c>
      <c r="C44" s="91"/>
      <c r="D44" s="91">
        <v>13444783</v>
      </c>
      <c r="E44" s="91">
        <v>13444783</v>
      </c>
      <c r="F44" s="91"/>
      <c r="G44" s="91">
        <v>13444783</v>
      </c>
      <c r="H44" s="91"/>
      <c r="I44" s="91"/>
      <c r="J44" s="91"/>
    </row>
    <row r="45" spans="2:10">
      <c r="B45" s="90" t="s">
        <v>303</v>
      </c>
      <c r="C45" s="91">
        <v>368570420</v>
      </c>
      <c r="D45" s="91">
        <v>368570420</v>
      </c>
      <c r="E45" s="91">
        <v>368570420</v>
      </c>
      <c r="F45" s="91"/>
      <c r="G45" s="91">
        <v>0</v>
      </c>
      <c r="H45" s="91">
        <v>368570420</v>
      </c>
      <c r="I45" s="91"/>
      <c r="J45" s="91"/>
    </row>
    <row r="46" spans="2:10">
      <c r="B46" s="119" t="s">
        <v>321</v>
      </c>
      <c r="C46" s="91">
        <v>368570420</v>
      </c>
      <c r="D46" s="91">
        <v>368570420</v>
      </c>
      <c r="E46" s="91">
        <v>368570420</v>
      </c>
      <c r="F46" s="91"/>
      <c r="G46" s="91">
        <v>0</v>
      </c>
      <c r="H46" s="91">
        <v>368570420</v>
      </c>
      <c r="I46" s="91"/>
      <c r="J46" s="91"/>
    </row>
    <row r="47" spans="2:10">
      <c r="B47" s="143" t="s">
        <v>322</v>
      </c>
      <c r="C47" s="91">
        <v>368570420</v>
      </c>
      <c r="D47" s="91">
        <v>368570420</v>
      </c>
      <c r="E47" s="91">
        <v>368570420</v>
      </c>
      <c r="F47" s="91"/>
      <c r="G47" s="91">
        <v>0</v>
      </c>
      <c r="H47" s="91">
        <v>368570420</v>
      </c>
      <c r="I47" s="91"/>
      <c r="J47" s="91"/>
    </row>
    <row r="48" spans="2:10">
      <c r="B48" s="144" t="s">
        <v>323</v>
      </c>
      <c r="C48" s="91">
        <v>45070862</v>
      </c>
      <c r="D48" s="91">
        <v>45070862</v>
      </c>
      <c r="E48" s="91">
        <v>45070862</v>
      </c>
      <c r="F48" s="91"/>
      <c r="G48" s="91">
        <v>0</v>
      </c>
      <c r="H48" s="91">
        <v>45070862</v>
      </c>
      <c r="I48" s="91"/>
      <c r="J48" s="91"/>
    </row>
    <row r="49" spans="2:10">
      <c r="B49" s="149" t="s">
        <v>324</v>
      </c>
      <c r="C49" s="91">
        <v>45070862</v>
      </c>
      <c r="D49" s="91">
        <v>45070862</v>
      </c>
      <c r="E49" s="91">
        <v>45070862</v>
      </c>
      <c r="F49" s="91"/>
      <c r="G49" s="91">
        <v>0</v>
      </c>
      <c r="H49" s="91">
        <v>45070862</v>
      </c>
      <c r="I49" s="91"/>
      <c r="J49" s="91"/>
    </row>
    <row r="50" spans="2:10">
      <c r="B50" s="144" t="s">
        <v>314</v>
      </c>
      <c r="C50" s="91">
        <v>262263968</v>
      </c>
      <c r="D50" s="91">
        <v>262263968</v>
      </c>
      <c r="E50" s="91">
        <v>262263968</v>
      </c>
      <c r="F50" s="91"/>
      <c r="G50" s="91">
        <v>0</v>
      </c>
      <c r="H50" s="91">
        <v>262263968</v>
      </c>
      <c r="I50" s="91"/>
      <c r="J50" s="91"/>
    </row>
    <row r="51" spans="2:10">
      <c r="B51" s="149" t="s">
        <v>324</v>
      </c>
      <c r="C51" s="91">
        <v>262263968</v>
      </c>
      <c r="D51" s="91">
        <v>262263968</v>
      </c>
      <c r="E51" s="91">
        <v>262263968</v>
      </c>
      <c r="F51" s="91"/>
      <c r="G51" s="91">
        <v>0</v>
      </c>
      <c r="H51" s="91">
        <v>262263968</v>
      </c>
      <c r="I51" s="91"/>
      <c r="J51" s="91"/>
    </row>
    <row r="52" spans="2:10">
      <c r="B52" s="144" t="s">
        <v>325</v>
      </c>
      <c r="C52" s="91">
        <v>61235590</v>
      </c>
      <c r="D52" s="91">
        <v>61235590</v>
      </c>
      <c r="E52" s="91">
        <v>61235590</v>
      </c>
      <c r="F52" s="91"/>
      <c r="G52" s="91">
        <v>0</v>
      </c>
      <c r="H52" s="91">
        <v>61235590</v>
      </c>
      <c r="I52" s="91"/>
      <c r="J52" s="91"/>
    </row>
    <row r="53" spans="2:10">
      <c r="B53" s="149" t="s">
        <v>324</v>
      </c>
      <c r="C53" s="91">
        <v>61235590</v>
      </c>
      <c r="D53" s="91">
        <v>61235590</v>
      </c>
      <c r="E53" s="91">
        <v>61235590</v>
      </c>
      <c r="F53" s="91"/>
      <c r="G53" s="91">
        <v>0</v>
      </c>
      <c r="H53" s="91">
        <v>61235590</v>
      </c>
      <c r="I53" s="91"/>
      <c r="J53" s="91"/>
    </row>
    <row r="54" spans="2:10">
      <c r="B54" s="90" t="s">
        <v>309</v>
      </c>
      <c r="C54" s="91">
        <v>382170420</v>
      </c>
      <c r="D54" s="91">
        <v>395295203</v>
      </c>
      <c r="E54" s="91">
        <v>398121096</v>
      </c>
      <c r="F54" s="91">
        <v>194227</v>
      </c>
      <c r="G54" s="91">
        <v>14979579.870000001</v>
      </c>
      <c r="H54" s="91">
        <v>382947289.13</v>
      </c>
      <c r="I54" s="91">
        <v>12652466.359999999</v>
      </c>
      <c r="J54" s="91">
        <v>12193071.91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0"/>
  <dimension ref="A1:AO399"/>
  <sheetViews>
    <sheetView topLeftCell="W1" workbookViewId="0">
      <pane ySplit="1" topLeftCell="A2" activePane="bottomLeft" state="frozen"/>
      <selection pane="bottomLeft" activeCell="AG6" sqref="AG6"/>
      <selection activeCell="Q1" sqref="Q1"/>
    </sheetView>
  </sheetViews>
  <sheetFormatPr defaultRowHeight="15"/>
  <cols>
    <col min="22" max="22" width="11.42578125" bestFit="1" customWidth="1"/>
    <col min="29" max="30" width="9.140625" style="70"/>
    <col min="31" max="31" width="17.28515625" style="70" bestFit="1" customWidth="1"/>
    <col min="32" max="33" width="15.28515625" style="69" bestFit="1" customWidth="1"/>
    <col min="35" max="35" width="15.28515625" bestFit="1" customWidth="1"/>
    <col min="36" max="36" width="14.5703125" style="69" bestFit="1" customWidth="1"/>
    <col min="37" max="37" width="16" style="69" bestFit="1" customWidth="1"/>
  </cols>
  <sheetData>
    <row r="1" spans="1:41" ht="90">
      <c r="A1" s="66" t="s">
        <v>326</v>
      </c>
      <c r="B1" s="66" t="s">
        <v>287</v>
      </c>
      <c r="C1" s="66" t="s">
        <v>327</v>
      </c>
      <c r="D1" s="66" t="s">
        <v>328</v>
      </c>
      <c r="E1" s="66" t="s">
        <v>329</v>
      </c>
      <c r="F1" s="66" t="s">
        <v>330</v>
      </c>
      <c r="G1" s="66" t="s">
        <v>331</v>
      </c>
      <c r="H1" s="66" t="s">
        <v>311</v>
      </c>
      <c r="I1" s="66" t="s">
        <v>285</v>
      </c>
      <c r="J1" s="66" t="s">
        <v>332</v>
      </c>
      <c r="K1" s="66" t="s">
        <v>333</v>
      </c>
      <c r="L1" s="66" t="s">
        <v>334</v>
      </c>
      <c r="M1" s="66" t="s">
        <v>335</v>
      </c>
      <c r="N1" s="66" t="s">
        <v>336</v>
      </c>
      <c r="O1" s="66" t="s">
        <v>337</v>
      </c>
      <c r="P1" s="66" t="s">
        <v>338</v>
      </c>
      <c r="Q1" s="66" t="s">
        <v>339</v>
      </c>
      <c r="R1" s="66" t="s">
        <v>340</v>
      </c>
      <c r="S1" s="66" t="s">
        <v>341</v>
      </c>
      <c r="T1" s="66" t="s">
        <v>342</v>
      </c>
      <c r="U1" s="66" t="s">
        <v>310</v>
      </c>
      <c r="V1" s="66" t="s">
        <v>343</v>
      </c>
      <c r="W1" s="66" t="s">
        <v>344</v>
      </c>
      <c r="X1" s="66" t="s">
        <v>345</v>
      </c>
      <c r="Y1" s="66" t="s">
        <v>346</v>
      </c>
      <c r="Z1" s="66" t="s">
        <v>347</v>
      </c>
      <c r="AA1" s="66" t="s">
        <v>348</v>
      </c>
      <c r="AB1" s="66" t="s">
        <v>16</v>
      </c>
      <c r="AC1" s="67" t="s">
        <v>349</v>
      </c>
      <c r="AD1" s="67" t="s">
        <v>19</v>
      </c>
      <c r="AE1" s="67" t="s">
        <v>350</v>
      </c>
      <c r="AF1" s="68" t="s">
        <v>351</v>
      </c>
      <c r="AG1" s="68" t="s">
        <v>352</v>
      </c>
      <c r="AH1" s="66" t="s">
        <v>353</v>
      </c>
      <c r="AI1" s="66" t="s">
        <v>354</v>
      </c>
      <c r="AJ1" s="68" t="s">
        <v>355</v>
      </c>
      <c r="AK1" s="68" t="s">
        <v>356</v>
      </c>
      <c r="AL1" s="66" t="s">
        <v>357</v>
      </c>
      <c r="AM1" s="66" t="s">
        <v>358</v>
      </c>
      <c r="AN1" s="66" t="s">
        <v>359</v>
      </c>
      <c r="AO1" s="66" t="s">
        <v>360</v>
      </c>
    </row>
    <row r="2" spans="1:41">
      <c r="A2" s="152" t="s">
        <v>361</v>
      </c>
      <c r="B2" s="152" t="s">
        <v>362</v>
      </c>
      <c r="C2" s="152" t="s">
        <v>363</v>
      </c>
      <c r="D2" s="152" t="s">
        <v>364</v>
      </c>
      <c r="E2" s="152" t="s">
        <v>365</v>
      </c>
      <c r="F2" s="152" t="s">
        <v>366</v>
      </c>
      <c r="G2" s="152" t="s">
        <v>367</v>
      </c>
      <c r="H2" s="152" t="s">
        <v>56</v>
      </c>
      <c r="I2" s="152" t="s">
        <v>368</v>
      </c>
      <c r="J2" s="152" t="s">
        <v>369</v>
      </c>
      <c r="K2" s="152" t="s">
        <v>364</v>
      </c>
      <c r="L2" s="152" t="s">
        <v>370</v>
      </c>
      <c r="M2" s="152" t="s">
        <v>371</v>
      </c>
      <c r="N2" s="152" t="s">
        <v>366</v>
      </c>
      <c r="O2" s="152" t="s">
        <v>56</v>
      </c>
      <c r="P2" s="152" t="s">
        <v>47</v>
      </c>
      <c r="Q2" s="152" t="s">
        <v>372</v>
      </c>
      <c r="R2" s="152" t="s">
        <v>373</v>
      </c>
      <c r="S2" s="152" t="s">
        <v>374</v>
      </c>
      <c r="T2" s="152" t="s">
        <v>375</v>
      </c>
      <c r="U2" s="152" t="s">
        <v>376</v>
      </c>
      <c r="V2" s="152" t="s">
        <v>377</v>
      </c>
      <c r="W2" s="152" t="s">
        <v>378</v>
      </c>
      <c r="X2" s="152" t="s">
        <v>42</v>
      </c>
      <c r="Y2" s="152" t="s">
        <v>379</v>
      </c>
      <c r="Z2" s="152" t="s">
        <v>380</v>
      </c>
      <c r="AA2" s="152" t="s">
        <v>381</v>
      </c>
      <c r="AB2" s="152" t="s">
        <v>382</v>
      </c>
      <c r="AC2" s="70" t="str">
        <f>LEFT(Z2,4)</f>
        <v>0100</v>
      </c>
      <c r="AD2" s="70" t="str">
        <f>CONCATENATE(AB2,X2,AC2)</f>
        <v>09268030100</v>
      </c>
      <c r="AE2" s="70" t="str">
        <f>CONCATENATE(AD2,B2)</f>
        <v>0926803010012000</v>
      </c>
      <c r="AG2"/>
      <c r="AJ2">
        <v>0.47</v>
      </c>
      <c r="AM2">
        <v>983476.53</v>
      </c>
      <c r="AN2">
        <v>983476.53</v>
      </c>
      <c r="AO2">
        <v>983476.53</v>
      </c>
    </row>
    <row r="3" spans="1:41">
      <c r="A3" s="152" t="s">
        <v>361</v>
      </c>
      <c r="B3" s="152" t="s">
        <v>362</v>
      </c>
      <c r="C3" s="152" t="s">
        <v>363</v>
      </c>
      <c r="D3" s="152" t="s">
        <v>364</v>
      </c>
      <c r="E3" s="152" t="s">
        <v>365</v>
      </c>
      <c r="F3" s="152" t="s">
        <v>366</v>
      </c>
      <c r="G3" s="152" t="s">
        <v>367</v>
      </c>
      <c r="H3" s="152" t="s">
        <v>56</v>
      </c>
      <c r="I3" s="152" t="s">
        <v>368</v>
      </c>
      <c r="J3" s="152" t="s">
        <v>369</v>
      </c>
      <c r="K3" s="152" t="s">
        <v>364</v>
      </c>
      <c r="L3" s="152" t="s">
        <v>370</v>
      </c>
      <c r="M3" s="152" t="s">
        <v>371</v>
      </c>
      <c r="N3" s="152" t="s">
        <v>366</v>
      </c>
      <c r="O3" s="152" t="s">
        <v>56</v>
      </c>
      <c r="P3" s="152" t="s">
        <v>47</v>
      </c>
      <c r="Q3" s="152" t="s">
        <v>372</v>
      </c>
      <c r="R3" s="152" t="s">
        <v>373</v>
      </c>
      <c r="S3" s="152" t="s">
        <v>374</v>
      </c>
      <c r="T3" s="152" t="s">
        <v>375</v>
      </c>
      <c r="U3" s="152" t="s">
        <v>376</v>
      </c>
      <c r="V3" s="152" t="s">
        <v>377</v>
      </c>
      <c r="W3" s="152" t="s">
        <v>378</v>
      </c>
      <c r="X3" s="152" t="s">
        <v>375</v>
      </c>
      <c r="Y3" s="152" t="s">
        <v>383</v>
      </c>
      <c r="Z3" s="152" t="s">
        <v>380</v>
      </c>
      <c r="AA3" s="152" t="s">
        <v>381</v>
      </c>
      <c r="AB3" s="152" t="s">
        <v>382</v>
      </c>
      <c r="AC3" s="70" t="str">
        <f t="shared" ref="AC3:AC58" si="0">LEFT(Z3,4)</f>
        <v>0100</v>
      </c>
      <c r="AD3" s="70" t="str">
        <f t="shared" ref="AD3:AD58" si="1">CONCATENATE(AB3,X3,AC3)</f>
        <v>09268010100</v>
      </c>
      <c r="AE3" s="70" t="str">
        <f t="shared" ref="AE3:AE66" si="2">CONCATENATE(AD3,B3)</f>
        <v>0926801010012000</v>
      </c>
      <c r="AG3"/>
      <c r="AJ3">
        <v>0.27</v>
      </c>
      <c r="AK3"/>
      <c r="AM3">
        <v>812981.73</v>
      </c>
      <c r="AN3">
        <v>812981.73</v>
      </c>
      <c r="AO3">
        <v>812981.73</v>
      </c>
    </row>
    <row r="4" spans="1:41">
      <c r="A4" s="152" t="s">
        <v>361</v>
      </c>
      <c r="B4" s="152" t="s">
        <v>384</v>
      </c>
      <c r="C4" s="152" t="s">
        <v>385</v>
      </c>
      <c r="D4" s="152" t="s">
        <v>364</v>
      </c>
      <c r="E4" s="152" t="s">
        <v>365</v>
      </c>
      <c r="F4" s="152" t="s">
        <v>366</v>
      </c>
      <c r="G4" s="152" t="s">
        <v>367</v>
      </c>
      <c r="H4" s="152" t="s">
        <v>56</v>
      </c>
      <c r="I4" s="152" t="s">
        <v>368</v>
      </c>
      <c r="J4" s="152" t="s">
        <v>369</v>
      </c>
      <c r="K4" s="152" t="s">
        <v>364</v>
      </c>
      <c r="L4" s="152" t="s">
        <v>370</v>
      </c>
      <c r="M4" s="152" t="s">
        <v>371</v>
      </c>
      <c r="N4" s="152" t="s">
        <v>366</v>
      </c>
      <c r="O4" s="152" t="s">
        <v>56</v>
      </c>
      <c r="P4" s="152" t="s">
        <v>47</v>
      </c>
      <c r="Q4" s="152" t="s">
        <v>372</v>
      </c>
      <c r="R4" s="152" t="s">
        <v>373</v>
      </c>
      <c r="S4" s="152" t="s">
        <v>374</v>
      </c>
      <c r="T4" s="152" t="s">
        <v>375</v>
      </c>
      <c r="U4" s="152" t="s">
        <v>376</v>
      </c>
      <c r="V4" s="152" t="s">
        <v>377</v>
      </c>
      <c r="W4" s="152" t="s">
        <v>378</v>
      </c>
      <c r="X4" s="152" t="s">
        <v>375</v>
      </c>
      <c r="Y4" s="152" t="s">
        <v>383</v>
      </c>
      <c r="Z4" s="152" t="s">
        <v>380</v>
      </c>
      <c r="AA4" s="152" t="s">
        <v>381</v>
      </c>
      <c r="AB4" s="152" t="s">
        <v>382</v>
      </c>
      <c r="AC4" s="70" t="str">
        <f t="shared" si="0"/>
        <v>0100</v>
      </c>
      <c r="AD4" s="70" t="str">
        <f t="shared" si="1"/>
        <v>09268010100</v>
      </c>
      <c r="AE4" s="70" t="str">
        <f t="shared" si="2"/>
        <v>0926801010015000</v>
      </c>
      <c r="AG4"/>
      <c r="AJ4" s="69">
        <v>27737.87</v>
      </c>
      <c r="AK4"/>
      <c r="AM4">
        <v>166801.13</v>
      </c>
      <c r="AN4">
        <v>166801.13</v>
      </c>
      <c r="AO4">
        <v>166801.13</v>
      </c>
    </row>
    <row r="5" spans="1:41">
      <c r="A5" s="152" t="s">
        <v>361</v>
      </c>
      <c r="B5" s="152" t="s">
        <v>384</v>
      </c>
      <c r="C5" s="152" t="s">
        <v>385</v>
      </c>
      <c r="D5" s="152" t="s">
        <v>364</v>
      </c>
      <c r="E5" s="152" t="s">
        <v>365</v>
      </c>
      <c r="F5" s="152" t="s">
        <v>366</v>
      </c>
      <c r="G5" s="152" t="s">
        <v>367</v>
      </c>
      <c r="H5" s="152" t="s">
        <v>56</v>
      </c>
      <c r="I5" s="152" t="s">
        <v>368</v>
      </c>
      <c r="J5" s="152" t="s">
        <v>369</v>
      </c>
      <c r="K5" s="152" t="s">
        <v>364</v>
      </c>
      <c r="L5" s="152" t="s">
        <v>370</v>
      </c>
      <c r="M5" s="152" t="s">
        <v>371</v>
      </c>
      <c r="N5" s="152" t="s">
        <v>366</v>
      </c>
      <c r="O5" s="152" t="s">
        <v>56</v>
      </c>
      <c r="P5" s="152" t="s">
        <v>47</v>
      </c>
      <c r="Q5" s="152" t="s">
        <v>372</v>
      </c>
      <c r="R5" s="152" t="s">
        <v>373</v>
      </c>
      <c r="S5" s="152" t="s">
        <v>374</v>
      </c>
      <c r="T5" s="152" t="s">
        <v>375</v>
      </c>
      <c r="U5" s="152" t="s">
        <v>376</v>
      </c>
      <c r="V5" s="152" t="s">
        <v>377</v>
      </c>
      <c r="W5" s="152" t="s">
        <v>378</v>
      </c>
      <c r="X5" s="152" t="s">
        <v>375</v>
      </c>
      <c r="Y5" s="152" t="s">
        <v>383</v>
      </c>
      <c r="Z5" s="152" t="s">
        <v>386</v>
      </c>
      <c r="AA5" s="152" t="s">
        <v>381</v>
      </c>
      <c r="AB5" s="152" t="s">
        <v>382</v>
      </c>
      <c r="AC5" s="70" t="str">
        <f t="shared" si="0"/>
        <v>0300</v>
      </c>
      <c r="AD5" s="70" t="str">
        <f t="shared" si="1"/>
        <v>09268010300</v>
      </c>
      <c r="AE5" s="70" t="str">
        <f t="shared" si="2"/>
        <v>0926801030015000</v>
      </c>
      <c r="AG5"/>
      <c r="AJ5">
        <v>8573</v>
      </c>
      <c r="AK5"/>
    </row>
    <row r="6" spans="1:41">
      <c r="A6" s="152" t="s">
        <v>361</v>
      </c>
      <c r="B6" s="152" t="s">
        <v>387</v>
      </c>
      <c r="C6" s="152" t="s">
        <v>388</v>
      </c>
      <c r="D6" s="152" t="s">
        <v>389</v>
      </c>
      <c r="E6" s="152" t="s">
        <v>302</v>
      </c>
      <c r="F6" s="152" t="s">
        <v>275</v>
      </c>
      <c r="G6" s="152" t="s">
        <v>390</v>
      </c>
      <c r="H6" s="152" t="s">
        <v>391</v>
      </c>
      <c r="I6" s="152" t="s">
        <v>312</v>
      </c>
      <c r="J6" s="152" t="s">
        <v>392</v>
      </c>
      <c r="K6" s="152" t="s">
        <v>389</v>
      </c>
      <c r="L6" s="152" t="s">
        <v>393</v>
      </c>
      <c r="M6" s="152" t="s">
        <v>394</v>
      </c>
      <c r="N6" s="152" t="s">
        <v>275</v>
      </c>
      <c r="O6" s="152" t="s">
        <v>391</v>
      </c>
      <c r="P6" s="152" t="s">
        <v>68</v>
      </c>
      <c r="Q6" s="152" t="s">
        <v>395</v>
      </c>
      <c r="R6" s="152" t="s">
        <v>396</v>
      </c>
      <c r="S6" s="152" t="s">
        <v>397</v>
      </c>
      <c r="T6" s="152" t="s">
        <v>398</v>
      </c>
      <c r="U6" s="152" t="s">
        <v>399</v>
      </c>
      <c r="V6" s="152" t="s">
        <v>377</v>
      </c>
      <c r="W6" s="152" t="s">
        <v>378</v>
      </c>
      <c r="X6" s="152" t="s">
        <v>42</v>
      </c>
      <c r="Y6" s="152" t="s">
        <v>379</v>
      </c>
      <c r="Z6" s="152" t="s">
        <v>380</v>
      </c>
      <c r="AA6" s="152" t="s">
        <v>381</v>
      </c>
      <c r="AB6" s="152" t="s">
        <v>70</v>
      </c>
      <c r="AC6" s="70" t="str">
        <f t="shared" si="0"/>
        <v>0100</v>
      </c>
      <c r="AD6" s="70" t="str">
        <f t="shared" si="1"/>
        <v>19496430100</v>
      </c>
      <c r="AE6" s="70" t="str">
        <f t="shared" si="2"/>
        <v>1949643010020101</v>
      </c>
      <c r="AG6"/>
      <c r="AJ6">
        <v>18355.14</v>
      </c>
      <c r="AK6"/>
      <c r="AM6">
        <v>532935.55000000005</v>
      </c>
      <c r="AN6">
        <v>350646.66</v>
      </c>
      <c r="AO6">
        <v>350646.66</v>
      </c>
    </row>
    <row r="7" spans="1:41">
      <c r="A7" s="152" t="s">
        <v>361</v>
      </c>
      <c r="B7" s="152" t="s">
        <v>400</v>
      </c>
      <c r="C7" s="152" t="s">
        <v>401</v>
      </c>
      <c r="D7" s="152" t="s">
        <v>389</v>
      </c>
      <c r="E7" s="152" t="s">
        <v>302</v>
      </c>
      <c r="F7" s="152" t="s">
        <v>275</v>
      </c>
      <c r="G7" s="152" t="s">
        <v>390</v>
      </c>
      <c r="H7" s="152" t="s">
        <v>391</v>
      </c>
      <c r="I7" s="152" t="s">
        <v>312</v>
      </c>
      <c r="J7" s="152" t="s">
        <v>392</v>
      </c>
      <c r="K7" s="152" t="s">
        <v>389</v>
      </c>
      <c r="L7" s="152" t="s">
        <v>393</v>
      </c>
      <c r="M7" s="152" t="s">
        <v>394</v>
      </c>
      <c r="N7" s="152" t="s">
        <v>275</v>
      </c>
      <c r="O7" s="152" t="s">
        <v>391</v>
      </c>
      <c r="P7" s="152" t="s">
        <v>68</v>
      </c>
      <c r="Q7" s="152" t="s">
        <v>395</v>
      </c>
      <c r="R7" s="152" t="s">
        <v>396</v>
      </c>
      <c r="S7" s="152" t="s">
        <v>397</v>
      </c>
      <c r="T7" s="152" t="s">
        <v>398</v>
      </c>
      <c r="U7" s="152" t="s">
        <v>399</v>
      </c>
      <c r="V7" s="152" t="s">
        <v>377</v>
      </c>
      <c r="W7" s="152" t="s">
        <v>378</v>
      </c>
      <c r="X7" s="152" t="s">
        <v>42</v>
      </c>
      <c r="Y7" s="152" t="s">
        <v>379</v>
      </c>
      <c r="Z7" s="152" t="s">
        <v>380</v>
      </c>
      <c r="AA7" s="152" t="s">
        <v>381</v>
      </c>
      <c r="AB7" s="152" t="s">
        <v>70</v>
      </c>
      <c r="AC7" s="70" t="str">
        <f t="shared" si="0"/>
        <v>0100</v>
      </c>
      <c r="AD7" s="70" t="str">
        <f t="shared" si="1"/>
        <v>19496430100</v>
      </c>
      <c r="AE7" s="70" t="str">
        <f t="shared" si="2"/>
        <v>1949643010020116</v>
      </c>
      <c r="AG7"/>
      <c r="AJ7">
        <v>108501</v>
      </c>
      <c r="AK7"/>
      <c r="AM7">
        <v>3999</v>
      </c>
    </row>
    <row r="8" spans="1:41">
      <c r="A8" s="152" t="s">
        <v>361</v>
      </c>
      <c r="B8" s="152" t="s">
        <v>402</v>
      </c>
      <c r="C8" s="152" t="s">
        <v>403</v>
      </c>
      <c r="D8" s="152" t="s">
        <v>364</v>
      </c>
      <c r="E8" s="152" t="s">
        <v>365</v>
      </c>
      <c r="F8" s="152" t="s">
        <v>275</v>
      </c>
      <c r="G8" s="152" t="s">
        <v>390</v>
      </c>
      <c r="H8" s="152" t="s">
        <v>391</v>
      </c>
      <c r="I8" s="152" t="s">
        <v>312</v>
      </c>
      <c r="J8" s="152" t="s">
        <v>392</v>
      </c>
      <c r="K8" s="152" t="s">
        <v>364</v>
      </c>
      <c r="L8" s="152" t="s">
        <v>393</v>
      </c>
      <c r="M8" s="152" t="s">
        <v>394</v>
      </c>
      <c r="N8" s="152" t="s">
        <v>275</v>
      </c>
      <c r="O8" s="152" t="s">
        <v>391</v>
      </c>
      <c r="P8" s="152" t="s">
        <v>79</v>
      </c>
      <c r="Q8" s="152" t="s">
        <v>404</v>
      </c>
      <c r="R8" s="152" t="s">
        <v>396</v>
      </c>
      <c r="S8" s="152" t="s">
        <v>397</v>
      </c>
      <c r="T8" s="152" t="s">
        <v>398</v>
      </c>
      <c r="U8" s="152" t="s">
        <v>399</v>
      </c>
      <c r="V8" s="152" t="s">
        <v>377</v>
      </c>
      <c r="W8" s="152" t="s">
        <v>378</v>
      </c>
      <c r="X8" s="152" t="s">
        <v>42</v>
      </c>
      <c r="Y8" s="152" t="s">
        <v>379</v>
      </c>
      <c r="Z8" s="152" t="s">
        <v>405</v>
      </c>
      <c r="AA8" s="152" t="s">
        <v>406</v>
      </c>
      <c r="AB8" s="152" t="s">
        <v>407</v>
      </c>
      <c r="AC8" s="70" t="str">
        <f t="shared" si="0"/>
        <v>0178</v>
      </c>
      <c r="AD8" s="70" t="str">
        <f t="shared" si="1"/>
        <v>19498030178</v>
      </c>
      <c r="AE8" s="70" t="str">
        <f t="shared" si="2"/>
        <v>1949803017820202</v>
      </c>
      <c r="AG8"/>
      <c r="AJ8">
        <v>150000</v>
      </c>
      <c r="AK8"/>
    </row>
    <row r="9" spans="1:41">
      <c r="A9" s="152" t="s">
        <v>361</v>
      </c>
      <c r="B9" s="152" t="s">
        <v>408</v>
      </c>
      <c r="C9" s="152" t="s">
        <v>409</v>
      </c>
      <c r="D9" s="152" t="s">
        <v>410</v>
      </c>
      <c r="E9" s="152" t="s">
        <v>299</v>
      </c>
      <c r="F9" s="152" t="s">
        <v>275</v>
      </c>
      <c r="G9" s="152" t="s">
        <v>390</v>
      </c>
      <c r="H9" s="152" t="s">
        <v>411</v>
      </c>
      <c r="I9" s="152" t="s">
        <v>412</v>
      </c>
      <c r="J9" s="152" t="s">
        <v>413</v>
      </c>
      <c r="K9" s="152" t="s">
        <v>410</v>
      </c>
      <c r="L9" s="152" t="s">
        <v>414</v>
      </c>
      <c r="M9" s="152" t="s">
        <v>415</v>
      </c>
      <c r="N9" s="152" t="s">
        <v>275</v>
      </c>
      <c r="O9" s="152" t="s">
        <v>411</v>
      </c>
      <c r="P9" s="152" t="s">
        <v>47</v>
      </c>
      <c r="Q9" s="152" t="s">
        <v>416</v>
      </c>
      <c r="R9" s="152" t="s">
        <v>417</v>
      </c>
      <c r="S9" s="152" t="s">
        <v>418</v>
      </c>
      <c r="T9" s="152" t="s">
        <v>375</v>
      </c>
      <c r="U9" s="152" t="s">
        <v>376</v>
      </c>
      <c r="V9" s="152" t="s">
        <v>377</v>
      </c>
      <c r="W9" s="152" t="s">
        <v>378</v>
      </c>
      <c r="X9" s="152" t="s">
        <v>42</v>
      </c>
      <c r="Y9" s="152" t="s">
        <v>379</v>
      </c>
      <c r="Z9" s="152" t="s">
        <v>419</v>
      </c>
      <c r="AA9" s="152" t="s">
        <v>420</v>
      </c>
      <c r="AB9" s="152" t="s">
        <v>421</v>
      </c>
      <c r="AC9" s="70" t="str">
        <f t="shared" si="0"/>
        <v>0151</v>
      </c>
      <c r="AD9" s="70" t="str">
        <f t="shared" si="1"/>
        <v>19183830151</v>
      </c>
      <c r="AE9" s="70" t="str">
        <f t="shared" si="2"/>
        <v>1918383015120415</v>
      </c>
      <c r="AF9" s="69">
        <v>20224490</v>
      </c>
      <c r="AG9">
        <v>20224490</v>
      </c>
      <c r="AI9">
        <v>22109963</v>
      </c>
      <c r="AJ9">
        <v>3359963</v>
      </c>
      <c r="AK9">
        <v>0</v>
      </c>
      <c r="AM9">
        <v>18750000</v>
      </c>
      <c r="AN9">
        <v>18430221.899999999</v>
      </c>
      <c r="AO9">
        <v>18430221.899999999</v>
      </c>
    </row>
    <row r="10" spans="1:41">
      <c r="A10" s="152" t="s">
        <v>361</v>
      </c>
      <c r="B10" s="152" t="s">
        <v>408</v>
      </c>
      <c r="C10" s="152" t="s">
        <v>409</v>
      </c>
      <c r="D10" s="152" t="s">
        <v>410</v>
      </c>
      <c r="E10" s="152" t="s">
        <v>299</v>
      </c>
      <c r="F10" s="152" t="s">
        <v>275</v>
      </c>
      <c r="G10" s="152" t="s">
        <v>390</v>
      </c>
      <c r="H10" s="152" t="s">
        <v>411</v>
      </c>
      <c r="I10" s="152" t="s">
        <v>412</v>
      </c>
      <c r="J10" s="152" t="s">
        <v>413</v>
      </c>
      <c r="K10" s="152" t="s">
        <v>410</v>
      </c>
      <c r="L10" s="152" t="s">
        <v>414</v>
      </c>
      <c r="M10" s="152" t="s">
        <v>415</v>
      </c>
      <c r="N10" s="152" t="s">
        <v>275</v>
      </c>
      <c r="O10" s="152" t="s">
        <v>411</v>
      </c>
      <c r="P10" s="152" t="s">
        <v>47</v>
      </c>
      <c r="Q10" s="152" t="s">
        <v>416</v>
      </c>
      <c r="R10" s="152" t="s">
        <v>417</v>
      </c>
      <c r="S10" s="152" t="s">
        <v>418</v>
      </c>
      <c r="T10" s="152" t="s">
        <v>375</v>
      </c>
      <c r="U10" s="152" t="s">
        <v>376</v>
      </c>
      <c r="V10" s="152" t="s">
        <v>377</v>
      </c>
      <c r="W10" s="152" t="s">
        <v>378</v>
      </c>
      <c r="X10" s="152" t="s">
        <v>42</v>
      </c>
      <c r="Y10" s="152" t="s">
        <v>379</v>
      </c>
      <c r="Z10" s="152" t="s">
        <v>386</v>
      </c>
      <c r="AA10" s="152" t="s">
        <v>381</v>
      </c>
      <c r="AB10" s="152" t="s">
        <v>421</v>
      </c>
      <c r="AC10" s="70" t="str">
        <f t="shared" si="0"/>
        <v>0300</v>
      </c>
      <c r="AD10" s="70" t="str">
        <f t="shared" si="1"/>
        <v>19183830300</v>
      </c>
      <c r="AE10" s="70" t="str">
        <f t="shared" si="2"/>
        <v>1918383030020415</v>
      </c>
      <c r="AG10"/>
      <c r="AI10">
        <v>200000</v>
      </c>
      <c r="AJ10">
        <v>200000</v>
      </c>
      <c r="AK10"/>
    </row>
    <row r="11" spans="1:41">
      <c r="A11" s="152" t="s">
        <v>361</v>
      </c>
      <c r="B11" s="152" t="s">
        <v>408</v>
      </c>
      <c r="C11" s="152" t="s">
        <v>409</v>
      </c>
      <c r="D11" s="152" t="s">
        <v>410</v>
      </c>
      <c r="E11" s="152" t="s">
        <v>299</v>
      </c>
      <c r="F11" s="152" t="s">
        <v>275</v>
      </c>
      <c r="G11" s="152" t="s">
        <v>390</v>
      </c>
      <c r="H11" s="152" t="s">
        <v>422</v>
      </c>
      <c r="I11" s="152" t="s">
        <v>423</v>
      </c>
      <c r="J11" s="152" t="s">
        <v>424</v>
      </c>
      <c r="K11" s="152" t="s">
        <v>410</v>
      </c>
      <c r="L11" s="152" t="s">
        <v>393</v>
      </c>
      <c r="M11" s="152" t="s">
        <v>394</v>
      </c>
      <c r="N11" s="152" t="s">
        <v>275</v>
      </c>
      <c r="O11" s="152" t="s">
        <v>422</v>
      </c>
      <c r="P11" s="152" t="s">
        <v>79</v>
      </c>
      <c r="Q11" s="152" t="s">
        <v>423</v>
      </c>
      <c r="R11" s="152" t="s">
        <v>425</v>
      </c>
      <c r="S11" s="152" t="s">
        <v>426</v>
      </c>
      <c r="T11" s="152" t="s">
        <v>375</v>
      </c>
      <c r="U11" s="152" t="s">
        <v>376</v>
      </c>
      <c r="V11" s="152" t="s">
        <v>377</v>
      </c>
      <c r="W11" s="152" t="s">
        <v>378</v>
      </c>
      <c r="X11" s="152" t="s">
        <v>375</v>
      </c>
      <c r="Y11" s="152" t="s">
        <v>383</v>
      </c>
      <c r="Z11" s="152" t="s">
        <v>380</v>
      </c>
      <c r="AA11" s="152" t="s">
        <v>381</v>
      </c>
      <c r="AB11" s="152" t="s">
        <v>427</v>
      </c>
      <c r="AC11" s="70" t="str">
        <f t="shared" si="0"/>
        <v>0100</v>
      </c>
      <c r="AD11" s="70" t="str">
        <f t="shared" si="1"/>
        <v>19185810100</v>
      </c>
      <c r="AE11" s="70" t="str">
        <f t="shared" si="2"/>
        <v>1918581010020415</v>
      </c>
      <c r="AF11" s="69">
        <v>70126183</v>
      </c>
      <c r="AG11">
        <v>70126183</v>
      </c>
      <c r="AI11">
        <v>272906609</v>
      </c>
      <c r="AJ11">
        <v>14796124.42</v>
      </c>
      <c r="AK11"/>
      <c r="AM11">
        <v>258110484.58000001</v>
      </c>
      <c r="AN11">
        <v>245173771.59999999</v>
      </c>
      <c r="AO11">
        <v>240247235.12</v>
      </c>
    </row>
    <row r="12" spans="1:41">
      <c r="A12" s="152" t="s">
        <v>361</v>
      </c>
      <c r="B12" s="152" t="s">
        <v>408</v>
      </c>
      <c r="C12" s="152" t="s">
        <v>409</v>
      </c>
      <c r="D12" s="152" t="s">
        <v>410</v>
      </c>
      <c r="E12" s="152" t="s">
        <v>299</v>
      </c>
      <c r="F12" s="152" t="s">
        <v>275</v>
      </c>
      <c r="G12" s="152" t="s">
        <v>390</v>
      </c>
      <c r="H12" s="152" t="s">
        <v>422</v>
      </c>
      <c r="I12" s="152" t="s">
        <v>423</v>
      </c>
      <c r="J12" s="152" t="s">
        <v>424</v>
      </c>
      <c r="K12" s="152" t="s">
        <v>410</v>
      </c>
      <c r="L12" s="152" t="s">
        <v>393</v>
      </c>
      <c r="M12" s="152" t="s">
        <v>394</v>
      </c>
      <c r="N12" s="152" t="s">
        <v>275</v>
      </c>
      <c r="O12" s="152" t="s">
        <v>422</v>
      </c>
      <c r="P12" s="152" t="s">
        <v>79</v>
      </c>
      <c r="Q12" s="152" t="s">
        <v>423</v>
      </c>
      <c r="R12" s="152" t="s">
        <v>425</v>
      </c>
      <c r="S12" s="152" t="s">
        <v>426</v>
      </c>
      <c r="T12" s="152" t="s">
        <v>375</v>
      </c>
      <c r="U12" s="152" t="s">
        <v>376</v>
      </c>
      <c r="V12" s="152" t="s">
        <v>377</v>
      </c>
      <c r="W12" s="152" t="s">
        <v>378</v>
      </c>
      <c r="X12" s="152" t="s">
        <v>375</v>
      </c>
      <c r="Y12" s="152" t="s">
        <v>383</v>
      </c>
      <c r="Z12" s="152" t="s">
        <v>428</v>
      </c>
      <c r="AA12" s="152" t="s">
        <v>429</v>
      </c>
      <c r="AB12" s="152" t="s">
        <v>427</v>
      </c>
      <c r="AC12" s="70" t="str">
        <f t="shared" si="0"/>
        <v>0100</v>
      </c>
      <c r="AD12" s="70" t="str">
        <f t="shared" si="1"/>
        <v>19185810100</v>
      </c>
      <c r="AE12" s="70" t="str">
        <f t="shared" si="2"/>
        <v>1918581010020415</v>
      </c>
      <c r="AG12">
        <v>0</v>
      </c>
      <c r="AI12">
        <v>0</v>
      </c>
      <c r="AJ12">
        <v>0</v>
      </c>
    </row>
    <row r="13" spans="1:41">
      <c r="A13" s="152" t="s">
        <v>361</v>
      </c>
      <c r="B13" s="152" t="s">
        <v>408</v>
      </c>
      <c r="C13" s="152" t="s">
        <v>409</v>
      </c>
      <c r="D13" s="152" t="s">
        <v>410</v>
      </c>
      <c r="E13" s="152" t="s">
        <v>299</v>
      </c>
      <c r="F13" s="152" t="s">
        <v>275</v>
      </c>
      <c r="G13" s="152" t="s">
        <v>390</v>
      </c>
      <c r="H13" s="152" t="s">
        <v>422</v>
      </c>
      <c r="I13" s="152" t="s">
        <v>423</v>
      </c>
      <c r="J13" s="152" t="s">
        <v>424</v>
      </c>
      <c r="K13" s="152" t="s">
        <v>410</v>
      </c>
      <c r="L13" s="152" t="s">
        <v>393</v>
      </c>
      <c r="M13" s="152" t="s">
        <v>394</v>
      </c>
      <c r="N13" s="152" t="s">
        <v>275</v>
      </c>
      <c r="O13" s="152" t="s">
        <v>422</v>
      </c>
      <c r="P13" s="152" t="s">
        <v>79</v>
      </c>
      <c r="Q13" s="152" t="s">
        <v>423</v>
      </c>
      <c r="R13" s="152" t="s">
        <v>425</v>
      </c>
      <c r="S13" s="152" t="s">
        <v>426</v>
      </c>
      <c r="T13" s="152" t="s">
        <v>375</v>
      </c>
      <c r="U13" s="152" t="s">
        <v>376</v>
      </c>
      <c r="V13" s="152" t="s">
        <v>377</v>
      </c>
      <c r="W13" s="152" t="s">
        <v>378</v>
      </c>
      <c r="X13" s="152" t="s">
        <v>375</v>
      </c>
      <c r="Y13" s="152" t="s">
        <v>383</v>
      </c>
      <c r="Z13" s="152" t="s">
        <v>430</v>
      </c>
      <c r="AA13" s="152" t="s">
        <v>431</v>
      </c>
      <c r="AB13" s="152" t="s">
        <v>427</v>
      </c>
      <c r="AC13" s="70" t="str">
        <f t="shared" si="0"/>
        <v>0150</v>
      </c>
      <c r="AD13" s="70" t="str">
        <f t="shared" si="1"/>
        <v>19185810150</v>
      </c>
      <c r="AE13" s="70" t="str">
        <f t="shared" si="2"/>
        <v>1918581015020415</v>
      </c>
      <c r="AF13" s="69">
        <v>12558161</v>
      </c>
      <c r="AG13">
        <v>11790059.310000001</v>
      </c>
      <c r="AI13">
        <v>11790059.310000001</v>
      </c>
      <c r="AJ13">
        <v>2228014.31</v>
      </c>
      <c r="AK13">
        <v>9562045</v>
      </c>
    </row>
    <row r="14" spans="1:41">
      <c r="A14" s="152" t="s">
        <v>361</v>
      </c>
      <c r="B14" s="152" t="s">
        <v>408</v>
      </c>
      <c r="C14" s="152" t="s">
        <v>409</v>
      </c>
      <c r="D14" s="152" t="s">
        <v>410</v>
      </c>
      <c r="E14" s="152" t="s">
        <v>299</v>
      </c>
      <c r="F14" s="152" t="s">
        <v>275</v>
      </c>
      <c r="G14" s="152" t="s">
        <v>390</v>
      </c>
      <c r="H14" s="152" t="s">
        <v>422</v>
      </c>
      <c r="I14" s="152" t="s">
        <v>423</v>
      </c>
      <c r="J14" s="152" t="s">
        <v>424</v>
      </c>
      <c r="K14" s="152" t="s">
        <v>410</v>
      </c>
      <c r="L14" s="152" t="s">
        <v>393</v>
      </c>
      <c r="M14" s="152" t="s">
        <v>394</v>
      </c>
      <c r="N14" s="152" t="s">
        <v>275</v>
      </c>
      <c r="O14" s="152" t="s">
        <v>422</v>
      </c>
      <c r="P14" s="152" t="s">
        <v>79</v>
      </c>
      <c r="Q14" s="152" t="s">
        <v>423</v>
      </c>
      <c r="R14" s="152" t="s">
        <v>425</v>
      </c>
      <c r="S14" s="152" t="s">
        <v>426</v>
      </c>
      <c r="T14" s="152" t="s">
        <v>375</v>
      </c>
      <c r="U14" s="152" t="s">
        <v>376</v>
      </c>
      <c r="V14" s="152" t="s">
        <v>377</v>
      </c>
      <c r="W14" s="152" t="s">
        <v>378</v>
      </c>
      <c r="X14" s="152" t="s">
        <v>375</v>
      </c>
      <c r="Y14" s="152" t="s">
        <v>383</v>
      </c>
      <c r="Z14" s="152" t="s">
        <v>432</v>
      </c>
      <c r="AA14" s="152" t="s">
        <v>433</v>
      </c>
      <c r="AB14" s="152" t="s">
        <v>427</v>
      </c>
      <c r="AC14" s="70" t="str">
        <f t="shared" si="0"/>
        <v>0188</v>
      </c>
      <c r="AD14" s="70" t="str">
        <f t="shared" si="1"/>
        <v>19185810188</v>
      </c>
      <c r="AE14" s="70" t="str">
        <f t="shared" si="2"/>
        <v>1918581018820415</v>
      </c>
      <c r="AG14">
        <v>0</v>
      </c>
      <c r="AI14">
        <v>58255018</v>
      </c>
      <c r="AJ14">
        <v>36154018</v>
      </c>
      <c r="AK14"/>
      <c r="AM14">
        <v>22101000</v>
      </c>
      <c r="AN14">
        <v>18361938.27</v>
      </c>
      <c r="AO14">
        <v>14316423.84</v>
      </c>
    </row>
    <row r="15" spans="1:41">
      <c r="A15" s="152" t="s">
        <v>361</v>
      </c>
      <c r="B15" s="152" t="s">
        <v>408</v>
      </c>
      <c r="C15" s="152" t="s">
        <v>409</v>
      </c>
      <c r="D15" s="152" t="s">
        <v>410</v>
      </c>
      <c r="E15" s="152" t="s">
        <v>299</v>
      </c>
      <c r="F15" s="152" t="s">
        <v>275</v>
      </c>
      <c r="G15" s="152" t="s">
        <v>390</v>
      </c>
      <c r="H15" s="152" t="s">
        <v>422</v>
      </c>
      <c r="I15" s="152" t="s">
        <v>423</v>
      </c>
      <c r="J15" s="152" t="s">
        <v>424</v>
      </c>
      <c r="K15" s="152" t="s">
        <v>410</v>
      </c>
      <c r="L15" s="152" t="s">
        <v>393</v>
      </c>
      <c r="M15" s="152" t="s">
        <v>394</v>
      </c>
      <c r="N15" s="152" t="s">
        <v>275</v>
      </c>
      <c r="O15" s="152" t="s">
        <v>422</v>
      </c>
      <c r="P15" s="152" t="s">
        <v>79</v>
      </c>
      <c r="Q15" s="152" t="s">
        <v>423</v>
      </c>
      <c r="R15" s="152" t="s">
        <v>425</v>
      </c>
      <c r="S15" s="152" t="s">
        <v>426</v>
      </c>
      <c r="T15" s="152" t="s">
        <v>375</v>
      </c>
      <c r="U15" s="152" t="s">
        <v>376</v>
      </c>
      <c r="V15" s="152" t="s">
        <v>377</v>
      </c>
      <c r="W15" s="152" t="s">
        <v>378</v>
      </c>
      <c r="X15" s="152" t="s">
        <v>375</v>
      </c>
      <c r="Y15" s="152" t="s">
        <v>383</v>
      </c>
      <c r="Z15" s="152" t="s">
        <v>434</v>
      </c>
      <c r="AA15" s="152" t="s">
        <v>435</v>
      </c>
      <c r="AB15" s="152" t="s">
        <v>427</v>
      </c>
      <c r="AC15" s="70" t="str">
        <f t="shared" si="0"/>
        <v>0150</v>
      </c>
      <c r="AD15" s="70" t="str">
        <f t="shared" si="1"/>
        <v>19185810150</v>
      </c>
      <c r="AE15" s="70" t="str">
        <f t="shared" si="2"/>
        <v>1918581015020415</v>
      </c>
      <c r="AG15">
        <v>768101.69</v>
      </c>
      <c r="AI15">
        <v>768101.69</v>
      </c>
      <c r="AJ15">
        <v>0</v>
      </c>
      <c r="AK15"/>
      <c r="AM15">
        <v>768101.69</v>
      </c>
      <c r="AN15">
        <v>551919.32999999996</v>
      </c>
      <c r="AO15">
        <v>511403.47</v>
      </c>
    </row>
    <row r="16" spans="1:41">
      <c r="A16" s="152" t="s">
        <v>361</v>
      </c>
      <c r="B16" s="152" t="s">
        <v>408</v>
      </c>
      <c r="C16" s="152" t="s">
        <v>409</v>
      </c>
      <c r="D16" s="152" t="s">
        <v>410</v>
      </c>
      <c r="E16" s="152" t="s">
        <v>299</v>
      </c>
      <c r="F16" s="152" t="s">
        <v>275</v>
      </c>
      <c r="G16" s="152" t="s">
        <v>390</v>
      </c>
      <c r="H16" s="152" t="s">
        <v>436</v>
      </c>
      <c r="I16" s="152" t="s">
        <v>437</v>
      </c>
      <c r="J16" s="152" t="s">
        <v>438</v>
      </c>
      <c r="K16" s="152" t="s">
        <v>410</v>
      </c>
      <c r="L16" s="152" t="s">
        <v>414</v>
      </c>
      <c r="M16" s="152" t="s">
        <v>415</v>
      </c>
      <c r="N16" s="152" t="s">
        <v>275</v>
      </c>
      <c r="O16" s="152" t="s">
        <v>436</v>
      </c>
      <c r="P16" s="152" t="s">
        <v>47</v>
      </c>
      <c r="Q16" s="152" t="s">
        <v>439</v>
      </c>
      <c r="R16" s="152" t="s">
        <v>440</v>
      </c>
      <c r="S16" s="152" t="s">
        <v>441</v>
      </c>
      <c r="T16" s="152" t="s">
        <v>375</v>
      </c>
      <c r="U16" s="152" t="s">
        <v>376</v>
      </c>
      <c r="V16" s="152" t="s">
        <v>377</v>
      </c>
      <c r="W16" s="152" t="s">
        <v>378</v>
      </c>
      <c r="X16" s="152" t="s">
        <v>42</v>
      </c>
      <c r="Y16" s="152" t="s">
        <v>379</v>
      </c>
      <c r="Z16" s="152" t="s">
        <v>380</v>
      </c>
      <c r="AA16" s="152" t="s">
        <v>381</v>
      </c>
      <c r="AB16" s="152" t="s">
        <v>442</v>
      </c>
      <c r="AC16" s="70" t="str">
        <f t="shared" si="0"/>
        <v>0100</v>
      </c>
      <c r="AD16" s="70" t="str">
        <f t="shared" si="1"/>
        <v>19186030100</v>
      </c>
      <c r="AE16" s="70" t="str">
        <f t="shared" si="2"/>
        <v>1918603010020415</v>
      </c>
      <c r="AF16" s="69">
        <v>1973718</v>
      </c>
      <c r="AG16">
        <v>1973718</v>
      </c>
      <c r="AI16">
        <v>3443268</v>
      </c>
      <c r="AJ16">
        <v>0</v>
      </c>
      <c r="AK16"/>
      <c r="AM16">
        <v>3443268</v>
      </c>
      <c r="AN16">
        <v>3139402.62</v>
      </c>
      <c r="AO16">
        <v>3139402.62</v>
      </c>
    </row>
    <row r="17" spans="1:41">
      <c r="A17" s="152" t="s">
        <v>361</v>
      </c>
      <c r="B17" s="152" t="s">
        <v>408</v>
      </c>
      <c r="C17" s="152" t="s">
        <v>409</v>
      </c>
      <c r="D17" s="152" t="s">
        <v>410</v>
      </c>
      <c r="E17" s="152" t="s">
        <v>299</v>
      </c>
      <c r="F17" s="152" t="s">
        <v>275</v>
      </c>
      <c r="G17" s="152" t="s">
        <v>390</v>
      </c>
      <c r="H17" s="152" t="s">
        <v>436</v>
      </c>
      <c r="I17" s="152" t="s">
        <v>437</v>
      </c>
      <c r="J17" s="152" t="s">
        <v>438</v>
      </c>
      <c r="K17" s="152" t="s">
        <v>410</v>
      </c>
      <c r="L17" s="152" t="s">
        <v>414</v>
      </c>
      <c r="M17" s="152" t="s">
        <v>415</v>
      </c>
      <c r="N17" s="152" t="s">
        <v>275</v>
      </c>
      <c r="O17" s="152" t="s">
        <v>436</v>
      </c>
      <c r="P17" s="152" t="s">
        <v>47</v>
      </c>
      <c r="Q17" s="152" t="s">
        <v>439</v>
      </c>
      <c r="R17" s="152" t="s">
        <v>440</v>
      </c>
      <c r="S17" s="152" t="s">
        <v>441</v>
      </c>
      <c r="T17" s="152" t="s">
        <v>375</v>
      </c>
      <c r="U17" s="152" t="s">
        <v>376</v>
      </c>
      <c r="V17" s="152" t="s">
        <v>377</v>
      </c>
      <c r="W17" s="152" t="s">
        <v>378</v>
      </c>
      <c r="X17" s="152" t="s">
        <v>42</v>
      </c>
      <c r="Y17" s="152" t="s">
        <v>379</v>
      </c>
      <c r="Z17" s="152" t="s">
        <v>432</v>
      </c>
      <c r="AA17" s="152" t="s">
        <v>433</v>
      </c>
      <c r="AB17" s="152" t="s">
        <v>442</v>
      </c>
      <c r="AC17" s="70" t="str">
        <f t="shared" si="0"/>
        <v>0188</v>
      </c>
      <c r="AD17" s="70" t="str">
        <f t="shared" si="1"/>
        <v>19186030188</v>
      </c>
      <c r="AE17" s="70" t="str">
        <f t="shared" si="2"/>
        <v>1918603018820415</v>
      </c>
      <c r="AG17"/>
      <c r="AI17">
        <v>815257</v>
      </c>
      <c r="AJ17">
        <v>815257</v>
      </c>
      <c r="AK17"/>
    </row>
    <row r="18" spans="1:41">
      <c r="A18" s="152" t="s">
        <v>361</v>
      </c>
      <c r="B18" s="152" t="s">
        <v>408</v>
      </c>
      <c r="C18" s="152" t="s">
        <v>409</v>
      </c>
      <c r="D18" s="152" t="s">
        <v>410</v>
      </c>
      <c r="E18" s="152" t="s">
        <v>299</v>
      </c>
      <c r="F18" s="152" t="s">
        <v>275</v>
      </c>
      <c r="G18" s="152" t="s">
        <v>390</v>
      </c>
      <c r="H18" s="152" t="s">
        <v>436</v>
      </c>
      <c r="I18" s="152" t="s">
        <v>437</v>
      </c>
      <c r="J18" s="152" t="s">
        <v>438</v>
      </c>
      <c r="K18" s="152" t="s">
        <v>410</v>
      </c>
      <c r="L18" s="152" t="s">
        <v>414</v>
      </c>
      <c r="M18" s="152" t="s">
        <v>415</v>
      </c>
      <c r="N18" s="152" t="s">
        <v>275</v>
      </c>
      <c r="O18" s="152" t="s">
        <v>436</v>
      </c>
      <c r="P18" s="152" t="s">
        <v>39</v>
      </c>
      <c r="Q18" s="152" t="s">
        <v>443</v>
      </c>
      <c r="R18" s="152" t="s">
        <v>440</v>
      </c>
      <c r="S18" s="152" t="s">
        <v>441</v>
      </c>
      <c r="T18" s="152" t="s">
        <v>375</v>
      </c>
      <c r="U18" s="152" t="s">
        <v>376</v>
      </c>
      <c r="V18" s="152" t="s">
        <v>377</v>
      </c>
      <c r="W18" s="152" t="s">
        <v>378</v>
      </c>
      <c r="X18" s="152" t="s">
        <v>42</v>
      </c>
      <c r="Y18" s="152" t="s">
        <v>379</v>
      </c>
      <c r="Z18" s="152" t="s">
        <v>380</v>
      </c>
      <c r="AA18" s="152" t="s">
        <v>381</v>
      </c>
      <c r="AB18" s="152" t="s">
        <v>444</v>
      </c>
      <c r="AC18" s="70" t="str">
        <f t="shared" si="0"/>
        <v>0100</v>
      </c>
      <c r="AD18" s="70" t="str">
        <f t="shared" si="1"/>
        <v>19186330100</v>
      </c>
      <c r="AE18" s="70" t="str">
        <f t="shared" si="2"/>
        <v>1918633010020415</v>
      </c>
      <c r="AF18" s="69">
        <v>700755</v>
      </c>
      <c r="AG18">
        <v>700755</v>
      </c>
      <c r="AI18">
        <v>731141</v>
      </c>
      <c r="AJ18">
        <v>0</v>
      </c>
      <c r="AK18"/>
      <c r="AM18">
        <v>731141</v>
      </c>
      <c r="AN18">
        <v>671603.03</v>
      </c>
      <c r="AO18">
        <v>671603.03</v>
      </c>
    </row>
    <row r="19" spans="1:41">
      <c r="A19" s="152" t="s">
        <v>361</v>
      </c>
      <c r="B19" s="152" t="s">
        <v>408</v>
      </c>
      <c r="C19" s="152" t="s">
        <v>409</v>
      </c>
      <c r="D19" s="152" t="s">
        <v>410</v>
      </c>
      <c r="E19" s="152" t="s">
        <v>299</v>
      </c>
      <c r="F19" s="152" t="s">
        <v>275</v>
      </c>
      <c r="G19" s="152" t="s">
        <v>390</v>
      </c>
      <c r="H19" s="152" t="s">
        <v>436</v>
      </c>
      <c r="I19" s="152" t="s">
        <v>437</v>
      </c>
      <c r="J19" s="152" t="s">
        <v>438</v>
      </c>
      <c r="K19" s="152" t="s">
        <v>410</v>
      </c>
      <c r="L19" s="152" t="s">
        <v>414</v>
      </c>
      <c r="M19" s="152" t="s">
        <v>415</v>
      </c>
      <c r="N19" s="152" t="s">
        <v>275</v>
      </c>
      <c r="O19" s="152" t="s">
        <v>436</v>
      </c>
      <c r="P19" s="152" t="s">
        <v>39</v>
      </c>
      <c r="Q19" s="152" t="s">
        <v>443</v>
      </c>
      <c r="R19" s="152" t="s">
        <v>440</v>
      </c>
      <c r="S19" s="152" t="s">
        <v>441</v>
      </c>
      <c r="T19" s="152" t="s">
        <v>375</v>
      </c>
      <c r="U19" s="152" t="s">
        <v>376</v>
      </c>
      <c r="V19" s="152" t="s">
        <v>377</v>
      </c>
      <c r="W19" s="152" t="s">
        <v>378</v>
      </c>
      <c r="X19" s="152" t="s">
        <v>42</v>
      </c>
      <c r="Y19" s="152" t="s">
        <v>379</v>
      </c>
      <c r="Z19" s="152" t="s">
        <v>432</v>
      </c>
      <c r="AA19" s="152" t="s">
        <v>433</v>
      </c>
      <c r="AB19" s="152" t="s">
        <v>444</v>
      </c>
      <c r="AC19" s="70" t="str">
        <f t="shared" si="0"/>
        <v>0188</v>
      </c>
      <c r="AD19" s="70" t="str">
        <f t="shared" si="1"/>
        <v>19186330188</v>
      </c>
      <c r="AE19" s="70" t="str">
        <f t="shared" si="2"/>
        <v>1918633018820415</v>
      </c>
      <c r="AG19"/>
      <c r="AI19">
        <v>670368</v>
      </c>
      <c r="AJ19">
        <v>670368</v>
      </c>
      <c r="AK19"/>
    </row>
    <row r="20" spans="1:41">
      <c r="A20" s="152" t="s">
        <v>361</v>
      </c>
      <c r="B20" s="152" t="s">
        <v>408</v>
      </c>
      <c r="C20" s="152" t="s">
        <v>409</v>
      </c>
      <c r="D20" s="152" t="s">
        <v>410</v>
      </c>
      <c r="E20" s="152" t="s">
        <v>299</v>
      </c>
      <c r="F20" s="152" t="s">
        <v>275</v>
      </c>
      <c r="G20" s="152" t="s">
        <v>390</v>
      </c>
      <c r="H20" s="152" t="s">
        <v>436</v>
      </c>
      <c r="I20" s="152" t="s">
        <v>437</v>
      </c>
      <c r="J20" s="152" t="s">
        <v>438</v>
      </c>
      <c r="K20" s="152" t="s">
        <v>410</v>
      </c>
      <c r="L20" s="152" t="s">
        <v>414</v>
      </c>
      <c r="M20" s="152" t="s">
        <v>415</v>
      </c>
      <c r="N20" s="152" t="s">
        <v>275</v>
      </c>
      <c r="O20" s="152" t="s">
        <v>436</v>
      </c>
      <c r="P20" s="152" t="s">
        <v>56</v>
      </c>
      <c r="Q20" s="152" t="s">
        <v>445</v>
      </c>
      <c r="R20" s="152" t="s">
        <v>440</v>
      </c>
      <c r="S20" s="152" t="s">
        <v>441</v>
      </c>
      <c r="T20" s="152" t="s">
        <v>375</v>
      </c>
      <c r="U20" s="152" t="s">
        <v>376</v>
      </c>
      <c r="V20" s="152" t="s">
        <v>377</v>
      </c>
      <c r="W20" s="152" t="s">
        <v>378</v>
      </c>
      <c r="X20" s="152" t="s">
        <v>42</v>
      </c>
      <c r="Y20" s="152" t="s">
        <v>379</v>
      </c>
      <c r="Z20" s="152" t="s">
        <v>380</v>
      </c>
      <c r="AA20" s="152" t="s">
        <v>381</v>
      </c>
      <c r="AB20" s="152" t="s">
        <v>446</v>
      </c>
      <c r="AC20" s="70" t="str">
        <f t="shared" si="0"/>
        <v>0100</v>
      </c>
      <c r="AD20" s="70" t="str">
        <f t="shared" si="1"/>
        <v>19186430100</v>
      </c>
      <c r="AE20" s="70" t="str">
        <f t="shared" si="2"/>
        <v>1918643010020415</v>
      </c>
      <c r="AF20" s="69">
        <v>12316807</v>
      </c>
      <c r="AG20">
        <v>12316807</v>
      </c>
      <c r="AI20">
        <v>19942157</v>
      </c>
      <c r="AJ20">
        <v>1334657.48</v>
      </c>
      <c r="AK20"/>
      <c r="AM20">
        <v>18607499.52</v>
      </c>
      <c r="AN20">
        <v>18112541.91</v>
      </c>
      <c r="AO20">
        <v>18112541.91</v>
      </c>
    </row>
    <row r="21" spans="1:41">
      <c r="A21" s="152" t="s">
        <v>361</v>
      </c>
      <c r="B21" s="152" t="s">
        <v>408</v>
      </c>
      <c r="C21" s="152" t="s">
        <v>409</v>
      </c>
      <c r="D21" s="152" t="s">
        <v>410</v>
      </c>
      <c r="E21" s="152" t="s">
        <v>299</v>
      </c>
      <c r="F21" s="152" t="s">
        <v>275</v>
      </c>
      <c r="G21" s="152" t="s">
        <v>390</v>
      </c>
      <c r="H21" s="152" t="s">
        <v>436</v>
      </c>
      <c r="I21" s="152" t="s">
        <v>437</v>
      </c>
      <c r="J21" s="152" t="s">
        <v>438</v>
      </c>
      <c r="K21" s="152" t="s">
        <v>410</v>
      </c>
      <c r="L21" s="152" t="s">
        <v>414</v>
      </c>
      <c r="M21" s="152" t="s">
        <v>415</v>
      </c>
      <c r="N21" s="152" t="s">
        <v>275</v>
      </c>
      <c r="O21" s="152" t="s">
        <v>436</v>
      </c>
      <c r="P21" s="152" t="s">
        <v>56</v>
      </c>
      <c r="Q21" s="152" t="s">
        <v>445</v>
      </c>
      <c r="R21" s="152" t="s">
        <v>440</v>
      </c>
      <c r="S21" s="152" t="s">
        <v>441</v>
      </c>
      <c r="T21" s="152" t="s">
        <v>375</v>
      </c>
      <c r="U21" s="152" t="s">
        <v>376</v>
      </c>
      <c r="V21" s="152" t="s">
        <v>377</v>
      </c>
      <c r="W21" s="152" t="s">
        <v>378</v>
      </c>
      <c r="X21" s="152" t="s">
        <v>42</v>
      </c>
      <c r="Y21" s="152" t="s">
        <v>379</v>
      </c>
      <c r="Z21" s="152" t="s">
        <v>432</v>
      </c>
      <c r="AA21" s="152" t="s">
        <v>433</v>
      </c>
      <c r="AB21" s="152" t="s">
        <v>446</v>
      </c>
      <c r="AC21" s="70" t="str">
        <f t="shared" si="0"/>
        <v>0188</v>
      </c>
      <c r="AD21" s="70" t="str">
        <f t="shared" si="1"/>
        <v>19186430188</v>
      </c>
      <c r="AE21" s="70" t="str">
        <f t="shared" si="2"/>
        <v>1918643018820415</v>
      </c>
      <c r="AG21"/>
      <c r="AI21">
        <v>5877012</v>
      </c>
      <c r="AJ21">
        <v>5877012</v>
      </c>
    </row>
    <row r="22" spans="1:41">
      <c r="A22" s="152" t="s">
        <v>361</v>
      </c>
      <c r="B22" s="152" t="s">
        <v>408</v>
      </c>
      <c r="C22" s="152" t="s">
        <v>409</v>
      </c>
      <c r="D22" s="152" t="s">
        <v>410</v>
      </c>
      <c r="E22" s="152" t="s">
        <v>299</v>
      </c>
      <c r="F22" s="152" t="s">
        <v>275</v>
      </c>
      <c r="G22" s="152" t="s">
        <v>390</v>
      </c>
      <c r="H22" s="152" t="s">
        <v>447</v>
      </c>
      <c r="I22" s="152" t="s">
        <v>448</v>
      </c>
      <c r="J22" s="152" t="s">
        <v>449</v>
      </c>
      <c r="K22" s="152" t="s">
        <v>410</v>
      </c>
      <c r="L22" s="152" t="s">
        <v>393</v>
      </c>
      <c r="M22" s="152" t="s">
        <v>394</v>
      </c>
      <c r="N22" s="152" t="s">
        <v>275</v>
      </c>
      <c r="O22" s="152" t="s">
        <v>447</v>
      </c>
      <c r="P22" s="152" t="s">
        <v>79</v>
      </c>
      <c r="Q22" s="152" t="s">
        <v>450</v>
      </c>
      <c r="R22" s="152" t="s">
        <v>451</v>
      </c>
      <c r="S22" s="152" t="s">
        <v>452</v>
      </c>
      <c r="T22" s="152" t="s">
        <v>398</v>
      </c>
      <c r="U22" s="152" t="s">
        <v>399</v>
      </c>
      <c r="V22" s="152" t="s">
        <v>377</v>
      </c>
      <c r="W22" s="152" t="s">
        <v>378</v>
      </c>
      <c r="X22" s="152" t="s">
        <v>42</v>
      </c>
      <c r="Y22" s="152" t="s">
        <v>379</v>
      </c>
      <c r="Z22" s="152" t="s">
        <v>430</v>
      </c>
      <c r="AA22" s="152" t="s">
        <v>431</v>
      </c>
      <c r="AB22" s="152" t="s">
        <v>453</v>
      </c>
      <c r="AC22" s="70" t="str">
        <f t="shared" si="0"/>
        <v>0150</v>
      </c>
      <c r="AD22" s="70" t="str">
        <f t="shared" si="1"/>
        <v>19186530150</v>
      </c>
      <c r="AE22" s="70" t="str">
        <f t="shared" si="2"/>
        <v>1918653015020415</v>
      </c>
      <c r="AF22" s="69">
        <v>129600</v>
      </c>
      <c r="AG22">
        <v>124200</v>
      </c>
      <c r="AI22">
        <v>124200</v>
      </c>
      <c r="AJ22">
        <v>124200</v>
      </c>
      <c r="AK22">
        <v>0</v>
      </c>
    </row>
    <row r="23" spans="1:41">
      <c r="A23" s="152" t="s">
        <v>361</v>
      </c>
      <c r="B23" s="152" t="s">
        <v>408</v>
      </c>
      <c r="C23" s="152" t="s">
        <v>409</v>
      </c>
      <c r="D23" s="152" t="s">
        <v>410</v>
      </c>
      <c r="E23" s="152" t="s">
        <v>299</v>
      </c>
      <c r="F23" s="152" t="s">
        <v>275</v>
      </c>
      <c r="G23" s="152" t="s">
        <v>390</v>
      </c>
      <c r="H23" s="152" t="s">
        <v>447</v>
      </c>
      <c r="I23" s="152" t="s">
        <v>448</v>
      </c>
      <c r="J23" s="152" t="s">
        <v>449</v>
      </c>
      <c r="K23" s="152" t="s">
        <v>410</v>
      </c>
      <c r="L23" s="152" t="s">
        <v>393</v>
      </c>
      <c r="M23" s="152" t="s">
        <v>394</v>
      </c>
      <c r="N23" s="152" t="s">
        <v>275</v>
      </c>
      <c r="O23" s="152" t="s">
        <v>447</v>
      </c>
      <c r="P23" s="152" t="s">
        <v>79</v>
      </c>
      <c r="Q23" s="152" t="s">
        <v>450</v>
      </c>
      <c r="R23" s="152" t="s">
        <v>451</v>
      </c>
      <c r="S23" s="152" t="s">
        <v>452</v>
      </c>
      <c r="T23" s="152" t="s">
        <v>398</v>
      </c>
      <c r="U23" s="152" t="s">
        <v>399</v>
      </c>
      <c r="V23" s="152" t="s">
        <v>377</v>
      </c>
      <c r="W23" s="152" t="s">
        <v>378</v>
      </c>
      <c r="X23" s="152" t="s">
        <v>42</v>
      </c>
      <c r="Y23" s="152" t="s">
        <v>379</v>
      </c>
      <c r="Z23" s="152" t="s">
        <v>434</v>
      </c>
      <c r="AA23" s="152" t="s">
        <v>435</v>
      </c>
      <c r="AB23" s="152" t="s">
        <v>453</v>
      </c>
      <c r="AC23" s="70" t="str">
        <f t="shared" si="0"/>
        <v>0150</v>
      </c>
      <c r="AD23" s="70" t="str">
        <f t="shared" si="1"/>
        <v>19186530150</v>
      </c>
      <c r="AE23" s="70" t="str">
        <f t="shared" si="2"/>
        <v>1918653015020415</v>
      </c>
      <c r="AG23">
        <v>5400</v>
      </c>
      <c r="AI23">
        <v>5400</v>
      </c>
      <c r="AJ23">
        <v>0</v>
      </c>
      <c r="AK23"/>
      <c r="AM23">
        <v>5400</v>
      </c>
      <c r="AN23">
        <v>3600</v>
      </c>
      <c r="AO23">
        <v>3600</v>
      </c>
    </row>
    <row r="24" spans="1:41">
      <c r="A24" s="152" t="s">
        <v>361</v>
      </c>
      <c r="B24" s="152" t="s">
        <v>408</v>
      </c>
      <c r="C24" s="152" t="s">
        <v>409</v>
      </c>
      <c r="D24" s="152" t="s">
        <v>410</v>
      </c>
      <c r="E24" s="152" t="s">
        <v>299</v>
      </c>
      <c r="F24" s="152" t="s">
        <v>366</v>
      </c>
      <c r="G24" s="152" t="s">
        <v>367</v>
      </c>
      <c r="H24" s="152" t="s">
        <v>454</v>
      </c>
      <c r="I24" s="152" t="s">
        <v>455</v>
      </c>
      <c r="J24" s="152" t="s">
        <v>456</v>
      </c>
      <c r="K24" s="152" t="s">
        <v>410</v>
      </c>
      <c r="L24" s="152" t="s">
        <v>370</v>
      </c>
      <c r="M24" s="152" t="s">
        <v>371</v>
      </c>
      <c r="N24" s="152" t="s">
        <v>366</v>
      </c>
      <c r="O24" s="152" t="s">
        <v>454</v>
      </c>
      <c r="P24" s="152" t="s">
        <v>79</v>
      </c>
      <c r="Q24" s="152" t="s">
        <v>457</v>
      </c>
      <c r="R24" s="152" t="s">
        <v>458</v>
      </c>
      <c r="S24" s="152" t="s">
        <v>459</v>
      </c>
      <c r="T24" s="152" t="s">
        <v>375</v>
      </c>
      <c r="U24" s="152" t="s">
        <v>376</v>
      </c>
      <c r="V24" s="152" t="s">
        <v>377</v>
      </c>
      <c r="W24" s="152" t="s">
        <v>378</v>
      </c>
      <c r="X24" s="152" t="s">
        <v>42</v>
      </c>
      <c r="Y24" s="152" t="s">
        <v>379</v>
      </c>
      <c r="Z24" s="152" t="s">
        <v>380</v>
      </c>
      <c r="AA24" s="152" t="s">
        <v>381</v>
      </c>
      <c r="AB24" s="152" t="s">
        <v>460</v>
      </c>
      <c r="AC24" s="70" t="str">
        <f t="shared" si="0"/>
        <v>0100</v>
      </c>
      <c r="AD24" s="70" t="str">
        <f t="shared" si="1"/>
        <v>19185930100</v>
      </c>
      <c r="AE24" s="70" t="str">
        <f t="shared" si="2"/>
        <v>1918593010020415</v>
      </c>
      <c r="AF24" s="69">
        <v>500000</v>
      </c>
      <c r="AG24">
        <v>500000</v>
      </c>
      <c r="AI24">
        <v>9470</v>
      </c>
      <c r="AJ24">
        <v>0</v>
      </c>
      <c r="AK24">
        <v>9470</v>
      </c>
    </row>
    <row r="25" spans="1:41">
      <c r="A25" s="152" t="s">
        <v>361</v>
      </c>
      <c r="B25" s="152" t="s">
        <v>408</v>
      </c>
      <c r="C25" s="152" t="s">
        <v>409</v>
      </c>
      <c r="D25" s="152" t="s">
        <v>410</v>
      </c>
      <c r="E25" s="152" t="s">
        <v>299</v>
      </c>
      <c r="F25" s="152" t="s">
        <v>366</v>
      </c>
      <c r="G25" s="152" t="s">
        <v>367</v>
      </c>
      <c r="H25" s="152" t="s">
        <v>454</v>
      </c>
      <c r="I25" s="152" t="s">
        <v>455</v>
      </c>
      <c r="J25" s="152" t="s">
        <v>456</v>
      </c>
      <c r="K25" s="152" t="s">
        <v>410</v>
      </c>
      <c r="L25" s="152" t="s">
        <v>370</v>
      </c>
      <c r="M25" s="152" t="s">
        <v>371</v>
      </c>
      <c r="N25" s="152" t="s">
        <v>366</v>
      </c>
      <c r="O25" s="152" t="s">
        <v>454</v>
      </c>
      <c r="P25" s="152" t="s">
        <v>79</v>
      </c>
      <c r="Q25" s="152" t="s">
        <v>457</v>
      </c>
      <c r="R25" s="152" t="s">
        <v>458</v>
      </c>
      <c r="S25" s="152" t="s">
        <v>459</v>
      </c>
      <c r="T25" s="152" t="s">
        <v>375</v>
      </c>
      <c r="U25" s="152" t="s">
        <v>376</v>
      </c>
      <c r="V25" s="152" t="s">
        <v>377</v>
      </c>
      <c r="W25" s="152" t="s">
        <v>378</v>
      </c>
      <c r="X25" s="152" t="s">
        <v>42</v>
      </c>
      <c r="Y25" s="152" t="s">
        <v>379</v>
      </c>
      <c r="Z25" s="152" t="s">
        <v>386</v>
      </c>
      <c r="AA25" s="152" t="s">
        <v>381</v>
      </c>
      <c r="AB25" s="152" t="s">
        <v>460</v>
      </c>
      <c r="AC25" s="70" t="str">
        <f t="shared" si="0"/>
        <v>0300</v>
      </c>
      <c r="AD25" s="70" t="str">
        <f t="shared" si="1"/>
        <v>19185930300</v>
      </c>
      <c r="AE25" s="70" t="str">
        <f t="shared" si="2"/>
        <v>1918593030020415</v>
      </c>
      <c r="AG25"/>
      <c r="AI25">
        <v>230288</v>
      </c>
      <c r="AJ25">
        <v>0</v>
      </c>
      <c r="AK25">
        <v>230288</v>
      </c>
    </row>
    <row r="26" spans="1:41">
      <c r="A26" s="152" t="s">
        <v>361</v>
      </c>
      <c r="B26" s="152" t="s">
        <v>408</v>
      </c>
      <c r="C26" s="152" t="s">
        <v>409</v>
      </c>
      <c r="D26" s="152" t="s">
        <v>410</v>
      </c>
      <c r="E26" s="152" t="s">
        <v>299</v>
      </c>
      <c r="F26" s="152" t="s">
        <v>366</v>
      </c>
      <c r="G26" s="152" t="s">
        <v>367</v>
      </c>
      <c r="H26" s="152" t="s">
        <v>454</v>
      </c>
      <c r="I26" s="152" t="s">
        <v>455</v>
      </c>
      <c r="J26" s="152" t="s">
        <v>456</v>
      </c>
      <c r="K26" s="152" t="s">
        <v>410</v>
      </c>
      <c r="L26" s="152" t="s">
        <v>370</v>
      </c>
      <c r="M26" s="152" t="s">
        <v>371</v>
      </c>
      <c r="N26" s="152" t="s">
        <v>366</v>
      </c>
      <c r="O26" s="152" t="s">
        <v>454</v>
      </c>
      <c r="P26" s="152" t="s">
        <v>79</v>
      </c>
      <c r="Q26" s="152" t="s">
        <v>457</v>
      </c>
      <c r="R26" s="152" t="s">
        <v>458</v>
      </c>
      <c r="S26" s="152" t="s">
        <v>459</v>
      </c>
      <c r="T26" s="152" t="s">
        <v>375</v>
      </c>
      <c r="U26" s="152" t="s">
        <v>376</v>
      </c>
      <c r="V26" s="152" t="s">
        <v>377</v>
      </c>
      <c r="W26" s="152" t="s">
        <v>378</v>
      </c>
      <c r="X26" s="152" t="s">
        <v>375</v>
      </c>
      <c r="Y26" s="152" t="s">
        <v>383</v>
      </c>
      <c r="Z26" s="152" t="s">
        <v>380</v>
      </c>
      <c r="AA26" s="152" t="s">
        <v>381</v>
      </c>
      <c r="AB26" s="152" t="s">
        <v>460</v>
      </c>
      <c r="AC26" s="70" t="str">
        <f t="shared" si="0"/>
        <v>0100</v>
      </c>
      <c r="AD26" s="70" t="str">
        <f t="shared" si="1"/>
        <v>19185910100</v>
      </c>
      <c r="AE26" s="70" t="str">
        <f t="shared" si="2"/>
        <v>1918591010020415</v>
      </c>
      <c r="AF26" s="69">
        <v>10000000</v>
      </c>
      <c r="AG26">
        <v>10000000</v>
      </c>
      <c r="AI26">
        <v>4409009</v>
      </c>
      <c r="AJ26">
        <v>0</v>
      </c>
      <c r="AK26">
        <v>4409009</v>
      </c>
    </row>
    <row r="27" spans="1:41">
      <c r="A27" s="152" t="s">
        <v>361</v>
      </c>
      <c r="B27" s="152" t="s">
        <v>408</v>
      </c>
      <c r="C27" s="152" t="s">
        <v>409</v>
      </c>
      <c r="D27" s="152" t="s">
        <v>410</v>
      </c>
      <c r="E27" s="152" t="s">
        <v>299</v>
      </c>
      <c r="F27" s="152" t="s">
        <v>366</v>
      </c>
      <c r="G27" s="152" t="s">
        <v>367</v>
      </c>
      <c r="H27" s="152" t="s">
        <v>454</v>
      </c>
      <c r="I27" s="152" t="s">
        <v>455</v>
      </c>
      <c r="J27" s="152" t="s">
        <v>456</v>
      </c>
      <c r="K27" s="152" t="s">
        <v>410</v>
      </c>
      <c r="L27" s="152" t="s">
        <v>370</v>
      </c>
      <c r="M27" s="152" t="s">
        <v>371</v>
      </c>
      <c r="N27" s="152" t="s">
        <v>366</v>
      </c>
      <c r="O27" s="152" t="s">
        <v>454</v>
      </c>
      <c r="P27" s="152" t="s">
        <v>47</v>
      </c>
      <c r="Q27" s="152" t="s">
        <v>461</v>
      </c>
      <c r="R27" s="152" t="s">
        <v>458</v>
      </c>
      <c r="S27" s="152" t="s">
        <v>459</v>
      </c>
      <c r="T27" s="152" t="s">
        <v>375</v>
      </c>
      <c r="U27" s="152" t="s">
        <v>376</v>
      </c>
      <c r="V27" s="152" t="s">
        <v>377</v>
      </c>
      <c r="W27" s="152" t="s">
        <v>378</v>
      </c>
      <c r="X27" s="152" t="s">
        <v>42</v>
      </c>
      <c r="Y27" s="152" t="s">
        <v>379</v>
      </c>
      <c r="Z27" s="152" t="s">
        <v>380</v>
      </c>
      <c r="AA27" s="152" t="s">
        <v>381</v>
      </c>
      <c r="AB27" s="152" t="s">
        <v>462</v>
      </c>
      <c r="AC27" s="70" t="str">
        <f t="shared" si="0"/>
        <v>0100</v>
      </c>
      <c r="AD27" s="70" t="str">
        <f t="shared" si="1"/>
        <v>19186130100</v>
      </c>
      <c r="AE27" s="70" t="str">
        <f t="shared" si="2"/>
        <v>1918613010020415</v>
      </c>
      <c r="AF27" s="69">
        <v>130000</v>
      </c>
      <c r="AG27">
        <v>130000</v>
      </c>
      <c r="AI27">
        <v>564795</v>
      </c>
      <c r="AJ27">
        <v>708.13</v>
      </c>
      <c r="AK27" s="69">
        <v>0</v>
      </c>
      <c r="AM27">
        <v>564086.87</v>
      </c>
      <c r="AN27">
        <v>564086.87</v>
      </c>
      <c r="AO27">
        <v>564086.87</v>
      </c>
    </row>
    <row r="28" spans="1:41">
      <c r="A28" s="152" t="s">
        <v>361</v>
      </c>
      <c r="B28" s="152" t="s">
        <v>408</v>
      </c>
      <c r="C28" s="152" t="s">
        <v>409</v>
      </c>
      <c r="D28" s="152" t="s">
        <v>410</v>
      </c>
      <c r="E28" s="152" t="s">
        <v>299</v>
      </c>
      <c r="F28" s="152" t="s">
        <v>366</v>
      </c>
      <c r="G28" s="152" t="s">
        <v>367</v>
      </c>
      <c r="H28" s="152" t="s">
        <v>454</v>
      </c>
      <c r="I28" s="152" t="s">
        <v>455</v>
      </c>
      <c r="J28" s="152" t="s">
        <v>456</v>
      </c>
      <c r="K28" s="152" t="s">
        <v>410</v>
      </c>
      <c r="L28" s="152" t="s">
        <v>370</v>
      </c>
      <c r="M28" s="152" t="s">
        <v>371</v>
      </c>
      <c r="N28" s="152" t="s">
        <v>366</v>
      </c>
      <c r="O28" s="152" t="s">
        <v>454</v>
      </c>
      <c r="P28" s="152" t="s">
        <v>47</v>
      </c>
      <c r="Q28" s="152" t="s">
        <v>461</v>
      </c>
      <c r="R28" s="152" t="s">
        <v>458</v>
      </c>
      <c r="S28" s="152" t="s">
        <v>459</v>
      </c>
      <c r="T28" s="152" t="s">
        <v>375</v>
      </c>
      <c r="U28" s="152" t="s">
        <v>376</v>
      </c>
      <c r="V28" s="152" t="s">
        <v>377</v>
      </c>
      <c r="W28" s="152" t="s">
        <v>378</v>
      </c>
      <c r="X28" s="152" t="s">
        <v>42</v>
      </c>
      <c r="Y28" s="152" t="s">
        <v>379</v>
      </c>
      <c r="Z28" s="152" t="s">
        <v>428</v>
      </c>
      <c r="AA28" s="152" t="s">
        <v>429</v>
      </c>
      <c r="AB28" s="152" t="s">
        <v>462</v>
      </c>
      <c r="AC28" s="70" t="str">
        <f t="shared" si="0"/>
        <v>0100</v>
      </c>
      <c r="AD28" s="70" t="str">
        <f t="shared" si="1"/>
        <v>19186130100</v>
      </c>
      <c r="AE28" s="70" t="str">
        <f t="shared" si="2"/>
        <v>1918613010020415</v>
      </c>
      <c r="AG28">
        <v>0</v>
      </c>
      <c r="AI28">
        <v>0</v>
      </c>
      <c r="AJ28">
        <v>0</v>
      </c>
    </row>
    <row r="29" spans="1:41">
      <c r="A29" s="152" t="s">
        <v>361</v>
      </c>
      <c r="B29" s="152" t="s">
        <v>408</v>
      </c>
      <c r="C29" s="152" t="s">
        <v>409</v>
      </c>
      <c r="D29" s="152" t="s">
        <v>410</v>
      </c>
      <c r="E29" s="152" t="s">
        <v>299</v>
      </c>
      <c r="F29" s="152" t="s">
        <v>366</v>
      </c>
      <c r="G29" s="152" t="s">
        <v>367</v>
      </c>
      <c r="H29" s="152" t="s">
        <v>454</v>
      </c>
      <c r="I29" s="152" t="s">
        <v>455</v>
      </c>
      <c r="J29" s="152" t="s">
        <v>456</v>
      </c>
      <c r="K29" s="152" t="s">
        <v>410</v>
      </c>
      <c r="L29" s="152" t="s">
        <v>370</v>
      </c>
      <c r="M29" s="152" t="s">
        <v>371</v>
      </c>
      <c r="N29" s="152" t="s">
        <v>366</v>
      </c>
      <c r="O29" s="152" t="s">
        <v>454</v>
      </c>
      <c r="P29" s="152" t="s">
        <v>47</v>
      </c>
      <c r="Q29" s="152" t="s">
        <v>461</v>
      </c>
      <c r="R29" s="152" t="s">
        <v>458</v>
      </c>
      <c r="S29" s="152" t="s">
        <v>459</v>
      </c>
      <c r="T29" s="152" t="s">
        <v>375</v>
      </c>
      <c r="U29" s="152" t="s">
        <v>376</v>
      </c>
      <c r="V29" s="152" t="s">
        <v>377</v>
      </c>
      <c r="W29" s="152" t="s">
        <v>378</v>
      </c>
      <c r="X29" s="152" t="s">
        <v>42</v>
      </c>
      <c r="Y29" s="152" t="s">
        <v>379</v>
      </c>
      <c r="Z29" s="152" t="s">
        <v>463</v>
      </c>
      <c r="AA29" s="152" t="s">
        <v>464</v>
      </c>
      <c r="AB29" s="152" t="s">
        <v>462</v>
      </c>
      <c r="AC29" s="70" t="str">
        <f t="shared" si="0"/>
        <v>0100</v>
      </c>
      <c r="AD29" s="70" t="str">
        <f t="shared" si="1"/>
        <v>19186130100</v>
      </c>
      <c r="AE29" s="70" t="str">
        <f t="shared" si="2"/>
        <v>1918613010020415</v>
      </c>
      <c r="AG29">
        <v>0</v>
      </c>
      <c r="AI29">
        <v>0</v>
      </c>
      <c r="AJ29" s="69">
        <v>0</v>
      </c>
      <c r="AK29"/>
    </row>
    <row r="30" spans="1:41">
      <c r="A30" s="152" t="s">
        <v>361</v>
      </c>
      <c r="B30" s="152" t="s">
        <v>408</v>
      </c>
      <c r="C30" s="152" t="s">
        <v>409</v>
      </c>
      <c r="D30" s="152" t="s">
        <v>410</v>
      </c>
      <c r="E30" s="152" t="s">
        <v>299</v>
      </c>
      <c r="F30" s="152" t="s">
        <v>366</v>
      </c>
      <c r="G30" s="152" t="s">
        <v>367</v>
      </c>
      <c r="H30" s="152" t="s">
        <v>454</v>
      </c>
      <c r="I30" s="152" t="s">
        <v>455</v>
      </c>
      <c r="J30" s="152" t="s">
        <v>456</v>
      </c>
      <c r="K30" s="152" t="s">
        <v>410</v>
      </c>
      <c r="L30" s="152" t="s">
        <v>370</v>
      </c>
      <c r="M30" s="152" t="s">
        <v>371</v>
      </c>
      <c r="N30" s="152" t="s">
        <v>366</v>
      </c>
      <c r="O30" s="152" t="s">
        <v>454</v>
      </c>
      <c r="P30" s="152" t="s">
        <v>47</v>
      </c>
      <c r="Q30" s="152" t="s">
        <v>461</v>
      </c>
      <c r="R30" s="152" t="s">
        <v>458</v>
      </c>
      <c r="S30" s="152" t="s">
        <v>459</v>
      </c>
      <c r="T30" s="152" t="s">
        <v>375</v>
      </c>
      <c r="U30" s="152" t="s">
        <v>376</v>
      </c>
      <c r="V30" s="152" t="s">
        <v>377</v>
      </c>
      <c r="W30" s="152" t="s">
        <v>378</v>
      </c>
      <c r="X30" s="152" t="s">
        <v>42</v>
      </c>
      <c r="Y30" s="152" t="s">
        <v>379</v>
      </c>
      <c r="Z30" s="152" t="s">
        <v>386</v>
      </c>
      <c r="AA30" s="152" t="s">
        <v>381</v>
      </c>
      <c r="AB30" s="152" t="s">
        <v>462</v>
      </c>
      <c r="AC30" s="70" t="str">
        <f t="shared" si="0"/>
        <v>0300</v>
      </c>
      <c r="AD30" s="70" t="str">
        <f t="shared" si="1"/>
        <v>19186130300</v>
      </c>
      <c r="AE30" s="70" t="str">
        <f t="shared" si="2"/>
        <v>1918613030020415</v>
      </c>
      <c r="AG30">
        <v>0</v>
      </c>
      <c r="AI30">
        <v>269712</v>
      </c>
      <c r="AJ30">
        <v>5.98</v>
      </c>
      <c r="AM30">
        <v>269706.02</v>
      </c>
      <c r="AN30">
        <v>269706.02</v>
      </c>
      <c r="AO30">
        <v>269706.02</v>
      </c>
    </row>
    <row r="31" spans="1:41">
      <c r="A31" s="152" t="s">
        <v>361</v>
      </c>
      <c r="B31" s="152" t="s">
        <v>408</v>
      </c>
      <c r="C31" s="152" t="s">
        <v>409</v>
      </c>
      <c r="D31" s="152" t="s">
        <v>410</v>
      </c>
      <c r="E31" s="152" t="s">
        <v>299</v>
      </c>
      <c r="F31" s="152" t="s">
        <v>366</v>
      </c>
      <c r="G31" s="152" t="s">
        <v>367</v>
      </c>
      <c r="H31" s="152" t="s">
        <v>454</v>
      </c>
      <c r="I31" s="152" t="s">
        <v>455</v>
      </c>
      <c r="J31" s="152" t="s">
        <v>456</v>
      </c>
      <c r="K31" s="152" t="s">
        <v>410</v>
      </c>
      <c r="L31" s="152" t="s">
        <v>370</v>
      </c>
      <c r="M31" s="152" t="s">
        <v>371</v>
      </c>
      <c r="N31" s="152" t="s">
        <v>366</v>
      </c>
      <c r="O31" s="152" t="s">
        <v>454</v>
      </c>
      <c r="P31" s="152" t="s">
        <v>47</v>
      </c>
      <c r="Q31" s="152" t="s">
        <v>461</v>
      </c>
      <c r="R31" s="152" t="s">
        <v>458</v>
      </c>
      <c r="S31" s="152" t="s">
        <v>459</v>
      </c>
      <c r="T31" s="152" t="s">
        <v>375</v>
      </c>
      <c r="U31" s="152" t="s">
        <v>376</v>
      </c>
      <c r="V31" s="152" t="s">
        <v>377</v>
      </c>
      <c r="W31" s="152" t="s">
        <v>378</v>
      </c>
      <c r="X31" s="152" t="s">
        <v>375</v>
      </c>
      <c r="Y31" s="152" t="s">
        <v>383</v>
      </c>
      <c r="Z31" s="152" t="s">
        <v>380</v>
      </c>
      <c r="AA31" s="152" t="s">
        <v>381</v>
      </c>
      <c r="AB31" s="152" t="s">
        <v>462</v>
      </c>
      <c r="AC31" s="70" t="str">
        <f t="shared" si="0"/>
        <v>0100</v>
      </c>
      <c r="AD31" s="70" t="str">
        <f t="shared" si="1"/>
        <v>19186110100</v>
      </c>
      <c r="AE31" s="70" t="str">
        <f t="shared" si="2"/>
        <v>1918611010020415</v>
      </c>
      <c r="AF31" s="69">
        <v>6000000</v>
      </c>
      <c r="AG31">
        <v>6000000</v>
      </c>
      <c r="AI31">
        <v>16241726</v>
      </c>
      <c r="AJ31">
        <v>600722.73</v>
      </c>
      <c r="AK31"/>
      <c r="AM31">
        <v>15641003.27</v>
      </c>
      <c r="AN31">
        <v>15620153.029999999</v>
      </c>
      <c r="AO31">
        <v>15620153.029999999</v>
      </c>
    </row>
    <row r="32" spans="1:41">
      <c r="A32" s="152" t="s">
        <v>361</v>
      </c>
      <c r="B32" s="152" t="s">
        <v>408</v>
      </c>
      <c r="C32" s="152" t="s">
        <v>409</v>
      </c>
      <c r="D32" s="152" t="s">
        <v>410</v>
      </c>
      <c r="E32" s="152" t="s">
        <v>299</v>
      </c>
      <c r="F32" s="152" t="s">
        <v>366</v>
      </c>
      <c r="G32" s="152" t="s">
        <v>367</v>
      </c>
      <c r="H32" s="152" t="s">
        <v>454</v>
      </c>
      <c r="I32" s="152" t="s">
        <v>455</v>
      </c>
      <c r="J32" s="152" t="s">
        <v>456</v>
      </c>
      <c r="K32" s="152" t="s">
        <v>410</v>
      </c>
      <c r="L32" s="152" t="s">
        <v>370</v>
      </c>
      <c r="M32" s="152" t="s">
        <v>371</v>
      </c>
      <c r="N32" s="152" t="s">
        <v>366</v>
      </c>
      <c r="O32" s="152" t="s">
        <v>454</v>
      </c>
      <c r="P32" s="152" t="s">
        <v>47</v>
      </c>
      <c r="Q32" s="152" t="s">
        <v>461</v>
      </c>
      <c r="R32" s="152" t="s">
        <v>458</v>
      </c>
      <c r="S32" s="152" t="s">
        <v>459</v>
      </c>
      <c r="T32" s="152" t="s">
        <v>375</v>
      </c>
      <c r="U32" s="152" t="s">
        <v>376</v>
      </c>
      <c r="V32" s="152" t="s">
        <v>377</v>
      </c>
      <c r="W32" s="152" t="s">
        <v>378</v>
      </c>
      <c r="X32" s="152" t="s">
        <v>375</v>
      </c>
      <c r="Y32" s="152" t="s">
        <v>383</v>
      </c>
      <c r="Z32" s="152" t="s">
        <v>463</v>
      </c>
      <c r="AA32" s="152" t="s">
        <v>464</v>
      </c>
      <c r="AB32" s="152" t="s">
        <v>462</v>
      </c>
      <c r="AC32" s="70" t="str">
        <f t="shared" si="0"/>
        <v>0100</v>
      </c>
      <c r="AD32" s="70" t="str">
        <f t="shared" si="1"/>
        <v>19186110100</v>
      </c>
      <c r="AE32" s="70" t="str">
        <f t="shared" si="2"/>
        <v>1918611010020415</v>
      </c>
      <c r="AG32">
        <v>0</v>
      </c>
      <c r="AI32">
        <v>0</v>
      </c>
      <c r="AJ32">
        <v>0</v>
      </c>
      <c r="AK32"/>
    </row>
    <row r="33" spans="1:41">
      <c r="A33" s="152" t="s">
        <v>361</v>
      </c>
      <c r="B33" s="152" t="s">
        <v>408</v>
      </c>
      <c r="C33" s="152" t="s">
        <v>409</v>
      </c>
      <c r="D33" s="152" t="s">
        <v>410</v>
      </c>
      <c r="E33" s="152" t="s">
        <v>299</v>
      </c>
      <c r="F33" s="152" t="s">
        <v>366</v>
      </c>
      <c r="G33" s="152" t="s">
        <v>367</v>
      </c>
      <c r="H33" s="152" t="s">
        <v>454</v>
      </c>
      <c r="I33" s="152" t="s">
        <v>455</v>
      </c>
      <c r="J33" s="152" t="s">
        <v>456</v>
      </c>
      <c r="K33" s="152" t="s">
        <v>410</v>
      </c>
      <c r="L33" s="152" t="s">
        <v>370</v>
      </c>
      <c r="M33" s="152" t="s">
        <v>371</v>
      </c>
      <c r="N33" s="152" t="s">
        <v>366</v>
      </c>
      <c r="O33" s="152" t="s">
        <v>454</v>
      </c>
      <c r="P33" s="152" t="s">
        <v>52</v>
      </c>
      <c r="Q33" s="152" t="s">
        <v>465</v>
      </c>
      <c r="R33" s="152" t="s">
        <v>458</v>
      </c>
      <c r="S33" s="152" t="s">
        <v>459</v>
      </c>
      <c r="T33" s="152" t="s">
        <v>375</v>
      </c>
      <c r="U33" s="152" t="s">
        <v>376</v>
      </c>
      <c r="V33" s="152" t="s">
        <v>377</v>
      </c>
      <c r="W33" s="152" t="s">
        <v>378</v>
      </c>
      <c r="X33" s="152" t="s">
        <v>42</v>
      </c>
      <c r="Y33" s="152" t="s">
        <v>379</v>
      </c>
      <c r="Z33" s="152" t="s">
        <v>380</v>
      </c>
      <c r="AA33" s="152" t="s">
        <v>381</v>
      </c>
      <c r="AB33" s="152" t="s">
        <v>466</v>
      </c>
      <c r="AC33" s="70" t="str">
        <f t="shared" si="0"/>
        <v>0100</v>
      </c>
      <c r="AD33" s="70" t="str">
        <f t="shared" si="1"/>
        <v>19186230100</v>
      </c>
      <c r="AE33" s="70" t="str">
        <f t="shared" si="2"/>
        <v>1918623010020415</v>
      </c>
      <c r="AF33" s="69">
        <v>300000</v>
      </c>
      <c r="AG33">
        <v>300000</v>
      </c>
      <c r="AI33">
        <v>355735</v>
      </c>
      <c r="AJ33">
        <v>163053.15</v>
      </c>
      <c r="AK33"/>
      <c r="AM33">
        <v>192681.85</v>
      </c>
      <c r="AN33">
        <v>192681.85</v>
      </c>
      <c r="AO33">
        <v>192681.85</v>
      </c>
    </row>
    <row r="34" spans="1:41">
      <c r="A34" s="152" t="s">
        <v>361</v>
      </c>
      <c r="B34" s="152" t="s">
        <v>408</v>
      </c>
      <c r="C34" s="152" t="s">
        <v>409</v>
      </c>
      <c r="D34" s="152" t="s">
        <v>410</v>
      </c>
      <c r="E34" s="152" t="s">
        <v>299</v>
      </c>
      <c r="F34" s="152" t="s">
        <v>366</v>
      </c>
      <c r="G34" s="152" t="s">
        <v>367</v>
      </c>
      <c r="H34" s="152" t="s">
        <v>454</v>
      </c>
      <c r="I34" s="152" t="s">
        <v>455</v>
      </c>
      <c r="J34" s="152" t="s">
        <v>456</v>
      </c>
      <c r="K34" s="152" t="s">
        <v>410</v>
      </c>
      <c r="L34" s="152" t="s">
        <v>370</v>
      </c>
      <c r="M34" s="152" t="s">
        <v>371</v>
      </c>
      <c r="N34" s="152" t="s">
        <v>366</v>
      </c>
      <c r="O34" s="152" t="s">
        <v>454</v>
      </c>
      <c r="P34" s="152" t="s">
        <v>52</v>
      </c>
      <c r="Q34" s="152" t="s">
        <v>465</v>
      </c>
      <c r="R34" s="152" t="s">
        <v>458</v>
      </c>
      <c r="S34" s="152" t="s">
        <v>459</v>
      </c>
      <c r="T34" s="152" t="s">
        <v>375</v>
      </c>
      <c r="U34" s="152" t="s">
        <v>376</v>
      </c>
      <c r="V34" s="152" t="s">
        <v>377</v>
      </c>
      <c r="W34" s="152" t="s">
        <v>378</v>
      </c>
      <c r="X34" s="152" t="s">
        <v>42</v>
      </c>
      <c r="Y34" s="152" t="s">
        <v>379</v>
      </c>
      <c r="Z34" s="152" t="s">
        <v>428</v>
      </c>
      <c r="AA34" s="152" t="s">
        <v>429</v>
      </c>
      <c r="AB34" s="152" t="s">
        <v>466</v>
      </c>
      <c r="AC34" s="70" t="str">
        <f t="shared" si="0"/>
        <v>0100</v>
      </c>
      <c r="AD34" s="70" t="str">
        <f t="shared" si="1"/>
        <v>19186230100</v>
      </c>
      <c r="AE34" s="70" t="str">
        <f t="shared" si="2"/>
        <v>1918623010020415</v>
      </c>
      <c r="AG34">
        <v>0</v>
      </c>
      <c r="AI34">
        <v>0</v>
      </c>
      <c r="AJ34">
        <v>0</v>
      </c>
    </row>
    <row r="35" spans="1:41">
      <c r="A35" s="152" t="s">
        <v>361</v>
      </c>
      <c r="B35" s="152" t="s">
        <v>408</v>
      </c>
      <c r="C35" s="152" t="s">
        <v>409</v>
      </c>
      <c r="D35" s="152" t="s">
        <v>410</v>
      </c>
      <c r="E35" s="152" t="s">
        <v>299</v>
      </c>
      <c r="F35" s="152" t="s">
        <v>366</v>
      </c>
      <c r="G35" s="152" t="s">
        <v>367</v>
      </c>
      <c r="H35" s="152" t="s">
        <v>454</v>
      </c>
      <c r="I35" s="152" t="s">
        <v>455</v>
      </c>
      <c r="J35" s="152" t="s">
        <v>456</v>
      </c>
      <c r="K35" s="152" t="s">
        <v>410</v>
      </c>
      <c r="L35" s="152" t="s">
        <v>370</v>
      </c>
      <c r="M35" s="152" t="s">
        <v>371</v>
      </c>
      <c r="N35" s="152" t="s">
        <v>366</v>
      </c>
      <c r="O35" s="152" t="s">
        <v>454</v>
      </c>
      <c r="P35" s="152" t="s">
        <v>52</v>
      </c>
      <c r="Q35" s="152" t="s">
        <v>465</v>
      </c>
      <c r="R35" s="152" t="s">
        <v>458</v>
      </c>
      <c r="S35" s="152" t="s">
        <v>459</v>
      </c>
      <c r="T35" s="152" t="s">
        <v>375</v>
      </c>
      <c r="U35" s="152" t="s">
        <v>376</v>
      </c>
      <c r="V35" s="152" t="s">
        <v>377</v>
      </c>
      <c r="W35" s="152" t="s">
        <v>378</v>
      </c>
      <c r="X35" s="152" t="s">
        <v>375</v>
      </c>
      <c r="Y35" s="152" t="s">
        <v>383</v>
      </c>
      <c r="Z35" s="152" t="s">
        <v>380</v>
      </c>
      <c r="AA35" s="152" t="s">
        <v>381</v>
      </c>
      <c r="AB35" s="152" t="s">
        <v>466</v>
      </c>
      <c r="AC35" s="70" t="str">
        <f t="shared" si="0"/>
        <v>0100</v>
      </c>
      <c r="AD35" s="70" t="str">
        <f t="shared" si="1"/>
        <v>19186210100</v>
      </c>
      <c r="AE35" s="70" t="str">
        <f t="shared" si="2"/>
        <v>1918621010020415</v>
      </c>
      <c r="AF35" s="69">
        <v>1000000</v>
      </c>
      <c r="AG35">
        <v>1000000</v>
      </c>
      <c r="AI35">
        <v>1349265</v>
      </c>
      <c r="AJ35">
        <v>51254.76</v>
      </c>
      <c r="AK35"/>
      <c r="AM35">
        <v>1298010.24</v>
      </c>
      <c r="AN35">
        <v>1298010.1399999999</v>
      </c>
      <c r="AO35">
        <v>1297610.1399999999</v>
      </c>
    </row>
    <row r="36" spans="1:41">
      <c r="A36" s="152" t="s">
        <v>361</v>
      </c>
      <c r="B36" s="152" t="s">
        <v>408</v>
      </c>
      <c r="C36" s="152" t="s">
        <v>409</v>
      </c>
      <c r="D36" s="152" t="s">
        <v>410</v>
      </c>
      <c r="E36" s="152" t="s">
        <v>299</v>
      </c>
      <c r="F36" s="152" t="s">
        <v>366</v>
      </c>
      <c r="G36" s="152" t="s">
        <v>367</v>
      </c>
      <c r="H36" s="152" t="s">
        <v>454</v>
      </c>
      <c r="I36" s="152" t="s">
        <v>455</v>
      </c>
      <c r="J36" s="152" t="s">
        <v>456</v>
      </c>
      <c r="K36" s="152" t="s">
        <v>410</v>
      </c>
      <c r="L36" s="152" t="s">
        <v>370</v>
      </c>
      <c r="M36" s="152" t="s">
        <v>371</v>
      </c>
      <c r="N36" s="152" t="s">
        <v>366</v>
      </c>
      <c r="O36" s="152" t="s">
        <v>454</v>
      </c>
      <c r="P36" s="152" t="s">
        <v>52</v>
      </c>
      <c r="Q36" s="152" t="s">
        <v>465</v>
      </c>
      <c r="R36" s="152" t="s">
        <v>458</v>
      </c>
      <c r="S36" s="152" t="s">
        <v>459</v>
      </c>
      <c r="T36" s="152" t="s">
        <v>375</v>
      </c>
      <c r="U36" s="152" t="s">
        <v>376</v>
      </c>
      <c r="V36" s="152" t="s">
        <v>377</v>
      </c>
      <c r="W36" s="152" t="s">
        <v>378</v>
      </c>
      <c r="X36" s="152" t="s">
        <v>375</v>
      </c>
      <c r="Y36" s="152" t="s">
        <v>383</v>
      </c>
      <c r="Z36" s="152" t="s">
        <v>428</v>
      </c>
      <c r="AA36" s="152" t="s">
        <v>429</v>
      </c>
      <c r="AB36" s="152" t="s">
        <v>466</v>
      </c>
      <c r="AC36" s="70" t="str">
        <f t="shared" si="0"/>
        <v>0100</v>
      </c>
      <c r="AD36" s="70" t="str">
        <f t="shared" si="1"/>
        <v>19186210100</v>
      </c>
      <c r="AE36" s="70" t="str">
        <f t="shared" si="2"/>
        <v>1918621010020415</v>
      </c>
      <c r="AG36">
        <v>0</v>
      </c>
      <c r="AI36">
        <v>0</v>
      </c>
      <c r="AJ36">
        <v>0</v>
      </c>
      <c r="AK36"/>
    </row>
    <row r="37" spans="1:41">
      <c r="A37" s="152" t="s">
        <v>361</v>
      </c>
      <c r="B37" s="152" t="s">
        <v>408</v>
      </c>
      <c r="C37" s="152" t="s">
        <v>409</v>
      </c>
      <c r="D37" s="152" t="s">
        <v>410</v>
      </c>
      <c r="E37" s="152" t="s">
        <v>299</v>
      </c>
      <c r="F37" s="152" t="s">
        <v>366</v>
      </c>
      <c r="G37" s="152" t="s">
        <v>367</v>
      </c>
      <c r="H37" s="152" t="s">
        <v>454</v>
      </c>
      <c r="I37" s="152" t="s">
        <v>455</v>
      </c>
      <c r="J37" s="152" t="s">
        <v>456</v>
      </c>
      <c r="K37" s="152" t="s">
        <v>410</v>
      </c>
      <c r="L37" s="152" t="s">
        <v>370</v>
      </c>
      <c r="M37" s="152" t="s">
        <v>371</v>
      </c>
      <c r="N37" s="152" t="s">
        <v>366</v>
      </c>
      <c r="O37" s="152" t="s">
        <v>454</v>
      </c>
      <c r="P37" s="152" t="s">
        <v>52</v>
      </c>
      <c r="Q37" s="152" t="s">
        <v>465</v>
      </c>
      <c r="R37" s="152" t="s">
        <v>458</v>
      </c>
      <c r="S37" s="152" t="s">
        <v>459</v>
      </c>
      <c r="T37" s="152" t="s">
        <v>375</v>
      </c>
      <c r="U37" s="152" t="s">
        <v>376</v>
      </c>
      <c r="V37" s="152" t="s">
        <v>377</v>
      </c>
      <c r="W37" s="152" t="s">
        <v>378</v>
      </c>
      <c r="X37" s="152" t="s">
        <v>375</v>
      </c>
      <c r="Y37" s="152" t="s">
        <v>383</v>
      </c>
      <c r="Z37" s="152" t="s">
        <v>463</v>
      </c>
      <c r="AA37" s="152" t="s">
        <v>464</v>
      </c>
      <c r="AB37" s="152" t="s">
        <v>466</v>
      </c>
      <c r="AC37" s="70" t="str">
        <f t="shared" si="0"/>
        <v>0100</v>
      </c>
      <c r="AD37" s="70" t="str">
        <f t="shared" si="1"/>
        <v>19186210100</v>
      </c>
      <c r="AE37" s="70" t="str">
        <f t="shared" si="2"/>
        <v>1918621010020415</v>
      </c>
      <c r="AG37">
        <v>0</v>
      </c>
      <c r="AI37">
        <v>0</v>
      </c>
      <c r="AJ37">
        <v>0</v>
      </c>
      <c r="AK37"/>
    </row>
    <row r="38" spans="1:41">
      <c r="A38" s="152" t="s">
        <v>361</v>
      </c>
      <c r="B38" s="152" t="s">
        <v>408</v>
      </c>
      <c r="C38" s="152" t="s">
        <v>409</v>
      </c>
      <c r="D38" s="152" t="s">
        <v>410</v>
      </c>
      <c r="E38" s="152" t="s">
        <v>299</v>
      </c>
      <c r="F38" s="152" t="s">
        <v>467</v>
      </c>
      <c r="G38" s="152" t="s">
        <v>468</v>
      </c>
      <c r="H38" s="152" t="s">
        <v>469</v>
      </c>
      <c r="I38" s="152" t="s">
        <v>318</v>
      </c>
      <c r="J38" s="152" t="s">
        <v>470</v>
      </c>
      <c r="K38" s="152" t="s">
        <v>410</v>
      </c>
      <c r="L38" s="152" t="s">
        <v>471</v>
      </c>
      <c r="M38" s="152" t="s">
        <v>472</v>
      </c>
      <c r="N38" s="152" t="s">
        <v>467</v>
      </c>
      <c r="O38" s="152" t="s">
        <v>469</v>
      </c>
      <c r="P38" s="152" t="s">
        <v>79</v>
      </c>
      <c r="Q38" s="152" t="s">
        <v>318</v>
      </c>
      <c r="R38" s="152" t="s">
        <v>473</v>
      </c>
      <c r="S38" s="152" t="s">
        <v>474</v>
      </c>
      <c r="T38" s="152" t="s">
        <v>475</v>
      </c>
      <c r="U38" s="152" t="s">
        <v>476</v>
      </c>
      <c r="V38" s="152" t="s">
        <v>377</v>
      </c>
      <c r="W38" s="152" t="s">
        <v>378</v>
      </c>
      <c r="X38" s="152" t="s">
        <v>320</v>
      </c>
      <c r="Y38" s="152" t="s">
        <v>468</v>
      </c>
      <c r="Z38" s="152" t="s">
        <v>477</v>
      </c>
      <c r="AA38" s="152" t="s">
        <v>478</v>
      </c>
      <c r="AB38" s="152" t="s">
        <v>479</v>
      </c>
      <c r="AC38" s="70" t="str">
        <f t="shared" si="0"/>
        <v>0172</v>
      </c>
      <c r="AD38" s="70" t="str">
        <f t="shared" si="1"/>
        <v>19185790172</v>
      </c>
      <c r="AE38" s="70" t="str">
        <f t="shared" si="2"/>
        <v>1918579017220415</v>
      </c>
      <c r="AF38" s="69">
        <v>122365214</v>
      </c>
      <c r="AG38">
        <v>122524117</v>
      </c>
      <c r="AI38">
        <v>122524117</v>
      </c>
      <c r="AJ38">
        <v>7000000</v>
      </c>
      <c r="AK38">
        <v>115524117</v>
      </c>
    </row>
    <row r="39" spans="1:41">
      <c r="A39" s="152" t="s">
        <v>361</v>
      </c>
      <c r="B39" s="152" t="s">
        <v>408</v>
      </c>
      <c r="C39" s="152" t="s">
        <v>409</v>
      </c>
      <c r="D39" s="152" t="s">
        <v>410</v>
      </c>
      <c r="E39" s="152" t="s">
        <v>299</v>
      </c>
      <c r="F39" s="152" t="s">
        <v>480</v>
      </c>
      <c r="G39" s="152" t="s">
        <v>481</v>
      </c>
      <c r="H39" s="152" t="s">
        <v>482</v>
      </c>
      <c r="I39" s="152" t="s">
        <v>483</v>
      </c>
      <c r="J39" s="152" t="s">
        <v>484</v>
      </c>
      <c r="K39" s="152" t="s">
        <v>410</v>
      </c>
      <c r="L39" s="152" t="s">
        <v>393</v>
      </c>
      <c r="M39" s="152" t="s">
        <v>485</v>
      </c>
      <c r="N39" s="152" t="s">
        <v>480</v>
      </c>
      <c r="O39" s="152" t="s">
        <v>482</v>
      </c>
      <c r="P39" s="152" t="s">
        <v>79</v>
      </c>
      <c r="Q39" s="152" t="s">
        <v>486</v>
      </c>
      <c r="R39" s="152" t="s">
        <v>487</v>
      </c>
      <c r="S39" s="152" t="s">
        <v>488</v>
      </c>
      <c r="T39" s="152" t="s">
        <v>398</v>
      </c>
      <c r="U39" s="152" t="s">
        <v>399</v>
      </c>
      <c r="V39" s="152" t="s">
        <v>377</v>
      </c>
      <c r="W39" s="152" t="s">
        <v>378</v>
      </c>
      <c r="X39" s="152" t="s">
        <v>51</v>
      </c>
      <c r="Y39" s="152" t="s">
        <v>489</v>
      </c>
      <c r="Z39" s="152" t="s">
        <v>380</v>
      </c>
      <c r="AA39" s="152" t="s">
        <v>381</v>
      </c>
      <c r="AB39" s="152" t="s">
        <v>490</v>
      </c>
      <c r="AC39" s="70" t="str">
        <f t="shared" si="0"/>
        <v>0100</v>
      </c>
      <c r="AD39" s="70" t="str">
        <f t="shared" si="1"/>
        <v>19186640100</v>
      </c>
      <c r="AE39" s="70" t="str">
        <f t="shared" si="2"/>
        <v>1918664010020415</v>
      </c>
      <c r="AG39"/>
      <c r="AI39">
        <v>7915070</v>
      </c>
      <c r="AJ39">
        <v>7915070</v>
      </c>
      <c r="AK39"/>
    </row>
    <row r="40" spans="1:41">
      <c r="A40" s="152" t="s">
        <v>361</v>
      </c>
      <c r="B40" s="152" t="s">
        <v>408</v>
      </c>
      <c r="C40" s="152" t="s">
        <v>409</v>
      </c>
      <c r="D40" s="152" t="s">
        <v>410</v>
      </c>
      <c r="E40" s="152" t="s">
        <v>299</v>
      </c>
      <c r="F40" s="152" t="s">
        <v>480</v>
      </c>
      <c r="G40" s="152" t="s">
        <v>481</v>
      </c>
      <c r="H40" s="152" t="s">
        <v>482</v>
      </c>
      <c r="I40" s="152" t="s">
        <v>483</v>
      </c>
      <c r="J40" s="152" t="s">
        <v>484</v>
      </c>
      <c r="K40" s="152" t="s">
        <v>410</v>
      </c>
      <c r="L40" s="152" t="s">
        <v>393</v>
      </c>
      <c r="M40" s="152" t="s">
        <v>485</v>
      </c>
      <c r="N40" s="152" t="s">
        <v>480</v>
      </c>
      <c r="O40" s="152" t="s">
        <v>482</v>
      </c>
      <c r="P40" s="152" t="s">
        <v>79</v>
      </c>
      <c r="Q40" s="152" t="s">
        <v>486</v>
      </c>
      <c r="R40" s="152" t="s">
        <v>487</v>
      </c>
      <c r="S40" s="152" t="s">
        <v>488</v>
      </c>
      <c r="T40" s="152" t="s">
        <v>398</v>
      </c>
      <c r="U40" s="152" t="s">
        <v>399</v>
      </c>
      <c r="V40" s="152" t="s">
        <v>377</v>
      </c>
      <c r="W40" s="152" t="s">
        <v>378</v>
      </c>
      <c r="X40" s="152" t="s">
        <v>51</v>
      </c>
      <c r="Y40" s="152" t="s">
        <v>489</v>
      </c>
      <c r="Z40" s="152" t="s">
        <v>477</v>
      </c>
      <c r="AA40" s="152" t="s">
        <v>478</v>
      </c>
      <c r="AB40" s="152" t="s">
        <v>490</v>
      </c>
      <c r="AC40" s="70" t="str">
        <f t="shared" si="0"/>
        <v>0172</v>
      </c>
      <c r="AD40" s="70" t="str">
        <f t="shared" si="1"/>
        <v>19186640172</v>
      </c>
      <c r="AE40" s="70" t="str">
        <f t="shared" si="2"/>
        <v>1918664017220415</v>
      </c>
      <c r="AF40" s="69">
        <v>20000000</v>
      </c>
      <c r="AG40">
        <v>12921731.960000001</v>
      </c>
      <c r="AI40">
        <v>7019712.96</v>
      </c>
      <c r="AJ40">
        <v>7019712.96</v>
      </c>
      <c r="AK40" s="69">
        <v>0</v>
      </c>
    </row>
    <row r="41" spans="1:41">
      <c r="A41" s="152" t="s">
        <v>361</v>
      </c>
      <c r="B41" s="152" t="s">
        <v>408</v>
      </c>
      <c r="C41" s="152" t="s">
        <v>409</v>
      </c>
      <c r="D41" s="152" t="s">
        <v>410</v>
      </c>
      <c r="E41" s="152" t="s">
        <v>299</v>
      </c>
      <c r="F41" s="152" t="s">
        <v>480</v>
      </c>
      <c r="G41" s="152" t="s">
        <v>481</v>
      </c>
      <c r="H41" s="152" t="s">
        <v>482</v>
      </c>
      <c r="I41" s="152" t="s">
        <v>483</v>
      </c>
      <c r="J41" s="152" t="s">
        <v>484</v>
      </c>
      <c r="K41" s="152" t="s">
        <v>410</v>
      </c>
      <c r="L41" s="152" t="s">
        <v>393</v>
      </c>
      <c r="M41" s="152" t="s">
        <v>485</v>
      </c>
      <c r="N41" s="152" t="s">
        <v>480</v>
      </c>
      <c r="O41" s="152" t="s">
        <v>482</v>
      </c>
      <c r="P41" s="152" t="s">
        <v>79</v>
      </c>
      <c r="Q41" s="152" t="s">
        <v>486</v>
      </c>
      <c r="R41" s="152" t="s">
        <v>487</v>
      </c>
      <c r="S41" s="152" t="s">
        <v>488</v>
      </c>
      <c r="T41" s="152" t="s">
        <v>398</v>
      </c>
      <c r="U41" s="152" t="s">
        <v>399</v>
      </c>
      <c r="V41" s="152" t="s">
        <v>377</v>
      </c>
      <c r="W41" s="152" t="s">
        <v>378</v>
      </c>
      <c r="X41" s="152" t="s">
        <v>51</v>
      </c>
      <c r="Y41" s="152" t="s">
        <v>489</v>
      </c>
      <c r="Z41" s="152" t="s">
        <v>491</v>
      </c>
      <c r="AA41" s="152" t="s">
        <v>492</v>
      </c>
      <c r="AB41" s="152" t="s">
        <v>490</v>
      </c>
      <c r="AC41" s="70" t="str">
        <f t="shared" si="0"/>
        <v>0172</v>
      </c>
      <c r="AD41" s="70" t="str">
        <f t="shared" si="1"/>
        <v>19186640172</v>
      </c>
      <c r="AE41" s="70" t="str">
        <f t="shared" si="2"/>
        <v>1918664017220415</v>
      </c>
      <c r="AG41">
        <v>7078268.04</v>
      </c>
      <c r="AI41" s="72">
        <v>7078268.04</v>
      </c>
      <c r="AJ41" s="72">
        <v>2146904.16</v>
      </c>
      <c r="AK41" s="69">
        <v>0</v>
      </c>
      <c r="AM41">
        <v>4931363.88</v>
      </c>
      <c r="AN41">
        <v>2968669.88</v>
      </c>
      <c r="AO41">
        <v>2968669.88</v>
      </c>
    </row>
    <row r="42" spans="1:41">
      <c r="A42" s="152" t="s">
        <v>361</v>
      </c>
      <c r="B42" s="152" t="s">
        <v>408</v>
      </c>
      <c r="C42" s="152" t="s">
        <v>409</v>
      </c>
      <c r="D42" s="152" t="s">
        <v>410</v>
      </c>
      <c r="E42" s="152" t="s">
        <v>299</v>
      </c>
      <c r="F42" s="152" t="s">
        <v>480</v>
      </c>
      <c r="G42" s="152" t="s">
        <v>481</v>
      </c>
      <c r="H42" s="152" t="s">
        <v>482</v>
      </c>
      <c r="I42" s="152" t="s">
        <v>483</v>
      </c>
      <c r="J42" s="152" t="s">
        <v>484</v>
      </c>
      <c r="K42" s="152" t="s">
        <v>410</v>
      </c>
      <c r="L42" s="152" t="s">
        <v>393</v>
      </c>
      <c r="M42" s="152" t="s">
        <v>485</v>
      </c>
      <c r="N42" s="152" t="s">
        <v>480</v>
      </c>
      <c r="O42" s="152" t="s">
        <v>482</v>
      </c>
      <c r="P42" s="152" t="s">
        <v>79</v>
      </c>
      <c r="Q42" s="152" t="s">
        <v>486</v>
      </c>
      <c r="R42" s="152" t="s">
        <v>487</v>
      </c>
      <c r="S42" s="152" t="s">
        <v>488</v>
      </c>
      <c r="T42" s="152" t="s">
        <v>398</v>
      </c>
      <c r="U42" s="152" t="s">
        <v>399</v>
      </c>
      <c r="V42" s="152" t="s">
        <v>377</v>
      </c>
      <c r="W42" s="152" t="s">
        <v>378</v>
      </c>
      <c r="X42" s="152" t="s">
        <v>42</v>
      </c>
      <c r="Y42" s="152" t="s">
        <v>379</v>
      </c>
      <c r="Z42" s="152" t="s">
        <v>430</v>
      </c>
      <c r="AA42" s="152" t="s">
        <v>431</v>
      </c>
      <c r="AB42" s="152" t="s">
        <v>490</v>
      </c>
      <c r="AC42" s="70" t="str">
        <f t="shared" si="0"/>
        <v>0150</v>
      </c>
      <c r="AD42" s="70" t="str">
        <f t="shared" si="1"/>
        <v>19186630150</v>
      </c>
      <c r="AE42" s="70" t="str">
        <f t="shared" si="2"/>
        <v>1918663015020415</v>
      </c>
      <c r="AF42" s="69">
        <v>25300000</v>
      </c>
      <c r="AG42">
        <v>5624159.1799999997</v>
      </c>
      <c r="AI42" s="72">
        <v>624159.18000000005</v>
      </c>
      <c r="AJ42" s="72">
        <v>624159.18000000005</v>
      </c>
      <c r="AK42">
        <v>0</v>
      </c>
    </row>
    <row r="43" spans="1:41">
      <c r="A43" s="152" t="s">
        <v>361</v>
      </c>
      <c r="B43" s="152" t="s">
        <v>408</v>
      </c>
      <c r="C43" s="152" t="s">
        <v>409</v>
      </c>
      <c r="D43" s="152" t="s">
        <v>410</v>
      </c>
      <c r="E43" s="152" t="s">
        <v>299</v>
      </c>
      <c r="F43" s="152" t="s">
        <v>480</v>
      </c>
      <c r="G43" s="152" t="s">
        <v>481</v>
      </c>
      <c r="H43" s="152" t="s">
        <v>482</v>
      </c>
      <c r="I43" s="152" t="s">
        <v>483</v>
      </c>
      <c r="J43" s="152" t="s">
        <v>484</v>
      </c>
      <c r="K43" s="152" t="s">
        <v>410</v>
      </c>
      <c r="L43" s="152" t="s">
        <v>393</v>
      </c>
      <c r="M43" s="152" t="s">
        <v>485</v>
      </c>
      <c r="N43" s="152" t="s">
        <v>480</v>
      </c>
      <c r="O43" s="152" t="s">
        <v>482</v>
      </c>
      <c r="P43" s="152" t="s">
        <v>79</v>
      </c>
      <c r="Q43" s="152" t="s">
        <v>486</v>
      </c>
      <c r="R43" s="152" t="s">
        <v>487</v>
      </c>
      <c r="S43" s="152" t="s">
        <v>488</v>
      </c>
      <c r="T43" s="152" t="s">
        <v>398</v>
      </c>
      <c r="U43" s="152" t="s">
        <v>399</v>
      </c>
      <c r="V43" s="152" t="s">
        <v>377</v>
      </c>
      <c r="W43" s="152" t="s">
        <v>378</v>
      </c>
      <c r="X43" s="152" t="s">
        <v>42</v>
      </c>
      <c r="Y43" s="152" t="s">
        <v>379</v>
      </c>
      <c r="Z43" s="152" t="s">
        <v>477</v>
      </c>
      <c r="AA43" s="152" t="s">
        <v>478</v>
      </c>
      <c r="AB43" s="152" t="s">
        <v>490</v>
      </c>
      <c r="AC43" s="70" t="str">
        <f t="shared" si="0"/>
        <v>0172</v>
      </c>
      <c r="AD43" s="70" t="str">
        <f t="shared" si="1"/>
        <v>19186630172</v>
      </c>
      <c r="AE43" s="70" t="str">
        <f t="shared" si="2"/>
        <v>1918663017220415</v>
      </c>
      <c r="AF43" s="69">
        <v>35647519</v>
      </c>
      <c r="AG43">
        <v>929.39</v>
      </c>
      <c r="AI43" s="72">
        <v>929.39</v>
      </c>
      <c r="AJ43" s="72">
        <v>929.39</v>
      </c>
      <c r="AK43"/>
    </row>
    <row r="44" spans="1:41">
      <c r="A44" s="152" t="s">
        <v>361</v>
      </c>
      <c r="B44" s="152" t="s">
        <v>408</v>
      </c>
      <c r="C44" s="152" t="s">
        <v>409</v>
      </c>
      <c r="D44" s="152" t="s">
        <v>410</v>
      </c>
      <c r="E44" s="152" t="s">
        <v>299</v>
      </c>
      <c r="F44" s="152" t="s">
        <v>480</v>
      </c>
      <c r="G44" s="152" t="s">
        <v>481</v>
      </c>
      <c r="H44" s="152" t="s">
        <v>482</v>
      </c>
      <c r="I44" s="152" t="s">
        <v>483</v>
      </c>
      <c r="J44" s="152" t="s">
        <v>484</v>
      </c>
      <c r="K44" s="152" t="s">
        <v>410</v>
      </c>
      <c r="L44" s="152" t="s">
        <v>393</v>
      </c>
      <c r="M44" s="152" t="s">
        <v>485</v>
      </c>
      <c r="N44" s="152" t="s">
        <v>480</v>
      </c>
      <c r="O44" s="152" t="s">
        <v>482</v>
      </c>
      <c r="P44" s="152" t="s">
        <v>79</v>
      </c>
      <c r="Q44" s="152" t="s">
        <v>486</v>
      </c>
      <c r="R44" s="152" t="s">
        <v>487</v>
      </c>
      <c r="S44" s="152" t="s">
        <v>488</v>
      </c>
      <c r="T44" s="152" t="s">
        <v>398</v>
      </c>
      <c r="U44" s="152" t="s">
        <v>399</v>
      </c>
      <c r="V44" s="152" t="s">
        <v>377</v>
      </c>
      <c r="W44" s="152" t="s">
        <v>378</v>
      </c>
      <c r="X44" s="152" t="s">
        <v>42</v>
      </c>
      <c r="Y44" s="152" t="s">
        <v>379</v>
      </c>
      <c r="Z44" s="152" t="s">
        <v>491</v>
      </c>
      <c r="AA44" s="152" t="s">
        <v>492</v>
      </c>
      <c r="AB44" s="152" t="s">
        <v>490</v>
      </c>
      <c r="AC44" s="70" t="str">
        <f t="shared" si="0"/>
        <v>0172</v>
      </c>
      <c r="AD44" s="70" t="str">
        <f t="shared" si="1"/>
        <v>19186630172</v>
      </c>
      <c r="AE44" s="70" t="str">
        <f t="shared" si="2"/>
        <v>1918663017220415</v>
      </c>
      <c r="AG44">
        <v>35646589.609999999</v>
      </c>
      <c r="AI44" s="72">
        <v>35646589.609999999</v>
      </c>
      <c r="AJ44" s="72">
        <v>25884.89</v>
      </c>
      <c r="AK44">
        <v>0</v>
      </c>
      <c r="AL44">
        <v>0</v>
      </c>
      <c r="AM44">
        <v>35620704.719999999</v>
      </c>
      <c r="AN44">
        <v>30613223.649999999</v>
      </c>
      <c r="AO44">
        <v>30526994.949999999</v>
      </c>
    </row>
    <row r="45" spans="1:41">
      <c r="A45" s="152" t="s">
        <v>361</v>
      </c>
      <c r="B45" s="152" t="s">
        <v>408</v>
      </c>
      <c r="C45" s="152" t="s">
        <v>409</v>
      </c>
      <c r="D45" s="152" t="s">
        <v>410</v>
      </c>
      <c r="E45" s="152" t="s">
        <v>299</v>
      </c>
      <c r="F45" s="152" t="s">
        <v>480</v>
      </c>
      <c r="G45" s="152" t="s">
        <v>481</v>
      </c>
      <c r="H45" s="152" t="s">
        <v>482</v>
      </c>
      <c r="I45" s="152" t="s">
        <v>483</v>
      </c>
      <c r="J45" s="152" t="s">
        <v>484</v>
      </c>
      <c r="K45" s="152" t="s">
        <v>410</v>
      </c>
      <c r="L45" s="152" t="s">
        <v>393</v>
      </c>
      <c r="M45" s="152" t="s">
        <v>485</v>
      </c>
      <c r="N45" s="152" t="s">
        <v>480</v>
      </c>
      <c r="O45" s="152" t="s">
        <v>482</v>
      </c>
      <c r="P45" s="152" t="s">
        <v>79</v>
      </c>
      <c r="Q45" s="152" t="s">
        <v>486</v>
      </c>
      <c r="R45" s="152" t="s">
        <v>487</v>
      </c>
      <c r="S45" s="152" t="s">
        <v>488</v>
      </c>
      <c r="T45" s="152" t="s">
        <v>398</v>
      </c>
      <c r="U45" s="152" t="s">
        <v>399</v>
      </c>
      <c r="V45" s="152" t="s">
        <v>377</v>
      </c>
      <c r="W45" s="152" t="s">
        <v>378</v>
      </c>
      <c r="X45" s="152" t="s">
        <v>42</v>
      </c>
      <c r="Y45" s="152" t="s">
        <v>379</v>
      </c>
      <c r="Z45" s="152" t="s">
        <v>493</v>
      </c>
      <c r="AA45" s="152" t="s">
        <v>494</v>
      </c>
      <c r="AB45" s="152" t="s">
        <v>490</v>
      </c>
      <c r="AC45" s="70" t="str">
        <f t="shared" si="0"/>
        <v>0180</v>
      </c>
      <c r="AD45" s="70" t="str">
        <f t="shared" si="1"/>
        <v>19186630180</v>
      </c>
      <c r="AE45" s="70" t="str">
        <f t="shared" si="2"/>
        <v>1918663018020415</v>
      </c>
      <c r="AF45" s="69">
        <v>6103881</v>
      </c>
      <c r="AG45">
        <v>14924.33</v>
      </c>
      <c r="AI45" s="72">
        <v>14924.33</v>
      </c>
      <c r="AJ45" s="72">
        <v>14924.33</v>
      </c>
      <c r="AK45"/>
    </row>
    <row r="46" spans="1:41">
      <c r="A46" s="152" t="s">
        <v>361</v>
      </c>
      <c r="B46" s="152" t="s">
        <v>408</v>
      </c>
      <c r="C46" s="152" t="s">
        <v>409</v>
      </c>
      <c r="D46" s="152" t="s">
        <v>410</v>
      </c>
      <c r="E46" s="152" t="s">
        <v>299</v>
      </c>
      <c r="F46" s="152" t="s">
        <v>480</v>
      </c>
      <c r="G46" s="152" t="s">
        <v>481</v>
      </c>
      <c r="H46" s="152" t="s">
        <v>482</v>
      </c>
      <c r="I46" s="152" t="s">
        <v>483</v>
      </c>
      <c r="J46" s="152" t="s">
        <v>484</v>
      </c>
      <c r="K46" s="152" t="s">
        <v>410</v>
      </c>
      <c r="L46" s="152" t="s">
        <v>393</v>
      </c>
      <c r="M46" s="152" t="s">
        <v>485</v>
      </c>
      <c r="N46" s="152" t="s">
        <v>480</v>
      </c>
      <c r="O46" s="152" t="s">
        <v>482</v>
      </c>
      <c r="P46" s="152" t="s">
        <v>79</v>
      </c>
      <c r="Q46" s="152" t="s">
        <v>486</v>
      </c>
      <c r="R46" s="152" t="s">
        <v>487</v>
      </c>
      <c r="S46" s="152" t="s">
        <v>488</v>
      </c>
      <c r="T46" s="152" t="s">
        <v>398</v>
      </c>
      <c r="U46" s="152" t="s">
        <v>399</v>
      </c>
      <c r="V46" s="152" t="s">
        <v>377</v>
      </c>
      <c r="W46" s="152" t="s">
        <v>378</v>
      </c>
      <c r="X46" s="152" t="s">
        <v>42</v>
      </c>
      <c r="Y46" s="152" t="s">
        <v>379</v>
      </c>
      <c r="Z46" s="152" t="s">
        <v>495</v>
      </c>
      <c r="AA46" s="152" t="s">
        <v>496</v>
      </c>
      <c r="AB46" s="152" t="s">
        <v>490</v>
      </c>
      <c r="AC46" s="70" t="str">
        <f t="shared" si="0"/>
        <v>0180</v>
      </c>
      <c r="AD46" s="70" t="str">
        <f t="shared" si="1"/>
        <v>19186630180</v>
      </c>
      <c r="AE46" s="70" t="str">
        <f t="shared" si="2"/>
        <v>1918663018020415</v>
      </c>
      <c r="AG46">
        <v>6088956.6699999999</v>
      </c>
      <c r="AI46" s="69">
        <v>6088956.6699999999</v>
      </c>
      <c r="AJ46" s="72">
        <v>7428.44</v>
      </c>
      <c r="AK46">
        <v>0</v>
      </c>
      <c r="AM46">
        <v>5578959.6200000001</v>
      </c>
      <c r="AN46">
        <v>5227195.01</v>
      </c>
      <c r="AO46">
        <v>5226491</v>
      </c>
    </row>
    <row r="47" spans="1:41">
      <c r="A47" s="152" t="s">
        <v>361</v>
      </c>
      <c r="B47" s="152" t="s">
        <v>408</v>
      </c>
      <c r="C47" s="152" t="s">
        <v>409</v>
      </c>
      <c r="D47" s="152" t="s">
        <v>410</v>
      </c>
      <c r="E47" s="152" t="s">
        <v>299</v>
      </c>
      <c r="F47" s="152" t="s">
        <v>480</v>
      </c>
      <c r="G47" s="152" t="s">
        <v>481</v>
      </c>
      <c r="H47" s="152" t="s">
        <v>482</v>
      </c>
      <c r="I47" s="152" t="s">
        <v>483</v>
      </c>
      <c r="J47" s="152" t="s">
        <v>484</v>
      </c>
      <c r="K47" s="152" t="s">
        <v>410</v>
      </c>
      <c r="L47" s="152" t="s">
        <v>393</v>
      </c>
      <c r="M47" s="152" t="s">
        <v>485</v>
      </c>
      <c r="N47" s="152" t="s">
        <v>480</v>
      </c>
      <c r="O47" s="152" t="s">
        <v>482</v>
      </c>
      <c r="P47" s="152" t="s">
        <v>79</v>
      </c>
      <c r="Q47" s="152" t="s">
        <v>486</v>
      </c>
      <c r="R47" s="152" t="s">
        <v>487</v>
      </c>
      <c r="S47" s="152" t="s">
        <v>488</v>
      </c>
      <c r="T47" s="152" t="s">
        <v>398</v>
      </c>
      <c r="U47" s="152" t="s">
        <v>399</v>
      </c>
      <c r="V47" s="152" t="s">
        <v>377</v>
      </c>
      <c r="W47" s="152" t="s">
        <v>378</v>
      </c>
      <c r="X47" s="152" t="s">
        <v>42</v>
      </c>
      <c r="Y47" s="152" t="s">
        <v>379</v>
      </c>
      <c r="Z47" s="152" t="s">
        <v>434</v>
      </c>
      <c r="AA47" s="152" t="s">
        <v>435</v>
      </c>
      <c r="AB47" s="152" t="s">
        <v>490</v>
      </c>
      <c r="AC47" s="70" t="str">
        <f t="shared" si="0"/>
        <v>0150</v>
      </c>
      <c r="AD47" s="70" t="str">
        <f t="shared" si="1"/>
        <v>19186630150</v>
      </c>
      <c r="AE47" s="70" t="str">
        <f t="shared" si="2"/>
        <v>1918663015020415</v>
      </c>
      <c r="AG47">
        <v>19551798.510000002</v>
      </c>
      <c r="AI47" s="69">
        <v>19551798.510000002</v>
      </c>
      <c r="AJ47" s="72">
        <v>562906.31999999995</v>
      </c>
      <c r="AK47">
        <v>1362942.74</v>
      </c>
      <c r="AL47">
        <v>1362942.74</v>
      </c>
      <c r="AM47">
        <v>16625949.449999999</v>
      </c>
      <c r="AN47">
        <v>13901321.939999999</v>
      </c>
      <c r="AO47">
        <v>13620011.98</v>
      </c>
    </row>
    <row r="48" spans="1:41">
      <c r="A48" s="152" t="s">
        <v>361</v>
      </c>
      <c r="B48" s="152" t="s">
        <v>408</v>
      </c>
      <c r="C48" s="152" t="s">
        <v>409</v>
      </c>
      <c r="D48" s="152" t="s">
        <v>410</v>
      </c>
      <c r="E48" s="152" t="s">
        <v>299</v>
      </c>
      <c r="F48" s="152" t="s">
        <v>480</v>
      </c>
      <c r="G48" s="152" t="s">
        <v>481</v>
      </c>
      <c r="H48" s="152" t="s">
        <v>482</v>
      </c>
      <c r="I48" s="152" t="s">
        <v>483</v>
      </c>
      <c r="J48" s="152" t="s">
        <v>484</v>
      </c>
      <c r="K48" s="152" t="s">
        <v>410</v>
      </c>
      <c r="L48" s="152" t="s">
        <v>393</v>
      </c>
      <c r="M48" s="152" t="s">
        <v>485</v>
      </c>
      <c r="N48" s="152" t="s">
        <v>480</v>
      </c>
      <c r="O48" s="152" t="s">
        <v>482</v>
      </c>
      <c r="P48" s="152" t="s">
        <v>79</v>
      </c>
      <c r="Q48" s="152" t="s">
        <v>486</v>
      </c>
      <c r="R48" s="152" t="s">
        <v>487</v>
      </c>
      <c r="S48" s="152" t="s">
        <v>488</v>
      </c>
      <c r="T48" s="152" t="s">
        <v>398</v>
      </c>
      <c r="U48" s="152" t="s">
        <v>399</v>
      </c>
      <c r="V48" s="152" t="s">
        <v>377</v>
      </c>
      <c r="W48" s="152" t="s">
        <v>378</v>
      </c>
      <c r="X48" s="152" t="s">
        <v>42</v>
      </c>
      <c r="Y48" s="152" t="s">
        <v>379</v>
      </c>
      <c r="Z48" s="152" t="s">
        <v>497</v>
      </c>
      <c r="AA48" s="152" t="s">
        <v>464</v>
      </c>
      <c r="AB48" s="152" t="s">
        <v>490</v>
      </c>
      <c r="AC48" s="70" t="str">
        <f t="shared" si="0"/>
        <v>0180</v>
      </c>
      <c r="AD48" s="70" t="str">
        <f t="shared" si="1"/>
        <v>19186630180</v>
      </c>
      <c r="AE48" s="70" t="str">
        <f t="shared" si="2"/>
        <v>1918663018020415</v>
      </c>
      <c r="AG48">
        <v>0</v>
      </c>
      <c r="AI48" s="69">
        <v>0</v>
      </c>
      <c r="AJ48" s="72">
        <v>0</v>
      </c>
      <c r="AK48" s="72"/>
    </row>
    <row r="49" spans="1:41">
      <c r="A49" s="152" t="s">
        <v>361</v>
      </c>
      <c r="B49" s="152" t="s">
        <v>408</v>
      </c>
      <c r="C49" s="152" t="s">
        <v>409</v>
      </c>
      <c r="D49" s="152" t="s">
        <v>410</v>
      </c>
      <c r="E49" s="152" t="s">
        <v>299</v>
      </c>
      <c r="F49" s="152" t="s">
        <v>480</v>
      </c>
      <c r="G49" s="152" t="s">
        <v>481</v>
      </c>
      <c r="H49" s="152" t="s">
        <v>482</v>
      </c>
      <c r="I49" s="152" t="s">
        <v>483</v>
      </c>
      <c r="J49" s="152" t="s">
        <v>484</v>
      </c>
      <c r="K49" s="152" t="s">
        <v>410</v>
      </c>
      <c r="L49" s="152" t="s">
        <v>393</v>
      </c>
      <c r="M49" s="152" t="s">
        <v>485</v>
      </c>
      <c r="N49" s="152" t="s">
        <v>480</v>
      </c>
      <c r="O49" s="152" t="s">
        <v>482</v>
      </c>
      <c r="P49" s="152" t="s">
        <v>79</v>
      </c>
      <c r="Q49" s="152" t="s">
        <v>486</v>
      </c>
      <c r="R49" s="152" t="s">
        <v>487</v>
      </c>
      <c r="S49" s="152" t="s">
        <v>488</v>
      </c>
      <c r="T49" s="152" t="s">
        <v>398</v>
      </c>
      <c r="U49" s="152" t="s">
        <v>399</v>
      </c>
      <c r="V49" s="152" t="s">
        <v>377</v>
      </c>
      <c r="W49" s="152" t="s">
        <v>378</v>
      </c>
      <c r="X49" s="152" t="s">
        <v>42</v>
      </c>
      <c r="Y49" s="152" t="s">
        <v>379</v>
      </c>
      <c r="Z49" s="152" t="s">
        <v>498</v>
      </c>
      <c r="AA49" s="152" t="s">
        <v>464</v>
      </c>
      <c r="AB49" s="152" t="s">
        <v>490</v>
      </c>
      <c r="AC49" s="70" t="str">
        <f t="shared" si="0"/>
        <v>0150</v>
      </c>
      <c r="AD49" s="70" t="str">
        <f t="shared" si="1"/>
        <v>19186630150</v>
      </c>
      <c r="AE49" s="70" t="str">
        <f t="shared" si="2"/>
        <v>1918663015020415</v>
      </c>
      <c r="AG49">
        <v>124042.31</v>
      </c>
      <c r="AI49" s="72">
        <v>124042.31</v>
      </c>
      <c r="AJ49" s="72">
        <v>124042.31</v>
      </c>
      <c r="AK49" s="72"/>
    </row>
    <row r="50" spans="1:41">
      <c r="A50" s="152" t="s">
        <v>361</v>
      </c>
      <c r="B50" s="152" t="s">
        <v>408</v>
      </c>
      <c r="C50" s="152" t="s">
        <v>409</v>
      </c>
      <c r="D50" s="152" t="s">
        <v>410</v>
      </c>
      <c r="E50" s="152" t="s">
        <v>299</v>
      </c>
      <c r="F50" s="152" t="s">
        <v>480</v>
      </c>
      <c r="G50" s="152" t="s">
        <v>481</v>
      </c>
      <c r="H50" s="152" t="s">
        <v>482</v>
      </c>
      <c r="I50" s="152" t="s">
        <v>483</v>
      </c>
      <c r="J50" s="152" t="s">
        <v>484</v>
      </c>
      <c r="K50" s="152" t="s">
        <v>410</v>
      </c>
      <c r="L50" s="152" t="s">
        <v>393</v>
      </c>
      <c r="M50" s="152" t="s">
        <v>485</v>
      </c>
      <c r="N50" s="152" t="s">
        <v>480</v>
      </c>
      <c r="O50" s="152" t="s">
        <v>482</v>
      </c>
      <c r="P50" s="152" t="s">
        <v>60</v>
      </c>
      <c r="Q50" s="152" t="s">
        <v>499</v>
      </c>
      <c r="R50" s="152" t="s">
        <v>487</v>
      </c>
      <c r="S50" s="152" t="s">
        <v>488</v>
      </c>
      <c r="T50" s="152" t="s">
        <v>398</v>
      </c>
      <c r="U50" s="152" t="s">
        <v>399</v>
      </c>
      <c r="V50" s="152" t="s">
        <v>377</v>
      </c>
      <c r="W50" s="152" t="s">
        <v>378</v>
      </c>
      <c r="X50" s="152" t="s">
        <v>42</v>
      </c>
      <c r="Y50" s="152" t="s">
        <v>379</v>
      </c>
      <c r="Z50" s="152" t="s">
        <v>430</v>
      </c>
      <c r="AA50" s="152" t="s">
        <v>431</v>
      </c>
      <c r="AB50" s="152" t="s">
        <v>500</v>
      </c>
      <c r="AC50" s="70" t="str">
        <f t="shared" si="0"/>
        <v>0150</v>
      </c>
      <c r="AD50" s="70" t="str">
        <f t="shared" si="1"/>
        <v>19186830150</v>
      </c>
      <c r="AE50" s="70" t="str">
        <f t="shared" si="2"/>
        <v>1918683015020415</v>
      </c>
      <c r="AF50" s="69">
        <v>7700000</v>
      </c>
      <c r="AG50">
        <v>6645270.6200000001</v>
      </c>
      <c r="AI50" s="72">
        <v>6058001.6200000001</v>
      </c>
      <c r="AJ50" s="72">
        <v>6058001.6200000001</v>
      </c>
      <c r="AK50">
        <v>0</v>
      </c>
    </row>
    <row r="51" spans="1:41">
      <c r="A51" s="152" t="s">
        <v>361</v>
      </c>
      <c r="B51" s="152" t="s">
        <v>408</v>
      </c>
      <c r="C51" s="152" t="s">
        <v>409</v>
      </c>
      <c r="D51" s="152" t="s">
        <v>410</v>
      </c>
      <c r="E51" s="152" t="s">
        <v>299</v>
      </c>
      <c r="F51" s="152" t="s">
        <v>480</v>
      </c>
      <c r="G51" s="152" t="s">
        <v>481</v>
      </c>
      <c r="H51" s="152" t="s">
        <v>482</v>
      </c>
      <c r="I51" s="152" t="s">
        <v>483</v>
      </c>
      <c r="J51" s="152" t="s">
        <v>484</v>
      </c>
      <c r="K51" s="152" t="s">
        <v>410</v>
      </c>
      <c r="L51" s="152" t="s">
        <v>393</v>
      </c>
      <c r="M51" s="152" t="s">
        <v>485</v>
      </c>
      <c r="N51" s="152" t="s">
        <v>480</v>
      </c>
      <c r="O51" s="152" t="s">
        <v>482</v>
      </c>
      <c r="P51" s="152" t="s">
        <v>60</v>
      </c>
      <c r="Q51" s="152" t="s">
        <v>499</v>
      </c>
      <c r="R51" s="152" t="s">
        <v>487</v>
      </c>
      <c r="S51" s="152" t="s">
        <v>488</v>
      </c>
      <c r="T51" s="152" t="s">
        <v>398</v>
      </c>
      <c r="U51" s="152" t="s">
        <v>399</v>
      </c>
      <c r="V51" s="152" t="s">
        <v>377</v>
      </c>
      <c r="W51" s="152" t="s">
        <v>378</v>
      </c>
      <c r="X51" s="152" t="s">
        <v>42</v>
      </c>
      <c r="Y51" s="152" t="s">
        <v>379</v>
      </c>
      <c r="Z51" s="152" t="s">
        <v>477</v>
      </c>
      <c r="AA51" s="152" t="s">
        <v>478</v>
      </c>
      <c r="AB51" s="152" t="s">
        <v>500</v>
      </c>
      <c r="AC51" s="70" t="str">
        <f t="shared" si="0"/>
        <v>0172</v>
      </c>
      <c r="AD51" s="70" t="str">
        <f t="shared" si="1"/>
        <v>19186830172</v>
      </c>
      <c r="AE51" s="70" t="str">
        <f t="shared" si="2"/>
        <v>1918683017220415</v>
      </c>
      <c r="AF51" s="69">
        <v>13300000</v>
      </c>
      <c r="AG51">
        <v>115872.35</v>
      </c>
      <c r="AI51" s="72">
        <v>115872.35</v>
      </c>
      <c r="AJ51" s="72">
        <v>115872.35</v>
      </c>
      <c r="AK51"/>
    </row>
    <row r="52" spans="1:41">
      <c r="A52" s="152" t="s">
        <v>361</v>
      </c>
      <c r="B52" s="152" t="s">
        <v>408</v>
      </c>
      <c r="C52" s="152" t="s">
        <v>409</v>
      </c>
      <c r="D52" s="152" t="s">
        <v>410</v>
      </c>
      <c r="E52" s="152" t="s">
        <v>299</v>
      </c>
      <c r="F52" s="152" t="s">
        <v>480</v>
      </c>
      <c r="G52" s="152" t="s">
        <v>481</v>
      </c>
      <c r="H52" s="152" t="s">
        <v>482</v>
      </c>
      <c r="I52" s="152" t="s">
        <v>483</v>
      </c>
      <c r="J52" s="152" t="s">
        <v>484</v>
      </c>
      <c r="K52" s="152" t="s">
        <v>410</v>
      </c>
      <c r="L52" s="152" t="s">
        <v>393</v>
      </c>
      <c r="M52" s="152" t="s">
        <v>485</v>
      </c>
      <c r="N52" s="152" t="s">
        <v>480</v>
      </c>
      <c r="O52" s="152" t="s">
        <v>482</v>
      </c>
      <c r="P52" s="152" t="s">
        <v>60</v>
      </c>
      <c r="Q52" s="152" t="s">
        <v>499</v>
      </c>
      <c r="R52" s="152" t="s">
        <v>487</v>
      </c>
      <c r="S52" s="152" t="s">
        <v>488</v>
      </c>
      <c r="T52" s="152" t="s">
        <v>398</v>
      </c>
      <c r="U52" s="152" t="s">
        <v>399</v>
      </c>
      <c r="V52" s="152" t="s">
        <v>377</v>
      </c>
      <c r="W52" s="152" t="s">
        <v>378</v>
      </c>
      <c r="X52" s="152" t="s">
        <v>42</v>
      </c>
      <c r="Y52" s="152" t="s">
        <v>379</v>
      </c>
      <c r="Z52" s="152" t="s">
        <v>491</v>
      </c>
      <c r="AA52" s="152" t="s">
        <v>492</v>
      </c>
      <c r="AB52" s="152" t="s">
        <v>500</v>
      </c>
      <c r="AC52" s="70" t="str">
        <f t="shared" si="0"/>
        <v>0172</v>
      </c>
      <c r="AD52" s="70" t="str">
        <f t="shared" si="1"/>
        <v>19186830172</v>
      </c>
      <c r="AE52" s="70" t="str">
        <f t="shared" si="2"/>
        <v>1918683017220415</v>
      </c>
      <c r="AG52">
        <v>13184127.65</v>
      </c>
      <c r="AI52" s="72">
        <v>13184127.65</v>
      </c>
      <c r="AJ52" s="72">
        <v>189504.85</v>
      </c>
      <c r="AK52">
        <v>283490.23</v>
      </c>
      <c r="AL52">
        <v>283490.23</v>
      </c>
      <c r="AM52" s="72">
        <v>12711132.57</v>
      </c>
      <c r="AN52">
        <v>7283942.25</v>
      </c>
      <c r="AO52">
        <v>7246877.0599999996</v>
      </c>
    </row>
    <row r="53" spans="1:41">
      <c r="A53" s="152" t="s">
        <v>361</v>
      </c>
      <c r="B53" s="152" t="s">
        <v>408</v>
      </c>
      <c r="C53" s="152" t="s">
        <v>409</v>
      </c>
      <c r="D53" s="152" t="s">
        <v>410</v>
      </c>
      <c r="E53" s="152" t="s">
        <v>299</v>
      </c>
      <c r="F53" s="152" t="s">
        <v>480</v>
      </c>
      <c r="G53" s="152" t="s">
        <v>481</v>
      </c>
      <c r="H53" s="152" t="s">
        <v>482</v>
      </c>
      <c r="I53" s="152" t="s">
        <v>483</v>
      </c>
      <c r="J53" s="152" t="s">
        <v>484</v>
      </c>
      <c r="K53" s="152" t="s">
        <v>410</v>
      </c>
      <c r="L53" s="152" t="s">
        <v>393</v>
      </c>
      <c r="M53" s="152" t="s">
        <v>485</v>
      </c>
      <c r="N53" s="152" t="s">
        <v>480</v>
      </c>
      <c r="O53" s="152" t="s">
        <v>482</v>
      </c>
      <c r="P53" s="152" t="s">
        <v>60</v>
      </c>
      <c r="Q53" s="152" t="s">
        <v>499</v>
      </c>
      <c r="R53" s="152" t="s">
        <v>487</v>
      </c>
      <c r="S53" s="152" t="s">
        <v>488</v>
      </c>
      <c r="T53" s="152" t="s">
        <v>398</v>
      </c>
      <c r="U53" s="152" t="s">
        <v>399</v>
      </c>
      <c r="V53" s="152" t="s">
        <v>377</v>
      </c>
      <c r="W53" s="152" t="s">
        <v>378</v>
      </c>
      <c r="X53" s="152" t="s">
        <v>42</v>
      </c>
      <c r="Y53" s="152" t="s">
        <v>379</v>
      </c>
      <c r="Z53" s="152" t="s">
        <v>493</v>
      </c>
      <c r="AA53" s="152" t="s">
        <v>494</v>
      </c>
      <c r="AB53" s="152" t="s">
        <v>500</v>
      </c>
      <c r="AC53" s="70" t="str">
        <f t="shared" si="0"/>
        <v>0180</v>
      </c>
      <c r="AD53" s="70" t="str">
        <f t="shared" si="1"/>
        <v>19186830180</v>
      </c>
      <c r="AE53" s="70" t="str">
        <f t="shared" si="2"/>
        <v>1918683018020415</v>
      </c>
      <c r="AF53" s="69">
        <v>1500000</v>
      </c>
      <c r="AG53">
        <v>13701.3</v>
      </c>
      <c r="AI53" s="72">
        <v>13701.3</v>
      </c>
      <c r="AJ53" s="72">
        <v>13701.3</v>
      </c>
      <c r="AK53"/>
    </row>
    <row r="54" spans="1:41">
      <c r="A54" s="152" t="s">
        <v>361</v>
      </c>
      <c r="B54" s="152" t="s">
        <v>408</v>
      </c>
      <c r="C54" s="152" t="s">
        <v>409</v>
      </c>
      <c r="D54" s="152" t="s">
        <v>410</v>
      </c>
      <c r="E54" s="152" t="s">
        <v>299</v>
      </c>
      <c r="F54" s="152" t="s">
        <v>480</v>
      </c>
      <c r="G54" s="152" t="s">
        <v>481</v>
      </c>
      <c r="H54" s="152" t="s">
        <v>482</v>
      </c>
      <c r="I54" s="152" t="s">
        <v>483</v>
      </c>
      <c r="J54" s="152" t="s">
        <v>484</v>
      </c>
      <c r="K54" s="152" t="s">
        <v>410</v>
      </c>
      <c r="L54" s="152" t="s">
        <v>393</v>
      </c>
      <c r="M54" s="152" t="s">
        <v>485</v>
      </c>
      <c r="N54" s="152" t="s">
        <v>480</v>
      </c>
      <c r="O54" s="152" t="s">
        <v>482</v>
      </c>
      <c r="P54" s="152" t="s">
        <v>60</v>
      </c>
      <c r="Q54" s="152" t="s">
        <v>499</v>
      </c>
      <c r="R54" s="152" t="s">
        <v>487</v>
      </c>
      <c r="S54" s="152" t="s">
        <v>488</v>
      </c>
      <c r="T54" s="152" t="s">
        <v>398</v>
      </c>
      <c r="U54" s="152" t="s">
        <v>399</v>
      </c>
      <c r="V54" s="152" t="s">
        <v>377</v>
      </c>
      <c r="W54" s="152" t="s">
        <v>378</v>
      </c>
      <c r="X54" s="152" t="s">
        <v>42</v>
      </c>
      <c r="Y54" s="152" t="s">
        <v>379</v>
      </c>
      <c r="Z54" s="152" t="s">
        <v>495</v>
      </c>
      <c r="AA54" s="152" t="s">
        <v>496</v>
      </c>
      <c r="AB54" s="152" t="s">
        <v>500</v>
      </c>
      <c r="AC54" s="70" t="str">
        <f t="shared" si="0"/>
        <v>0180</v>
      </c>
      <c r="AD54" s="70" t="str">
        <f t="shared" si="1"/>
        <v>19186830180</v>
      </c>
      <c r="AE54" s="70" t="str">
        <f t="shared" si="2"/>
        <v>1918683018020415</v>
      </c>
      <c r="AF54" s="72"/>
      <c r="AG54">
        <v>1486298.7</v>
      </c>
      <c r="AI54">
        <v>1486298.7</v>
      </c>
      <c r="AJ54">
        <v>0</v>
      </c>
      <c r="AK54">
        <v>0</v>
      </c>
      <c r="AL54">
        <v>0</v>
      </c>
      <c r="AM54">
        <v>1486298.7</v>
      </c>
      <c r="AN54">
        <v>1326296.69</v>
      </c>
      <c r="AO54">
        <v>1255715.49</v>
      </c>
    </row>
    <row r="55" spans="1:41">
      <c r="A55" s="152" t="s">
        <v>361</v>
      </c>
      <c r="B55" s="152" t="s">
        <v>408</v>
      </c>
      <c r="C55" s="152" t="s">
        <v>409</v>
      </c>
      <c r="D55" s="152" t="s">
        <v>410</v>
      </c>
      <c r="E55" s="152" t="s">
        <v>299</v>
      </c>
      <c r="F55" s="152" t="s">
        <v>480</v>
      </c>
      <c r="G55" s="152" t="s">
        <v>481</v>
      </c>
      <c r="H55" s="152" t="s">
        <v>482</v>
      </c>
      <c r="I55" s="152" t="s">
        <v>483</v>
      </c>
      <c r="J55" s="152" t="s">
        <v>484</v>
      </c>
      <c r="K55" s="152" t="s">
        <v>410</v>
      </c>
      <c r="L55" s="152" t="s">
        <v>393</v>
      </c>
      <c r="M55" s="152" t="s">
        <v>485</v>
      </c>
      <c r="N55" s="152" t="s">
        <v>480</v>
      </c>
      <c r="O55" s="152" t="s">
        <v>482</v>
      </c>
      <c r="P55" s="152" t="s">
        <v>60</v>
      </c>
      <c r="Q55" s="152" t="s">
        <v>499</v>
      </c>
      <c r="R55" s="152" t="s">
        <v>487</v>
      </c>
      <c r="S55" s="152" t="s">
        <v>488</v>
      </c>
      <c r="T55" s="152" t="s">
        <v>398</v>
      </c>
      <c r="U55" s="152" t="s">
        <v>399</v>
      </c>
      <c r="V55" s="152" t="s">
        <v>377</v>
      </c>
      <c r="W55" s="152" t="s">
        <v>378</v>
      </c>
      <c r="X55" s="152" t="s">
        <v>42</v>
      </c>
      <c r="Y55" s="152" t="s">
        <v>379</v>
      </c>
      <c r="Z55" s="152" t="s">
        <v>434</v>
      </c>
      <c r="AA55" s="152" t="s">
        <v>435</v>
      </c>
      <c r="AB55" s="152" t="s">
        <v>500</v>
      </c>
      <c r="AC55" s="70" t="str">
        <f t="shared" si="0"/>
        <v>0150</v>
      </c>
      <c r="AD55" s="70" t="str">
        <f t="shared" si="1"/>
        <v>19186830150</v>
      </c>
      <c r="AE55" s="70" t="str">
        <f t="shared" si="2"/>
        <v>1918683015020415</v>
      </c>
      <c r="AF55" s="72"/>
      <c r="AG55">
        <v>1054729.3799999999</v>
      </c>
      <c r="AI55">
        <v>1054729.3799999999</v>
      </c>
      <c r="AJ55">
        <v>1000000</v>
      </c>
      <c r="AK55">
        <v>0</v>
      </c>
      <c r="AL55">
        <v>0</v>
      </c>
      <c r="AM55">
        <v>54729.38</v>
      </c>
      <c r="AN55">
        <v>49979.38</v>
      </c>
      <c r="AO55">
        <v>49979.38</v>
      </c>
    </row>
    <row r="56" spans="1:41">
      <c r="A56" s="152" t="s">
        <v>361</v>
      </c>
      <c r="B56" s="152" t="s">
        <v>408</v>
      </c>
      <c r="C56" s="152" t="s">
        <v>409</v>
      </c>
      <c r="D56" s="152" t="s">
        <v>410</v>
      </c>
      <c r="E56" s="152" t="s">
        <v>299</v>
      </c>
      <c r="F56" s="152" t="s">
        <v>480</v>
      </c>
      <c r="G56" s="152" t="s">
        <v>481</v>
      </c>
      <c r="H56" s="152" t="s">
        <v>482</v>
      </c>
      <c r="I56" s="152" t="s">
        <v>483</v>
      </c>
      <c r="J56" s="152" t="s">
        <v>484</v>
      </c>
      <c r="K56" s="152" t="s">
        <v>410</v>
      </c>
      <c r="L56" s="152" t="s">
        <v>393</v>
      </c>
      <c r="M56" s="152" t="s">
        <v>485</v>
      </c>
      <c r="N56" s="152" t="s">
        <v>480</v>
      </c>
      <c r="O56" s="152" t="s">
        <v>482</v>
      </c>
      <c r="P56" s="152" t="s">
        <v>391</v>
      </c>
      <c r="Q56" s="152" t="s">
        <v>501</v>
      </c>
      <c r="R56" s="152" t="s">
        <v>487</v>
      </c>
      <c r="S56" s="152" t="s">
        <v>488</v>
      </c>
      <c r="T56" s="152" t="s">
        <v>398</v>
      </c>
      <c r="U56" s="152" t="s">
        <v>399</v>
      </c>
      <c r="V56" s="152" t="s">
        <v>377</v>
      </c>
      <c r="W56" s="152" t="s">
        <v>378</v>
      </c>
      <c r="X56" s="152" t="s">
        <v>42</v>
      </c>
      <c r="Y56" s="152" t="s">
        <v>379</v>
      </c>
      <c r="Z56" s="152" t="s">
        <v>430</v>
      </c>
      <c r="AA56" s="152" t="s">
        <v>431</v>
      </c>
      <c r="AB56" s="152" t="s">
        <v>502</v>
      </c>
      <c r="AC56" s="70" t="str">
        <f t="shared" si="0"/>
        <v>0150</v>
      </c>
      <c r="AD56" s="70" t="str">
        <f t="shared" si="1"/>
        <v>19186930150</v>
      </c>
      <c r="AE56" s="70" t="str">
        <f t="shared" si="2"/>
        <v>1918693015020415</v>
      </c>
      <c r="AF56" s="72">
        <v>7000000</v>
      </c>
      <c r="AG56">
        <v>550207.74</v>
      </c>
      <c r="AI56">
        <v>550207.74</v>
      </c>
      <c r="AJ56">
        <v>550207.74</v>
      </c>
      <c r="AK56"/>
    </row>
    <row r="57" spans="1:41">
      <c r="A57" s="152" t="s">
        <v>361</v>
      </c>
      <c r="B57" s="152" t="s">
        <v>408</v>
      </c>
      <c r="C57" s="152" t="s">
        <v>409</v>
      </c>
      <c r="D57" s="152" t="s">
        <v>410</v>
      </c>
      <c r="E57" s="152" t="s">
        <v>299</v>
      </c>
      <c r="F57" s="152" t="s">
        <v>480</v>
      </c>
      <c r="G57" s="152" t="s">
        <v>481</v>
      </c>
      <c r="H57" s="152" t="s">
        <v>482</v>
      </c>
      <c r="I57" s="152" t="s">
        <v>483</v>
      </c>
      <c r="J57" s="152" t="s">
        <v>484</v>
      </c>
      <c r="K57" s="152" t="s">
        <v>410</v>
      </c>
      <c r="L57" s="152" t="s">
        <v>393</v>
      </c>
      <c r="M57" s="152" t="s">
        <v>485</v>
      </c>
      <c r="N57" s="152" t="s">
        <v>480</v>
      </c>
      <c r="O57" s="152" t="s">
        <v>482</v>
      </c>
      <c r="P57" s="152" t="s">
        <v>391</v>
      </c>
      <c r="Q57" s="152" t="s">
        <v>501</v>
      </c>
      <c r="R57" s="152" t="s">
        <v>487</v>
      </c>
      <c r="S57" s="152" t="s">
        <v>488</v>
      </c>
      <c r="T57" s="152" t="s">
        <v>398</v>
      </c>
      <c r="U57" s="152" t="s">
        <v>399</v>
      </c>
      <c r="V57" s="152" t="s">
        <v>377</v>
      </c>
      <c r="W57" s="152" t="s">
        <v>378</v>
      </c>
      <c r="X57" s="152" t="s">
        <v>42</v>
      </c>
      <c r="Y57" s="152" t="s">
        <v>379</v>
      </c>
      <c r="Z57" s="152" t="s">
        <v>477</v>
      </c>
      <c r="AA57" s="152" t="s">
        <v>478</v>
      </c>
      <c r="AB57" s="152" t="s">
        <v>502</v>
      </c>
      <c r="AC57" s="70" t="str">
        <f t="shared" si="0"/>
        <v>0172</v>
      </c>
      <c r="AD57" s="70" t="str">
        <f t="shared" si="1"/>
        <v>19186930172</v>
      </c>
      <c r="AE57" s="70" t="str">
        <f t="shared" si="2"/>
        <v>1918693017220415</v>
      </c>
      <c r="AF57" s="72">
        <v>15000000</v>
      </c>
      <c r="AG57">
        <v>151791.22</v>
      </c>
      <c r="AI57">
        <v>151791.22</v>
      </c>
      <c r="AJ57">
        <v>151791.22</v>
      </c>
      <c r="AK57"/>
    </row>
    <row r="58" spans="1:41">
      <c r="A58" s="152" t="s">
        <v>361</v>
      </c>
      <c r="B58" s="152" t="s">
        <v>408</v>
      </c>
      <c r="C58" s="152" t="s">
        <v>409</v>
      </c>
      <c r="D58" s="152" t="s">
        <v>410</v>
      </c>
      <c r="E58" s="152" t="s">
        <v>299</v>
      </c>
      <c r="F58" s="152" t="s">
        <v>480</v>
      </c>
      <c r="G58" s="152" t="s">
        <v>481</v>
      </c>
      <c r="H58" s="152" t="s">
        <v>482</v>
      </c>
      <c r="I58" s="152" t="s">
        <v>483</v>
      </c>
      <c r="J58" s="152" t="s">
        <v>484</v>
      </c>
      <c r="K58" s="152" t="s">
        <v>410</v>
      </c>
      <c r="L58" s="152" t="s">
        <v>393</v>
      </c>
      <c r="M58" s="152" t="s">
        <v>485</v>
      </c>
      <c r="N58" s="152" t="s">
        <v>480</v>
      </c>
      <c r="O58" s="152" t="s">
        <v>482</v>
      </c>
      <c r="P58" s="152" t="s">
        <v>391</v>
      </c>
      <c r="Q58" s="152" t="s">
        <v>501</v>
      </c>
      <c r="R58" s="152" t="s">
        <v>487</v>
      </c>
      <c r="S58" s="152" t="s">
        <v>488</v>
      </c>
      <c r="T58" s="152" t="s">
        <v>398</v>
      </c>
      <c r="U58" s="152" t="s">
        <v>399</v>
      </c>
      <c r="V58" s="152" t="s">
        <v>377</v>
      </c>
      <c r="W58" s="152" t="s">
        <v>378</v>
      </c>
      <c r="X58" s="152" t="s">
        <v>42</v>
      </c>
      <c r="Y58" s="152" t="s">
        <v>379</v>
      </c>
      <c r="Z58" s="152" t="s">
        <v>491</v>
      </c>
      <c r="AA58" s="152" t="s">
        <v>492</v>
      </c>
      <c r="AB58" s="152" t="s">
        <v>502</v>
      </c>
      <c r="AC58" s="70" t="str">
        <f t="shared" si="0"/>
        <v>0172</v>
      </c>
      <c r="AD58" s="70" t="str">
        <f t="shared" si="1"/>
        <v>19186930172</v>
      </c>
      <c r="AE58" s="70" t="str">
        <f t="shared" si="2"/>
        <v>1918693017220415</v>
      </c>
      <c r="AF58" s="72"/>
      <c r="AG58">
        <v>14848208.779999999</v>
      </c>
      <c r="AI58">
        <v>14848208.779999999</v>
      </c>
      <c r="AJ58">
        <v>778.25</v>
      </c>
      <c r="AK58">
        <v>0</v>
      </c>
      <c r="AL58">
        <v>0</v>
      </c>
      <c r="AM58">
        <v>14847430.529999999</v>
      </c>
      <c r="AN58">
        <v>11292804.6</v>
      </c>
      <c r="AO58">
        <v>11228120.15</v>
      </c>
    </row>
    <row r="59" spans="1:41">
      <c r="A59" s="152" t="s">
        <v>361</v>
      </c>
      <c r="B59" s="152" t="s">
        <v>408</v>
      </c>
      <c r="C59" s="152" t="s">
        <v>409</v>
      </c>
      <c r="D59" s="152" t="s">
        <v>410</v>
      </c>
      <c r="E59" s="152" t="s">
        <v>299</v>
      </c>
      <c r="F59" s="152" t="s">
        <v>480</v>
      </c>
      <c r="G59" s="152" t="s">
        <v>481</v>
      </c>
      <c r="H59" s="152" t="s">
        <v>482</v>
      </c>
      <c r="I59" s="152" t="s">
        <v>483</v>
      </c>
      <c r="J59" s="152" t="s">
        <v>484</v>
      </c>
      <c r="K59" s="152" t="s">
        <v>410</v>
      </c>
      <c r="L59" s="152" t="s">
        <v>393</v>
      </c>
      <c r="M59" s="152" t="s">
        <v>485</v>
      </c>
      <c r="N59" s="152" t="s">
        <v>480</v>
      </c>
      <c r="O59" s="152" t="s">
        <v>482</v>
      </c>
      <c r="P59" s="152" t="s">
        <v>391</v>
      </c>
      <c r="Q59" s="152" t="s">
        <v>501</v>
      </c>
      <c r="R59" s="152" t="s">
        <v>487</v>
      </c>
      <c r="S59" s="152" t="s">
        <v>488</v>
      </c>
      <c r="T59" s="152" t="s">
        <v>398</v>
      </c>
      <c r="U59" s="152" t="s">
        <v>399</v>
      </c>
      <c r="V59" s="152" t="s">
        <v>377</v>
      </c>
      <c r="W59" s="152" t="s">
        <v>378</v>
      </c>
      <c r="X59" s="152" t="s">
        <v>42</v>
      </c>
      <c r="Y59" s="152" t="s">
        <v>379</v>
      </c>
      <c r="Z59" s="152" t="s">
        <v>493</v>
      </c>
      <c r="AA59" s="152" t="s">
        <v>494</v>
      </c>
      <c r="AB59" s="152" t="s">
        <v>502</v>
      </c>
      <c r="AC59" s="70" t="str">
        <f t="shared" ref="AC59:AC122" si="3">LEFT(Z59,4)</f>
        <v>0180</v>
      </c>
      <c r="AD59" s="70" t="str">
        <f t="shared" ref="AD59:AD122" si="4">CONCATENATE(AB59,X59,AC59)</f>
        <v>19186930180</v>
      </c>
      <c r="AE59" s="70" t="str">
        <f t="shared" si="2"/>
        <v>1918693018020415</v>
      </c>
      <c r="AF59" s="72">
        <v>1500000</v>
      </c>
      <c r="AG59">
        <v>48263.89</v>
      </c>
      <c r="AI59">
        <v>48263.89</v>
      </c>
      <c r="AJ59">
        <v>48263.89</v>
      </c>
      <c r="AK59"/>
    </row>
    <row r="60" spans="1:41">
      <c r="A60" s="152" t="s">
        <v>361</v>
      </c>
      <c r="B60" s="152" t="s">
        <v>408</v>
      </c>
      <c r="C60" s="152" t="s">
        <v>409</v>
      </c>
      <c r="D60" s="152" t="s">
        <v>410</v>
      </c>
      <c r="E60" s="152" t="s">
        <v>299</v>
      </c>
      <c r="F60" s="152" t="s">
        <v>480</v>
      </c>
      <c r="G60" s="152" t="s">
        <v>481</v>
      </c>
      <c r="H60" s="152" t="s">
        <v>482</v>
      </c>
      <c r="I60" s="152" t="s">
        <v>483</v>
      </c>
      <c r="J60" s="152" t="s">
        <v>484</v>
      </c>
      <c r="K60" s="152" t="s">
        <v>410</v>
      </c>
      <c r="L60" s="152" t="s">
        <v>393</v>
      </c>
      <c r="M60" s="152" t="s">
        <v>485</v>
      </c>
      <c r="N60" s="152" t="s">
        <v>480</v>
      </c>
      <c r="O60" s="152" t="s">
        <v>482</v>
      </c>
      <c r="P60" s="152" t="s">
        <v>391</v>
      </c>
      <c r="Q60" s="152" t="s">
        <v>501</v>
      </c>
      <c r="R60" s="152" t="s">
        <v>487</v>
      </c>
      <c r="S60" s="152" t="s">
        <v>488</v>
      </c>
      <c r="T60" s="152" t="s">
        <v>398</v>
      </c>
      <c r="U60" s="152" t="s">
        <v>399</v>
      </c>
      <c r="V60" s="152" t="s">
        <v>377</v>
      </c>
      <c r="W60" s="152" t="s">
        <v>378</v>
      </c>
      <c r="X60" s="152" t="s">
        <v>42</v>
      </c>
      <c r="Y60" s="152" t="s">
        <v>379</v>
      </c>
      <c r="Z60" s="152" t="s">
        <v>495</v>
      </c>
      <c r="AA60" s="152" t="s">
        <v>496</v>
      </c>
      <c r="AB60" s="152" t="s">
        <v>502</v>
      </c>
      <c r="AC60" s="70" t="str">
        <f t="shared" si="3"/>
        <v>0180</v>
      </c>
      <c r="AD60" s="70" t="str">
        <f t="shared" si="4"/>
        <v>19186930180</v>
      </c>
      <c r="AE60" s="70" t="str">
        <f t="shared" si="2"/>
        <v>1918693018020415</v>
      </c>
      <c r="AF60" s="72"/>
      <c r="AG60">
        <v>1451736.11</v>
      </c>
      <c r="AI60" s="72">
        <v>1451736.11</v>
      </c>
      <c r="AJ60" s="72">
        <v>0</v>
      </c>
      <c r="AK60">
        <v>0</v>
      </c>
      <c r="AM60">
        <v>1451736.11</v>
      </c>
      <c r="AN60">
        <v>1404701.21</v>
      </c>
      <c r="AO60">
        <v>1404400.21</v>
      </c>
    </row>
    <row r="61" spans="1:41">
      <c r="A61" s="152" t="s">
        <v>361</v>
      </c>
      <c r="B61" s="152" t="s">
        <v>408</v>
      </c>
      <c r="C61" s="152" t="s">
        <v>409</v>
      </c>
      <c r="D61" s="152" t="s">
        <v>410</v>
      </c>
      <c r="E61" s="152" t="s">
        <v>299</v>
      </c>
      <c r="F61" s="152" t="s">
        <v>480</v>
      </c>
      <c r="G61" s="152" t="s">
        <v>481</v>
      </c>
      <c r="H61" s="152" t="s">
        <v>482</v>
      </c>
      <c r="I61" s="152" t="s">
        <v>483</v>
      </c>
      <c r="J61" s="152" t="s">
        <v>484</v>
      </c>
      <c r="K61" s="152" t="s">
        <v>410</v>
      </c>
      <c r="L61" s="152" t="s">
        <v>393</v>
      </c>
      <c r="M61" s="152" t="s">
        <v>485</v>
      </c>
      <c r="N61" s="152" t="s">
        <v>480</v>
      </c>
      <c r="O61" s="152" t="s">
        <v>482</v>
      </c>
      <c r="P61" s="152" t="s">
        <v>391</v>
      </c>
      <c r="Q61" s="152" t="s">
        <v>501</v>
      </c>
      <c r="R61" s="152" t="s">
        <v>487</v>
      </c>
      <c r="S61" s="152" t="s">
        <v>488</v>
      </c>
      <c r="T61" s="152" t="s">
        <v>398</v>
      </c>
      <c r="U61" s="152" t="s">
        <v>399</v>
      </c>
      <c r="V61" s="152" t="s">
        <v>377</v>
      </c>
      <c r="W61" s="152" t="s">
        <v>378</v>
      </c>
      <c r="X61" s="152" t="s">
        <v>42</v>
      </c>
      <c r="Y61" s="152" t="s">
        <v>379</v>
      </c>
      <c r="Z61" s="152" t="s">
        <v>434</v>
      </c>
      <c r="AA61" s="152" t="s">
        <v>435</v>
      </c>
      <c r="AB61" s="152" t="s">
        <v>502</v>
      </c>
      <c r="AC61" s="70" t="str">
        <f t="shared" si="3"/>
        <v>0150</v>
      </c>
      <c r="AD61" s="70" t="str">
        <f t="shared" si="4"/>
        <v>19186930150</v>
      </c>
      <c r="AE61" s="70" t="str">
        <f t="shared" si="2"/>
        <v>1918693015020415</v>
      </c>
      <c r="AG61">
        <v>6429792.2599999998</v>
      </c>
      <c r="AI61">
        <v>6429792.2599999998</v>
      </c>
      <c r="AJ61">
        <v>0</v>
      </c>
      <c r="AK61">
        <v>0</v>
      </c>
      <c r="AM61">
        <v>6429792.2599999998</v>
      </c>
      <c r="AN61">
        <v>5626896.4800000004</v>
      </c>
      <c r="AO61">
        <v>5177117.72</v>
      </c>
    </row>
    <row r="62" spans="1:41">
      <c r="A62" s="152" t="s">
        <v>361</v>
      </c>
      <c r="B62" s="152" t="s">
        <v>408</v>
      </c>
      <c r="C62" s="152" t="s">
        <v>409</v>
      </c>
      <c r="D62" s="152" t="s">
        <v>410</v>
      </c>
      <c r="E62" s="152" t="s">
        <v>299</v>
      </c>
      <c r="F62" s="152" t="s">
        <v>480</v>
      </c>
      <c r="G62" s="152" t="s">
        <v>481</v>
      </c>
      <c r="H62" s="152" t="s">
        <v>482</v>
      </c>
      <c r="I62" s="152" t="s">
        <v>483</v>
      </c>
      <c r="J62" s="152" t="s">
        <v>484</v>
      </c>
      <c r="K62" s="152" t="s">
        <v>410</v>
      </c>
      <c r="L62" s="152" t="s">
        <v>393</v>
      </c>
      <c r="M62" s="152" t="s">
        <v>485</v>
      </c>
      <c r="N62" s="152" t="s">
        <v>480</v>
      </c>
      <c r="O62" s="152" t="s">
        <v>482</v>
      </c>
      <c r="P62" s="152" t="s">
        <v>391</v>
      </c>
      <c r="Q62" s="152" t="s">
        <v>501</v>
      </c>
      <c r="R62" s="152" t="s">
        <v>487</v>
      </c>
      <c r="S62" s="152" t="s">
        <v>488</v>
      </c>
      <c r="T62" s="152" t="s">
        <v>398</v>
      </c>
      <c r="U62" s="152" t="s">
        <v>399</v>
      </c>
      <c r="V62" s="152" t="s">
        <v>377</v>
      </c>
      <c r="W62" s="152" t="s">
        <v>378</v>
      </c>
      <c r="X62" s="152" t="s">
        <v>42</v>
      </c>
      <c r="Y62" s="152" t="s">
        <v>379</v>
      </c>
      <c r="Z62" s="152" t="s">
        <v>497</v>
      </c>
      <c r="AA62" s="152" t="s">
        <v>464</v>
      </c>
      <c r="AB62" s="152" t="s">
        <v>502</v>
      </c>
      <c r="AC62" s="70" t="str">
        <f t="shared" si="3"/>
        <v>0180</v>
      </c>
      <c r="AD62" s="70" t="str">
        <f t="shared" si="4"/>
        <v>19186930180</v>
      </c>
      <c r="AE62" s="70" t="str">
        <f t="shared" si="2"/>
        <v>1918693018020415</v>
      </c>
      <c r="AG62">
        <v>0</v>
      </c>
      <c r="AI62">
        <v>0</v>
      </c>
      <c r="AJ62">
        <v>0</v>
      </c>
      <c r="AK62"/>
    </row>
    <row r="63" spans="1:41">
      <c r="A63" s="152" t="s">
        <v>361</v>
      </c>
      <c r="B63" s="152" t="s">
        <v>408</v>
      </c>
      <c r="C63" s="152" t="s">
        <v>409</v>
      </c>
      <c r="D63" s="152" t="s">
        <v>410</v>
      </c>
      <c r="E63" s="152" t="s">
        <v>299</v>
      </c>
      <c r="F63" s="152" t="s">
        <v>480</v>
      </c>
      <c r="G63" s="152" t="s">
        <v>481</v>
      </c>
      <c r="H63" s="152" t="s">
        <v>482</v>
      </c>
      <c r="I63" s="152" t="s">
        <v>483</v>
      </c>
      <c r="J63" s="152" t="s">
        <v>484</v>
      </c>
      <c r="K63" s="152" t="s">
        <v>410</v>
      </c>
      <c r="L63" s="152" t="s">
        <v>393</v>
      </c>
      <c r="M63" s="152" t="s">
        <v>485</v>
      </c>
      <c r="N63" s="152" t="s">
        <v>480</v>
      </c>
      <c r="O63" s="152" t="s">
        <v>482</v>
      </c>
      <c r="P63" s="152" t="s">
        <v>391</v>
      </c>
      <c r="Q63" s="152" t="s">
        <v>501</v>
      </c>
      <c r="R63" s="152" t="s">
        <v>487</v>
      </c>
      <c r="S63" s="152" t="s">
        <v>488</v>
      </c>
      <c r="T63" s="152" t="s">
        <v>398</v>
      </c>
      <c r="U63" s="152" t="s">
        <v>399</v>
      </c>
      <c r="V63" s="152" t="s">
        <v>377</v>
      </c>
      <c r="W63" s="152" t="s">
        <v>378</v>
      </c>
      <c r="X63" s="152" t="s">
        <v>42</v>
      </c>
      <c r="Y63" s="152" t="s">
        <v>379</v>
      </c>
      <c r="Z63" s="152" t="s">
        <v>498</v>
      </c>
      <c r="AA63" s="152" t="s">
        <v>464</v>
      </c>
      <c r="AB63" s="152" t="s">
        <v>502</v>
      </c>
      <c r="AC63" s="70" t="str">
        <f t="shared" si="3"/>
        <v>0150</v>
      </c>
      <c r="AD63" s="70" t="str">
        <f t="shared" si="4"/>
        <v>19186930150</v>
      </c>
      <c r="AE63" s="70" t="str">
        <f t="shared" si="2"/>
        <v>1918693015020415</v>
      </c>
      <c r="AG63">
        <v>20000</v>
      </c>
      <c r="AI63">
        <v>20000</v>
      </c>
      <c r="AJ63">
        <v>20000</v>
      </c>
      <c r="AK63"/>
    </row>
    <row r="64" spans="1:41">
      <c r="A64" s="152" t="s">
        <v>361</v>
      </c>
      <c r="B64" s="152" t="s">
        <v>408</v>
      </c>
      <c r="C64" s="152" t="s">
        <v>409</v>
      </c>
      <c r="D64" s="152" t="s">
        <v>410</v>
      </c>
      <c r="E64" s="152" t="s">
        <v>299</v>
      </c>
      <c r="F64" s="152" t="s">
        <v>480</v>
      </c>
      <c r="G64" s="152" t="s">
        <v>481</v>
      </c>
      <c r="H64" s="152" t="s">
        <v>12</v>
      </c>
      <c r="I64" s="152" t="s">
        <v>503</v>
      </c>
      <c r="J64" s="152" t="s">
        <v>504</v>
      </c>
      <c r="K64" s="152" t="s">
        <v>410</v>
      </c>
      <c r="L64" s="152" t="s">
        <v>393</v>
      </c>
      <c r="M64" s="152" t="s">
        <v>505</v>
      </c>
      <c r="N64" s="152" t="s">
        <v>480</v>
      </c>
      <c r="O64" s="152" t="s">
        <v>12</v>
      </c>
      <c r="P64" s="152" t="s">
        <v>47</v>
      </c>
      <c r="Q64" s="152" t="s">
        <v>506</v>
      </c>
      <c r="R64" s="152" t="s">
        <v>507</v>
      </c>
      <c r="S64" s="152" t="s">
        <v>508</v>
      </c>
      <c r="T64" s="152" t="s">
        <v>398</v>
      </c>
      <c r="U64" s="152" t="s">
        <v>399</v>
      </c>
      <c r="V64" s="152" t="s">
        <v>377</v>
      </c>
      <c r="W64" s="152" t="s">
        <v>378</v>
      </c>
      <c r="X64" s="152" t="s">
        <v>42</v>
      </c>
      <c r="Y64" s="152" t="s">
        <v>379</v>
      </c>
      <c r="Z64" s="152" t="s">
        <v>430</v>
      </c>
      <c r="AA64" s="152" t="s">
        <v>431</v>
      </c>
      <c r="AB64" s="152" t="s">
        <v>509</v>
      </c>
      <c r="AC64" s="70" t="str">
        <f t="shared" si="3"/>
        <v>0150</v>
      </c>
      <c r="AD64" s="70" t="str">
        <f t="shared" si="4"/>
        <v>19186730150</v>
      </c>
      <c r="AE64" s="70" t="str">
        <f t="shared" si="2"/>
        <v>1918673015020415</v>
      </c>
      <c r="AF64" s="69">
        <v>1000000</v>
      </c>
      <c r="AG64">
        <v>1000000</v>
      </c>
      <c r="AI64">
        <v>1000000</v>
      </c>
      <c r="AJ64">
        <v>1000000</v>
      </c>
      <c r="AK64"/>
    </row>
    <row r="65" spans="1:41">
      <c r="A65" s="152" t="s">
        <v>361</v>
      </c>
      <c r="B65" s="152" t="s">
        <v>408</v>
      </c>
      <c r="C65" s="152" t="s">
        <v>409</v>
      </c>
      <c r="D65" s="152" t="s">
        <v>510</v>
      </c>
      <c r="E65" s="152" t="s">
        <v>307</v>
      </c>
      <c r="F65" s="152" t="s">
        <v>275</v>
      </c>
      <c r="G65" s="152" t="s">
        <v>390</v>
      </c>
      <c r="H65" s="152" t="s">
        <v>422</v>
      </c>
      <c r="I65" s="152" t="s">
        <v>423</v>
      </c>
      <c r="J65" s="152" t="s">
        <v>424</v>
      </c>
      <c r="K65" s="152" t="s">
        <v>510</v>
      </c>
      <c r="L65" s="152" t="s">
        <v>393</v>
      </c>
      <c r="M65" s="152" t="s">
        <v>394</v>
      </c>
      <c r="N65" s="152" t="s">
        <v>275</v>
      </c>
      <c r="O65" s="152" t="s">
        <v>422</v>
      </c>
      <c r="P65" s="152" t="s">
        <v>79</v>
      </c>
      <c r="Q65" s="152" t="s">
        <v>423</v>
      </c>
      <c r="R65" s="152" t="s">
        <v>425</v>
      </c>
      <c r="S65" s="152" t="s">
        <v>426</v>
      </c>
      <c r="T65" s="152" t="s">
        <v>375</v>
      </c>
      <c r="U65" s="152" t="s">
        <v>376</v>
      </c>
      <c r="V65" s="152" t="s">
        <v>377</v>
      </c>
      <c r="W65" s="152" t="s">
        <v>378</v>
      </c>
      <c r="X65" s="152" t="s">
        <v>375</v>
      </c>
      <c r="Y65" s="152" t="s">
        <v>383</v>
      </c>
      <c r="Z65" s="152" t="s">
        <v>380</v>
      </c>
      <c r="AA65" s="152" t="s">
        <v>381</v>
      </c>
      <c r="AB65" s="152" t="s">
        <v>511</v>
      </c>
      <c r="AC65" s="70" t="str">
        <f t="shared" si="3"/>
        <v>0100</v>
      </c>
      <c r="AD65" s="70" t="str">
        <f t="shared" si="4"/>
        <v>19244910100</v>
      </c>
      <c r="AE65" s="70" t="str">
        <f t="shared" si="2"/>
        <v>1924491010020415</v>
      </c>
      <c r="AG65">
        <v>0</v>
      </c>
      <c r="AI65">
        <v>0</v>
      </c>
      <c r="AJ65">
        <v>0</v>
      </c>
      <c r="AK65">
        <v>0</v>
      </c>
      <c r="AM65">
        <v>0</v>
      </c>
      <c r="AN65">
        <v>0</v>
      </c>
      <c r="AO65">
        <v>0</v>
      </c>
    </row>
    <row r="66" spans="1:41">
      <c r="A66" s="152" t="s">
        <v>361</v>
      </c>
      <c r="B66" s="152" t="s">
        <v>408</v>
      </c>
      <c r="C66" s="152" t="s">
        <v>409</v>
      </c>
      <c r="D66" s="152" t="s">
        <v>510</v>
      </c>
      <c r="E66" s="152" t="s">
        <v>307</v>
      </c>
      <c r="F66" s="152" t="s">
        <v>275</v>
      </c>
      <c r="G66" s="152" t="s">
        <v>390</v>
      </c>
      <c r="H66" s="152" t="s">
        <v>422</v>
      </c>
      <c r="I66" s="152" t="s">
        <v>423</v>
      </c>
      <c r="J66" s="152" t="s">
        <v>424</v>
      </c>
      <c r="K66" s="152" t="s">
        <v>510</v>
      </c>
      <c r="L66" s="152" t="s">
        <v>393</v>
      </c>
      <c r="M66" s="152" t="s">
        <v>394</v>
      </c>
      <c r="N66" s="152" t="s">
        <v>275</v>
      </c>
      <c r="O66" s="152" t="s">
        <v>422</v>
      </c>
      <c r="P66" s="152" t="s">
        <v>79</v>
      </c>
      <c r="Q66" s="152" t="s">
        <v>423</v>
      </c>
      <c r="R66" s="152" t="s">
        <v>425</v>
      </c>
      <c r="S66" s="152" t="s">
        <v>426</v>
      </c>
      <c r="T66" s="152" t="s">
        <v>375</v>
      </c>
      <c r="U66" s="152" t="s">
        <v>376</v>
      </c>
      <c r="V66" s="152" t="s">
        <v>377</v>
      </c>
      <c r="W66" s="152" t="s">
        <v>378</v>
      </c>
      <c r="X66" s="152" t="s">
        <v>375</v>
      </c>
      <c r="Y66" s="152" t="s">
        <v>383</v>
      </c>
      <c r="Z66" s="152" t="s">
        <v>512</v>
      </c>
      <c r="AA66" s="152" t="s">
        <v>513</v>
      </c>
      <c r="AB66" s="152" t="s">
        <v>511</v>
      </c>
      <c r="AC66" s="70" t="str">
        <f t="shared" si="3"/>
        <v>0944</v>
      </c>
      <c r="AD66" s="70" t="str">
        <f t="shared" si="4"/>
        <v>19244910944</v>
      </c>
      <c r="AE66" s="70" t="str">
        <f t="shared" si="2"/>
        <v>1924491094420415</v>
      </c>
      <c r="AF66" s="69">
        <v>248053031</v>
      </c>
      <c r="AG66">
        <v>248053031</v>
      </c>
      <c r="AI66">
        <v>0</v>
      </c>
      <c r="AJ66">
        <v>0</v>
      </c>
      <c r="AK66">
        <v>0</v>
      </c>
    </row>
    <row r="67" spans="1:41">
      <c r="A67" s="152" t="s">
        <v>361</v>
      </c>
      <c r="B67" s="152" t="s">
        <v>408</v>
      </c>
      <c r="C67" s="152" t="s">
        <v>409</v>
      </c>
      <c r="D67" s="152" t="s">
        <v>510</v>
      </c>
      <c r="E67" s="152" t="s">
        <v>307</v>
      </c>
      <c r="F67" s="152" t="s">
        <v>275</v>
      </c>
      <c r="G67" s="152" t="s">
        <v>390</v>
      </c>
      <c r="H67" s="152" t="s">
        <v>436</v>
      </c>
      <c r="I67" s="152" t="s">
        <v>437</v>
      </c>
      <c r="J67" s="152" t="s">
        <v>438</v>
      </c>
      <c r="K67" s="152" t="s">
        <v>510</v>
      </c>
      <c r="L67" s="152" t="s">
        <v>414</v>
      </c>
      <c r="M67" s="152" t="s">
        <v>415</v>
      </c>
      <c r="N67" s="152" t="s">
        <v>275</v>
      </c>
      <c r="O67" s="152" t="s">
        <v>436</v>
      </c>
      <c r="P67" s="152" t="s">
        <v>47</v>
      </c>
      <c r="Q67" s="152" t="s">
        <v>439</v>
      </c>
      <c r="R67" s="152" t="s">
        <v>440</v>
      </c>
      <c r="S67" s="152" t="s">
        <v>441</v>
      </c>
      <c r="T67" s="152" t="s">
        <v>375</v>
      </c>
      <c r="U67" s="152" t="s">
        <v>376</v>
      </c>
      <c r="V67" s="152" t="s">
        <v>377</v>
      </c>
      <c r="W67" s="152" t="s">
        <v>378</v>
      </c>
      <c r="X67" s="152" t="s">
        <v>42</v>
      </c>
      <c r="Y67" s="152" t="s">
        <v>379</v>
      </c>
      <c r="Z67" s="152" t="s">
        <v>512</v>
      </c>
      <c r="AA67" s="152" t="s">
        <v>513</v>
      </c>
      <c r="AB67" s="152" t="s">
        <v>514</v>
      </c>
      <c r="AC67" s="70" t="str">
        <f t="shared" si="3"/>
        <v>0944</v>
      </c>
      <c r="AD67" s="70" t="str">
        <f t="shared" si="4"/>
        <v>19245030944</v>
      </c>
      <c r="AE67" s="70" t="str">
        <f t="shared" ref="AE67:AE130" si="5">CONCATENATE(AD67,B67)</f>
        <v>1924503094420415</v>
      </c>
      <c r="AF67" s="69">
        <v>1973718</v>
      </c>
      <c r="AG67">
        <v>1973718</v>
      </c>
      <c r="AI67">
        <v>0</v>
      </c>
      <c r="AJ67">
        <v>0</v>
      </c>
      <c r="AK67">
        <v>0</v>
      </c>
    </row>
    <row r="68" spans="1:41">
      <c r="A68" s="152" t="s">
        <v>361</v>
      </c>
      <c r="B68" s="152" t="s">
        <v>408</v>
      </c>
      <c r="C68" s="152" t="s">
        <v>409</v>
      </c>
      <c r="D68" s="152" t="s">
        <v>510</v>
      </c>
      <c r="E68" s="152" t="s">
        <v>307</v>
      </c>
      <c r="F68" s="152" t="s">
        <v>275</v>
      </c>
      <c r="G68" s="152" t="s">
        <v>390</v>
      </c>
      <c r="H68" s="152" t="s">
        <v>436</v>
      </c>
      <c r="I68" s="152" t="s">
        <v>437</v>
      </c>
      <c r="J68" s="152" t="s">
        <v>438</v>
      </c>
      <c r="K68" s="152" t="s">
        <v>510</v>
      </c>
      <c r="L68" s="152" t="s">
        <v>414</v>
      </c>
      <c r="M68" s="152" t="s">
        <v>415</v>
      </c>
      <c r="N68" s="152" t="s">
        <v>275</v>
      </c>
      <c r="O68" s="152" t="s">
        <v>436</v>
      </c>
      <c r="P68" s="152" t="s">
        <v>39</v>
      </c>
      <c r="Q68" s="152" t="s">
        <v>443</v>
      </c>
      <c r="R68" s="152" t="s">
        <v>440</v>
      </c>
      <c r="S68" s="152" t="s">
        <v>441</v>
      </c>
      <c r="T68" s="152" t="s">
        <v>375</v>
      </c>
      <c r="U68" s="152" t="s">
        <v>376</v>
      </c>
      <c r="V68" s="152" t="s">
        <v>377</v>
      </c>
      <c r="W68" s="152" t="s">
        <v>378</v>
      </c>
      <c r="X68" s="152" t="s">
        <v>42</v>
      </c>
      <c r="Y68" s="152" t="s">
        <v>379</v>
      </c>
      <c r="Z68" s="152" t="s">
        <v>512</v>
      </c>
      <c r="AA68" s="152" t="s">
        <v>513</v>
      </c>
      <c r="AB68" s="152" t="s">
        <v>515</v>
      </c>
      <c r="AC68" s="70" t="str">
        <f t="shared" si="3"/>
        <v>0944</v>
      </c>
      <c r="AD68" s="70" t="str">
        <f t="shared" si="4"/>
        <v>19245130944</v>
      </c>
      <c r="AE68" s="70" t="str">
        <f t="shared" si="5"/>
        <v>1924513094420415</v>
      </c>
      <c r="AF68" s="69">
        <v>700754</v>
      </c>
      <c r="AG68">
        <v>700754</v>
      </c>
      <c r="AI68">
        <v>0</v>
      </c>
      <c r="AJ68">
        <v>0</v>
      </c>
      <c r="AK68">
        <v>0</v>
      </c>
    </row>
    <row r="69" spans="1:41">
      <c r="A69" s="152" t="s">
        <v>361</v>
      </c>
      <c r="B69" s="152" t="s">
        <v>408</v>
      </c>
      <c r="C69" s="152" t="s">
        <v>409</v>
      </c>
      <c r="D69" s="152" t="s">
        <v>510</v>
      </c>
      <c r="E69" s="152" t="s">
        <v>307</v>
      </c>
      <c r="F69" s="152" t="s">
        <v>275</v>
      </c>
      <c r="G69" s="152" t="s">
        <v>390</v>
      </c>
      <c r="H69" s="152" t="s">
        <v>436</v>
      </c>
      <c r="I69" s="152" t="s">
        <v>437</v>
      </c>
      <c r="J69" s="152" t="s">
        <v>438</v>
      </c>
      <c r="K69" s="152" t="s">
        <v>510</v>
      </c>
      <c r="L69" s="152" t="s">
        <v>414</v>
      </c>
      <c r="M69" s="152" t="s">
        <v>415</v>
      </c>
      <c r="N69" s="152" t="s">
        <v>275</v>
      </c>
      <c r="O69" s="152" t="s">
        <v>436</v>
      </c>
      <c r="P69" s="152" t="s">
        <v>56</v>
      </c>
      <c r="Q69" s="152" t="s">
        <v>445</v>
      </c>
      <c r="R69" s="152" t="s">
        <v>440</v>
      </c>
      <c r="S69" s="152" t="s">
        <v>441</v>
      </c>
      <c r="T69" s="152" t="s">
        <v>375</v>
      </c>
      <c r="U69" s="152" t="s">
        <v>376</v>
      </c>
      <c r="V69" s="152" t="s">
        <v>377</v>
      </c>
      <c r="W69" s="152" t="s">
        <v>378</v>
      </c>
      <c r="X69" s="152" t="s">
        <v>42</v>
      </c>
      <c r="Y69" s="152" t="s">
        <v>379</v>
      </c>
      <c r="Z69" s="152" t="s">
        <v>380</v>
      </c>
      <c r="AA69" s="152" t="s">
        <v>381</v>
      </c>
      <c r="AB69" s="152" t="s">
        <v>516</v>
      </c>
      <c r="AC69" s="70" t="str">
        <f t="shared" si="3"/>
        <v>0100</v>
      </c>
      <c r="AD69" s="70" t="str">
        <f t="shared" si="4"/>
        <v>19245230100</v>
      </c>
      <c r="AE69" s="70" t="str">
        <f t="shared" si="5"/>
        <v>1924523010020415</v>
      </c>
      <c r="AG69"/>
      <c r="AI69">
        <v>0</v>
      </c>
      <c r="AJ69">
        <v>0</v>
      </c>
      <c r="AK69" s="69">
        <v>0</v>
      </c>
    </row>
    <row r="70" spans="1:41">
      <c r="A70" s="152" t="s">
        <v>361</v>
      </c>
      <c r="B70" s="152" t="s">
        <v>408</v>
      </c>
      <c r="C70" s="152" t="s">
        <v>409</v>
      </c>
      <c r="D70" s="152" t="s">
        <v>510</v>
      </c>
      <c r="E70" s="152" t="s">
        <v>307</v>
      </c>
      <c r="F70" s="152" t="s">
        <v>275</v>
      </c>
      <c r="G70" s="152" t="s">
        <v>390</v>
      </c>
      <c r="H70" s="152" t="s">
        <v>436</v>
      </c>
      <c r="I70" s="152" t="s">
        <v>437</v>
      </c>
      <c r="J70" s="152" t="s">
        <v>438</v>
      </c>
      <c r="K70" s="152" t="s">
        <v>510</v>
      </c>
      <c r="L70" s="152" t="s">
        <v>414</v>
      </c>
      <c r="M70" s="152" t="s">
        <v>415</v>
      </c>
      <c r="N70" s="152" t="s">
        <v>275</v>
      </c>
      <c r="O70" s="152" t="s">
        <v>436</v>
      </c>
      <c r="P70" s="152" t="s">
        <v>56</v>
      </c>
      <c r="Q70" s="152" t="s">
        <v>445</v>
      </c>
      <c r="R70" s="152" t="s">
        <v>440</v>
      </c>
      <c r="S70" s="152" t="s">
        <v>441</v>
      </c>
      <c r="T70" s="152" t="s">
        <v>375</v>
      </c>
      <c r="U70" s="152" t="s">
        <v>376</v>
      </c>
      <c r="V70" s="152" t="s">
        <v>377</v>
      </c>
      <c r="W70" s="152" t="s">
        <v>378</v>
      </c>
      <c r="X70" s="152" t="s">
        <v>42</v>
      </c>
      <c r="Y70" s="152" t="s">
        <v>379</v>
      </c>
      <c r="Z70" s="152" t="s">
        <v>512</v>
      </c>
      <c r="AA70" s="152" t="s">
        <v>513</v>
      </c>
      <c r="AB70" s="152" t="s">
        <v>516</v>
      </c>
      <c r="AC70" s="70" t="str">
        <f t="shared" si="3"/>
        <v>0944</v>
      </c>
      <c r="AD70" s="70" t="str">
        <f t="shared" si="4"/>
        <v>19245230944</v>
      </c>
      <c r="AE70" s="70" t="str">
        <f t="shared" si="5"/>
        <v>1924523094420415</v>
      </c>
      <c r="AF70" s="69">
        <v>12316806</v>
      </c>
      <c r="AG70">
        <v>12316806</v>
      </c>
      <c r="AI70">
        <v>0</v>
      </c>
      <c r="AJ70">
        <v>0</v>
      </c>
      <c r="AK70" s="69">
        <v>0</v>
      </c>
    </row>
    <row r="71" spans="1:41">
      <c r="A71" s="152" t="s">
        <v>361</v>
      </c>
      <c r="B71" s="152" t="s">
        <v>517</v>
      </c>
      <c r="C71" s="152" t="s">
        <v>518</v>
      </c>
      <c r="D71" s="152" t="s">
        <v>389</v>
      </c>
      <c r="E71" s="152" t="s">
        <v>302</v>
      </c>
      <c r="F71" s="152" t="s">
        <v>519</v>
      </c>
      <c r="G71" s="152" t="s">
        <v>520</v>
      </c>
      <c r="H71" s="152" t="s">
        <v>13</v>
      </c>
      <c r="I71" s="152" t="s">
        <v>521</v>
      </c>
      <c r="J71" s="152" t="s">
        <v>522</v>
      </c>
      <c r="K71" s="152" t="s">
        <v>389</v>
      </c>
      <c r="L71" s="152" t="s">
        <v>393</v>
      </c>
      <c r="M71" s="152" t="s">
        <v>485</v>
      </c>
      <c r="N71" s="152" t="s">
        <v>519</v>
      </c>
      <c r="O71" s="152" t="s">
        <v>13</v>
      </c>
      <c r="P71" s="152" t="s">
        <v>79</v>
      </c>
      <c r="Q71" s="152" t="s">
        <v>521</v>
      </c>
      <c r="R71" s="152" t="s">
        <v>523</v>
      </c>
      <c r="S71" s="152" t="s">
        <v>524</v>
      </c>
      <c r="T71" s="152" t="s">
        <v>398</v>
      </c>
      <c r="U71" s="152" t="s">
        <v>399</v>
      </c>
      <c r="V71" s="152" t="s">
        <v>377</v>
      </c>
      <c r="W71" s="152" t="s">
        <v>378</v>
      </c>
      <c r="X71" s="152" t="s">
        <v>42</v>
      </c>
      <c r="Y71" s="152" t="s">
        <v>379</v>
      </c>
      <c r="Z71" s="152" t="s">
        <v>380</v>
      </c>
      <c r="AA71" s="152" t="s">
        <v>381</v>
      </c>
      <c r="AB71" s="152" t="s">
        <v>136</v>
      </c>
      <c r="AC71" s="70" t="str">
        <f t="shared" si="3"/>
        <v>0100</v>
      </c>
      <c r="AD71" s="70" t="str">
        <f t="shared" si="4"/>
        <v>19494530100</v>
      </c>
      <c r="AE71" s="70" t="str">
        <f t="shared" si="5"/>
        <v>1949453010020501</v>
      </c>
      <c r="AG71"/>
      <c r="AJ71">
        <v>0</v>
      </c>
      <c r="AK71"/>
    </row>
    <row r="72" spans="1:41">
      <c r="A72" s="152" t="s">
        <v>361</v>
      </c>
      <c r="B72" s="152" t="s">
        <v>517</v>
      </c>
      <c r="C72" s="152" t="s">
        <v>518</v>
      </c>
      <c r="D72" s="152" t="s">
        <v>389</v>
      </c>
      <c r="E72" s="152" t="s">
        <v>302</v>
      </c>
      <c r="F72" s="152" t="s">
        <v>519</v>
      </c>
      <c r="G72" s="152" t="s">
        <v>520</v>
      </c>
      <c r="H72" s="152" t="s">
        <v>13</v>
      </c>
      <c r="I72" s="152" t="s">
        <v>521</v>
      </c>
      <c r="J72" s="152" t="s">
        <v>522</v>
      </c>
      <c r="K72" s="152" t="s">
        <v>389</v>
      </c>
      <c r="L72" s="152" t="s">
        <v>393</v>
      </c>
      <c r="M72" s="152" t="s">
        <v>485</v>
      </c>
      <c r="N72" s="152" t="s">
        <v>519</v>
      </c>
      <c r="O72" s="152" t="s">
        <v>13</v>
      </c>
      <c r="P72" s="152" t="s">
        <v>79</v>
      </c>
      <c r="Q72" s="152" t="s">
        <v>521</v>
      </c>
      <c r="R72" s="152" t="s">
        <v>523</v>
      </c>
      <c r="S72" s="152" t="s">
        <v>524</v>
      </c>
      <c r="T72" s="152" t="s">
        <v>398</v>
      </c>
      <c r="U72" s="152" t="s">
        <v>399</v>
      </c>
      <c r="V72" s="152" t="s">
        <v>377</v>
      </c>
      <c r="W72" s="152" t="s">
        <v>378</v>
      </c>
      <c r="X72" s="152" t="s">
        <v>42</v>
      </c>
      <c r="Y72" s="152" t="s">
        <v>379</v>
      </c>
      <c r="Z72" s="152" t="s">
        <v>525</v>
      </c>
      <c r="AA72" s="152" t="s">
        <v>526</v>
      </c>
      <c r="AB72" s="152" t="s">
        <v>136</v>
      </c>
      <c r="AC72" s="70" t="str">
        <f t="shared" si="3"/>
        <v>0100</v>
      </c>
      <c r="AD72" s="70" t="str">
        <f t="shared" si="4"/>
        <v>19494530100</v>
      </c>
      <c r="AE72" s="70" t="str">
        <f t="shared" si="5"/>
        <v>1949453010020501</v>
      </c>
      <c r="AG72"/>
      <c r="AJ72">
        <v>0</v>
      </c>
      <c r="AM72">
        <v>588400</v>
      </c>
      <c r="AN72">
        <v>355100</v>
      </c>
      <c r="AO72">
        <v>355100</v>
      </c>
    </row>
    <row r="73" spans="1:41">
      <c r="A73" s="152" t="s">
        <v>361</v>
      </c>
      <c r="B73" s="152" t="s">
        <v>527</v>
      </c>
      <c r="C73" s="152" t="s">
        <v>528</v>
      </c>
      <c r="D73" s="152" t="s">
        <v>389</v>
      </c>
      <c r="E73" s="152" t="s">
        <v>302</v>
      </c>
      <c r="F73" s="152" t="s">
        <v>275</v>
      </c>
      <c r="G73" s="152" t="s">
        <v>390</v>
      </c>
      <c r="H73" s="152" t="s">
        <v>391</v>
      </c>
      <c r="I73" s="152" t="s">
        <v>312</v>
      </c>
      <c r="J73" s="152" t="s">
        <v>392</v>
      </c>
      <c r="K73" s="152" t="s">
        <v>389</v>
      </c>
      <c r="L73" s="152" t="s">
        <v>393</v>
      </c>
      <c r="M73" s="152" t="s">
        <v>394</v>
      </c>
      <c r="N73" s="152" t="s">
        <v>275</v>
      </c>
      <c r="O73" s="152" t="s">
        <v>391</v>
      </c>
      <c r="P73" s="152" t="s">
        <v>68</v>
      </c>
      <c r="Q73" s="152" t="s">
        <v>395</v>
      </c>
      <c r="R73" s="152" t="s">
        <v>396</v>
      </c>
      <c r="S73" s="152" t="s">
        <v>397</v>
      </c>
      <c r="T73" s="152" t="s">
        <v>398</v>
      </c>
      <c r="U73" s="152" t="s">
        <v>399</v>
      </c>
      <c r="V73" s="152" t="s">
        <v>377</v>
      </c>
      <c r="W73" s="152" t="s">
        <v>378</v>
      </c>
      <c r="X73" s="152" t="s">
        <v>42</v>
      </c>
      <c r="Y73" s="152" t="s">
        <v>379</v>
      </c>
      <c r="Z73" s="152" t="s">
        <v>380</v>
      </c>
      <c r="AA73" s="152" t="s">
        <v>381</v>
      </c>
      <c r="AB73" s="152" t="s">
        <v>70</v>
      </c>
      <c r="AC73" s="70" t="str">
        <f t="shared" si="3"/>
        <v>0100</v>
      </c>
      <c r="AD73" s="70" t="str">
        <f t="shared" si="4"/>
        <v>19496430100</v>
      </c>
      <c r="AE73" s="70" t="str">
        <f t="shared" si="5"/>
        <v>1949643010024000</v>
      </c>
      <c r="AG73"/>
      <c r="AI73" s="69"/>
      <c r="AJ73">
        <v>2552731.7599999998</v>
      </c>
      <c r="AM73">
        <v>18177956.66</v>
      </c>
      <c r="AN73">
        <v>13188532.210000001</v>
      </c>
      <c r="AO73">
        <v>13188532.210000001</v>
      </c>
    </row>
    <row r="74" spans="1:41">
      <c r="A74" s="152" t="s">
        <v>361</v>
      </c>
      <c r="B74" s="152" t="s">
        <v>527</v>
      </c>
      <c r="C74" s="152" t="s">
        <v>528</v>
      </c>
      <c r="D74" s="152" t="s">
        <v>389</v>
      </c>
      <c r="E74" s="152" t="s">
        <v>302</v>
      </c>
      <c r="F74" s="152" t="s">
        <v>275</v>
      </c>
      <c r="G74" s="152" t="s">
        <v>390</v>
      </c>
      <c r="H74" s="152" t="s">
        <v>422</v>
      </c>
      <c r="I74" s="152" t="s">
        <v>423</v>
      </c>
      <c r="J74" s="152" t="s">
        <v>424</v>
      </c>
      <c r="K74" s="152" t="s">
        <v>389</v>
      </c>
      <c r="L74" s="152" t="s">
        <v>393</v>
      </c>
      <c r="M74" s="152" t="s">
        <v>394</v>
      </c>
      <c r="N74" s="152" t="s">
        <v>275</v>
      </c>
      <c r="O74" s="152" t="s">
        <v>422</v>
      </c>
      <c r="P74" s="152" t="s">
        <v>79</v>
      </c>
      <c r="Q74" s="152" t="s">
        <v>423</v>
      </c>
      <c r="R74" s="152" t="s">
        <v>425</v>
      </c>
      <c r="S74" s="152" t="s">
        <v>426</v>
      </c>
      <c r="T74" s="152" t="s">
        <v>375</v>
      </c>
      <c r="U74" s="152" t="s">
        <v>376</v>
      </c>
      <c r="V74" s="152" t="s">
        <v>377</v>
      </c>
      <c r="W74" s="152" t="s">
        <v>378</v>
      </c>
      <c r="X74" s="152" t="s">
        <v>375</v>
      </c>
      <c r="Y74" s="152" t="s">
        <v>383</v>
      </c>
      <c r="Z74" s="152" t="s">
        <v>380</v>
      </c>
      <c r="AA74" s="152" t="s">
        <v>381</v>
      </c>
      <c r="AB74" s="152" t="s">
        <v>529</v>
      </c>
      <c r="AC74" s="70" t="str">
        <f t="shared" si="3"/>
        <v>0100</v>
      </c>
      <c r="AD74" s="70" t="str">
        <f t="shared" si="4"/>
        <v>19493210100</v>
      </c>
      <c r="AE74" s="70" t="str">
        <f t="shared" si="5"/>
        <v>1949321010024000</v>
      </c>
      <c r="AG74"/>
      <c r="AI74" s="69"/>
      <c r="AJ74">
        <v>0</v>
      </c>
      <c r="AK74"/>
      <c r="AM74">
        <v>8866195.5399999991</v>
      </c>
      <c r="AN74">
        <v>8866195.5399999991</v>
      </c>
      <c r="AO74">
        <v>8866195.5399999991</v>
      </c>
    </row>
    <row r="75" spans="1:41">
      <c r="A75" s="152" t="s">
        <v>361</v>
      </c>
      <c r="B75" s="152" t="s">
        <v>527</v>
      </c>
      <c r="C75" s="152" t="s">
        <v>528</v>
      </c>
      <c r="D75" s="152" t="s">
        <v>389</v>
      </c>
      <c r="E75" s="152" t="s">
        <v>302</v>
      </c>
      <c r="F75" s="152" t="s">
        <v>275</v>
      </c>
      <c r="G75" s="152" t="s">
        <v>390</v>
      </c>
      <c r="H75" s="152" t="s">
        <v>447</v>
      </c>
      <c r="I75" s="152" t="s">
        <v>448</v>
      </c>
      <c r="J75" s="152" t="s">
        <v>449</v>
      </c>
      <c r="K75" s="152" t="s">
        <v>389</v>
      </c>
      <c r="L75" s="152" t="s">
        <v>393</v>
      </c>
      <c r="M75" s="152" t="s">
        <v>394</v>
      </c>
      <c r="N75" s="152" t="s">
        <v>275</v>
      </c>
      <c r="O75" s="152" t="s">
        <v>447</v>
      </c>
      <c r="P75" s="152" t="s">
        <v>39</v>
      </c>
      <c r="Q75" s="152" t="s">
        <v>530</v>
      </c>
      <c r="R75" s="152" t="s">
        <v>451</v>
      </c>
      <c r="S75" s="152" t="s">
        <v>452</v>
      </c>
      <c r="T75" s="152" t="s">
        <v>398</v>
      </c>
      <c r="U75" s="152" t="s">
        <v>399</v>
      </c>
      <c r="V75" s="152" t="s">
        <v>377</v>
      </c>
      <c r="W75" s="152" t="s">
        <v>378</v>
      </c>
      <c r="X75" s="152" t="s">
        <v>42</v>
      </c>
      <c r="Y75" s="152" t="s">
        <v>379</v>
      </c>
      <c r="Z75" s="152" t="s">
        <v>380</v>
      </c>
      <c r="AA75" s="152" t="s">
        <v>381</v>
      </c>
      <c r="AB75" s="152" t="s">
        <v>41</v>
      </c>
      <c r="AC75" s="70" t="str">
        <f t="shared" si="3"/>
        <v>0100</v>
      </c>
      <c r="AD75" s="70" t="str">
        <f t="shared" si="4"/>
        <v>19495230100</v>
      </c>
      <c r="AE75" s="70" t="str">
        <f t="shared" si="5"/>
        <v>1949523010024000</v>
      </c>
      <c r="AG75"/>
      <c r="AI75" s="69"/>
      <c r="AJ75">
        <v>0</v>
      </c>
      <c r="AM75">
        <v>351444.03</v>
      </c>
      <c r="AN75">
        <v>187900.37</v>
      </c>
      <c r="AO75">
        <v>187900.37</v>
      </c>
    </row>
    <row r="76" spans="1:41">
      <c r="A76" s="152" t="s">
        <v>361</v>
      </c>
      <c r="B76" s="152" t="s">
        <v>527</v>
      </c>
      <c r="C76" s="152" t="s">
        <v>528</v>
      </c>
      <c r="D76" s="152" t="s">
        <v>389</v>
      </c>
      <c r="E76" s="152" t="s">
        <v>302</v>
      </c>
      <c r="F76" s="152" t="s">
        <v>519</v>
      </c>
      <c r="G76" s="152" t="s">
        <v>520</v>
      </c>
      <c r="H76" s="152" t="s">
        <v>531</v>
      </c>
      <c r="I76" s="152" t="s">
        <v>532</v>
      </c>
      <c r="J76" s="152" t="s">
        <v>533</v>
      </c>
      <c r="K76" s="152" t="s">
        <v>389</v>
      </c>
      <c r="L76" s="152" t="s">
        <v>393</v>
      </c>
      <c r="M76" s="152" t="s">
        <v>485</v>
      </c>
      <c r="N76" s="152" t="s">
        <v>519</v>
      </c>
      <c r="O76" s="152" t="s">
        <v>531</v>
      </c>
      <c r="P76" s="152" t="s">
        <v>39</v>
      </c>
      <c r="Q76" s="152" t="s">
        <v>534</v>
      </c>
      <c r="R76" s="152" t="s">
        <v>535</v>
      </c>
      <c r="S76" s="152" t="s">
        <v>536</v>
      </c>
      <c r="T76" s="152" t="s">
        <v>398</v>
      </c>
      <c r="U76" s="152" t="s">
        <v>399</v>
      </c>
      <c r="V76" s="152" t="s">
        <v>377</v>
      </c>
      <c r="W76" s="152" t="s">
        <v>378</v>
      </c>
      <c r="X76" s="152" t="s">
        <v>42</v>
      </c>
      <c r="Y76" s="152" t="s">
        <v>379</v>
      </c>
      <c r="Z76" s="152" t="s">
        <v>380</v>
      </c>
      <c r="AA76" s="152" t="s">
        <v>381</v>
      </c>
      <c r="AB76" s="152" t="s">
        <v>537</v>
      </c>
      <c r="AC76" s="70" t="str">
        <f t="shared" si="3"/>
        <v>0100</v>
      </c>
      <c r="AD76" s="70" t="str">
        <f t="shared" si="4"/>
        <v>19495330100</v>
      </c>
      <c r="AE76" s="70" t="str">
        <f t="shared" si="5"/>
        <v>1949533010024000</v>
      </c>
      <c r="AG76"/>
      <c r="AI76" s="69"/>
      <c r="AJ76">
        <v>100000</v>
      </c>
      <c r="AK76"/>
    </row>
    <row r="77" spans="1:41">
      <c r="A77" s="152" t="s">
        <v>361</v>
      </c>
      <c r="B77" s="152" t="s">
        <v>538</v>
      </c>
      <c r="C77" s="152" t="s">
        <v>539</v>
      </c>
      <c r="D77" s="152" t="s">
        <v>540</v>
      </c>
      <c r="E77" s="152" t="s">
        <v>304</v>
      </c>
      <c r="F77" s="152" t="s">
        <v>275</v>
      </c>
      <c r="G77" s="152" t="s">
        <v>390</v>
      </c>
      <c r="H77" s="152" t="s">
        <v>391</v>
      </c>
      <c r="I77" s="152" t="s">
        <v>312</v>
      </c>
      <c r="J77" s="152" t="s">
        <v>392</v>
      </c>
      <c r="K77" s="152" t="s">
        <v>540</v>
      </c>
      <c r="L77" s="152" t="s">
        <v>393</v>
      </c>
      <c r="M77" s="152" t="s">
        <v>394</v>
      </c>
      <c r="N77" s="152" t="s">
        <v>275</v>
      </c>
      <c r="O77" s="152" t="s">
        <v>391</v>
      </c>
      <c r="P77" s="152" t="s">
        <v>79</v>
      </c>
      <c r="Q77" s="152" t="s">
        <v>312</v>
      </c>
      <c r="R77" s="152" t="s">
        <v>396</v>
      </c>
      <c r="S77" s="152" t="s">
        <v>397</v>
      </c>
      <c r="T77" s="152" t="s">
        <v>398</v>
      </c>
      <c r="U77" s="152" t="s">
        <v>399</v>
      </c>
      <c r="V77" s="152" t="s">
        <v>377</v>
      </c>
      <c r="W77" s="152" t="s">
        <v>378</v>
      </c>
      <c r="X77" s="152" t="s">
        <v>51</v>
      </c>
      <c r="Y77" s="152" t="s">
        <v>489</v>
      </c>
      <c r="Z77" s="152" t="s">
        <v>380</v>
      </c>
      <c r="AA77" s="152" t="s">
        <v>381</v>
      </c>
      <c r="AB77" s="152" t="s">
        <v>541</v>
      </c>
      <c r="AC77" s="70" t="str">
        <f t="shared" si="3"/>
        <v>0100</v>
      </c>
      <c r="AD77" s="70" t="str">
        <f t="shared" si="4"/>
        <v>19185040100</v>
      </c>
      <c r="AE77" s="70" t="str">
        <f t="shared" si="5"/>
        <v>1918504010024216</v>
      </c>
      <c r="AF77" s="69">
        <v>7337751</v>
      </c>
      <c r="AG77">
        <v>6897486</v>
      </c>
      <c r="AI77">
        <v>6897486</v>
      </c>
      <c r="AJ77">
        <v>3532568.6</v>
      </c>
      <c r="AK77"/>
      <c r="AM77">
        <v>3364917.4</v>
      </c>
      <c r="AN77">
        <v>2773975.4</v>
      </c>
      <c r="AO77">
        <v>2773975.4</v>
      </c>
    </row>
    <row r="78" spans="1:41">
      <c r="A78" s="152" t="s">
        <v>361</v>
      </c>
      <c r="B78" s="152" t="s">
        <v>538</v>
      </c>
      <c r="C78" s="152" t="s">
        <v>539</v>
      </c>
      <c r="D78" s="152" t="s">
        <v>540</v>
      </c>
      <c r="E78" s="152" t="s">
        <v>304</v>
      </c>
      <c r="F78" s="152" t="s">
        <v>275</v>
      </c>
      <c r="G78" s="152" t="s">
        <v>390</v>
      </c>
      <c r="H78" s="152" t="s">
        <v>391</v>
      </c>
      <c r="I78" s="152" t="s">
        <v>312</v>
      </c>
      <c r="J78" s="152" t="s">
        <v>392</v>
      </c>
      <c r="K78" s="152" t="s">
        <v>540</v>
      </c>
      <c r="L78" s="152" t="s">
        <v>393</v>
      </c>
      <c r="M78" s="152" t="s">
        <v>394</v>
      </c>
      <c r="N78" s="152" t="s">
        <v>275</v>
      </c>
      <c r="O78" s="152" t="s">
        <v>391</v>
      </c>
      <c r="P78" s="152" t="s">
        <v>79</v>
      </c>
      <c r="Q78" s="152" t="s">
        <v>312</v>
      </c>
      <c r="R78" s="152" t="s">
        <v>396</v>
      </c>
      <c r="S78" s="152" t="s">
        <v>397</v>
      </c>
      <c r="T78" s="152" t="s">
        <v>398</v>
      </c>
      <c r="U78" s="152" t="s">
        <v>399</v>
      </c>
      <c r="V78" s="152" t="s">
        <v>377</v>
      </c>
      <c r="W78" s="152" t="s">
        <v>378</v>
      </c>
      <c r="X78" s="152" t="s">
        <v>51</v>
      </c>
      <c r="Y78" s="152" t="s">
        <v>489</v>
      </c>
      <c r="Z78" s="152" t="s">
        <v>430</v>
      </c>
      <c r="AA78" s="152" t="s">
        <v>431</v>
      </c>
      <c r="AB78" s="152" t="s">
        <v>541</v>
      </c>
      <c r="AC78" s="70" t="str">
        <f t="shared" si="3"/>
        <v>0150</v>
      </c>
      <c r="AD78" s="70" t="str">
        <f t="shared" si="4"/>
        <v>19185040150</v>
      </c>
      <c r="AE78" s="70" t="str">
        <f t="shared" si="5"/>
        <v>1918504015024216</v>
      </c>
      <c r="AF78" s="72"/>
      <c r="AG78"/>
      <c r="AI78">
        <v>1427431</v>
      </c>
      <c r="AJ78">
        <v>1427431</v>
      </c>
      <c r="AK78"/>
    </row>
    <row r="79" spans="1:41">
      <c r="A79" s="152" t="s">
        <v>361</v>
      </c>
      <c r="B79" s="152" t="s">
        <v>538</v>
      </c>
      <c r="C79" s="152" t="s">
        <v>539</v>
      </c>
      <c r="D79" s="152" t="s">
        <v>540</v>
      </c>
      <c r="E79" s="152" t="s">
        <v>304</v>
      </c>
      <c r="F79" s="152" t="s">
        <v>275</v>
      </c>
      <c r="G79" s="152" t="s">
        <v>390</v>
      </c>
      <c r="H79" s="152" t="s">
        <v>391</v>
      </c>
      <c r="I79" s="152" t="s">
        <v>312</v>
      </c>
      <c r="J79" s="152" t="s">
        <v>392</v>
      </c>
      <c r="K79" s="152" t="s">
        <v>540</v>
      </c>
      <c r="L79" s="152" t="s">
        <v>393</v>
      </c>
      <c r="M79" s="152" t="s">
        <v>394</v>
      </c>
      <c r="N79" s="152" t="s">
        <v>275</v>
      </c>
      <c r="O79" s="152" t="s">
        <v>391</v>
      </c>
      <c r="P79" s="152" t="s">
        <v>79</v>
      </c>
      <c r="Q79" s="152" t="s">
        <v>312</v>
      </c>
      <c r="R79" s="152" t="s">
        <v>396</v>
      </c>
      <c r="S79" s="152" t="s">
        <v>397</v>
      </c>
      <c r="T79" s="152" t="s">
        <v>398</v>
      </c>
      <c r="U79" s="152" t="s">
        <v>399</v>
      </c>
      <c r="V79" s="152" t="s">
        <v>377</v>
      </c>
      <c r="W79" s="152" t="s">
        <v>378</v>
      </c>
      <c r="X79" s="152" t="s">
        <v>42</v>
      </c>
      <c r="Y79" s="152" t="s">
        <v>379</v>
      </c>
      <c r="Z79" s="152" t="s">
        <v>430</v>
      </c>
      <c r="AA79" s="152" t="s">
        <v>431</v>
      </c>
      <c r="AB79" s="152" t="s">
        <v>541</v>
      </c>
      <c r="AC79" s="70" t="str">
        <f t="shared" si="3"/>
        <v>0150</v>
      </c>
      <c r="AD79" s="70" t="str">
        <f t="shared" si="4"/>
        <v>19185030150</v>
      </c>
      <c r="AE79" s="70" t="str">
        <f t="shared" si="5"/>
        <v>1918503015024216</v>
      </c>
      <c r="AF79" s="72">
        <v>119999999</v>
      </c>
      <c r="AG79">
        <v>64672456.539999999</v>
      </c>
      <c r="AI79">
        <v>37421125.539999999</v>
      </c>
      <c r="AJ79">
        <v>32721125.539999999</v>
      </c>
      <c r="AK79" s="69">
        <v>4700000</v>
      </c>
    </row>
    <row r="80" spans="1:41">
      <c r="A80" s="152" t="s">
        <v>361</v>
      </c>
      <c r="B80" s="152" t="s">
        <v>538</v>
      </c>
      <c r="C80" s="152" t="s">
        <v>539</v>
      </c>
      <c r="D80" s="152" t="s">
        <v>540</v>
      </c>
      <c r="E80" s="152" t="s">
        <v>304</v>
      </c>
      <c r="F80" s="152" t="s">
        <v>275</v>
      </c>
      <c r="G80" s="152" t="s">
        <v>390</v>
      </c>
      <c r="H80" s="152" t="s">
        <v>391</v>
      </c>
      <c r="I80" s="152" t="s">
        <v>312</v>
      </c>
      <c r="J80" s="152" t="s">
        <v>392</v>
      </c>
      <c r="K80" s="152" t="s">
        <v>540</v>
      </c>
      <c r="L80" s="152" t="s">
        <v>393</v>
      </c>
      <c r="M80" s="152" t="s">
        <v>394</v>
      </c>
      <c r="N80" s="152" t="s">
        <v>275</v>
      </c>
      <c r="O80" s="152" t="s">
        <v>391</v>
      </c>
      <c r="P80" s="152" t="s">
        <v>79</v>
      </c>
      <c r="Q80" s="152" t="s">
        <v>312</v>
      </c>
      <c r="R80" s="152" t="s">
        <v>396</v>
      </c>
      <c r="S80" s="152" t="s">
        <v>397</v>
      </c>
      <c r="T80" s="152" t="s">
        <v>398</v>
      </c>
      <c r="U80" s="152" t="s">
        <v>399</v>
      </c>
      <c r="V80" s="152" t="s">
        <v>377</v>
      </c>
      <c r="W80" s="152" t="s">
        <v>378</v>
      </c>
      <c r="X80" s="152" t="s">
        <v>42</v>
      </c>
      <c r="Y80" s="152" t="s">
        <v>379</v>
      </c>
      <c r="Z80" s="152" t="s">
        <v>542</v>
      </c>
      <c r="AA80" s="152" t="s">
        <v>543</v>
      </c>
      <c r="AB80" s="152" t="s">
        <v>541</v>
      </c>
      <c r="AC80" s="70" t="str">
        <f t="shared" si="3"/>
        <v>0150</v>
      </c>
      <c r="AD80" s="70" t="str">
        <f t="shared" si="4"/>
        <v>19185030150</v>
      </c>
      <c r="AE80" s="70" t="str">
        <f t="shared" si="5"/>
        <v>1918503015024216</v>
      </c>
      <c r="AF80" s="72"/>
      <c r="AG80">
        <v>55327542.460000001</v>
      </c>
      <c r="AI80">
        <v>55327542.460000001</v>
      </c>
      <c r="AJ80">
        <v>0</v>
      </c>
      <c r="AK80"/>
      <c r="AM80">
        <v>55327542.460000001</v>
      </c>
      <c r="AN80">
        <v>23590707.300000001</v>
      </c>
      <c r="AO80">
        <v>23328589.48</v>
      </c>
    </row>
    <row r="81" spans="1:41">
      <c r="A81" s="152" t="s">
        <v>361</v>
      </c>
      <c r="B81" s="152" t="s">
        <v>538</v>
      </c>
      <c r="C81" s="152" t="s">
        <v>539</v>
      </c>
      <c r="D81" s="152" t="s">
        <v>540</v>
      </c>
      <c r="E81" s="152" t="s">
        <v>304</v>
      </c>
      <c r="F81" s="152" t="s">
        <v>275</v>
      </c>
      <c r="G81" s="152" t="s">
        <v>390</v>
      </c>
      <c r="H81" s="152" t="s">
        <v>411</v>
      </c>
      <c r="I81" s="152" t="s">
        <v>412</v>
      </c>
      <c r="J81" s="152" t="s">
        <v>544</v>
      </c>
      <c r="K81" s="152" t="s">
        <v>540</v>
      </c>
      <c r="L81" s="152" t="s">
        <v>393</v>
      </c>
      <c r="M81" s="152" t="s">
        <v>415</v>
      </c>
      <c r="N81" s="152" t="s">
        <v>275</v>
      </c>
      <c r="O81" s="152" t="s">
        <v>411</v>
      </c>
      <c r="P81" s="152" t="s">
        <v>47</v>
      </c>
      <c r="Q81" s="152" t="s">
        <v>416</v>
      </c>
      <c r="R81" s="152" t="s">
        <v>417</v>
      </c>
      <c r="S81" s="152" t="s">
        <v>418</v>
      </c>
      <c r="T81" s="152" t="s">
        <v>375</v>
      </c>
      <c r="U81" s="152" t="s">
        <v>376</v>
      </c>
      <c r="V81" s="152" t="s">
        <v>377</v>
      </c>
      <c r="W81" s="152" t="s">
        <v>378</v>
      </c>
      <c r="X81" s="152" t="s">
        <v>42</v>
      </c>
      <c r="Y81" s="152" t="s">
        <v>379</v>
      </c>
      <c r="Z81" s="152" t="s">
        <v>419</v>
      </c>
      <c r="AA81" s="152" t="s">
        <v>420</v>
      </c>
      <c r="AB81" s="152" t="s">
        <v>545</v>
      </c>
      <c r="AC81" s="70" t="str">
        <f t="shared" si="3"/>
        <v>0151</v>
      </c>
      <c r="AD81" s="70" t="str">
        <f t="shared" si="4"/>
        <v>19183730151</v>
      </c>
      <c r="AE81" s="70" t="str">
        <f t="shared" si="5"/>
        <v>1918373015124216</v>
      </c>
      <c r="AF81" s="69">
        <v>3782629</v>
      </c>
      <c r="AG81">
        <v>2703114.55</v>
      </c>
      <c r="AI81">
        <v>3254655.55</v>
      </c>
      <c r="AJ81">
        <v>27236.53</v>
      </c>
      <c r="AK81"/>
      <c r="AM81">
        <v>3227419.02</v>
      </c>
      <c r="AN81">
        <v>2508129.3199999998</v>
      </c>
      <c r="AO81">
        <v>2504181.58</v>
      </c>
    </row>
    <row r="82" spans="1:41">
      <c r="A82" s="152" t="s">
        <v>361</v>
      </c>
      <c r="B82" s="152" t="s">
        <v>538</v>
      </c>
      <c r="C82" s="152" t="s">
        <v>539</v>
      </c>
      <c r="D82" s="152" t="s">
        <v>540</v>
      </c>
      <c r="E82" s="152" t="s">
        <v>304</v>
      </c>
      <c r="F82" s="152" t="s">
        <v>275</v>
      </c>
      <c r="G82" s="152" t="s">
        <v>390</v>
      </c>
      <c r="H82" s="152" t="s">
        <v>411</v>
      </c>
      <c r="I82" s="152" t="s">
        <v>412</v>
      </c>
      <c r="J82" s="152" t="s">
        <v>544</v>
      </c>
      <c r="K82" s="152" t="s">
        <v>540</v>
      </c>
      <c r="L82" s="152" t="s">
        <v>393</v>
      </c>
      <c r="M82" s="152" t="s">
        <v>415</v>
      </c>
      <c r="N82" s="152" t="s">
        <v>275</v>
      </c>
      <c r="O82" s="152" t="s">
        <v>411</v>
      </c>
      <c r="P82" s="152" t="s">
        <v>47</v>
      </c>
      <c r="Q82" s="152" t="s">
        <v>416</v>
      </c>
      <c r="R82" s="152" t="s">
        <v>417</v>
      </c>
      <c r="S82" s="152" t="s">
        <v>418</v>
      </c>
      <c r="T82" s="152" t="s">
        <v>375</v>
      </c>
      <c r="U82" s="152" t="s">
        <v>376</v>
      </c>
      <c r="V82" s="152" t="s">
        <v>377</v>
      </c>
      <c r="W82" s="152" t="s">
        <v>378</v>
      </c>
      <c r="X82" s="152" t="s">
        <v>42</v>
      </c>
      <c r="Y82" s="152" t="s">
        <v>379</v>
      </c>
      <c r="Z82" s="152" t="s">
        <v>546</v>
      </c>
      <c r="AA82" s="152" t="s">
        <v>547</v>
      </c>
      <c r="AB82" s="152" t="s">
        <v>545</v>
      </c>
      <c r="AC82" s="70" t="str">
        <f t="shared" si="3"/>
        <v>0151</v>
      </c>
      <c r="AD82" s="70" t="str">
        <f t="shared" si="4"/>
        <v>19183730151</v>
      </c>
      <c r="AE82" s="70" t="str">
        <f t="shared" si="5"/>
        <v>1918373015124216</v>
      </c>
      <c r="AG82">
        <v>1079514.45</v>
      </c>
      <c r="AI82">
        <v>1079514.45</v>
      </c>
      <c r="AJ82">
        <v>0</v>
      </c>
      <c r="AM82">
        <v>1079514.45</v>
      </c>
      <c r="AN82">
        <v>1071741.29</v>
      </c>
      <c r="AO82">
        <v>1071741.29</v>
      </c>
    </row>
    <row r="83" spans="1:41">
      <c r="A83" s="152" t="s">
        <v>361</v>
      </c>
      <c r="B83" s="152" t="s">
        <v>538</v>
      </c>
      <c r="C83" s="152" t="s">
        <v>539</v>
      </c>
      <c r="D83" s="152" t="s">
        <v>540</v>
      </c>
      <c r="E83" s="152" t="s">
        <v>304</v>
      </c>
      <c r="F83" s="152" t="s">
        <v>275</v>
      </c>
      <c r="G83" s="152" t="s">
        <v>390</v>
      </c>
      <c r="H83" s="152" t="s">
        <v>422</v>
      </c>
      <c r="I83" s="152" t="s">
        <v>423</v>
      </c>
      <c r="J83" s="152" t="s">
        <v>424</v>
      </c>
      <c r="K83" s="152" t="s">
        <v>540</v>
      </c>
      <c r="L83" s="152" t="s">
        <v>393</v>
      </c>
      <c r="M83" s="152" t="s">
        <v>394</v>
      </c>
      <c r="N83" s="152" t="s">
        <v>275</v>
      </c>
      <c r="O83" s="152" t="s">
        <v>422</v>
      </c>
      <c r="P83" s="152" t="s">
        <v>79</v>
      </c>
      <c r="Q83" s="152" t="s">
        <v>423</v>
      </c>
      <c r="R83" s="152" t="s">
        <v>425</v>
      </c>
      <c r="S83" s="152" t="s">
        <v>426</v>
      </c>
      <c r="T83" s="152" t="s">
        <v>375</v>
      </c>
      <c r="U83" s="152" t="s">
        <v>376</v>
      </c>
      <c r="V83" s="152" t="s">
        <v>377</v>
      </c>
      <c r="W83" s="152" t="s">
        <v>378</v>
      </c>
      <c r="X83" s="152" t="s">
        <v>375</v>
      </c>
      <c r="Y83" s="152" t="s">
        <v>383</v>
      </c>
      <c r="Z83" s="152" t="s">
        <v>380</v>
      </c>
      <c r="AA83" s="152" t="s">
        <v>381</v>
      </c>
      <c r="AB83" s="152" t="s">
        <v>548</v>
      </c>
      <c r="AC83" s="70" t="str">
        <f t="shared" si="3"/>
        <v>0100</v>
      </c>
      <c r="AD83" s="70" t="str">
        <f t="shared" si="4"/>
        <v>19184310100</v>
      </c>
      <c r="AE83" s="70" t="str">
        <f t="shared" si="5"/>
        <v>1918431010024216</v>
      </c>
      <c r="AG83">
        <v>0</v>
      </c>
      <c r="AI83">
        <v>89368194</v>
      </c>
      <c r="AJ83">
        <v>7701976</v>
      </c>
      <c r="AK83"/>
      <c r="AM83">
        <v>81666218</v>
      </c>
      <c r="AN83">
        <v>74344862.540000007</v>
      </c>
      <c r="AO83">
        <v>71978168.319999993</v>
      </c>
    </row>
    <row r="84" spans="1:41">
      <c r="A84" s="152" t="s">
        <v>361</v>
      </c>
      <c r="B84" s="152" t="s">
        <v>538</v>
      </c>
      <c r="C84" s="152" t="s">
        <v>539</v>
      </c>
      <c r="D84" s="152" t="s">
        <v>540</v>
      </c>
      <c r="E84" s="152" t="s">
        <v>304</v>
      </c>
      <c r="F84" s="152" t="s">
        <v>275</v>
      </c>
      <c r="G84" s="152" t="s">
        <v>390</v>
      </c>
      <c r="H84" s="152" t="s">
        <v>422</v>
      </c>
      <c r="I84" s="152" t="s">
        <v>423</v>
      </c>
      <c r="J84" s="152" t="s">
        <v>424</v>
      </c>
      <c r="K84" s="152" t="s">
        <v>540</v>
      </c>
      <c r="L84" s="152" t="s">
        <v>393</v>
      </c>
      <c r="M84" s="152" t="s">
        <v>394</v>
      </c>
      <c r="N84" s="152" t="s">
        <v>275</v>
      </c>
      <c r="O84" s="152" t="s">
        <v>422</v>
      </c>
      <c r="P84" s="152" t="s">
        <v>79</v>
      </c>
      <c r="Q84" s="152" t="s">
        <v>423</v>
      </c>
      <c r="R84" s="152" t="s">
        <v>425</v>
      </c>
      <c r="S84" s="152" t="s">
        <v>426</v>
      </c>
      <c r="T84" s="152" t="s">
        <v>375</v>
      </c>
      <c r="U84" s="152" t="s">
        <v>376</v>
      </c>
      <c r="V84" s="152" t="s">
        <v>377</v>
      </c>
      <c r="W84" s="152" t="s">
        <v>378</v>
      </c>
      <c r="X84" s="152" t="s">
        <v>375</v>
      </c>
      <c r="Y84" s="152" t="s">
        <v>383</v>
      </c>
      <c r="Z84" s="152" t="s">
        <v>430</v>
      </c>
      <c r="AA84" s="152" t="s">
        <v>431</v>
      </c>
      <c r="AB84" s="152" t="s">
        <v>548</v>
      </c>
      <c r="AC84" s="70" t="str">
        <f t="shared" si="3"/>
        <v>0150</v>
      </c>
      <c r="AD84" s="70" t="str">
        <f t="shared" si="4"/>
        <v>19184310150</v>
      </c>
      <c r="AE84" s="70" t="str">
        <f t="shared" si="5"/>
        <v>1918431015024216</v>
      </c>
      <c r="AF84" s="69">
        <v>81666218</v>
      </c>
      <c r="AG84">
        <v>81666218</v>
      </c>
      <c r="AI84">
        <v>0</v>
      </c>
      <c r="AJ84">
        <v>0</v>
      </c>
      <c r="AK84">
        <v>0</v>
      </c>
    </row>
    <row r="85" spans="1:41">
      <c r="A85" s="152" t="s">
        <v>361</v>
      </c>
      <c r="B85" s="152" t="s">
        <v>538</v>
      </c>
      <c r="C85" s="152" t="s">
        <v>539</v>
      </c>
      <c r="D85" s="152" t="s">
        <v>540</v>
      </c>
      <c r="E85" s="152" t="s">
        <v>304</v>
      </c>
      <c r="F85" s="152" t="s">
        <v>275</v>
      </c>
      <c r="G85" s="152" t="s">
        <v>390</v>
      </c>
      <c r="H85" s="152" t="s">
        <v>422</v>
      </c>
      <c r="I85" s="152" t="s">
        <v>423</v>
      </c>
      <c r="J85" s="152" t="s">
        <v>424</v>
      </c>
      <c r="K85" s="152" t="s">
        <v>540</v>
      </c>
      <c r="L85" s="152" t="s">
        <v>393</v>
      </c>
      <c r="M85" s="152" t="s">
        <v>394</v>
      </c>
      <c r="N85" s="152" t="s">
        <v>275</v>
      </c>
      <c r="O85" s="152" t="s">
        <v>422</v>
      </c>
      <c r="P85" s="152" t="s">
        <v>79</v>
      </c>
      <c r="Q85" s="152" t="s">
        <v>423</v>
      </c>
      <c r="R85" s="152" t="s">
        <v>425</v>
      </c>
      <c r="S85" s="152" t="s">
        <v>426</v>
      </c>
      <c r="T85" s="152" t="s">
        <v>375</v>
      </c>
      <c r="U85" s="152" t="s">
        <v>376</v>
      </c>
      <c r="V85" s="152" t="s">
        <v>377</v>
      </c>
      <c r="W85" s="152" t="s">
        <v>378</v>
      </c>
      <c r="X85" s="152" t="s">
        <v>375</v>
      </c>
      <c r="Y85" s="152" t="s">
        <v>383</v>
      </c>
      <c r="Z85" s="152" t="s">
        <v>542</v>
      </c>
      <c r="AA85" s="152" t="s">
        <v>543</v>
      </c>
      <c r="AB85" s="152" t="s">
        <v>548</v>
      </c>
      <c r="AC85" s="70" t="str">
        <f t="shared" si="3"/>
        <v>0150</v>
      </c>
      <c r="AD85" s="70" t="str">
        <f t="shared" si="4"/>
        <v>19184310150</v>
      </c>
      <c r="AE85" s="70" t="str">
        <f t="shared" si="5"/>
        <v>1918431015024216</v>
      </c>
      <c r="AG85">
        <v>0</v>
      </c>
      <c r="AI85">
        <v>0</v>
      </c>
      <c r="AJ85">
        <v>0</v>
      </c>
      <c r="AK85"/>
      <c r="AM85">
        <v>0</v>
      </c>
      <c r="AN85">
        <v>0</v>
      </c>
      <c r="AO85">
        <v>0</v>
      </c>
    </row>
    <row r="86" spans="1:41">
      <c r="A86" s="152" t="s">
        <v>361</v>
      </c>
      <c r="B86" s="152" t="s">
        <v>538</v>
      </c>
      <c r="C86" s="152" t="s">
        <v>539</v>
      </c>
      <c r="D86" s="152" t="s">
        <v>540</v>
      </c>
      <c r="E86" s="152" t="s">
        <v>304</v>
      </c>
      <c r="F86" s="152" t="s">
        <v>275</v>
      </c>
      <c r="G86" s="152" t="s">
        <v>390</v>
      </c>
      <c r="H86" s="152" t="s">
        <v>436</v>
      </c>
      <c r="I86" s="152" t="s">
        <v>437</v>
      </c>
      <c r="J86" s="152" t="s">
        <v>549</v>
      </c>
      <c r="K86" s="152" t="s">
        <v>540</v>
      </c>
      <c r="L86" s="152" t="s">
        <v>393</v>
      </c>
      <c r="M86" s="152" t="s">
        <v>415</v>
      </c>
      <c r="N86" s="152" t="s">
        <v>275</v>
      </c>
      <c r="O86" s="152" t="s">
        <v>436</v>
      </c>
      <c r="P86" s="152" t="s">
        <v>47</v>
      </c>
      <c r="Q86" s="152" t="s">
        <v>439</v>
      </c>
      <c r="R86" s="152" t="s">
        <v>440</v>
      </c>
      <c r="S86" s="152" t="s">
        <v>441</v>
      </c>
      <c r="T86" s="152" t="s">
        <v>375</v>
      </c>
      <c r="U86" s="152" t="s">
        <v>376</v>
      </c>
      <c r="V86" s="152" t="s">
        <v>377</v>
      </c>
      <c r="W86" s="152" t="s">
        <v>378</v>
      </c>
      <c r="X86" s="152" t="s">
        <v>42</v>
      </c>
      <c r="Y86" s="152" t="s">
        <v>379</v>
      </c>
      <c r="Z86" s="152" t="s">
        <v>380</v>
      </c>
      <c r="AA86" s="152" t="s">
        <v>381</v>
      </c>
      <c r="AB86" s="152" t="s">
        <v>550</v>
      </c>
      <c r="AC86" s="70" t="str">
        <f t="shared" si="3"/>
        <v>0100</v>
      </c>
      <c r="AD86" s="70" t="str">
        <f t="shared" si="4"/>
        <v>19184530100</v>
      </c>
      <c r="AE86" s="70" t="str">
        <f t="shared" si="5"/>
        <v>1918453010024216</v>
      </c>
      <c r="AG86">
        <v>0</v>
      </c>
      <c r="AI86">
        <v>75079</v>
      </c>
      <c r="AJ86">
        <v>0</v>
      </c>
      <c r="AK86"/>
      <c r="AM86">
        <v>75079</v>
      </c>
      <c r="AN86">
        <v>70538.289999999994</v>
      </c>
      <c r="AO86">
        <v>70538.289999999994</v>
      </c>
    </row>
    <row r="87" spans="1:41">
      <c r="A87" s="152" t="s">
        <v>361</v>
      </c>
      <c r="B87" s="152" t="s">
        <v>538</v>
      </c>
      <c r="C87" s="152" t="s">
        <v>539</v>
      </c>
      <c r="D87" s="152" t="s">
        <v>540</v>
      </c>
      <c r="E87" s="152" t="s">
        <v>304</v>
      </c>
      <c r="F87" s="152" t="s">
        <v>275</v>
      </c>
      <c r="G87" s="152" t="s">
        <v>390</v>
      </c>
      <c r="H87" s="152" t="s">
        <v>436</v>
      </c>
      <c r="I87" s="152" t="s">
        <v>437</v>
      </c>
      <c r="J87" s="152" t="s">
        <v>549</v>
      </c>
      <c r="K87" s="152" t="s">
        <v>540</v>
      </c>
      <c r="L87" s="152" t="s">
        <v>393</v>
      </c>
      <c r="M87" s="152" t="s">
        <v>415</v>
      </c>
      <c r="N87" s="152" t="s">
        <v>275</v>
      </c>
      <c r="O87" s="152" t="s">
        <v>436</v>
      </c>
      <c r="P87" s="152" t="s">
        <v>47</v>
      </c>
      <c r="Q87" s="152" t="s">
        <v>439</v>
      </c>
      <c r="R87" s="152" t="s">
        <v>440</v>
      </c>
      <c r="S87" s="152" t="s">
        <v>441</v>
      </c>
      <c r="T87" s="152" t="s">
        <v>375</v>
      </c>
      <c r="U87" s="152" t="s">
        <v>376</v>
      </c>
      <c r="V87" s="152" t="s">
        <v>377</v>
      </c>
      <c r="W87" s="152" t="s">
        <v>378</v>
      </c>
      <c r="X87" s="152" t="s">
        <v>42</v>
      </c>
      <c r="Y87" s="152" t="s">
        <v>379</v>
      </c>
      <c r="Z87" s="152" t="s">
        <v>430</v>
      </c>
      <c r="AA87" s="152" t="s">
        <v>431</v>
      </c>
      <c r="AB87" s="152" t="s">
        <v>550</v>
      </c>
      <c r="AC87" s="70" t="str">
        <f t="shared" si="3"/>
        <v>0150</v>
      </c>
      <c r="AD87" s="70" t="str">
        <f t="shared" si="4"/>
        <v>19184530150</v>
      </c>
      <c r="AE87" s="70" t="str">
        <f t="shared" si="5"/>
        <v>1918453015024216</v>
      </c>
      <c r="AF87" s="69">
        <v>64474</v>
      </c>
      <c r="AG87">
        <v>64474</v>
      </c>
      <c r="AI87">
        <v>0</v>
      </c>
      <c r="AJ87">
        <v>0</v>
      </c>
      <c r="AK87">
        <v>0</v>
      </c>
    </row>
    <row r="88" spans="1:41">
      <c r="A88" s="152" t="s">
        <v>361</v>
      </c>
      <c r="B88" s="152" t="s">
        <v>538</v>
      </c>
      <c r="C88" s="152" t="s">
        <v>539</v>
      </c>
      <c r="D88" s="152" t="s">
        <v>540</v>
      </c>
      <c r="E88" s="152" t="s">
        <v>304</v>
      </c>
      <c r="F88" s="152" t="s">
        <v>275</v>
      </c>
      <c r="G88" s="152" t="s">
        <v>390</v>
      </c>
      <c r="H88" s="152" t="s">
        <v>436</v>
      </c>
      <c r="I88" s="152" t="s">
        <v>437</v>
      </c>
      <c r="J88" s="152" t="s">
        <v>549</v>
      </c>
      <c r="K88" s="152" t="s">
        <v>540</v>
      </c>
      <c r="L88" s="152" t="s">
        <v>393</v>
      </c>
      <c r="M88" s="152" t="s">
        <v>415</v>
      </c>
      <c r="N88" s="152" t="s">
        <v>275</v>
      </c>
      <c r="O88" s="152" t="s">
        <v>436</v>
      </c>
      <c r="P88" s="152" t="s">
        <v>47</v>
      </c>
      <c r="Q88" s="152" t="s">
        <v>439</v>
      </c>
      <c r="R88" s="152" t="s">
        <v>440</v>
      </c>
      <c r="S88" s="152" t="s">
        <v>441</v>
      </c>
      <c r="T88" s="152" t="s">
        <v>375</v>
      </c>
      <c r="U88" s="152" t="s">
        <v>376</v>
      </c>
      <c r="V88" s="152" t="s">
        <v>377</v>
      </c>
      <c r="W88" s="152" t="s">
        <v>378</v>
      </c>
      <c r="X88" s="152" t="s">
        <v>42</v>
      </c>
      <c r="Y88" s="152" t="s">
        <v>379</v>
      </c>
      <c r="Z88" s="152" t="s">
        <v>432</v>
      </c>
      <c r="AA88" s="152" t="s">
        <v>433</v>
      </c>
      <c r="AB88" s="152" t="s">
        <v>550</v>
      </c>
      <c r="AC88" s="70" t="str">
        <f t="shared" si="3"/>
        <v>0188</v>
      </c>
      <c r="AD88" s="70" t="str">
        <f t="shared" si="4"/>
        <v>19184530188</v>
      </c>
      <c r="AE88" s="70" t="str">
        <f t="shared" si="5"/>
        <v>1918453018824216</v>
      </c>
      <c r="AG88"/>
      <c r="AI88">
        <v>62258</v>
      </c>
      <c r="AJ88">
        <v>62258</v>
      </c>
    </row>
    <row r="89" spans="1:41">
      <c r="A89" s="152" t="s">
        <v>361</v>
      </c>
      <c r="B89" s="152" t="s">
        <v>538</v>
      </c>
      <c r="C89" s="152" t="s">
        <v>539</v>
      </c>
      <c r="D89" s="152" t="s">
        <v>540</v>
      </c>
      <c r="E89" s="152" t="s">
        <v>304</v>
      </c>
      <c r="F89" s="152" t="s">
        <v>275</v>
      </c>
      <c r="G89" s="152" t="s">
        <v>390</v>
      </c>
      <c r="H89" s="152" t="s">
        <v>436</v>
      </c>
      <c r="I89" s="152" t="s">
        <v>437</v>
      </c>
      <c r="J89" s="152" t="s">
        <v>549</v>
      </c>
      <c r="K89" s="152" t="s">
        <v>540</v>
      </c>
      <c r="L89" s="152" t="s">
        <v>393</v>
      </c>
      <c r="M89" s="152" t="s">
        <v>415</v>
      </c>
      <c r="N89" s="152" t="s">
        <v>275</v>
      </c>
      <c r="O89" s="152" t="s">
        <v>436</v>
      </c>
      <c r="P89" s="152" t="s">
        <v>47</v>
      </c>
      <c r="Q89" s="152" t="s">
        <v>439</v>
      </c>
      <c r="R89" s="152" t="s">
        <v>440</v>
      </c>
      <c r="S89" s="152" t="s">
        <v>441</v>
      </c>
      <c r="T89" s="152" t="s">
        <v>375</v>
      </c>
      <c r="U89" s="152" t="s">
        <v>376</v>
      </c>
      <c r="V89" s="152" t="s">
        <v>377</v>
      </c>
      <c r="W89" s="152" t="s">
        <v>378</v>
      </c>
      <c r="X89" s="152" t="s">
        <v>42</v>
      </c>
      <c r="Y89" s="152" t="s">
        <v>379</v>
      </c>
      <c r="Z89" s="152" t="s">
        <v>542</v>
      </c>
      <c r="AA89" s="152" t="s">
        <v>543</v>
      </c>
      <c r="AB89" s="152" t="s">
        <v>550</v>
      </c>
      <c r="AC89" s="70" t="str">
        <f t="shared" si="3"/>
        <v>0150</v>
      </c>
      <c r="AD89" s="70" t="str">
        <f t="shared" si="4"/>
        <v>19184530150</v>
      </c>
      <c r="AE89" s="70" t="str">
        <f t="shared" si="5"/>
        <v>1918453015024216</v>
      </c>
      <c r="AG89">
        <v>0</v>
      </c>
      <c r="AI89">
        <v>0</v>
      </c>
      <c r="AJ89">
        <v>0</v>
      </c>
      <c r="AM89">
        <v>0</v>
      </c>
      <c r="AN89">
        <v>0</v>
      </c>
      <c r="AO89">
        <v>0</v>
      </c>
    </row>
    <row r="90" spans="1:41">
      <c r="A90" s="152" t="s">
        <v>361</v>
      </c>
      <c r="B90" s="152" t="s">
        <v>538</v>
      </c>
      <c r="C90" s="152" t="s">
        <v>539</v>
      </c>
      <c r="D90" s="152" t="s">
        <v>540</v>
      </c>
      <c r="E90" s="152" t="s">
        <v>304</v>
      </c>
      <c r="F90" s="152" t="s">
        <v>275</v>
      </c>
      <c r="G90" s="152" t="s">
        <v>390</v>
      </c>
      <c r="H90" s="152" t="s">
        <v>436</v>
      </c>
      <c r="I90" s="152" t="s">
        <v>437</v>
      </c>
      <c r="J90" s="152" t="s">
        <v>549</v>
      </c>
      <c r="K90" s="152" t="s">
        <v>540</v>
      </c>
      <c r="L90" s="152" t="s">
        <v>393</v>
      </c>
      <c r="M90" s="152" t="s">
        <v>415</v>
      </c>
      <c r="N90" s="152" t="s">
        <v>275</v>
      </c>
      <c r="O90" s="152" t="s">
        <v>436</v>
      </c>
      <c r="P90" s="152" t="s">
        <v>39</v>
      </c>
      <c r="Q90" s="152" t="s">
        <v>443</v>
      </c>
      <c r="R90" s="152" t="s">
        <v>440</v>
      </c>
      <c r="S90" s="152" t="s">
        <v>441</v>
      </c>
      <c r="T90" s="152" t="s">
        <v>375</v>
      </c>
      <c r="U90" s="152" t="s">
        <v>376</v>
      </c>
      <c r="V90" s="152" t="s">
        <v>377</v>
      </c>
      <c r="W90" s="152" t="s">
        <v>378</v>
      </c>
      <c r="X90" s="152" t="s">
        <v>42</v>
      </c>
      <c r="Y90" s="152" t="s">
        <v>379</v>
      </c>
      <c r="Z90" s="152" t="s">
        <v>380</v>
      </c>
      <c r="AA90" s="152" t="s">
        <v>381</v>
      </c>
      <c r="AB90" s="152" t="s">
        <v>551</v>
      </c>
      <c r="AC90" s="70" t="str">
        <f t="shared" si="3"/>
        <v>0100</v>
      </c>
      <c r="AD90" s="70" t="str">
        <f t="shared" si="4"/>
        <v>19184830100</v>
      </c>
      <c r="AE90" s="70" t="str">
        <f t="shared" si="5"/>
        <v>1918483010024216</v>
      </c>
      <c r="AG90">
        <v>0</v>
      </c>
      <c r="AI90">
        <v>6529</v>
      </c>
      <c r="AJ90">
        <v>827.8</v>
      </c>
      <c r="AM90">
        <v>5701.2</v>
      </c>
      <c r="AN90">
        <v>1812.34</v>
      </c>
      <c r="AO90">
        <v>1812.34</v>
      </c>
    </row>
    <row r="91" spans="1:41">
      <c r="A91" s="152" t="s">
        <v>361</v>
      </c>
      <c r="B91" s="152" t="s">
        <v>538</v>
      </c>
      <c r="C91" s="152" t="s">
        <v>539</v>
      </c>
      <c r="D91" s="152" t="s">
        <v>540</v>
      </c>
      <c r="E91" s="152" t="s">
        <v>304</v>
      </c>
      <c r="F91" s="152" t="s">
        <v>275</v>
      </c>
      <c r="G91" s="152" t="s">
        <v>390</v>
      </c>
      <c r="H91" s="152" t="s">
        <v>436</v>
      </c>
      <c r="I91" s="152" t="s">
        <v>437</v>
      </c>
      <c r="J91" s="152" t="s">
        <v>549</v>
      </c>
      <c r="K91" s="152" t="s">
        <v>540</v>
      </c>
      <c r="L91" s="152" t="s">
        <v>393</v>
      </c>
      <c r="M91" s="152" t="s">
        <v>415</v>
      </c>
      <c r="N91" s="152" t="s">
        <v>275</v>
      </c>
      <c r="O91" s="152" t="s">
        <v>436</v>
      </c>
      <c r="P91" s="152" t="s">
        <v>39</v>
      </c>
      <c r="Q91" s="152" t="s">
        <v>443</v>
      </c>
      <c r="R91" s="152" t="s">
        <v>440</v>
      </c>
      <c r="S91" s="152" t="s">
        <v>441</v>
      </c>
      <c r="T91" s="152" t="s">
        <v>375</v>
      </c>
      <c r="U91" s="152" t="s">
        <v>376</v>
      </c>
      <c r="V91" s="152" t="s">
        <v>377</v>
      </c>
      <c r="W91" s="152" t="s">
        <v>378</v>
      </c>
      <c r="X91" s="152" t="s">
        <v>42</v>
      </c>
      <c r="Y91" s="152" t="s">
        <v>379</v>
      </c>
      <c r="Z91" s="152" t="s">
        <v>430</v>
      </c>
      <c r="AA91" s="152" t="s">
        <v>431</v>
      </c>
      <c r="AB91" s="152" t="s">
        <v>551</v>
      </c>
      <c r="AC91" s="70" t="str">
        <f t="shared" si="3"/>
        <v>0150</v>
      </c>
      <c r="AD91" s="70" t="str">
        <f t="shared" si="4"/>
        <v>19184830150</v>
      </c>
      <c r="AE91" s="70" t="str">
        <f t="shared" si="5"/>
        <v>1918483015024216</v>
      </c>
      <c r="AF91" s="69">
        <v>6529</v>
      </c>
      <c r="AG91">
        <v>6529</v>
      </c>
      <c r="AI91">
        <v>0</v>
      </c>
      <c r="AJ91">
        <v>0</v>
      </c>
      <c r="AK91">
        <v>0</v>
      </c>
    </row>
    <row r="92" spans="1:41">
      <c r="A92" s="152" t="s">
        <v>361</v>
      </c>
      <c r="B92" s="152" t="s">
        <v>538</v>
      </c>
      <c r="C92" s="152" t="s">
        <v>539</v>
      </c>
      <c r="D92" s="152" t="s">
        <v>540</v>
      </c>
      <c r="E92" s="152" t="s">
        <v>304</v>
      </c>
      <c r="F92" s="152" t="s">
        <v>275</v>
      </c>
      <c r="G92" s="152" t="s">
        <v>390</v>
      </c>
      <c r="H92" s="152" t="s">
        <v>436</v>
      </c>
      <c r="I92" s="152" t="s">
        <v>437</v>
      </c>
      <c r="J92" s="152" t="s">
        <v>549</v>
      </c>
      <c r="K92" s="152" t="s">
        <v>540</v>
      </c>
      <c r="L92" s="152" t="s">
        <v>393</v>
      </c>
      <c r="M92" s="152" t="s">
        <v>415</v>
      </c>
      <c r="N92" s="152" t="s">
        <v>275</v>
      </c>
      <c r="O92" s="152" t="s">
        <v>436</v>
      </c>
      <c r="P92" s="152" t="s">
        <v>39</v>
      </c>
      <c r="Q92" s="152" t="s">
        <v>443</v>
      </c>
      <c r="R92" s="152" t="s">
        <v>440</v>
      </c>
      <c r="S92" s="152" t="s">
        <v>441</v>
      </c>
      <c r="T92" s="152" t="s">
        <v>375</v>
      </c>
      <c r="U92" s="152" t="s">
        <v>376</v>
      </c>
      <c r="V92" s="152" t="s">
        <v>377</v>
      </c>
      <c r="W92" s="152" t="s">
        <v>378</v>
      </c>
      <c r="X92" s="152" t="s">
        <v>42</v>
      </c>
      <c r="Y92" s="152" t="s">
        <v>379</v>
      </c>
      <c r="Z92" s="152" t="s">
        <v>432</v>
      </c>
      <c r="AA92" s="152" t="s">
        <v>433</v>
      </c>
      <c r="AB92" s="152" t="s">
        <v>551</v>
      </c>
      <c r="AC92" s="70" t="str">
        <f t="shared" si="3"/>
        <v>0188</v>
      </c>
      <c r="AD92" s="70" t="str">
        <f t="shared" si="4"/>
        <v>19184830188</v>
      </c>
      <c r="AE92" s="70" t="str">
        <f t="shared" si="5"/>
        <v>1918483018824216</v>
      </c>
      <c r="AG92"/>
      <c r="AI92">
        <v>6528</v>
      </c>
      <c r="AJ92">
        <v>6528</v>
      </c>
      <c r="AK92"/>
    </row>
    <row r="93" spans="1:41">
      <c r="A93" s="152" t="s">
        <v>361</v>
      </c>
      <c r="B93" s="152" t="s">
        <v>538</v>
      </c>
      <c r="C93" s="152" t="s">
        <v>539</v>
      </c>
      <c r="D93" s="152" t="s">
        <v>540</v>
      </c>
      <c r="E93" s="152" t="s">
        <v>304</v>
      </c>
      <c r="F93" s="152" t="s">
        <v>275</v>
      </c>
      <c r="G93" s="152" t="s">
        <v>390</v>
      </c>
      <c r="H93" s="152" t="s">
        <v>436</v>
      </c>
      <c r="I93" s="152" t="s">
        <v>437</v>
      </c>
      <c r="J93" s="152" t="s">
        <v>549</v>
      </c>
      <c r="K93" s="152" t="s">
        <v>540</v>
      </c>
      <c r="L93" s="152" t="s">
        <v>393</v>
      </c>
      <c r="M93" s="152" t="s">
        <v>415</v>
      </c>
      <c r="N93" s="152" t="s">
        <v>275</v>
      </c>
      <c r="O93" s="152" t="s">
        <v>436</v>
      </c>
      <c r="P93" s="152" t="s">
        <v>39</v>
      </c>
      <c r="Q93" s="152" t="s">
        <v>443</v>
      </c>
      <c r="R93" s="152" t="s">
        <v>440</v>
      </c>
      <c r="S93" s="152" t="s">
        <v>441</v>
      </c>
      <c r="T93" s="152" t="s">
        <v>375</v>
      </c>
      <c r="U93" s="152" t="s">
        <v>376</v>
      </c>
      <c r="V93" s="152" t="s">
        <v>377</v>
      </c>
      <c r="W93" s="152" t="s">
        <v>378</v>
      </c>
      <c r="X93" s="152" t="s">
        <v>42</v>
      </c>
      <c r="Y93" s="152" t="s">
        <v>379</v>
      </c>
      <c r="Z93" s="152" t="s">
        <v>542</v>
      </c>
      <c r="AA93" s="152" t="s">
        <v>543</v>
      </c>
      <c r="AB93" s="152" t="s">
        <v>551</v>
      </c>
      <c r="AC93" s="70" t="str">
        <f t="shared" si="3"/>
        <v>0150</v>
      </c>
      <c r="AD93" s="70" t="str">
        <f t="shared" si="4"/>
        <v>19184830150</v>
      </c>
      <c r="AE93" s="70" t="str">
        <f t="shared" si="5"/>
        <v>1918483015024216</v>
      </c>
      <c r="AG93">
        <v>0</v>
      </c>
      <c r="AI93">
        <v>0</v>
      </c>
      <c r="AJ93">
        <v>0</v>
      </c>
      <c r="AK93"/>
      <c r="AM93">
        <v>0</v>
      </c>
      <c r="AN93">
        <v>0</v>
      </c>
      <c r="AO93">
        <v>0</v>
      </c>
    </row>
    <row r="94" spans="1:41">
      <c r="A94" s="152" t="s">
        <v>361</v>
      </c>
      <c r="B94" s="152" t="s">
        <v>538</v>
      </c>
      <c r="C94" s="152" t="s">
        <v>539</v>
      </c>
      <c r="D94" s="152" t="s">
        <v>540</v>
      </c>
      <c r="E94" s="152" t="s">
        <v>304</v>
      </c>
      <c r="F94" s="152" t="s">
        <v>275</v>
      </c>
      <c r="G94" s="152" t="s">
        <v>390</v>
      </c>
      <c r="H94" s="152" t="s">
        <v>436</v>
      </c>
      <c r="I94" s="152" t="s">
        <v>437</v>
      </c>
      <c r="J94" s="152" t="s">
        <v>549</v>
      </c>
      <c r="K94" s="152" t="s">
        <v>540</v>
      </c>
      <c r="L94" s="152" t="s">
        <v>393</v>
      </c>
      <c r="M94" s="152" t="s">
        <v>415</v>
      </c>
      <c r="N94" s="152" t="s">
        <v>275</v>
      </c>
      <c r="O94" s="152" t="s">
        <v>436</v>
      </c>
      <c r="P94" s="152" t="s">
        <v>56</v>
      </c>
      <c r="Q94" s="152" t="s">
        <v>445</v>
      </c>
      <c r="R94" s="152" t="s">
        <v>440</v>
      </c>
      <c r="S94" s="152" t="s">
        <v>441</v>
      </c>
      <c r="T94" s="152" t="s">
        <v>375</v>
      </c>
      <c r="U94" s="152" t="s">
        <v>376</v>
      </c>
      <c r="V94" s="152" t="s">
        <v>377</v>
      </c>
      <c r="W94" s="152" t="s">
        <v>378</v>
      </c>
      <c r="X94" s="152" t="s">
        <v>42</v>
      </c>
      <c r="Y94" s="152" t="s">
        <v>379</v>
      </c>
      <c r="Z94" s="152" t="s">
        <v>380</v>
      </c>
      <c r="AA94" s="152" t="s">
        <v>381</v>
      </c>
      <c r="AB94" s="152" t="s">
        <v>552</v>
      </c>
      <c r="AC94" s="70" t="str">
        <f t="shared" si="3"/>
        <v>0100</v>
      </c>
      <c r="AD94" s="70" t="str">
        <f t="shared" si="4"/>
        <v>19184930100</v>
      </c>
      <c r="AE94" s="70" t="str">
        <f t="shared" si="5"/>
        <v>1918493010024216</v>
      </c>
      <c r="AG94">
        <v>0</v>
      </c>
      <c r="AI94">
        <v>4210058</v>
      </c>
      <c r="AJ94">
        <v>17100</v>
      </c>
      <c r="AK94"/>
      <c r="AM94">
        <v>4192958</v>
      </c>
      <c r="AN94">
        <v>3798771.13</v>
      </c>
      <c r="AO94">
        <v>3798771.13</v>
      </c>
    </row>
    <row r="95" spans="1:41">
      <c r="A95" s="152" t="s">
        <v>361</v>
      </c>
      <c r="B95" s="152" t="s">
        <v>538</v>
      </c>
      <c r="C95" s="152" t="s">
        <v>539</v>
      </c>
      <c r="D95" s="152" t="s">
        <v>540</v>
      </c>
      <c r="E95" s="152" t="s">
        <v>304</v>
      </c>
      <c r="F95" s="152" t="s">
        <v>275</v>
      </c>
      <c r="G95" s="152" t="s">
        <v>390</v>
      </c>
      <c r="H95" s="152" t="s">
        <v>436</v>
      </c>
      <c r="I95" s="152" t="s">
        <v>437</v>
      </c>
      <c r="J95" s="152" t="s">
        <v>549</v>
      </c>
      <c r="K95" s="152" t="s">
        <v>540</v>
      </c>
      <c r="L95" s="152" t="s">
        <v>393</v>
      </c>
      <c r="M95" s="152" t="s">
        <v>415</v>
      </c>
      <c r="N95" s="152" t="s">
        <v>275</v>
      </c>
      <c r="O95" s="152" t="s">
        <v>436</v>
      </c>
      <c r="P95" s="152" t="s">
        <v>56</v>
      </c>
      <c r="Q95" s="152" t="s">
        <v>445</v>
      </c>
      <c r="R95" s="152" t="s">
        <v>440</v>
      </c>
      <c r="S95" s="152" t="s">
        <v>441</v>
      </c>
      <c r="T95" s="152" t="s">
        <v>375</v>
      </c>
      <c r="U95" s="152" t="s">
        <v>376</v>
      </c>
      <c r="V95" s="152" t="s">
        <v>377</v>
      </c>
      <c r="W95" s="152" t="s">
        <v>378</v>
      </c>
      <c r="X95" s="152" t="s">
        <v>42</v>
      </c>
      <c r="Y95" s="152" t="s">
        <v>379</v>
      </c>
      <c r="Z95" s="152" t="s">
        <v>430</v>
      </c>
      <c r="AA95" s="152" t="s">
        <v>431</v>
      </c>
      <c r="AB95" s="152" t="s">
        <v>552</v>
      </c>
      <c r="AC95" s="70" t="str">
        <f t="shared" si="3"/>
        <v>0150</v>
      </c>
      <c r="AD95" s="70" t="str">
        <f t="shared" si="4"/>
        <v>19184930150</v>
      </c>
      <c r="AE95" s="70" t="str">
        <f t="shared" si="5"/>
        <v>1918493015024216</v>
      </c>
      <c r="AF95" s="69">
        <v>3030500</v>
      </c>
      <c r="AG95" s="69">
        <v>3030500</v>
      </c>
      <c r="AI95">
        <v>0</v>
      </c>
      <c r="AJ95">
        <v>0</v>
      </c>
      <c r="AK95" s="69">
        <v>0</v>
      </c>
    </row>
    <row r="96" spans="1:41">
      <c r="A96" s="152" t="s">
        <v>361</v>
      </c>
      <c r="B96" s="152" t="s">
        <v>538</v>
      </c>
      <c r="C96" s="152" t="s">
        <v>539</v>
      </c>
      <c r="D96" s="152" t="s">
        <v>540</v>
      </c>
      <c r="E96" s="152" t="s">
        <v>304</v>
      </c>
      <c r="F96" s="152" t="s">
        <v>275</v>
      </c>
      <c r="G96" s="152" t="s">
        <v>390</v>
      </c>
      <c r="H96" s="152" t="s">
        <v>436</v>
      </c>
      <c r="I96" s="152" t="s">
        <v>437</v>
      </c>
      <c r="J96" s="152" t="s">
        <v>549</v>
      </c>
      <c r="K96" s="152" t="s">
        <v>540</v>
      </c>
      <c r="L96" s="152" t="s">
        <v>393</v>
      </c>
      <c r="M96" s="152" t="s">
        <v>415</v>
      </c>
      <c r="N96" s="152" t="s">
        <v>275</v>
      </c>
      <c r="O96" s="152" t="s">
        <v>436</v>
      </c>
      <c r="P96" s="152" t="s">
        <v>56</v>
      </c>
      <c r="Q96" s="152" t="s">
        <v>445</v>
      </c>
      <c r="R96" s="152" t="s">
        <v>440</v>
      </c>
      <c r="S96" s="152" t="s">
        <v>441</v>
      </c>
      <c r="T96" s="152" t="s">
        <v>375</v>
      </c>
      <c r="U96" s="152" t="s">
        <v>376</v>
      </c>
      <c r="V96" s="152" t="s">
        <v>377</v>
      </c>
      <c r="W96" s="152" t="s">
        <v>378</v>
      </c>
      <c r="X96" s="152" t="s">
        <v>42</v>
      </c>
      <c r="Y96" s="152" t="s">
        <v>379</v>
      </c>
      <c r="Z96" s="152" t="s">
        <v>432</v>
      </c>
      <c r="AA96" s="152" t="s">
        <v>433</v>
      </c>
      <c r="AB96" s="152" t="s">
        <v>552</v>
      </c>
      <c r="AC96" s="70" t="str">
        <f t="shared" si="3"/>
        <v>0188</v>
      </c>
      <c r="AD96" s="70" t="str">
        <f t="shared" si="4"/>
        <v>19184930188</v>
      </c>
      <c r="AE96" s="70" t="str">
        <f t="shared" si="5"/>
        <v>1918493018824216</v>
      </c>
      <c r="AG96"/>
      <c r="AI96">
        <v>2767928</v>
      </c>
      <c r="AJ96">
        <v>2767928</v>
      </c>
      <c r="AK96"/>
    </row>
    <row r="97" spans="1:41">
      <c r="A97" s="152" t="s">
        <v>361</v>
      </c>
      <c r="B97" s="152" t="s">
        <v>538</v>
      </c>
      <c r="C97" s="152" t="s">
        <v>539</v>
      </c>
      <c r="D97" s="152" t="s">
        <v>540</v>
      </c>
      <c r="E97" s="152" t="s">
        <v>304</v>
      </c>
      <c r="F97" s="152" t="s">
        <v>275</v>
      </c>
      <c r="G97" s="152" t="s">
        <v>390</v>
      </c>
      <c r="H97" s="152" t="s">
        <v>436</v>
      </c>
      <c r="I97" s="152" t="s">
        <v>437</v>
      </c>
      <c r="J97" s="152" t="s">
        <v>549</v>
      </c>
      <c r="K97" s="152" t="s">
        <v>540</v>
      </c>
      <c r="L97" s="152" t="s">
        <v>393</v>
      </c>
      <c r="M97" s="152" t="s">
        <v>415</v>
      </c>
      <c r="N97" s="152" t="s">
        <v>275</v>
      </c>
      <c r="O97" s="152" t="s">
        <v>436</v>
      </c>
      <c r="P97" s="152" t="s">
        <v>56</v>
      </c>
      <c r="Q97" s="152" t="s">
        <v>445</v>
      </c>
      <c r="R97" s="152" t="s">
        <v>440</v>
      </c>
      <c r="S97" s="152" t="s">
        <v>441</v>
      </c>
      <c r="T97" s="152" t="s">
        <v>375</v>
      </c>
      <c r="U97" s="152" t="s">
        <v>376</v>
      </c>
      <c r="V97" s="152" t="s">
        <v>377</v>
      </c>
      <c r="W97" s="152" t="s">
        <v>378</v>
      </c>
      <c r="X97" s="152" t="s">
        <v>42</v>
      </c>
      <c r="Y97" s="152" t="s">
        <v>379</v>
      </c>
      <c r="Z97" s="152" t="s">
        <v>542</v>
      </c>
      <c r="AA97" s="152" t="s">
        <v>543</v>
      </c>
      <c r="AB97" s="152" t="s">
        <v>552</v>
      </c>
      <c r="AC97" s="70" t="str">
        <f t="shared" si="3"/>
        <v>0150</v>
      </c>
      <c r="AD97" s="70" t="str">
        <f t="shared" si="4"/>
        <v>19184930150</v>
      </c>
      <c r="AE97" s="70" t="str">
        <f t="shared" si="5"/>
        <v>1918493015024216</v>
      </c>
      <c r="AG97">
        <v>0</v>
      </c>
      <c r="AI97">
        <v>0</v>
      </c>
      <c r="AJ97">
        <v>0</v>
      </c>
      <c r="AK97"/>
      <c r="AM97">
        <v>0</v>
      </c>
      <c r="AN97">
        <v>0</v>
      </c>
      <c r="AO97">
        <v>0</v>
      </c>
    </row>
    <row r="98" spans="1:41">
      <c r="A98" s="152" t="s">
        <v>361</v>
      </c>
      <c r="B98" s="152" t="s">
        <v>538</v>
      </c>
      <c r="C98" s="152" t="s">
        <v>539</v>
      </c>
      <c r="D98" s="152" t="s">
        <v>540</v>
      </c>
      <c r="E98" s="152" t="s">
        <v>304</v>
      </c>
      <c r="F98" s="152" t="s">
        <v>275</v>
      </c>
      <c r="G98" s="152" t="s">
        <v>390</v>
      </c>
      <c r="H98" s="152" t="s">
        <v>447</v>
      </c>
      <c r="I98" s="152" t="s">
        <v>448</v>
      </c>
      <c r="J98" s="152" t="s">
        <v>449</v>
      </c>
      <c r="K98" s="152" t="s">
        <v>540</v>
      </c>
      <c r="L98" s="152" t="s">
        <v>393</v>
      </c>
      <c r="M98" s="152" t="s">
        <v>394</v>
      </c>
      <c r="N98" s="152" t="s">
        <v>275</v>
      </c>
      <c r="O98" s="152" t="s">
        <v>447</v>
      </c>
      <c r="P98" s="152" t="s">
        <v>79</v>
      </c>
      <c r="Q98" s="152" t="s">
        <v>450</v>
      </c>
      <c r="R98" s="152" t="s">
        <v>451</v>
      </c>
      <c r="S98" s="152" t="s">
        <v>452</v>
      </c>
      <c r="T98" s="152" t="s">
        <v>398</v>
      </c>
      <c r="U98" s="152" t="s">
        <v>399</v>
      </c>
      <c r="V98" s="152" t="s">
        <v>377</v>
      </c>
      <c r="W98" s="152" t="s">
        <v>378</v>
      </c>
      <c r="X98" s="152" t="s">
        <v>42</v>
      </c>
      <c r="Y98" s="152" t="s">
        <v>379</v>
      </c>
      <c r="Z98" s="152" t="s">
        <v>430</v>
      </c>
      <c r="AA98" s="152" t="s">
        <v>431</v>
      </c>
      <c r="AB98" s="152" t="s">
        <v>553</v>
      </c>
      <c r="AC98" s="70" t="str">
        <f t="shared" si="3"/>
        <v>0150</v>
      </c>
      <c r="AD98" s="70" t="str">
        <f t="shared" si="4"/>
        <v>19185130150</v>
      </c>
      <c r="AE98" s="70" t="str">
        <f t="shared" si="5"/>
        <v>1918513015024216</v>
      </c>
      <c r="AF98" s="69">
        <v>445707</v>
      </c>
      <c r="AG98">
        <v>415907</v>
      </c>
      <c r="AI98">
        <v>415907</v>
      </c>
      <c r="AJ98">
        <v>415907</v>
      </c>
      <c r="AK98"/>
    </row>
    <row r="99" spans="1:41">
      <c r="A99" s="152" t="s">
        <v>361</v>
      </c>
      <c r="B99" s="152" t="s">
        <v>538</v>
      </c>
      <c r="C99" s="152" t="s">
        <v>539</v>
      </c>
      <c r="D99" s="152" t="s">
        <v>540</v>
      </c>
      <c r="E99" s="152" t="s">
        <v>304</v>
      </c>
      <c r="F99" s="152" t="s">
        <v>275</v>
      </c>
      <c r="G99" s="152" t="s">
        <v>390</v>
      </c>
      <c r="H99" s="152" t="s">
        <v>447</v>
      </c>
      <c r="I99" s="152" t="s">
        <v>448</v>
      </c>
      <c r="J99" s="152" t="s">
        <v>449</v>
      </c>
      <c r="K99" s="152" t="s">
        <v>540</v>
      </c>
      <c r="L99" s="152" t="s">
        <v>393</v>
      </c>
      <c r="M99" s="152" t="s">
        <v>394</v>
      </c>
      <c r="N99" s="152" t="s">
        <v>275</v>
      </c>
      <c r="O99" s="152" t="s">
        <v>447</v>
      </c>
      <c r="P99" s="152" t="s">
        <v>79</v>
      </c>
      <c r="Q99" s="152" t="s">
        <v>450</v>
      </c>
      <c r="R99" s="152" t="s">
        <v>451</v>
      </c>
      <c r="S99" s="152" t="s">
        <v>452</v>
      </c>
      <c r="T99" s="152" t="s">
        <v>398</v>
      </c>
      <c r="U99" s="152" t="s">
        <v>399</v>
      </c>
      <c r="V99" s="152" t="s">
        <v>377</v>
      </c>
      <c r="W99" s="152" t="s">
        <v>378</v>
      </c>
      <c r="X99" s="152" t="s">
        <v>42</v>
      </c>
      <c r="Y99" s="152" t="s">
        <v>379</v>
      </c>
      <c r="Z99" s="152" t="s">
        <v>542</v>
      </c>
      <c r="AA99" s="152" t="s">
        <v>543</v>
      </c>
      <c r="AB99" s="152" t="s">
        <v>553</v>
      </c>
      <c r="AC99" s="70" t="str">
        <f t="shared" si="3"/>
        <v>0150</v>
      </c>
      <c r="AD99" s="70" t="str">
        <f t="shared" si="4"/>
        <v>19185130150</v>
      </c>
      <c r="AE99" s="70" t="str">
        <f t="shared" si="5"/>
        <v>1918513015024216</v>
      </c>
      <c r="AG99">
        <v>29800</v>
      </c>
      <c r="AI99">
        <v>29800</v>
      </c>
      <c r="AJ99">
        <v>0</v>
      </c>
      <c r="AK99"/>
      <c r="AM99">
        <v>29800</v>
      </c>
      <c r="AN99">
        <v>22600</v>
      </c>
      <c r="AO99">
        <v>22600</v>
      </c>
    </row>
    <row r="100" spans="1:41">
      <c r="A100" s="152" t="s">
        <v>361</v>
      </c>
      <c r="B100" s="152" t="s">
        <v>538</v>
      </c>
      <c r="C100" s="152" t="s">
        <v>539</v>
      </c>
      <c r="D100" s="152" t="s">
        <v>540</v>
      </c>
      <c r="E100" s="152" t="s">
        <v>304</v>
      </c>
      <c r="F100" s="152" t="s">
        <v>366</v>
      </c>
      <c r="G100" s="152" t="s">
        <v>367</v>
      </c>
      <c r="H100" s="152" t="s">
        <v>454</v>
      </c>
      <c r="I100" s="152" t="s">
        <v>455</v>
      </c>
      <c r="J100" s="152" t="s">
        <v>456</v>
      </c>
      <c r="K100" s="152" t="s">
        <v>540</v>
      </c>
      <c r="L100" s="152" t="s">
        <v>370</v>
      </c>
      <c r="M100" s="152" t="s">
        <v>371</v>
      </c>
      <c r="N100" s="152" t="s">
        <v>366</v>
      </c>
      <c r="O100" s="152" t="s">
        <v>454</v>
      </c>
      <c r="P100" s="152" t="s">
        <v>79</v>
      </c>
      <c r="Q100" s="152" t="s">
        <v>457</v>
      </c>
      <c r="R100" s="152" t="s">
        <v>458</v>
      </c>
      <c r="S100" s="152" t="s">
        <v>459</v>
      </c>
      <c r="T100" s="152" t="s">
        <v>375</v>
      </c>
      <c r="U100" s="152" t="s">
        <v>376</v>
      </c>
      <c r="V100" s="152" t="s">
        <v>377</v>
      </c>
      <c r="W100" s="152" t="s">
        <v>378</v>
      </c>
      <c r="X100" s="152" t="s">
        <v>42</v>
      </c>
      <c r="Y100" s="152" t="s">
        <v>379</v>
      </c>
      <c r="Z100" s="152" t="s">
        <v>380</v>
      </c>
      <c r="AA100" s="152" t="s">
        <v>381</v>
      </c>
      <c r="AB100" s="152" t="s">
        <v>554</v>
      </c>
      <c r="AC100" s="70" t="str">
        <f t="shared" si="3"/>
        <v>0100</v>
      </c>
      <c r="AD100" s="70" t="str">
        <f t="shared" si="4"/>
        <v>19184430100</v>
      </c>
      <c r="AE100" s="70" t="str">
        <f t="shared" si="5"/>
        <v>1918443010024216</v>
      </c>
      <c r="AF100" s="69">
        <v>5000000</v>
      </c>
      <c r="AG100">
        <v>5000000</v>
      </c>
      <c r="AI100">
        <v>0</v>
      </c>
      <c r="AJ100">
        <v>0</v>
      </c>
      <c r="AK100" s="69">
        <v>0</v>
      </c>
    </row>
    <row r="101" spans="1:41">
      <c r="A101" s="152" t="s">
        <v>361</v>
      </c>
      <c r="B101" s="152" t="s">
        <v>538</v>
      </c>
      <c r="C101" s="152" t="s">
        <v>539</v>
      </c>
      <c r="D101" s="152" t="s">
        <v>540</v>
      </c>
      <c r="E101" s="152" t="s">
        <v>304</v>
      </c>
      <c r="F101" s="152" t="s">
        <v>366</v>
      </c>
      <c r="G101" s="152" t="s">
        <v>367</v>
      </c>
      <c r="H101" s="152" t="s">
        <v>454</v>
      </c>
      <c r="I101" s="152" t="s">
        <v>455</v>
      </c>
      <c r="J101" s="152" t="s">
        <v>456</v>
      </c>
      <c r="K101" s="152" t="s">
        <v>540</v>
      </c>
      <c r="L101" s="152" t="s">
        <v>370</v>
      </c>
      <c r="M101" s="152" t="s">
        <v>371</v>
      </c>
      <c r="N101" s="152" t="s">
        <v>366</v>
      </c>
      <c r="O101" s="152" t="s">
        <v>454</v>
      </c>
      <c r="P101" s="152" t="s">
        <v>79</v>
      </c>
      <c r="Q101" s="152" t="s">
        <v>457</v>
      </c>
      <c r="R101" s="152" t="s">
        <v>458</v>
      </c>
      <c r="S101" s="152" t="s">
        <v>459</v>
      </c>
      <c r="T101" s="152" t="s">
        <v>375</v>
      </c>
      <c r="U101" s="152" t="s">
        <v>376</v>
      </c>
      <c r="V101" s="152" t="s">
        <v>377</v>
      </c>
      <c r="W101" s="152" t="s">
        <v>378</v>
      </c>
      <c r="X101" s="152" t="s">
        <v>375</v>
      </c>
      <c r="Y101" s="152" t="s">
        <v>383</v>
      </c>
      <c r="Z101" s="152" t="s">
        <v>380</v>
      </c>
      <c r="AA101" s="152" t="s">
        <v>381</v>
      </c>
      <c r="AB101" s="152" t="s">
        <v>554</v>
      </c>
      <c r="AC101" s="70" t="str">
        <f t="shared" si="3"/>
        <v>0100</v>
      </c>
      <c r="AD101" s="70" t="str">
        <f t="shared" si="4"/>
        <v>19184410100</v>
      </c>
      <c r="AE101" s="70" t="str">
        <f t="shared" si="5"/>
        <v>1918441010024216</v>
      </c>
      <c r="AF101" s="69">
        <v>3000000</v>
      </c>
      <c r="AG101" s="69">
        <v>3000000</v>
      </c>
      <c r="AI101">
        <v>1192316</v>
      </c>
      <c r="AJ101">
        <v>0</v>
      </c>
      <c r="AK101" s="69">
        <v>1192316</v>
      </c>
    </row>
    <row r="102" spans="1:41">
      <c r="A102" s="152" t="s">
        <v>361</v>
      </c>
      <c r="B102" s="152" t="s">
        <v>538</v>
      </c>
      <c r="C102" s="152" t="s">
        <v>539</v>
      </c>
      <c r="D102" s="152" t="s">
        <v>540</v>
      </c>
      <c r="E102" s="152" t="s">
        <v>304</v>
      </c>
      <c r="F102" s="152" t="s">
        <v>366</v>
      </c>
      <c r="G102" s="152" t="s">
        <v>367</v>
      </c>
      <c r="H102" s="152" t="s">
        <v>454</v>
      </c>
      <c r="I102" s="152" t="s">
        <v>455</v>
      </c>
      <c r="J102" s="152" t="s">
        <v>456</v>
      </c>
      <c r="K102" s="152" t="s">
        <v>540</v>
      </c>
      <c r="L102" s="152" t="s">
        <v>370</v>
      </c>
      <c r="M102" s="152" t="s">
        <v>371</v>
      </c>
      <c r="N102" s="152" t="s">
        <v>366</v>
      </c>
      <c r="O102" s="152" t="s">
        <v>454</v>
      </c>
      <c r="P102" s="152" t="s">
        <v>47</v>
      </c>
      <c r="Q102" s="152" t="s">
        <v>461</v>
      </c>
      <c r="R102" s="152" t="s">
        <v>458</v>
      </c>
      <c r="S102" s="152" t="s">
        <v>459</v>
      </c>
      <c r="T102" s="152" t="s">
        <v>375</v>
      </c>
      <c r="U102" s="152" t="s">
        <v>376</v>
      </c>
      <c r="V102" s="152" t="s">
        <v>377</v>
      </c>
      <c r="W102" s="152" t="s">
        <v>378</v>
      </c>
      <c r="X102" s="152" t="s">
        <v>42</v>
      </c>
      <c r="Y102" s="152" t="s">
        <v>379</v>
      </c>
      <c r="Z102" s="152" t="s">
        <v>380</v>
      </c>
      <c r="AA102" s="152" t="s">
        <v>381</v>
      </c>
      <c r="AB102" s="152" t="s">
        <v>555</v>
      </c>
      <c r="AC102" s="70" t="str">
        <f t="shared" si="3"/>
        <v>0100</v>
      </c>
      <c r="AD102" s="70" t="str">
        <f t="shared" si="4"/>
        <v>19184630100</v>
      </c>
      <c r="AE102" s="70" t="str">
        <f t="shared" si="5"/>
        <v>1918463010024216</v>
      </c>
      <c r="AF102" s="69">
        <v>10000000</v>
      </c>
      <c r="AG102" s="69">
        <v>10000000</v>
      </c>
      <c r="AI102">
        <v>32002931</v>
      </c>
      <c r="AJ102">
        <v>510308.1</v>
      </c>
      <c r="AM102">
        <v>31492622.899999999</v>
      </c>
      <c r="AN102">
        <v>17907801.760000002</v>
      </c>
      <c r="AO102">
        <v>17892522.829999998</v>
      </c>
    </row>
    <row r="103" spans="1:41">
      <c r="A103" s="152" t="s">
        <v>361</v>
      </c>
      <c r="B103" s="152" t="s">
        <v>538</v>
      </c>
      <c r="C103" s="152" t="s">
        <v>539</v>
      </c>
      <c r="D103" s="152" t="s">
        <v>540</v>
      </c>
      <c r="E103" s="152" t="s">
        <v>304</v>
      </c>
      <c r="F103" s="152" t="s">
        <v>366</v>
      </c>
      <c r="G103" s="152" t="s">
        <v>367</v>
      </c>
      <c r="H103" s="152" t="s">
        <v>454</v>
      </c>
      <c r="I103" s="152" t="s">
        <v>455</v>
      </c>
      <c r="J103" s="152" t="s">
        <v>456</v>
      </c>
      <c r="K103" s="152" t="s">
        <v>540</v>
      </c>
      <c r="L103" s="152" t="s">
        <v>370</v>
      </c>
      <c r="M103" s="152" t="s">
        <v>371</v>
      </c>
      <c r="N103" s="152" t="s">
        <v>366</v>
      </c>
      <c r="O103" s="152" t="s">
        <v>454</v>
      </c>
      <c r="P103" s="152" t="s">
        <v>47</v>
      </c>
      <c r="Q103" s="152" t="s">
        <v>461</v>
      </c>
      <c r="R103" s="152" t="s">
        <v>458</v>
      </c>
      <c r="S103" s="152" t="s">
        <v>459</v>
      </c>
      <c r="T103" s="152" t="s">
        <v>375</v>
      </c>
      <c r="U103" s="152" t="s">
        <v>376</v>
      </c>
      <c r="V103" s="152" t="s">
        <v>377</v>
      </c>
      <c r="W103" s="152" t="s">
        <v>378</v>
      </c>
      <c r="X103" s="152" t="s">
        <v>375</v>
      </c>
      <c r="Y103" s="152" t="s">
        <v>383</v>
      </c>
      <c r="Z103" s="152" t="s">
        <v>380</v>
      </c>
      <c r="AA103" s="152" t="s">
        <v>381</v>
      </c>
      <c r="AB103" s="152" t="s">
        <v>555</v>
      </c>
      <c r="AC103" s="70" t="str">
        <f t="shared" si="3"/>
        <v>0100</v>
      </c>
      <c r="AD103" s="70" t="str">
        <f t="shared" si="4"/>
        <v>19184610100</v>
      </c>
      <c r="AE103" s="70" t="str">
        <f t="shared" si="5"/>
        <v>1918461010024216</v>
      </c>
      <c r="AF103" s="69">
        <v>1000000</v>
      </c>
      <c r="AG103" s="69">
        <v>1000000</v>
      </c>
      <c r="AI103">
        <v>2807684</v>
      </c>
      <c r="AJ103">
        <v>367485.97</v>
      </c>
      <c r="AK103" s="69">
        <v>0</v>
      </c>
      <c r="AM103">
        <v>2440198.0299999998</v>
      </c>
      <c r="AN103">
        <v>2273556.0699999998</v>
      </c>
      <c r="AO103">
        <v>2273556.0699999998</v>
      </c>
    </row>
    <row r="104" spans="1:41">
      <c r="A104" s="152" t="s">
        <v>361</v>
      </c>
      <c r="B104" s="152" t="s">
        <v>538</v>
      </c>
      <c r="C104" s="152" t="s">
        <v>539</v>
      </c>
      <c r="D104" s="152" t="s">
        <v>540</v>
      </c>
      <c r="E104" s="152" t="s">
        <v>304</v>
      </c>
      <c r="F104" s="152" t="s">
        <v>366</v>
      </c>
      <c r="G104" s="152" t="s">
        <v>367</v>
      </c>
      <c r="H104" s="152" t="s">
        <v>454</v>
      </c>
      <c r="I104" s="152" t="s">
        <v>455</v>
      </c>
      <c r="J104" s="152" t="s">
        <v>456</v>
      </c>
      <c r="K104" s="152" t="s">
        <v>540</v>
      </c>
      <c r="L104" s="152" t="s">
        <v>370</v>
      </c>
      <c r="M104" s="152" t="s">
        <v>371</v>
      </c>
      <c r="N104" s="152" t="s">
        <v>366</v>
      </c>
      <c r="O104" s="152" t="s">
        <v>454</v>
      </c>
      <c r="P104" s="152" t="s">
        <v>52</v>
      </c>
      <c r="Q104" s="152" t="s">
        <v>465</v>
      </c>
      <c r="R104" s="152" t="s">
        <v>458</v>
      </c>
      <c r="S104" s="152" t="s">
        <v>459</v>
      </c>
      <c r="T104" s="152" t="s">
        <v>375</v>
      </c>
      <c r="U104" s="152" t="s">
        <v>376</v>
      </c>
      <c r="V104" s="152" t="s">
        <v>377</v>
      </c>
      <c r="W104" s="152" t="s">
        <v>378</v>
      </c>
      <c r="X104" s="152" t="s">
        <v>42</v>
      </c>
      <c r="Y104" s="152" t="s">
        <v>379</v>
      </c>
      <c r="Z104" s="152" t="s">
        <v>380</v>
      </c>
      <c r="AA104" s="152" t="s">
        <v>381</v>
      </c>
      <c r="AB104" s="152" t="s">
        <v>556</v>
      </c>
      <c r="AC104" s="70" t="str">
        <f t="shared" si="3"/>
        <v>0100</v>
      </c>
      <c r="AD104" s="70" t="str">
        <f t="shared" si="4"/>
        <v>19184730100</v>
      </c>
      <c r="AE104" s="70" t="str">
        <f t="shared" si="5"/>
        <v>1918473010024216</v>
      </c>
      <c r="AF104" s="69">
        <v>500000</v>
      </c>
      <c r="AG104" s="69">
        <v>500000</v>
      </c>
      <c r="AI104">
        <v>500000</v>
      </c>
      <c r="AJ104">
        <v>500000</v>
      </c>
    </row>
    <row r="105" spans="1:41">
      <c r="A105" s="152" t="s">
        <v>361</v>
      </c>
      <c r="B105" s="152" t="s">
        <v>538</v>
      </c>
      <c r="C105" s="152" t="s">
        <v>539</v>
      </c>
      <c r="D105" s="152" t="s">
        <v>540</v>
      </c>
      <c r="E105" s="152" t="s">
        <v>304</v>
      </c>
      <c r="F105" s="152" t="s">
        <v>366</v>
      </c>
      <c r="G105" s="152" t="s">
        <v>367</v>
      </c>
      <c r="H105" s="152" t="s">
        <v>454</v>
      </c>
      <c r="I105" s="152" t="s">
        <v>455</v>
      </c>
      <c r="J105" s="152" t="s">
        <v>456</v>
      </c>
      <c r="K105" s="152" t="s">
        <v>540</v>
      </c>
      <c r="L105" s="152" t="s">
        <v>370</v>
      </c>
      <c r="M105" s="152" t="s">
        <v>371</v>
      </c>
      <c r="N105" s="152" t="s">
        <v>366</v>
      </c>
      <c r="O105" s="152" t="s">
        <v>454</v>
      </c>
      <c r="P105" s="152" t="s">
        <v>52</v>
      </c>
      <c r="Q105" s="152" t="s">
        <v>465</v>
      </c>
      <c r="R105" s="152" t="s">
        <v>458</v>
      </c>
      <c r="S105" s="152" t="s">
        <v>459</v>
      </c>
      <c r="T105" s="152" t="s">
        <v>375</v>
      </c>
      <c r="U105" s="152" t="s">
        <v>376</v>
      </c>
      <c r="V105" s="152" t="s">
        <v>377</v>
      </c>
      <c r="W105" s="152" t="s">
        <v>378</v>
      </c>
      <c r="X105" s="152" t="s">
        <v>375</v>
      </c>
      <c r="Y105" s="152" t="s">
        <v>383</v>
      </c>
      <c r="Z105" s="152" t="s">
        <v>380</v>
      </c>
      <c r="AA105" s="152" t="s">
        <v>381</v>
      </c>
      <c r="AB105" s="152" t="s">
        <v>556</v>
      </c>
      <c r="AC105" s="70" t="str">
        <f t="shared" si="3"/>
        <v>0100</v>
      </c>
      <c r="AD105" s="70" t="str">
        <f t="shared" si="4"/>
        <v>19184710100</v>
      </c>
      <c r="AE105" s="70" t="str">
        <f t="shared" si="5"/>
        <v>1918471010024216</v>
      </c>
      <c r="AF105" s="69">
        <v>500000</v>
      </c>
      <c r="AG105" s="69">
        <v>500000</v>
      </c>
      <c r="AI105">
        <v>500000</v>
      </c>
      <c r="AJ105">
        <v>500000</v>
      </c>
    </row>
    <row r="106" spans="1:41">
      <c r="A106" s="152" t="s">
        <v>361</v>
      </c>
      <c r="B106" s="152" t="s">
        <v>538</v>
      </c>
      <c r="C106" s="152" t="s">
        <v>539</v>
      </c>
      <c r="D106" s="152" t="s">
        <v>540</v>
      </c>
      <c r="E106" s="152" t="s">
        <v>304</v>
      </c>
      <c r="F106" s="152" t="s">
        <v>557</v>
      </c>
      <c r="G106" s="152" t="s">
        <v>558</v>
      </c>
      <c r="H106" s="152" t="s">
        <v>559</v>
      </c>
      <c r="I106" s="152" t="s">
        <v>560</v>
      </c>
      <c r="J106" s="152" t="s">
        <v>561</v>
      </c>
      <c r="K106" s="152" t="s">
        <v>540</v>
      </c>
      <c r="L106" s="152" t="s">
        <v>370</v>
      </c>
      <c r="M106" s="152" t="s">
        <v>562</v>
      </c>
      <c r="N106" s="152" t="s">
        <v>557</v>
      </c>
      <c r="O106" s="152" t="s">
        <v>559</v>
      </c>
      <c r="P106" s="152" t="s">
        <v>79</v>
      </c>
      <c r="Q106" s="152" t="s">
        <v>563</v>
      </c>
      <c r="R106" s="152" t="s">
        <v>564</v>
      </c>
      <c r="S106" s="152" t="s">
        <v>565</v>
      </c>
      <c r="T106" s="152" t="s">
        <v>475</v>
      </c>
      <c r="U106" s="152" t="s">
        <v>476</v>
      </c>
      <c r="V106" s="152" t="s">
        <v>377</v>
      </c>
      <c r="W106" s="152" t="s">
        <v>378</v>
      </c>
      <c r="X106" s="152" t="s">
        <v>566</v>
      </c>
      <c r="Y106" s="152" t="s">
        <v>567</v>
      </c>
      <c r="Z106" s="152" t="s">
        <v>380</v>
      </c>
      <c r="AA106" s="152" t="s">
        <v>381</v>
      </c>
      <c r="AB106" s="152" t="s">
        <v>568</v>
      </c>
      <c r="AC106" s="70" t="str">
        <f t="shared" si="3"/>
        <v>0100</v>
      </c>
      <c r="AD106" s="70" t="str">
        <f t="shared" si="4"/>
        <v>19184160100</v>
      </c>
      <c r="AE106" s="70" t="str">
        <f t="shared" si="5"/>
        <v>1918416010024216</v>
      </c>
      <c r="AF106" s="69">
        <v>50400000</v>
      </c>
      <c r="AG106" s="69">
        <v>50400000</v>
      </c>
      <c r="AI106">
        <v>50400000</v>
      </c>
      <c r="AJ106">
        <v>0</v>
      </c>
      <c r="AM106">
        <v>50400000</v>
      </c>
      <c r="AN106">
        <v>42728500.210000001</v>
      </c>
      <c r="AO106">
        <v>42728500.210000001</v>
      </c>
    </row>
    <row r="107" spans="1:41">
      <c r="A107" s="152" t="s">
        <v>361</v>
      </c>
      <c r="B107" s="152" t="s">
        <v>538</v>
      </c>
      <c r="C107" s="152" t="s">
        <v>539</v>
      </c>
      <c r="D107" s="152" t="s">
        <v>540</v>
      </c>
      <c r="E107" s="152" t="s">
        <v>304</v>
      </c>
      <c r="F107" s="152" t="s">
        <v>557</v>
      </c>
      <c r="G107" s="152" t="s">
        <v>558</v>
      </c>
      <c r="H107" s="152" t="s">
        <v>559</v>
      </c>
      <c r="I107" s="152" t="s">
        <v>560</v>
      </c>
      <c r="J107" s="152" t="s">
        <v>561</v>
      </c>
      <c r="K107" s="152" t="s">
        <v>540</v>
      </c>
      <c r="L107" s="152" t="s">
        <v>370</v>
      </c>
      <c r="M107" s="152" t="s">
        <v>562</v>
      </c>
      <c r="N107" s="152" t="s">
        <v>557</v>
      </c>
      <c r="O107" s="152" t="s">
        <v>559</v>
      </c>
      <c r="P107" s="152" t="s">
        <v>79</v>
      </c>
      <c r="Q107" s="152" t="s">
        <v>563</v>
      </c>
      <c r="R107" s="152" t="s">
        <v>564</v>
      </c>
      <c r="S107" s="152" t="s">
        <v>565</v>
      </c>
      <c r="T107" s="152" t="s">
        <v>475</v>
      </c>
      <c r="U107" s="152" t="s">
        <v>476</v>
      </c>
      <c r="V107" s="152" t="s">
        <v>377</v>
      </c>
      <c r="W107" s="152" t="s">
        <v>378</v>
      </c>
      <c r="X107" s="152" t="s">
        <v>398</v>
      </c>
      <c r="Y107" s="152" t="s">
        <v>569</v>
      </c>
      <c r="Z107" s="152" t="s">
        <v>380</v>
      </c>
      <c r="AA107" s="152" t="s">
        <v>381</v>
      </c>
      <c r="AB107" s="152" t="s">
        <v>568</v>
      </c>
      <c r="AC107" s="70" t="str">
        <f t="shared" si="3"/>
        <v>0100</v>
      </c>
      <c r="AD107" s="70" t="str">
        <f t="shared" si="4"/>
        <v>19184120100</v>
      </c>
      <c r="AE107" s="70" t="str">
        <f t="shared" si="5"/>
        <v>1918412010024216</v>
      </c>
      <c r="AF107" s="69">
        <v>13200000</v>
      </c>
      <c r="AG107" s="69">
        <v>13200000</v>
      </c>
      <c r="AI107">
        <v>13200000</v>
      </c>
      <c r="AJ107">
        <v>0</v>
      </c>
      <c r="AM107">
        <v>13200000</v>
      </c>
      <c r="AN107">
        <v>9263706.6400000006</v>
      </c>
      <c r="AO107">
        <v>9263706.6400000006</v>
      </c>
    </row>
    <row r="108" spans="1:41">
      <c r="A108" s="152" t="s">
        <v>361</v>
      </c>
      <c r="B108" s="152" t="s">
        <v>538</v>
      </c>
      <c r="C108" s="152" t="s">
        <v>539</v>
      </c>
      <c r="D108" s="152" t="s">
        <v>540</v>
      </c>
      <c r="E108" s="152" t="s">
        <v>304</v>
      </c>
      <c r="F108" s="152" t="s">
        <v>467</v>
      </c>
      <c r="G108" s="152" t="s">
        <v>468</v>
      </c>
      <c r="H108" s="152" t="s">
        <v>469</v>
      </c>
      <c r="I108" s="152" t="s">
        <v>318</v>
      </c>
      <c r="J108" s="152" t="s">
        <v>470</v>
      </c>
      <c r="K108" s="152" t="s">
        <v>540</v>
      </c>
      <c r="L108" s="152" t="s">
        <v>471</v>
      </c>
      <c r="M108" s="152" t="s">
        <v>472</v>
      </c>
      <c r="N108" s="152" t="s">
        <v>467</v>
      </c>
      <c r="O108" s="152" t="s">
        <v>469</v>
      </c>
      <c r="P108" s="152" t="s">
        <v>79</v>
      </c>
      <c r="Q108" s="152" t="s">
        <v>318</v>
      </c>
      <c r="R108" s="152" t="s">
        <v>473</v>
      </c>
      <c r="S108" s="152" t="s">
        <v>474</v>
      </c>
      <c r="T108" s="152" t="s">
        <v>475</v>
      </c>
      <c r="U108" s="152" t="s">
        <v>476</v>
      </c>
      <c r="V108" s="152" t="s">
        <v>377</v>
      </c>
      <c r="W108" s="152" t="s">
        <v>378</v>
      </c>
      <c r="X108" s="152" t="s">
        <v>320</v>
      </c>
      <c r="Y108" s="152" t="s">
        <v>468</v>
      </c>
      <c r="Z108" s="152" t="s">
        <v>430</v>
      </c>
      <c r="AA108" s="152" t="s">
        <v>431</v>
      </c>
      <c r="AB108" s="152" t="s">
        <v>570</v>
      </c>
      <c r="AC108" s="70" t="str">
        <f t="shared" si="3"/>
        <v>0150</v>
      </c>
      <c r="AD108" s="70" t="str">
        <f t="shared" si="4"/>
        <v>19184290150</v>
      </c>
      <c r="AE108" s="70" t="str">
        <f t="shared" si="5"/>
        <v>1918429015024216</v>
      </c>
      <c r="AF108" s="69">
        <v>218844403</v>
      </c>
      <c r="AG108" s="69">
        <v>218844403</v>
      </c>
      <c r="AI108">
        <v>218844403</v>
      </c>
      <c r="AJ108" s="69">
        <v>218844403</v>
      </c>
    </row>
    <row r="109" spans="1:41">
      <c r="A109" s="152" t="s">
        <v>361</v>
      </c>
      <c r="B109" s="152" t="s">
        <v>538</v>
      </c>
      <c r="C109" s="152" t="s">
        <v>539</v>
      </c>
      <c r="D109" s="152" t="s">
        <v>540</v>
      </c>
      <c r="E109" s="152" t="s">
        <v>304</v>
      </c>
      <c r="F109" s="152" t="s">
        <v>519</v>
      </c>
      <c r="G109" s="152" t="s">
        <v>520</v>
      </c>
      <c r="H109" s="152" t="s">
        <v>571</v>
      </c>
      <c r="I109" s="152" t="s">
        <v>572</v>
      </c>
      <c r="J109" s="152" t="s">
        <v>573</v>
      </c>
      <c r="K109" s="152" t="s">
        <v>540</v>
      </c>
      <c r="L109" s="152" t="s">
        <v>393</v>
      </c>
      <c r="M109" s="152" t="s">
        <v>485</v>
      </c>
      <c r="N109" s="152" t="s">
        <v>519</v>
      </c>
      <c r="O109" s="152" t="s">
        <v>571</v>
      </c>
      <c r="P109" s="152" t="s">
        <v>79</v>
      </c>
      <c r="Q109" s="152" t="s">
        <v>574</v>
      </c>
      <c r="R109" s="152" t="s">
        <v>575</v>
      </c>
      <c r="S109" s="152" t="s">
        <v>576</v>
      </c>
      <c r="T109" s="152" t="s">
        <v>398</v>
      </c>
      <c r="U109" s="152" t="s">
        <v>399</v>
      </c>
      <c r="V109" s="152" t="s">
        <v>377</v>
      </c>
      <c r="W109" s="152" t="s">
        <v>378</v>
      </c>
      <c r="X109" s="152" t="s">
        <v>51</v>
      </c>
      <c r="Y109" s="152" t="s">
        <v>489</v>
      </c>
      <c r="Z109" s="152" t="s">
        <v>380</v>
      </c>
      <c r="AA109" s="152" t="s">
        <v>381</v>
      </c>
      <c r="AB109" s="152" t="s">
        <v>577</v>
      </c>
      <c r="AC109" s="70" t="str">
        <f t="shared" si="3"/>
        <v>0100</v>
      </c>
      <c r="AD109" s="70" t="str">
        <f t="shared" si="4"/>
        <v>19185240100</v>
      </c>
      <c r="AE109" s="70" t="str">
        <f t="shared" si="5"/>
        <v>1918524010024216</v>
      </c>
      <c r="AF109" s="69">
        <v>43461484</v>
      </c>
      <c r="AG109" s="69">
        <v>40853795</v>
      </c>
      <c r="AI109">
        <v>40853795</v>
      </c>
      <c r="AJ109">
        <v>25570067.469999999</v>
      </c>
      <c r="AM109">
        <v>15283727.529999999</v>
      </c>
      <c r="AN109">
        <v>819761.87</v>
      </c>
      <c r="AO109">
        <v>819761.87</v>
      </c>
    </row>
    <row r="110" spans="1:41">
      <c r="A110" s="152" t="s">
        <v>361</v>
      </c>
      <c r="B110" s="152" t="s">
        <v>538</v>
      </c>
      <c r="C110" s="152" t="s">
        <v>539</v>
      </c>
      <c r="D110" s="152" t="s">
        <v>540</v>
      </c>
      <c r="E110" s="152" t="s">
        <v>304</v>
      </c>
      <c r="F110" s="152" t="s">
        <v>519</v>
      </c>
      <c r="G110" s="152" t="s">
        <v>520</v>
      </c>
      <c r="H110" s="152" t="s">
        <v>571</v>
      </c>
      <c r="I110" s="152" t="s">
        <v>572</v>
      </c>
      <c r="J110" s="152" t="s">
        <v>573</v>
      </c>
      <c r="K110" s="152" t="s">
        <v>540</v>
      </c>
      <c r="L110" s="152" t="s">
        <v>393</v>
      </c>
      <c r="M110" s="152" t="s">
        <v>485</v>
      </c>
      <c r="N110" s="152" t="s">
        <v>519</v>
      </c>
      <c r="O110" s="152" t="s">
        <v>571</v>
      </c>
      <c r="P110" s="152" t="s">
        <v>79</v>
      </c>
      <c r="Q110" s="152" t="s">
        <v>574</v>
      </c>
      <c r="R110" s="152" t="s">
        <v>575</v>
      </c>
      <c r="S110" s="152" t="s">
        <v>576</v>
      </c>
      <c r="T110" s="152" t="s">
        <v>398</v>
      </c>
      <c r="U110" s="152" t="s">
        <v>399</v>
      </c>
      <c r="V110" s="152" t="s">
        <v>377</v>
      </c>
      <c r="W110" s="152" t="s">
        <v>378</v>
      </c>
      <c r="X110" s="152" t="s">
        <v>42</v>
      </c>
      <c r="Y110" s="152" t="s">
        <v>379</v>
      </c>
      <c r="Z110" s="152" t="s">
        <v>380</v>
      </c>
      <c r="AA110" s="152" t="s">
        <v>381</v>
      </c>
      <c r="AB110" s="152" t="s">
        <v>577</v>
      </c>
      <c r="AC110" s="70" t="str">
        <f t="shared" si="3"/>
        <v>0100</v>
      </c>
      <c r="AD110" s="70" t="str">
        <f t="shared" si="4"/>
        <v>19185230100</v>
      </c>
      <c r="AE110" s="70" t="str">
        <f t="shared" si="5"/>
        <v>1918523010024216</v>
      </c>
      <c r="AF110" s="69">
        <v>10968486</v>
      </c>
      <c r="AG110" s="69">
        <v>10310377</v>
      </c>
      <c r="AI110">
        <v>10310377</v>
      </c>
      <c r="AJ110">
        <v>0</v>
      </c>
      <c r="AM110">
        <v>10310377</v>
      </c>
      <c r="AN110">
        <v>10262077.390000001</v>
      </c>
      <c r="AO110">
        <v>10262077.390000001</v>
      </c>
    </row>
    <row r="111" spans="1:41">
      <c r="A111" s="152" t="s">
        <v>361</v>
      </c>
      <c r="B111" s="152" t="s">
        <v>538</v>
      </c>
      <c r="C111" s="152" t="s">
        <v>539</v>
      </c>
      <c r="D111" s="152" t="s">
        <v>540</v>
      </c>
      <c r="E111" s="152" t="s">
        <v>304</v>
      </c>
      <c r="F111" s="152" t="s">
        <v>519</v>
      </c>
      <c r="G111" s="152" t="s">
        <v>520</v>
      </c>
      <c r="H111" s="152" t="s">
        <v>571</v>
      </c>
      <c r="I111" s="152" t="s">
        <v>572</v>
      </c>
      <c r="J111" s="152" t="s">
        <v>573</v>
      </c>
      <c r="K111" s="152" t="s">
        <v>540</v>
      </c>
      <c r="L111" s="152" t="s">
        <v>393</v>
      </c>
      <c r="M111" s="152" t="s">
        <v>485</v>
      </c>
      <c r="N111" s="152" t="s">
        <v>519</v>
      </c>
      <c r="O111" s="152" t="s">
        <v>571</v>
      </c>
      <c r="P111" s="152" t="s">
        <v>79</v>
      </c>
      <c r="Q111" s="152" t="s">
        <v>574</v>
      </c>
      <c r="R111" s="152" t="s">
        <v>575</v>
      </c>
      <c r="S111" s="152" t="s">
        <v>576</v>
      </c>
      <c r="T111" s="152" t="s">
        <v>398</v>
      </c>
      <c r="U111" s="152" t="s">
        <v>399</v>
      </c>
      <c r="V111" s="152" t="s">
        <v>377</v>
      </c>
      <c r="W111" s="152" t="s">
        <v>378</v>
      </c>
      <c r="X111" s="152" t="s">
        <v>42</v>
      </c>
      <c r="Y111" s="152" t="s">
        <v>379</v>
      </c>
      <c r="Z111" s="152" t="s">
        <v>430</v>
      </c>
      <c r="AA111" s="152" t="s">
        <v>431</v>
      </c>
      <c r="AB111" s="152" t="s">
        <v>577</v>
      </c>
      <c r="AC111" s="70" t="str">
        <f t="shared" si="3"/>
        <v>0150</v>
      </c>
      <c r="AD111" s="70" t="str">
        <f t="shared" si="4"/>
        <v>19185230150</v>
      </c>
      <c r="AE111" s="70" t="str">
        <f t="shared" si="5"/>
        <v>1918523015024216</v>
      </c>
      <c r="AF111" s="69">
        <v>124347796</v>
      </c>
      <c r="AG111" s="69">
        <v>19508332.260000002</v>
      </c>
      <c r="AI111">
        <v>1318438.26</v>
      </c>
      <c r="AJ111">
        <v>1318437.47</v>
      </c>
      <c r="AK111" s="69">
        <v>0.79</v>
      </c>
    </row>
    <row r="112" spans="1:41">
      <c r="A112" s="152" t="s">
        <v>361</v>
      </c>
      <c r="B112" s="152" t="s">
        <v>538</v>
      </c>
      <c r="C112" s="152" t="s">
        <v>539</v>
      </c>
      <c r="D112" s="152" t="s">
        <v>540</v>
      </c>
      <c r="E112" s="152" t="s">
        <v>304</v>
      </c>
      <c r="F112" s="152" t="s">
        <v>519</v>
      </c>
      <c r="G112" s="152" t="s">
        <v>520</v>
      </c>
      <c r="H112" s="152" t="s">
        <v>571</v>
      </c>
      <c r="I112" s="152" t="s">
        <v>572</v>
      </c>
      <c r="J112" s="152" t="s">
        <v>573</v>
      </c>
      <c r="K112" s="152" t="s">
        <v>540</v>
      </c>
      <c r="L112" s="152" t="s">
        <v>393</v>
      </c>
      <c r="M112" s="152" t="s">
        <v>485</v>
      </c>
      <c r="N112" s="152" t="s">
        <v>519</v>
      </c>
      <c r="O112" s="152" t="s">
        <v>571</v>
      </c>
      <c r="P112" s="152" t="s">
        <v>79</v>
      </c>
      <c r="Q112" s="152" t="s">
        <v>574</v>
      </c>
      <c r="R112" s="152" t="s">
        <v>575</v>
      </c>
      <c r="S112" s="152" t="s">
        <v>576</v>
      </c>
      <c r="T112" s="152" t="s">
        <v>398</v>
      </c>
      <c r="U112" s="152" t="s">
        <v>399</v>
      </c>
      <c r="V112" s="152" t="s">
        <v>377</v>
      </c>
      <c r="W112" s="152" t="s">
        <v>378</v>
      </c>
      <c r="X112" s="152" t="s">
        <v>42</v>
      </c>
      <c r="Y112" s="152" t="s">
        <v>379</v>
      </c>
      <c r="Z112" s="152" t="s">
        <v>542</v>
      </c>
      <c r="AA112" s="152" t="s">
        <v>543</v>
      </c>
      <c r="AB112" s="152" t="s">
        <v>577</v>
      </c>
      <c r="AC112" s="70" t="str">
        <f t="shared" si="3"/>
        <v>0150</v>
      </c>
      <c r="AD112" s="70" t="str">
        <f t="shared" si="4"/>
        <v>19185230150</v>
      </c>
      <c r="AE112" s="70" t="str">
        <f t="shared" si="5"/>
        <v>1918523015024216</v>
      </c>
      <c r="AG112" s="69">
        <v>104839463.73999999</v>
      </c>
      <c r="AI112">
        <v>104839463.73999999</v>
      </c>
      <c r="AJ112">
        <v>137410.22</v>
      </c>
      <c r="AM112">
        <v>104702053.52</v>
      </c>
      <c r="AN112">
        <v>82507965.890000001</v>
      </c>
      <c r="AO112">
        <v>82118552.109999999</v>
      </c>
    </row>
    <row r="113" spans="1:41">
      <c r="A113" s="152" t="s">
        <v>361</v>
      </c>
      <c r="B113" s="152" t="s">
        <v>538</v>
      </c>
      <c r="C113" s="152" t="s">
        <v>539</v>
      </c>
      <c r="D113" s="152" t="s">
        <v>540</v>
      </c>
      <c r="E113" s="152" t="s">
        <v>304</v>
      </c>
      <c r="F113" s="152" t="s">
        <v>519</v>
      </c>
      <c r="G113" s="152" t="s">
        <v>520</v>
      </c>
      <c r="H113" s="152" t="s">
        <v>578</v>
      </c>
      <c r="I113" s="152" t="s">
        <v>579</v>
      </c>
      <c r="J113" s="152" t="s">
        <v>580</v>
      </c>
      <c r="K113" s="152" t="s">
        <v>540</v>
      </c>
      <c r="L113" s="152" t="s">
        <v>393</v>
      </c>
      <c r="M113" s="152" t="s">
        <v>485</v>
      </c>
      <c r="N113" s="152" t="s">
        <v>519</v>
      </c>
      <c r="O113" s="152" t="s">
        <v>578</v>
      </c>
      <c r="P113" s="152" t="s">
        <v>79</v>
      </c>
      <c r="Q113" s="152" t="s">
        <v>581</v>
      </c>
      <c r="R113" s="152" t="s">
        <v>582</v>
      </c>
      <c r="S113" s="152" t="s">
        <v>583</v>
      </c>
      <c r="T113" s="152" t="s">
        <v>398</v>
      </c>
      <c r="U113" s="152" t="s">
        <v>399</v>
      </c>
      <c r="V113" s="152" t="s">
        <v>377</v>
      </c>
      <c r="W113" s="152" t="s">
        <v>378</v>
      </c>
      <c r="X113" s="152" t="s">
        <v>51</v>
      </c>
      <c r="Y113" s="152" t="s">
        <v>489</v>
      </c>
      <c r="Z113" s="152" t="s">
        <v>380</v>
      </c>
      <c r="AA113" s="152" t="s">
        <v>381</v>
      </c>
      <c r="AB113" s="152" t="s">
        <v>584</v>
      </c>
      <c r="AC113" s="70" t="str">
        <f t="shared" si="3"/>
        <v>0100</v>
      </c>
      <c r="AD113" s="70" t="str">
        <f t="shared" si="4"/>
        <v>19185340100</v>
      </c>
      <c r="AE113" s="70" t="str">
        <f t="shared" si="5"/>
        <v>1918534010024216</v>
      </c>
      <c r="AF113" s="69">
        <v>12945553</v>
      </c>
      <c r="AG113">
        <v>12168821</v>
      </c>
      <c r="AI113">
        <v>6120700</v>
      </c>
      <c r="AJ113">
        <v>988977.3</v>
      </c>
      <c r="AK113" s="69">
        <v>0.17</v>
      </c>
      <c r="AM113">
        <v>5131722.53</v>
      </c>
      <c r="AN113">
        <v>3021538.9</v>
      </c>
      <c r="AO113">
        <v>3021538.9</v>
      </c>
    </row>
    <row r="114" spans="1:41">
      <c r="A114" s="152" t="s">
        <v>361</v>
      </c>
      <c r="B114" s="152" t="s">
        <v>538</v>
      </c>
      <c r="C114" s="152" t="s">
        <v>539</v>
      </c>
      <c r="D114" s="152" t="s">
        <v>540</v>
      </c>
      <c r="E114" s="152" t="s">
        <v>304</v>
      </c>
      <c r="F114" s="152" t="s">
        <v>519</v>
      </c>
      <c r="G114" s="152" t="s">
        <v>520</v>
      </c>
      <c r="H114" s="152" t="s">
        <v>578</v>
      </c>
      <c r="I114" s="152" t="s">
        <v>579</v>
      </c>
      <c r="J114" s="152" t="s">
        <v>580</v>
      </c>
      <c r="K114" s="152" t="s">
        <v>540</v>
      </c>
      <c r="L114" s="152" t="s">
        <v>393</v>
      </c>
      <c r="M114" s="152" t="s">
        <v>485</v>
      </c>
      <c r="N114" s="152" t="s">
        <v>519</v>
      </c>
      <c r="O114" s="152" t="s">
        <v>578</v>
      </c>
      <c r="P114" s="152" t="s">
        <v>79</v>
      </c>
      <c r="Q114" s="152" t="s">
        <v>581</v>
      </c>
      <c r="R114" s="152" t="s">
        <v>582</v>
      </c>
      <c r="S114" s="152" t="s">
        <v>583</v>
      </c>
      <c r="T114" s="152" t="s">
        <v>398</v>
      </c>
      <c r="U114" s="152" t="s">
        <v>399</v>
      </c>
      <c r="V114" s="152" t="s">
        <v>377</v>
      </c>
      <c r="W114" s="152" t="s">
        <v>378</v>
      </c>
      <c r="X114" s="152" t="s">
        <v>42</v>
      </c>
      <c r="Y114" s="152" t="s">
        <v>379</v>
      </c>
      <c r="Z114" s="152" t="s">
        <v>430</v>
      </c>
      <c r="AA114" s="152" t="s">
        <v>431</v>
      </c>
      <c r="AB114" s="152" t="s">
        <v>584</v>
      </c>
      <c r="AC114" s="70" t="str">
        <f t="shared" si="3"/>
        <v>0150</v>
      </c>
      <c r="AD114" s="70" t="str">
        <f t="shared" si="4"/>
        <v>19185330150</v>
      </c>
      <c r="AE114" s="70" t="str">
        <f t="shared" si="5"/>
        <v>1918533015024216</v>
      </c>
      <c r="AF114" s="69">
        <v>44427053</v>
      </c>
      <c r="AG114" s="69">
        <v>1138312.95</v>
      </c>
      <c r="AI114">
        <v>0.95</v>
      </c>
      <c r="AJ114">
        <v>0</v>
      </c>
      <c r="AK114" s="69">
        <v>0.95</v>
      </c>
    </row>
    <row r="115" spans="1:41">
      <c r="A115" s="152" t="s">
        <v>361</v>
      </c>
      <c r="B115" s="152" t="s">
        <v>538</v>
      </c>
      <c r="C115" s="152" t="s">
        <v>539</v>
      </c>
      <c r="D115" s="152" t="s">
        <v>540</v>
      </c>
      <c r="E115" s="152" t="s">
        <v>304</v>
      </c>
      <c r="F115" s="152" t="s">
        <v>519</v>
      </c>
      <c r="G115" s="152" t="s">
        <v>520</v>
      </c>
      <c r="H115" s="152" t="s">
        <v>578</v>
      </c>
      <c r="I115" s="152" t="s">
        <v>579</v>
      </c>
      <c r="J115" s="152" t="s">
        <v>580</v>
      </c>
      <c r="K115" s="152" t="s">
        <v>540</v>
      </c>
      <c r="L115" s="152" t="s">
        <v>393</v>
      </c>
      <c r="M115" s="152" t="s">
        <v>485</v>
      </c>
      <c r="N115" s="152" t="s">
        <v>519</v>
      </c>
      <c r="O115" s="152" t="s">
        <v>578</v>
      </c>
      <c r="P115" s="152" t="s">
        <v>79</v>
      </c>
      <c r="Q115" s="152" t="s">
        <v>581</v>
      </c>
      <c r="R115" s="152" t="s">
        <v>582</v>
      </c>
      <c r="S115" s="152" t="s">
        <v>583</v>
      </c>
      <c r="T115" s="152" t="s">
        <v>398</v>
      </c>
      <c r="U115" s="152" t="s">
        <v>399</v>
      </c>
      <c r="V115" s="152" t="s">
        <v>377</v>
      </c>
      <c r="W115" s="152" t="s">
        <v>378</v>
      </c>
      <c r="X115" s="152" t="s">
        <v>42</v>
      </c>
      <c r="Y115" s="152" t="s">
        <v>379</v>
      </c>
      <c r="Z115" s="152" t="s">
        <v>542</v>
      </c>
      <c r="AA115" s="152" t="s">
        <v>543</v>
      </c>
      <c r="AB115" s="152" t="s">
        <v>584</v>
      </c>
      <c r="AC115" s="70" t="str">
        <f t="shared" si="3"/>
        <v>0150</v>
      </c>
      <c r="AD115" s="70" t="str">
        <f t="shared" si="4"/>
        <v>19185330150</v>
      </c>
      <c r="AE115" s="70" t="str">
        <f t="shared" si="5"/>
        <v>1918533015024216</v>
      </c>
      <c r="AG115" s="69">
        <v>43288740.049999997</v>
      </c>
      <c r="AI115">
        <v>43288740.049999997</v>
      </c>
      <c r="AJ115">
        <v>0</v>
      </c>
      <c r="AM115">
        <v>43288740.049999997</v>
      </c>
      <c r="AN115">
        <v>29213275.899999999</v>
      </c>
      <c r="AO115">
        <v>29213275.899999999</v>
      </c>
    </row>
    <row r="116" spans="1:41">
      <c r="A116" s="152" t="s">
        <v>361</v>
      </c>
      <c r="B116" s="152" t="s">
        <v>538</v>
      </c>
      <c r="C116" s="152" t="s">
        <v>539</v>
      </c>
      <c r="D116" s="152" t="s">
        <v>540</v>
      </c>
      <c r="E116" s="152" t="s">
        <v>304</v>
      </c>
      <c r="F116" s="152" t="s">
        <v>519</v>
      </c>
      <c r="G116" s="152" t="s">
        <v>520</v>
      </c>
      <c r="H116" s="152" t="s">
        <v>578</v>
      </c>
      <c r="I116" s="152" t="s">
        <v>579</v>
      </c>
      <c r="J116" s="152" t="s">
        <v>580</v>
      </c>
      <c r="K116" s="152" t="s">
        <v>540</v>
      </c>
      <c r="L116" s="152" t="s">
        <v>393</v>
      </c>
      <c r="M116" s="152" t="s">
        <v>485</v>
      </c>
      <c r="N116" s="152" t="s">
        <v>519</v>
      </c>
      <c r="O116" s="152" t="s">
        <v>578</v>
      </c>
      <c r="P116" s="152" t="s">
        <v>47</v>
      </c>
      <c r="Q116" s="152" t="s">
        <v>585</v>
      </c>
      <c r="R116" s="152" t="s">
        <v>582</v>
      </c>
      <c r="S116" s="152" t="s">
        <v>583</v>
      </c>
      <c r="T116" s="152" t="s">
        <v>398</v>
      </c>
      <c r="U116" s="152" t="s">
        <v>399</v>
      </c>
      <c r="V116" s="152" t="s">
        <v>377</v>
      </c>
      <c r="W116" s="152" t="s">
        <v>378</v>
      </c>
      <c r="X116" s="152" t="s">
        <v>51</v>
      </c>
      <c r="Y116" s="152" t="s">
        <v>489</v>
      </c>
      <c r="Z116" s="152" t="s">
        <v>380</v>
      </c>
      <c r="AA116" s="152" t="s">
        <v>381</v>
      </c>
      <c r="AB116" s="152" t="s">
        <v>586</v>
      </c>
      <c r="AC116" s="70" t="str">
        <f t="shared" si="3"/>
        <v>0100</v>
      </c>
      <c r="AD116" s="70" t="str">
        <f t="shared" si="4"/>
        <v>19185540100</v>
      </c>
      <c r="AE116" s="70" t="str">
        <f t="shared" si="5"/>
        <v>1918554010024216</v>
      </c>
      <c r="AF116" s="69">
        <v>326710</v>
      </c>
      <c r="AG116" s="69">
        <v>307107</v>
      </c>
      <c r="AI116">
        <v>0</v>
      </c>
      <c r="AJ116">
        <v>0</v>
      </c>
      <c r="AK116" s="69">
        <v>0</v>
      </c>
    </row>
    <row r="117" spans="1:41">
      <c r="A117" s="152" t="s">
        <v>361</v>
      </c>
      <c r="B117" s="152" t="s">
        <v>538</v>
      </c>
      <c r="C117" s="152" t="s">
        <v>539</v>
      </c>
      <c r="D117" s="152" t="s">
        <v>540</v>
      </c>
      <c r="E117" s="152" t="s">
        <v>304</v>
      </c>
      <c r="F117" s="152" t="s">
        <v>519</v>
      </c>
      <c r="G117" s="152" t="s">
        <v>520</v>
      </c>
      <c r="H117" s="152" t="s">
        <v>578</v>
      </c>
      <c r="I117" s="152" t="s">
        <v>579</v>
      </c>
      <c r="J117" s="152" t="s">
        <v>580</v>
      </c>
      <c r="K117" s="152" t="s">
        <v>540</v>
      </c>
      <c r="L117" s="152" t="s">
        <v>393</v>
      </c>
      <c r="M117" s="152" t="s">
        <v>485</v>
      </c>
      <c r="N117" s="152" t="s">
        <v>519</v>
      </c>
      <c r="O117" s="152" t="s">
        <v>578</v>
      </c>
      <c r="P117" s="152" t="s">
        <v>52</v>
      </c>
      <c r="Q117" s="152" t="s">
        <v>587</v>
      </c>
      <c r="R117" s="152" t="s">
        <v>582</v>
      </c>
      <c r="S117" s="152" t="s">
        <v>583</v>
      </c>
      <c r="T117" s="152" t="s">
        <v>398</v>
      </c>
      <c r="U117" s="152" t="s">
        <v>399</v>
      </c>
      <c r="V117" s="152" t="s">
        <v>377</v>
      </c>
      <c r="W117" s="152" t="s">
        <v>378</v>
      </c>
      <c r="X117" s="152" t="s">
        <v>51</v>
      </c>
      <c r="Y117" s="152" t="s">
        <v>489</v>
      </c>
      <c r="Z117" s="152" t="s">
        <v>380</v>
      </c>
      <c r="AA117" s="152" t="s">
        <v>381</v>
      </c>
      <c r="AB117" s="152" t="s">
        <v>588</v>
      </c>
      <c r="AC117" s="70" t="str">
        <f t="shared" si="3"/>
        <v>0100</v>
      </c>
      <c r="AD117" s="70" t="str">
        <f t="shared" si="4"/>
        <v>19185640100</v>
      </c>
      <c r="AE117" s="70" t="str">
        <f t="shared" si="5"/>
        <v>1918564010024216</v>
      </c>
      <c r="AF117" s="69">
        <v>9727737</v>
      </c>
      <c r="AG117" s="69">
        <v>9144072</v>
      </c>
      <c r="AI117">
        <v>16468724</v>
      </c>
      <c r="AJ117">
        <v>16468724</v>
      </c>
      <c r="AK117" s="69">
        <v>0</v>
      </c>
    </row>
    <row r="118" spans="1:41">
      <c r="A118" s="152" t="s">
        <v>361</v>
      </c>
      <c r="B118" s="152" t="s">
        <v>538</v>
      </c>
      <c r="C118" s="152" t="s">
        <v>539</v>
      </c>
      <c r="D118" s="152" t="s">
        <v>540</v>
      </c>
      <c r="E118" s="152" t="s">
        <v>304</v>
      </c>
      <c r="F118" s="152" t="s">
        <v>519</v>
      </c>
      <c r="G118" s="152" t="s">
        <v>520</v>
      </c>
      <c r="H118" s="152" t="s">
        <v>578</v>
      </c>
      <c r="I118" s="152" t="s">
        <v>579</v>
      </c>
      <c r="J118" s="152" t="s">
        <v>580</v>
      </c>
      <c r="K118" s="152" t="s">
        <v>540</v>
      </c>
      <c r="L118" s="152" t="s">
        <v>393</v>
      </c>
      <c r="M118" s="152" t="s">
        <v>485</v>
      </c>
      <c r="N118" s="152" t="s">
        <v>519</v>
      </c>
      <c r="O118" s="152" t="s">
        <v>578</v>
      </c>
      <c r="P118" s="152" t="s">
        <v>52</v>
      </c>
      <c r="Q118" s="152" t="s">
        <v>587</v>
      </c>
      <c r="R118" s="152" t="s">
        <v>582</v>
      </c>
      <c r="S118" s="152" t="s">
        <v>583</v>
      </c>
      <c r="T118" s="152" t="s">
        <v>398</v>
      </c>
      <c r="U118" s="152" t="s">
        <v>399</v>
      </c>
      <c r="V118" s="152" t="s">
        <v>377</v>
      </c>
      <c r="W118" s="152" t="s">
        <v>378</v>
      </c>
      <c r="X118" s="152" t="s">
        <v>42</v>
      </c>
      <c r="Y118" s="152" t="s">
        <v>379</v>
      </c>
      <c r="Z118" s="152" t="s">
        <v>430</v>
      </c>
      <c r="AA118" s="152" t="s">
        <v>431</v>
      </c>
      <c r="AB118" s="152" t="s">
        <v>588</v>
      </c>
      <c r="AC118" s="70" t="str">
        <f t="shared" si="3"/>
        <v>0150</v>
      </c>
      <c r="AD118" s="70" t="str">
        <f t="shared" si="4"/>
        <v>19185630150</v>
      </c>
      <c r="AE118" s="70" t="str">
        <f t="shared" si="5"/>
        <v>1918563015024216</v>
      </c>
      <c r="AF118" s="69">
        <v>4554880</v>
      </c>
      <c r="AG118" s="69">
        <v>4554880</v>
      </c>
      <c r="AI118">
        <v>7545657</v>
      </c>
      <c r="AJ118">
        <v>7545657</v>
      </c>
    </row>
    <row r="119" spans="1:41">
      <c r="A119" s="152" t="s">
        <v>361</v>
      </c>
      <c r="B119" s="152" t="s">
        <v>538</v>
      </c>
      <c r="C119" s="152" t="s">
        <v>539</v>
      </c>
      <c r="D119" s="152" t="s">
        <v>540</v>
      </c>
      <c r="E119" s="152" t="s">
        <v>304</v>
      </c>
      <c r="F119" s="152" t="s">
        <v>519</v>
      </c>
      <c r="G119" s="152" t="s">
        <v>520</v>
      </c>
      <c r="H119" s="152" t="s">
        <v>589</v>
      </c>
      <c r="I119" s="152" t="s">
        <v>590</v>
      </c>
      <c r="J119" s="152" t="s">
        <v>591</v>
      </c>
      <c r="K119" s="152" t="s">
        <v>540</v>
      </c>
      <c r="L119" s="152" t="s">
        <v>393</v>
      </c>
      <c r="M119" s="152" t="s">
        <v>485</v>
      </c>
      <c r="N119" s="152" t="s">
        <v>519</v>
      </c>
      <c r="O119" s="152" t="s">
        <v>589</v>
      </c>
      <c r="P119" s="152" t="s">
        <v>79</v>
      </c>
      <c r="Q119" s="152" t="s">
        <v>592</v>
      </c>
      <c r="R119" s="152" t="s">
        <v>593</v>
      </c>
      <c r="S119" s="152" t="s">
        <v>594</v>
      </c>
      <c r="T119" s="152" t="s">
        <v>398</v>
      </c>
      <c r="U119" s="152" t="s">
        <v>399</v>
      </c>
      <c r="V119" s="152" t="s">
        <v>377</v>
      </c>
      <c r="W119" s="152" t="s">
        <v>378</v>
      </c>
      <c r="X119" s="152" t="s">
        <v>42</v>
      </c>
      <c r="Y119" s="152" t="s">
        <v>379</v>
      </c>
      <c r="Z119" s="152" t="s">
        <v>430</v>
      </c>
      <c r="AA119" s="152" t="s">
        <v>431</v>
      </c>
      <c r="AB119" s="152" t="s">
        <v>595</v>
      </c>
      <c r="AC119" s="70" t="str">
        <f t="shared" si="3"/>
        <v>0150</v>
      </c>
      <c r="AD119" s="70" t="str">
        <f t="shared" si="4"/>
        <v>19185430150</v>
      </c>
      <c r="AE119" s="70" t="str">
        <f t="shared" si="5"/>
        <v>1918543015024216</v>
      </c>
      <c r="AF119" s="69">
        <v>92492754</v>
      </c>
      <c r="AG119" s="69">
        <v>-11233244.189999999</v>
      </c>
      <c r="AI119">
        <v>6956649.8099999996</v>
      </c>
      <c r="AJ119">
        <v>2256649.81</v>
      </c>
      <c r="AK119" s="69">
        <v>4700000</v>
      </c>
    </row>
    <row r="120" spans="1:41">
      <c r="A120" s="152" t="s">
        <v>361</v>
      </c>
      <c r="B120" s="152" t="s">
        <v>538</v>
      </c>
      <c r="C120" s="152" t="s">
        <v>539</v>
      </c>
      <c r="D120" s="152" t="s">
        <v>540</v>
      </c>
      <c r="E120" s="152" t="s">
        <v>304</v>
      </c>
      <c r="F120" s="152" t="s">
        <v>519</v>
      </c>
      <c r="G120" s="152" t="s">
        <v>520</v>
      </c>
      <c r="H120" s="152" t="s">
        <v>589</v>
      </c>
      <c r="I120" s="152" t="s">
        <v>590</v>
      </c>
      <c r="J120" s="152" t="s">
        <v>591</v>
      </c>
      <c r="K120" s="152" t="s">
        <v>540</v>
      </c>
      <c r="L120" s="152" t="s">
        <v>393</v>
      </c>
      <c r="M120" s="152" t="s">
        <v>485</v>
      </c>
      <c r="N120" s="152" t="s">
        <v>519</v>
      </c>
      <c r="O120" s="152" t="s">
        <v>589</v>
      </c>
      <c r="P120" s="152" t="s">
        <v>79</v>
      </c>
      <c r="Q120" s="152" t="s">
        <v>592</v>
      </c>
      <c r="R120" s="152" t="s">
        <v>593</v>
      </c>
      <c r="S120" s="152" t="s">
        <v>594</v>
      </c>
      <c r="T120" s="152" t="s">
        <v>398</v>
      </c>
      <c r="U120" s="152" t="s">
        <v>399</v>
      </c>
      <c r="V120" s="152" t="s">
        <v>377</v>
      </c>
      <c r="W120" s="152" t="s">
        <v>378</v>
      </c>
      <c r="X120" s="152" t="s">
        <v>42</v>
      </c>
      <c r="Y120" s="152" t="s">
        <v>379</v>
      </c>
      <c r="Z120" s="152" t="s">
        <v>542</v>
      </c>
      <c r="AA120" s="152" t="s">
        <v>543</v>
      </c>
      <c r="AB120" s="152" t="s">
        <v>595</v>
      </c>
      <c r="AC120" s="70" t="str">
        <f t="shared" si="3"/>
        <v>0150</v>
      </c>
      <c r="AD120" s="70" t="str">
        <f t="shared" si="4"/>
        <v>19185430150</v>
      </c>
      <c r="AE120" s="70" t="str">
        <f t="shared" si="5"/>
        <v>1918543015024216</v>
      </c>
      <c r="AG120">
        <v>103725998.19</v>
      </c>
      <c r="AI120">
        <v>103725998.19</v>
      </c>
      <c r="AJ120">
        <v>1387061.98</v>
      </c>
      <c r="AM120">
        <v>102338936.20999999</v>
      </c>
      <c r="AN120">
        <v>59355314.439999998</v>
      </c>
      <c r="AO120">
        <v>59216222.450000003</v>
      </c>
    </row>
    <row r="121" spans="1:41">
      <c r="A121" s="152" t="s">
        <v>361</v>
      </c>
      <c r="B121" s="152" t="s">
        <v>538</v>
      </c>
      <c r="C121" s="152" t="s">
        <v>539</v>
      </c>
      <c r="D121" s="152" t="s">
        <v>596</v>
      </c>
      <c r="E121" s="152" t="s">
        <v>306</v>
      </c>
      <c r="F121" s="152" t="s">
        <v>275</v>
      </c>
      <c r="G121" s="152" t="s">
        <v>390</v>
      </c>
      <c r="H121" s="152" t="s">
        <v>436</v>
      </c>
      <c r="I121" s="152" t="s">
        <v>437</v>
      </c>
      <c r="J121" s="152" t="s">
        <v>597</v>
      </c>
      <c r="K121" s="152" t="s">
        <v>596</v>
      </c>
      <c r="L121" s="152" t="s">
        <v>598</v>
      </c>
      <c r="M121" s="152" t="s">
        <v>415</v>
      </c>
      <c r="N121" s="152" t="s">
        <v>275</v>
      </c>
      <c r="O121" s="152" t="s">
        <v>436</v>
      </c>
      <c r="P121" s="152" t="s">
        <v>47</v>
      </c>
      <c r="Q121" s="152" t="s">
        <v>439</v>
      </c>
      <c r="R121" s="152" t="s">
        <v>440</v>
      </c>
      <c r="S121" s="152" t="s">
        <v>441</v>
      </c>
      <c r="T121" s="152" t="s">
        <v>375</v>
      </c>
      <c r="U121" s="152" t="s">
        <v>376</v>
      </c>
      <c r="V121" s="152" t="s">
        <v>377</v>
      </c>
      <c r="W121" s="152" t="s">
        <v>378</v>
      </c>
      <c r="X121" s="152" t="s">
        <v>42</v>
      </c>
      <c r="Y121" s="152" t="s">
        <v>379</v>
      </c>
      <c r="Z121" s="152" t="s">
        <v>512</v>
      </c>
      <c r="AA121" s="152" t="s">
        <v>513</v>
      </c>
      <c r="AB121" s="152" t="s">
        <v>599</v>
      </c>
      <c r="AC121" s="70" t="str">
        <f t="shared" si="3"/>
        <v>0944</v>
      </c>
      <c r="AD121" s="70" t="str">
        <f t="shared" si="4"/>
        <v>19435330944</v>
      </c>
      <c r="AE121" s="70" t="str">
        <f t="shared" si="5"/>
        <v>1943533094424216</v>
      </c>
      <c r="AF121" s="69">
        <v>64474</v>
      </c>
      <c r="AG121" s="69">
        <v>64474</v>
      </c>
      <c r="AI121">
        <v>0</v>
      </c>
      <c r="AJ121">
        <v>0</v>
      </c>
      <c r="AK121" s="69">
        <v>0</v>
      </c>
    </row>
    <row r="122" spans="1:41">
      <c r="A122" s="152" t="s">
        <v>361</v>
      </c>
      <c r="B122" s="152" t="s">
        <v>538</v>
      </c>
      <c r="C122" s="152" t="s">
        <v>539</v>
      </c>
      <c r="D122" s="152" t="s">
        <v>596</v>
      </c>
      <c r="E122" s="152" t="s">
        <v>306</v>
      </c>
      <c r="F122" s="152" t="s">
        <v>275</v>
      </c>
      <c r="G122" s="152" t="s">
        <v>390</v>
      </c>
      <c r="H122" s="152" t="s">
        <v>436</v>
      </c>
      <c r="I122" s="152" t="s">
        <v>437</v>
      </c>
      <c r="J122" s="152" t="s">
        <v>597</v>
      </c>
      <c r="K122" s="152" t="s">
        <v>596</v>
      </c>
      <c r="L122" s="152" t="s">
        <v>598</v>
      </c>
      <c r="M122" s="152" t="s">
        <v>415</v>
      </c>
      <c r="N122" s="152" t="s">
        <v>275</v>
      </c>
      <c r="O122" s="152" t="s">
        <v>436</v>
      </c>
      <c r="P122" s="152" t="s">
        <v>39</v>
      </c>
      <c r="Q122" s="152" t="s">
        <v>443</v>
      </c>
      <c r="R122" s="152" t="s">
        <v>440</v>
      </c>
      <c r="S122" s="152" t="s">
        <v>441</v>
      </c>
      <c r="T122" s="152" t="s">
        <v>375</v>
      </c>
      <c r="U122" s="152" t="s">
        <v>376</v>
      </c>
      <c r="V122" s="152" t="s">
        <v>377</v>
      </c>
      <c r="W122" s="152" t="s">
        <v>378</v>
      </c>
      <c r="X122" s="152" t="s">
        <v>42</v>
      </c>
      <c r="Y122" s="152" t="s">
        <v>379</v>
      </c>
      <c r="Z122" s="152" t="s">
        <v>512</v>
      </c>
      <c r="AA122" s="152" t="s">
        <v>513</v>
      </c>
      <c r="AB122" s="152" t="s">
        <v>600</v>
      </c>
      <c r="AC122" s="70" t="str">
        <f t="shared" si="3"/>
        <v>0944</v>
      </c>
      <c r="AD122" s="70" t="str">
        <f t="shared" si="4"/>
        <v>19435430944</v>
      </c>
      <c r="AE122" s="70" t="str">
        <f t="shared" si="5"/>
        <v>1943543094424216</v>
      </c>
      <c r="AF122" s="69">
        <v>6528</v>
      </c>
      <c r="AG122" s="69">
        <v>6528</v>
      </c>
      <c r="AI122">
        <v>0</v>
      </c>
      <c r="AJ122">
        <v>0</v>
      </c>
      <c r="AK122" s="69">
        <v>0</v>
      </c>
    </row>
    <row r="123" spans="1:41">
      <c r="A123" s="152" t="s">
        <v>361</v>
      </c>
      <c r="B123" s="152" t="s">
        <v>538</v>
      </c>
      <c r="C123" s="152" t="s">
        <v>539</v>
      </c>
      <c r="D123" s="152" t="s">
        <v>596</v>
      </c>
      <c r="E123" s="152" t="s">
        <v>306</v>
      </c>
      <c r="F123" s="152" t="s">
        <v>275</v>
      </c>
      <c r="G123" s="152" t="s">
        <v>390</v>
      </c>
      <c r="H123" s="152" t="s">
        <v>436</v>
      </c>
      <c r="I123" s="152" t="s">
        <v>437</v>
      </c>
      <c r="J123" s="152" t="s">
        <v>597</v>
      </c>
      <c r="K123" s="152" t="s">
        <v>596</v>
      </c>
      <c r="L123" s="152" t="s">
        <v>598</v>
      </c>
      <c r="M123" s="152" t="s">
        <v>415</v>
      </c>
      <c r="N123" s="152" t="s">
        <v>275</v>
      </c>
      <c r="O123" s="152" t="s">
        <v>436</v>
      </c>
      <c r="P123" s="152" t="s">
        <v>56</v>
      </c>
      <c r="Q123" s="152" t="s">
        <v>445</v>
      </c>
      <c r="R123" s="152" t="s">
        <v>440</v>
      </c>
      <c r="S123" s="152" t="s">
        <v>441</v>
      </c>
      <c r="T123" s="152" t="s">
        <v>375</v>
      </c>
      <c r="U123" s="152" t="s">
        <v>376</v>
      </c>
      <c r="V123" s="152" t="s">
        <v>377</v>
      </c>
      <c r="W123" s="152" t="s">
        <v>378</v>
      </c>
      <c r="X123" s="152" t="s">
        <v>42</v>
      </c>
      <c r="Y123" s="152" t="s">
        <v>379</v>
      </c>
      <c r="Z123" s="152" t="s">
        <v>512</v>
      </c>
      <c r="AA123" s="152" t="s">
        <v>513</v>
      </c>
      <c r="AB123" s="152" t="s">
        <v>601</v>
      </c>
      <c r="AC123" s="70" t="str">
        <f t="shared" ref="AC123:AC186" si="6">LEFT(Z123,4)</f>
        <v>0944</v>
      </c>
      <c r="AD123" s="70" t="str">
        <f t="shared" ref="AD123:AD186" si="7">CONCATENATE(AB123,X123,AC123)</f>
        <v>19435530944</v>
      </c>
      <c r="AE123" s="70" t="str">
        <f t="shared" si="5"/>
        <v>1943553094424216</v>
      </c>
      <c r="AF123" s="69">
        <v>3030499</v>
      </c>
      <c r="AG123" s="69">
        <v>3030499</v>
      </c>
      <c r="AI123">
        <v>0</v>
      </c>
      <c r="AJ123">
        <v>0</v>
      </c>
      <c r="AK123" s="69">
        <v>0</v>
      </c>
    </row>
    <row r="124" spans="1:41">
      <c r="A124" s="152" t="s">
        <v>361</v>
      </c>
      <c r="B124" s="152" t="s">
        <v>602</v>
      </c>
      <c r="C124" s="152" t="s">
        <v>603</v>
      </c>
      <c r="D124" s="152" t="s">
        <v>389</v>
      </c>
      <c r="E124" s="152" t="s">
        <v>302</v>
      </c>
      <c r="F124" s="152" t="s">
        <v>275</v>
      </c>
      <c r="G124" s="152" t="s">
        <v>390</v>
      </c>
      <c r="H124" s="152" t="s">
        <v>391</v>
      </c>
      <c r="I124" s="152" t="s">
        <v>312</v>
      </c>
      <c r="J124" s="152" t="s">
        <v>392</v>
      </c>
      <c r="K124" s="152" t="s">
        <v>389</v>
      </c>
      <c r="L124" s="152" t="s">
        <v>393</v>
      </c>
      <c r="M124" s="152" t="s">
        <v>394</v>
      </c>
      <c r="N124" s="152" t="s">
        <v>275</v>
      </c>
      <c r="O124" s="152" t="s">
        <v>391</v>
      </c>
      <c r="P124" s="152" t="s">
        <v>64</v>
      </c>
      <c r="Q124" s="152" t="s">
        <v>604</v>
      </c>
      <c r="R124" s="152" t="s">
        <v>396</v>
      </c>
      <c r="S124" s="152" t="s">
        <v>397</v>
      </c>
      <c r="T124" s="152" t="s">
        <v>398</v>
      </c>
      <c r="U124" s="152" t="s">
        <v>399</v>
      </c>
      <c r="V124" s="152" t="s">
        <v>377</v>
      </c>
      <c r="W124" s="152" t="s">
        <v>378</v>
      </c>
      <c r="X124" s="152" t="s">
        <v>42</v>
      </c>
      <c r="Y124" s="152" t="s">
        <v>379</v>
      </c>
      <c r="Z124" s="152" t="s">
        <v>380</v>
      </c>
      <c r="AA124" s="152" t="s">
        <v>381</v>
      </c>
      <c r="AB124" s="152" t="s">
        <v>66</v>
      </c>
      <c r="AC124" s="70" t="str">
        <f t="shared" si="6"/>
        <v>0100</v>
      </c>
      <c r="AD124" s="70" t="str">
        <f t="shared" si="7"/>
        <v>19496330100</v>
      </c>
      <c r="AE124" s="70" t="str">
        <f t="shared" si="5"/>
        <v>1949633010025000</v>
      </c>
      <c r="AJ124">
        <v>2102.29</v>
      </c>
      <c r="AM124">
        <v>29835.64</v>
      </c>
      <c r="AN124">
        <v>29787.15</v>
      </c>
      <c r="AO124">
        <v>29787.15</v>
      </c>
    </row>
    <row r="125" spans="1:41">
      <c r="A125" s="152" t="s">
        <v>361</v>
      </c>
      <c r="B125" s="152" t="s">
        <v>602</v>
      </c>
      <c r="C125" s="152" t="s">
        <v>603</v>
      </c>
      <c r="D125" s="152" t="s">
        <v>389</v>
      </c>
      <c r="E125" s="152" t="s">
        <v>302</v>
      </c>
      <c r="F125" s="152" t="s">
        <v>275</v>
      </c>
      <c r="G125" s="152" t="s">
        <v>390</v>
      </c>
      <c r="H125" s="152" t="s">
        <v>391</v>
      </c>
      <c r="I125" s="152" t="s">
        <v>312</v>
      </c>
      <c r="J125" s="152" t="s">
        <v>392</v>
      </c>
      <c r="K125" s="152" t="s">
        <v>389</v>
      </c>
      <c r="L125" s="152" t="s">
        <v>393</v>
      </c>
      <c r="M125" s="152" t="s">
        <v>394</v>
      </c>
      <c r="N125" s="152" t="s">
        <v>275</v>
      </c>
      <c r="O125" s="152" t="s">
        <v>391</v>
      </c>
      <c r="P125" s="152" t="s">
        <v>68</v>
      </c>
      <c r="Q125" s="152" t="s">
        <v>395</v>
      </c>
      <c r="R125" s="152" t="s">
        <v>396</v>
      </c>
      <c r="S125" s="152" t="s">
        <v>397</v>
      </c>
      <c r="T125" s="152" t="s">
        <v>398</v>
      </c>
      <c r="U125" s="152" t="s">
        <v>399</v>
      </c>
      <c r="V125" s="152" t="s">
        <v>377</v>
      </c>
      <c r="W125" s="152" t="s">
        <v>378</v>
      </c>
      <c r="X125" s="152" t="s">
        <v>42</v>
      </c>
      <c r="Y125" s="152" t="s">
        <v>379</v>
      </c>
      <c r="Z125" s="152" t="s">
        <v>380</v>
      </c>
      <c r="AA125" s="152" t="s">
        <v>381</v>
      </c>
      <c r="AB125" s="152" t="s">
        <v>70</v>
      </c>
      <c r="AC125" s="70" t="str">
        <f t="shared" si="6"/>
        <v>0100</v>
      </c>
      <c r="AD125" s="70" t="str">
        <f t="shared" si="7"/>
        <v>19496430100</v>
      </c>
      <c r="AE125" s="70" t="str">
        <f t="shared" si="5"/>
        <v>1949643010025000</v>
      </c>
      <c r="AJ125">
        <v>7722.65</v>
      </c>
    </row>
    <row r="126" spans="1:41">
      <c r="A126" s="152" t="s">
        <v>361</v>
      </c>
      <c r="B126" s="152" t="s">
        <v>602</v>
      </c>
      <c r="C126" s="152" t="s">
        <v>603</v>
      </c>
      <c r="D126" s="152" t="s">
        <v>389</v>
      </c>
      <c r="E126" s="152" t="s">
        <v>302</v>
      </c>
      <c r="F126" s="152" t="s">
        <v>275</v>
      </c>
      <c r="G126" s="152" t="s">
        <v>390</v>
      </c>
      <c r="H126" s="152" t="s">
        <v>391</v>
      </c>
      <c r="I126" s="152" t="s">
        <v>312</v>
      </c>
      <c r="J126" s="152" t="s">
        <v>392</v>
      </c>
      <c r="K126" s="152" t="s">
        <v>389</v>
      </c>
      <c r="L126" s="152" t="s">
        <v>393</v>
      </c>
      <c r="M126" s="152" t="s">
        <v>394</v>
      </c>
      <c r="N126" s="152" t="s">
        <v>275</v>
      </c>
      <c r="O126" s="152" t="s">
        <v>391</v>
      </c>
      <c r="P126" s="152" t="s">
        <v>68</v>
      </c>
      <c r="Q126" s="152" t="s">
        <v>395</v>
      </c>
      <c r="R126" s="152" t="s">
        <v>396</v>
      </c>
      <c r="S126" s="152" t="s">
        <v>397</v>
      </c>
      <c r="T126" s="152" t="s">
        <v>398</v>
      </c>
      <c r="U126" s="152" t="s">
        <v>399</v>
      </c>
      <c r="V126" s="152" t="s">
        <v>377</v>
      </c>
      <c r="W126" s="152" t="s">
        <v>378</v>
      </c>
      <c r="X126" s="152" t="s">
        <v>42</v>
      </c>
      <c r="Y126" s="152" t="s">
        <v>379</v>
      </c>
      <c r="Z126" s="152" t="s">
        <v>605</v>
      </c>
      <c r="AA126" s="152" t="s">
        <v>606</v>
      </c>
      <c r="AB126" s="152" t="s">
        <v>70</v>
      </c>
      <c r="AC126" s="70" t="str">
        <f t="shared" si="6"/>
        <v>0100</v>
      </c>
      <c r="AD126" s="70" t="str">
        <f t="shared" si="7"/>
        <v>19496430100</v>
      </c>
      <c r="AE126" s="70" t="str">
        <f t="shared" si="5"/>
        <v>1949643010025000</v>
      </c>
      <c r="AJ126">
        <v>0</v>
      </c>
      <c r="AM126">
        <v>140929</v>
      </c>
      <c r="AN126">
        <v>79324.19</v>
      </c>
      <c r="AO126">
        <v>79324.19</v>
      </c>
    </row>
    <row r="127" spans="1:41">
      <c r="A127" s="152" t="s">
        <v>361</v>
      </c>
      <c r="B127" s="152" t="s">
        <v>602</v>
      </c>
      <c r="C127" s="152" t="s">
        <v>603</v>
      </c>
      <c r="D127" s="152" t="s">
        <v>389</v>
      </c>
      <c r="E127" s="152" t="s">
        <v>302</v>
      </c>
      <c r="F127" s="152" t="s">
        <v>275</v>
      </c>
      <c r="G127" s="152" t="s">
        <v>390</v>
      </c>
      <c r="H127" s="152" t="s">
        <v>391</v>
      </c>
      <c r="I127" s="152" t="s">
        <v>312</v>
      </c>
      <c r="J127" s="152" t="s">
        <v>392</v>
      </c>
      <c r="K127" s="152" t="s">
        <v>389</v>
      </c>
      <c r="L127" s="152" t="s">
        <v>393</v>
      </c>
      <c r="M127" s="152" t="s">
        <v>394</v>
      </c>
      <c r="N127" s="152" t="s">
        <v>275</v>
      </c>
      <c r="O127" s="152" t="s">
        <v>391</v>
      </c>
      <c r="P127" s="152" t="s">
        <v>68</v>
      </c>
      <c r="Q127" s="152" t="s">
        <v>395</v>
      </c>
      <c r="R127" s="152" t="s">
        <v>396</v>
      </c>
      <c r="S127" s="152" t="s">
        <v>397</v>
      </c>
      <c r="T127" s="152" t="s">
        <v>398</v>
      </c>
      <c r="U127" s="152" t="s">
        <v>399</v>
      </c>
      <c r="V127" s="152" t="s">
        <v>377</v>
      </c>
      <c r="W127" s="152" t="s">
        <v>378</v>
      </c>
      <c r="X127" s="152" t="s">
        <v>42</v>
      </c>
      <c r="Y127" s="152" t="s">
        <v>379</v>
      </c>
      <c r="Z127" s="152" t="s">
        <v>607</v>
      </c>
      <c r="AA127" s="152" t="s">
        <v>608</v>
      </c>
      <c r="AB127" s="152" t="s">
        <v>70</v>
      </c>
      <c r="AC127" s="70" t="str">
        <f t="shared" si="6"/>
        <v>0100</v>
      </c>
      <c r="AD127" s="70" t="str">
        <f t="shared" si="7"/>
        <v>19496430100</v>
      </c>
      <c r="AE127" s="70" t="str">
        <f t="shared" si="5"/>
        <v>1949643010025000</v>
      </c>
      <c r="AJ127">
        <v>26794.85</v>
      </c>
      <c r="AM127">
        <v>76794.850000000006</v>
      </c>
      <c r="AN127">
        <v>43803.9</v>
      </c>
      <c r="AO127">
        <v>43803.9</v>
      </c>
    </row>
    <row r="128" spans="1:41">
      <c r="A128" s="152" t="s">
        <v>361</v>
      </c>
      <c r="B128" s="152" t="s">
        <v>602</v>
      </c>
      <c r="C128" s="152" t="s">
        <v>603</v>
      </c>
      <c r="D128" s="152" t="s">
        <v>364</v>
      </c>
      <c r="E128" s="152" t="s">
        <v>365</v>
      </c>
      <c r="F128" s="152" t="s">
        <v>275</v>
      </c>
      <c r="G128" s="152" t="s">
        <v>390</v>
      </c>
      <c r="H128" s="152" t="s">
        <v>391</v>
      </c>
      <c r="I128" s="152" t="s">
        <v>312</v>
      </c>
      <c r="J128" s="152" t="s">
        <v>392</v>
      </c>
      <c r="K128" s="152" t="s">
        <v>364</v>
      </c>
      <c r="L128" s="152" t="s">
        <v>393</v>
      </c>
      <c r="M128" s="152" t="s">
        <v>394</v>
      </c>
      <c r="N128" s="152" t="s">
        <v>275</v>
      </c>
      <c r="O128" s="152" t="s">
        <v>391</v>
      </c>
      <c r="P128" s="152" t="s">
        <v>79</v>
      </c>
      <c r="Q128" s="152" t="s">
        <v>404</v>
      </c>
      <c r="R128" s="152" t="s">
        <v>396</v>
      </c>
      <c r="S128" s="152" t="s">
        <v>397</v>
      </c>
      <c r="T128" s="152" t="s">
        <v>398</v>
      </c>
      <c r="U128" s="152" t="s">
        <v>399</v>
      </c>
      <c r="V128" s="152" t="s">
        <v>377</v>
      </c>
      <c r="W128" s="152" t="s">
        <v>378</v>
      </c>
      <c r="X128" s="152" t="s">
        <v>42</v>
      </c>
      <c r="Y128" s="152" t="s">
        <v>379</v>
      </c>
      <c r="Z128" s="152" t="s">
        <v>405</v>
      </c>
      <c r="AA128" s="152" t="s">
        <v>406</v>
      </c>
      <c r="AB128" s="152" t="s">
        <v>407</v>
      </c>
      <c r="AC128" s="70" t="str">
        <f t="shared" si="6"/>
        <v>0178</v>
      </c>
      <c r="AD128" s="70" t="str">
        <f t="shared" si="7"/>
        <v>19498030178</v>
      </c>
      <c r="AE128" s="70" t="str">
        <f t="shared" si="5"/>
        <v>1949803017825000</v>
      </c>
      <c r="AJ128">
        <v>13392.37</v>
      </c>
      <c r="AM128">
        <v>49908.07</v>
      </c>
      <c r="AN128">
        <v>46690</v>
      </c>
      <c r="AO128">
        <v>46690</v>
      </c>
    </row>
    <row r="129" spans="1:41">
      <c r="A129" s="152" t="s">
        <v>361</v>
      </c>
      <c r="B129" s="152" t="s">
        <v>609</v>
      </c>
      <c r="C129" s="152" t="s">
        <v>610</v>
      </c>
      <c r="D129" s="152" t="s">
        <v>364</v>
      </c>
      <c r="E129" s="152" t="s">
        <v>365</v>
      </c>
      <c r="F129" s="152" t="s">
        <v>275</v>
      </c>
      <c r="G129" s="152" t="s">
        <v>390</v>
      </c>
      <c r="H129" s="152" t="s">
        <v>391</v>
      </c>
      <c r="I129" s="152" t="s">
        <v>312</v>
      </c>
      <c r="J129" s="152" t="s">
        <v>392</v>
      </c>
      <c r="K129" s="152" t="s">
        <v>364</v>
      </c>
      <c r="L129" s="152" t="s">
        <v>393</v>
      </c>
      <c r="M129" s="152" t="s">
        <v>394</v>
      </c>
      <c r="N129" s="152" t="s">
        <v>275</v>
      </c>
      <c r="O129" s="152" t="s">
        <v>391</v>
      </c>
      <c r="P129" s="152" t="s">
        <v>79</v>
      </c>
      <c r="Q129" s="152" t="s">
        <v>404</v>
      </c>
      <c r="R129" s="152" t="s">
        <v>396</v>
      </c>
      <c r="S129" s="152" t="s">
        <v>397</v>
      </c>
      <c r="T129" s="152" t="s">
        <v>398</v>
      </c>
      <c r="U129" s="152" t="s">
        <v>399</v>
      </c>
      <c r="V129" s="152" t="s">
        <v>377</v>
      </c>
      <c r="W129" s="152" t="s">
        <v>378</v>
      </c>
      <c r="X129" s="152" t="s">
        <v>42</v>
      </c>
      <c r="Y129" s="152" t="s">
        <v>379</v>
      </c>
      <c r="Z129" s="152" t="s">
        <v>405</v>
      </c>
      <c r="AA129" s="152" t="s">
        <v>406</v>
      </c>
      <c r="AB129" s="152" t="s">
        <v>407</v>
      </c>
      <c r="AC129" s="70" t="str">
        <f t="shared" si="6"/>
        <v>0178</v>
      </c>
      <c r="AD129" s="70" t="str">
        <f t="shared" si="7"/>
        <v>19498030178</v>
      </c>
      <c r="AE129" s="70" t="str">
        <f t="shared" si="5"/>
        <v>1949803017825201</v>
      </c>
      <c r="AJ129">
        <v>75980.78</v>
      </c>
      <c r="AM129">
        <v>543890.36</v>
      </c>
      <c r="AN129">
        <v>543890.36</v>
      </c>
      <c r="AO129">
        <v>543890.36</v>
      </c>
    </row>
    <row r="130" spans="1:41">
      <c r="A130" s="152" t="s">
        <v>361</v>
      </c>
      <c r="B130" s="152" t="s">
        <v>611</v>
      </c>
      <c r="C130" s="152" t="s">
        <v>612</v>
      </c>
      <c r="D130" s="152" t="s">
        <v>389</v>
      </c>
      <c r="E130" s="152" t="s">
        <v>302</v>
      </c>
      <c r="F130" s="152" t="s">
        <v>275</v>
      </c>
      <c r="G130" s="152" t="s">
        <v>390</v>
      </c>
      <c r="H130" s="152" t="s">
        <v>613</v>
      </c>
      <c r="I130" s="152" t="s">
        <v>614</v>
      </c>
      <c r="J130" s="152" t="s">
        <v>615</v>
      </c>
      <c r="K130" s="152" t="s">
        <v>389</v>
      </c>
      <c r="L130" s="152" t="s">
        <v>393</v>
      </c>
      <c r="M130" s="152" t="s">
        <v>616</v>
      </c>
      <c r="N130" s="152" t="s">
        <v>275</v>
      </c>
      <c r="O130" s="152" t="s">
        <v>613</v>
      </c>
      <c r="P130" s="152" t="s">
        <v>52</v>
      </c>
      <c r="Q130" s="152" t="s">
        <v>617</v>
      </c>
      <c r="R130" s="152" t="s">
        <v>618</v>
      </c>
      <c r="S130" s="152" t="s">
        <v>619</v>
      </c>
      <c r="T130" s="152" t="s">
        <v>398</v>
      </c>
      <c r="U130" s="152" t="s">
        <v>399</v>
      </c>
      <c r="V130" s="152" t="s">
        <v>377</v>
      </c>
      <c r="W130" s="152" t="s">
        <v>378</v>
      </c>
      <c r="X130" s="152" t="s">
        <v>42</v>
      </c>
      <c r="Y130" s="152" t="s">
        <v>379</v>
      </c>
      <c r="Z130" s="152" t="s">
        <v>380</v>
      </c>
      <c r="AA130" s="152" t="s">
        <v>381</v>
      </c>
      <c r="AB130" s="152" t="s">
        <v>620</v>
      </c>
      <c r="AC130" s="70" t="str">
        <f t="shared" si="6"/>
        <v>0100</v>
      </c>
      <c r="AD130" s="70" t="str">
        <f t="shared" si="7"/>
        <v>19495030100</v>
      </c>
      <c r="AE130" s="70" t="str">
        <f t="shared" si="5"/>
        <v>1949503010026000</v>
      </c>
      <c r="AJ130" s="69">
        <v>0</v>
      </c>
      <c r="AM130">
        <v>10000000</v>
      </c>
    </row>
    <row r="131" spans="1:41">
      <c r="A131" s="152" t="s">
        <v>361</v>
      </c>
      <c r="B131" s="152" t="s">
        <v>621</v>
      </c>
      <c r="C131" s="152" t="s">
        <v>622</v>
      </c>
      <c r="D131" s="152" t="s">
        <v>389</v>
      </c>
      <c r="E131" s="152" t="s">
        <v>302</v>
      </c>
      <c r="F131" s="152" t="s">
        <v>519</v>
      </c>
      <c r="G131" s="152" t="s">
        <v>520</v>
      </c>
      <c r="H131" s="152" t="s">
        <v>623</v>
      </c>
      <c r="I131" s="152" t="s">
        <v>624</v>
      </c>
      <c r="J131" s="152" t="s">
        <v>625</v>
      </c>
      <c r="K131" s="152" t="s">
        <v>389</v>
      </c>
      <c r="L131" s="152" t="s">
        <v>393</v>
      </c>
      <c r="M131" s="152" t="s">
        <v>626</v>
      </c>
      <c r="N131" s="152" t="s">
        <v>519</v>
      </c>
      <c r="O131" s="152" t="s">
        <v>623</v>
      </c>
      <c r="P131" s="152" t="s">
        <v>56</v>
      </c>
      <c r="Q131" s="152" t="s">
        <v>627</v>
      </c>
      <c r="R131" s="152" t="s">
        <v>628</v>
      </c>
      <c r="S131" s="152" t="s">
        <v>629</v>
      </c>
      <c r="T131" s="152" t="s">
        <v>398</v>
      </c>
      <c r="U131" s="152" t="s">
        <v>399</v>
      </c>
      <c r="V131" s="152" t="s">
        <v>377</v>
      </c>
      <c r="W131" s="152" t="s">
        <v>378</v>
      </c>
      <c r="X131" s="152" t="s">
        <v>42</v>
      </c>
      <c r="Y131" s="152" t="s">
        <v>379</v>
      </c>
      <c r="Z131" s="152" t="s">
        <v>380</v>
      </c>
      <c r="AA131" s="152" t="s">
        <v>381</v>
      </c>
      <c r="AB131" s="152" t="s">
        <v>108</v>
      </c>
      <c r="AC131" s="70" t="str">
        <f t="shared" si="6"/>
        <v>0100</v>
      </c>
      <c r="AD131" s="70" t="str">
        <f t="shared" si="7"/>
        <v>19495530100</v>
      </c>
      <c r="AE131" s="70" t="str">
        <f t="shared" ref="AE131:AE194" si="8">CONCATENATE(AD131,B131)</f>
        <v>1949553010026244</v>
      </c>
      <c r="AG131"/>
      <c r="AJ131" s="69">
        <v>0</v>
      </c>
      <c r="AM131">
        <v>636000</v>
      </c>
    </row>
    <row r="132" spans="1:41">
      <c r="A132" s="152" t="s">
        <v>361</v>
      </c>
      <c r="B132" s="152" t="s">
        <v>630</v>
      </c>
      <c r="C132" s="152" t="s">
        <v>631</v>
      </c>
      <c r="D132" s="152" t="s">
        <v>389</v>
      </c>
      <c r="E132" s="152" t="s">
        <v>302</v>
      </c>
      <c r="F132" s="152" t="s">
        <v>275</v>
      </c>
      <c r="G132" s="152" t="s">
        <v>390</v>
      </c>
      <c r="H132" s="152" t="s">
        <v>391</v>
      </c>
      <c r="I132" s="152" t="s">
        <v>312</v>
      </c>
      <c r="J132" s="152" t="s">
        <v>392</v>
      </c>
      <c r="K132" s="152" t="s">
        <v>389</v>
      </c>
      <c r="L132" s="152" t="s">
        <v>393</v>
      </c>
      <c r="M132" s="152" t="s">
        <v>394</v>
      </c>
      <c r="N132" s="152" t="s">
        <v>275</v>
      </c>
      <c r="O132" s="152" t="s">
        <v>391</v>
      </c>
      <c r="P132" s="152" t="s">
        <v>56</v>
      </c>
      <c r="Q132" s="152" t="s">
        <v>632</v>
      </c>
      <c r="R132" s="152" t="s">
        <v>396</v>
      </c>
      <c r="S132" s="152" t="s">
        <v>397</v>
      </c>
      <c r="T132" s="152" t="s">
        <v>398</v>
      </c>
      <c r="U132" s="152" t="s">
        <v>399</v>
      </c>
      <c r="V132" s="152" t="s">
        <v>377</v>
      </c>
      <c r="W132" s="152" t="s">
        <v>378</v>
      </c>
      <c r="X132" s="152" t="s">
        <v>42</v>
      </c>
      <c r="Y132" s="152" t="s">
        <v>379</v>
      </c>
      <c r="Z132" s="152" t="s">
        <v>380</v>
      </c>
      <c r="AA132" s="152" t="s">
        <v>381</v>
      </c>
      <c r="AB132" s="152" t="s">
        <v>58</v>
      </c>
      <c r="AC132" s="70" t="str">
        <f t="shared" si="6"/>
        <v>0100</v>
      </c>
      <c r="AD132" s="70" t="str">
        <f t="shared" si="7"/>
        <v>19495430100</v>
      </c>
      <c r="AE132" s="70" t="str">
        <f t="shared" si="8"/>
        <v>1949543010026271</v>
      </c>
      <c r="AG132"/>
      <c r="AJ132" s="69">
        <v>0</v>
      </c>
      <c r="AM132">
        <v>145764.24</v>
      </c>
    </row>
    <row r="133" spans="1:41">
      <c r="A133" s="152" t="s">
        <v>361</v>
      </c>
      <c r="B133" s="152" t="s">
        <v>633</v>
      </c>
      <c r="C133" s="152" t="s">
        <v>634</v>
      </c>
      <c r="D133" s="152" t="s">
        <v>389</v>
      </c>
      <c r="E133" s="152" t="s">
        <v>302</v>
      </c>
      <c r="F133" s="152" t="s">
        <v>519</v>
      </c>
      <c r="G133" s="152" t="s">
        <v>520</v>
      </c>
      <c r="H133" s="152" t="s">
        <v>623</v>
      </c>
      <c r="I133" s="152" t="s">
        <v>624</v>
      </c>
      <c r="J133" s="152" t="s">
        <v>625</v>
      </c>
      <c r="K133" s="152" t="s">
        <v>389</v>
      </c>
      <c r="L133" s="152" t="s">
        <v>393</v>
      </c>
      <c r="M133" s="152" t="s">
        <v>626</v>
      </c>
      <c r="N133" s="152" t="s">
        <v>519</v>
      </c>
      <c r="O133" s="152" t="s">
        <v>623</v>
      </c>
      <c r="P133" s="152" t="s">
        <v>56</v>
      </c>
      <c r="Q133" s="152" t="s">
        <v>627</v>
      </c>
      <c r="R133" s="152" t="s">
        <v>628</v>
      </c>
      <c r="S133" s="152" t="s">
        <v>629</v>
      </c>
      <c r="T133" s="152" t="s">
        <v>398</v>
      </c>
      <c r="U133" s="152" t="s">
        <v>399</v>
      </c>
      <c r="V133" s="152" t="s">
        <v>377</v>
      </c>
      <c r="W133" s="152" t="s">
        <v>378</v>
      </c>
      <c r="X133" s="152" t="s">
        <v>42</v>
      </c>
      <c r="Y133" s="152" t="s">
        <v>379</v>
      </c>
      <c r="Z133" s="152" t="s">
        <v>380</v>
      </c>
      <c r="AA133" s="152" t="s">
        <v>381</v>
      </c>
      <c r="AB133" s="152" t="s">
        <v>108</v>
      </c>
      <c r="AC133" s="70" t="str">
        <f t="shared" si="6"/>
        <v>0100</v>
      </c>
      <c r="AD133" s="70" t="str">
        <f t="shared" si="7"/>
        <v>19495530100</v>
      </c>
      <c r="AE133" s="70" t="str">
        <f t="shared" si="8"/>
        <v>1949553010026415</v>
      </c>
      <c r="AJ133" s="69">
        <v>38400</v>
      </c>
      <c r="AM133">
        <v>256700</v>
      </c>
      <c r="AN133">
        <v>151500</v>
      </c>
      <c r="AO133">
        <v>151500</v>
      </c>
    </row>
    <row r="134" spans="1:41">
      <c r="A134" s="152" t="s">
        <v>361</v>
      </c>
      <c r="B134" s="152" t="s">
        <v>635</v>
      </c>
      <c r="C134" s="152" t="s">
        <v>636</v>
      </c>
      <c r="D134" s="152" t="s">
        <v>389</v>
      </c>
      <c r="E134" s="152" t="s">
        <v>302</v>
      </c>
      <c r="F134" s="152" t="s">
        <v>275</v>
      </c>
      <c r="G134" s="152" t="s">
        <v>390</v>
      </c>
      <c r="H134" s="152" t="s">
        <v>391</v>
      </c>
      <c r="I134" s="152" t="s">
        <v>312</v>
      </c>
      <c r="J134" s="152" t="s">
        <v>392</v>
      </c>
      <c r="K134" s="152" t="s">
        <v>389</v>
      </c>
      <c r="L134" s="152" t="s">
        <v>393</v>
      </c>
      <c r="M134" s="152" t="s">
        <v>394</v>
      </c>
      <c r="N134" s="152" t="s">
        <v>275</v>
      </c>
      <c r="O134" s="152" t="s">
        <v>391</v>
      </c>
      <c r="P134" s="152" t="s">
        <v>64</v>
      </c>
      <c r="Q134" s="152" t="s">
        <v>604</v>
      </c>
      <c r="R134" s="152" t="s">
        <v>396</v>
      </c>
      <c r="S134" s="152" t="s">
        <v>397</v>
      </c>
      <c r="T134" s="152" t="s">
        <v>398</v>
      </c>
      <c r="U134" s="152" t="s">
        <v>399</v>
      </c>
      <c r="V134" s="152" t="s">
        <v>377</v>
      </c>
      <c r="W134" s="152" t="s">
        <v>378</v>
      </c>
      <c r="X134" s="152" t="s">
        <v>42</v>
      </c>
      <c r="Y134" s="152" t="s">
        <v>379</v>
      </c>
      <c r="Z134" s="152" t="s">
        <v>380</v>
      </c>
      <c r="AA134" s="152" t="s">
        <v>381</v>
      </c>
      <c r="AB134" s="152" t="s">
        <v>66</v>
      </c>
      <c r="AC134" s="70" t="str">
        <f t="shared" si="6"/>
        <v>0100</v>
      </c>
      <c r="AD134" s="70" t="str">
        <f t="shared" si="7"/>
        <v>19496330100</v>
      </c>
      <c r="AE134" s="70" t="str">
        <f t="shared" si="8"/>
        <v>1949633010035000</v>
      </c>
      <c r="AJ134">
        <v>0</v>
      </c>
    </row>
    <row r="135" spans="1:41">
      <c r="A135" s="152" t="s">
        <v>361</v>
      </c>
      <c r="B135" s="152" t="s">
        <v>635</v>
      </c>
      <c r="C135" s="152" t="s">
        <v>636</v>
      </c>
      <c r="D135" s="152" t="s">
        <v>389</v>
      </c>
      <c r="E135" s="152" t="s">
        <v>302</v>
      </c>
      <c r="F135" s="152" t="s">
        <v>275</v>
      </c>
      <c r="G135" s="152" t="s">
        <v>390</v>
      </c>
      <c r="H135" s="152" t="s">
        <v>391</v>
      </c>
      <c r="I135" s="152" t="s">
        <v>312</v>
      </c>
      <c r="J135" s="152" t="s">
        <v>392</v>
      </c>
      <c r="K135" s="152" t="s">
        <v>389</v>
      </c>
      <c r="L135" s="152" t="s">
        <v>393</v>
      </c>
      <c r="M135" s="152" t="s">
        <v>394</v>
      </c>
      <c r="N135" s="152" t="s">
        <v>275</v>
      </c>
      <c r="O135" s="152" t="s">
        <v>391</v>
      </c>
      <c r="P135" s="152" t="s">
        <v>68</v>
      </c>
      <c r="Q135" s="152" t="s">
        <v>395</v>
      </c>
      <c r="R135" s="152" t="s">
        <v>396</v>
      </c>
      <c r="S135" s="152" t="s">
        <v>397</v>
      </c>
      <c r="T135" s="152" t="s">
        <v>398</v>
      </c>
      <c r="U135" s="152" t="s">
        <v>399</v>
      </c>
      <c r="V135" s="152" t="s">
        <v>377</v>
      </c>
      <c r="W135" s="152" t="s">
        <v>378</v>
      </c>
      <c r="X135" s="152" t="s">
        <v>42</v>
      </c>
      <c r="Y135" s="152" t="s">
        <v>379</v>
      </c>
      <c r="Z135" s="152" t="s">
        <v>380</v>
      </c>
      <c r="AA135" s="152" t="s">
        <v>381</v>
      </c>
      <c r="AB135" s="152" t="s">
        <v>70</v>
      </c>
      <c r="AC135" s="70" t="str">
        <f t="shared" si="6"/>
        <v>0100</v>
      </c>
      <c r="AD135" s="70" t="str">
        <f t="shared" si="7"/>
        <v>19496430100</v>
      </c>
      <c r="AE135" s="70" t="str">
        <f t="shared" si="8"/>
        <v>1949643010035000</v>
      </c>
      <c r="AG135"/>
      <c r="AJ135">
        <v>79794.458201468005</v>
      </c>
      <c r="AM135">
        <v>323528.40263298003</v>
      </c>
      <c r="AN135">
        <v>265155.18941018003</v>
      </c>
      <c r="AO135">
        <v>265155.18941018003</v>
      </c>
    </row>
    <row r="136" spans="1:41">
      <c r="A136" s="152" t="s">
        <v>361</v>
      </c>
      <c r="B136" s="152" t="s">
        <v>637</v>
      </c>
      <c r="C136" s="152" t="s">
        <v>638</v>
      </c>
      <c r="D136" s="152" t="s">
        <v>364</v>
      </c>
      <c r="E136" s="152" t="s">
        <v>365</v>
      </c>
      <c r="F136" s="152" t="s">
        <v>275</v>
      </c>
      <c r="G136" s="152" t="s">
        <v>390</v>
      </c>
      <c r="H136" s="152" t="s">
        <v>391</v>
      </c>
      <c r="I136" s="152" t="s">
        <v>312</v>
      </c>
      <c r="J136" s="152" t="s">
        <v>392</v>
      </c>
      <c r="K136" s="152" t="s">
        <v>364</v>
      </c>
      <c r="L136" s="152" t="s">
        <v>393</v>
      </c>
      <c r="M136" s="152" t="s">
        <v>394</v>
      </c>
      <c r="N136" s="152" t="s">
        <v>275</v>
      </c>
      <c r="O136" s="152" t="s">
        <v>391</v>
      </c>
      <c r="P136" s="152" t="s">
        <v>79</v>
      </c>
      <c r="Q136" s="152" t="s">
        <v>404</v>
      </c>
      <c r="R136" s="152" t="s">
        <v>396</v>
      </c>
      <c r="S136" s="152" t="s">
        <v>397</v>
      </c>
      <c r="T136" s="152" t="s">
        <v>398</v>
      </c>
      <c r="U136" s="152" t="s">
        <v>399</v>
      </c>
      <c r="V136" s="152" t="s">
        <v>377</v>
      </c>
      <c r="W136" s="152" t="s">
        <v>378</v>
      </c>
      <c r="X136" s="152" t="s">
        <v>42</v>
      </c>
      <c r="Y136" s="152" t="s">
        <v>379</v>
      </c>
      <c r="Z136" s="152" t="s">
        <v>405</v>
      </c>
      <c r="AA136" s="152" t="s">
        <v>406</v>
      </c>
      <c r="AB136" s="152" t="s">
        <v>407</v>
      </c>
      <c r="AC136" s="70" t="str">
        <f t="shared" si="6"/>
        <v>0178</v>
      </c>
      <c r="AD136" s="70" t="str">
        <f t="shared" si="7"/>
        <v>19498030178</v>
      </c>
      <c r="AE136" s="70" t="str">
        <f t="shared" si="8"/>
        <v>1949803017836000</v>
      </c>
      <c r="AJ136">
        <v>0</v>
      </c>
      <c r="AM136">
        <v>33942.660000000003</v>
      </c>
      <c r="AN136">
        <v>28656.58</v>
      </c>
      <c r="AO136">
        <v>28656.58</v>
      </c>
    </row>
    <row r="137" spans="1:41">
      <c r="A137" s="152" t="s">
        <v>361</v>
      </c>
      <c r="B137" s="152" t="s">
        <v>639</v>
      </c>
      <c r="C137" s="152" t="s">
        <v>640</v>
      </c>
      <c r="D137" s="152" t="s">
        <v>389</v>
      </c>
      <c r="E137" s="152" t="s">
        <v>302</v>
      </c>
      <c r="F137" s="152" t="s">
        <v>275</v>
      </c>
      <c r="G137" s="152" t="s">
        <v>390</v>
      </c>
      <c r="H137" s="152" t="s">
        <v>391</v>
      </c>
      <c r="I137" s="152" t="s">
        <v>312</v>
      </c>
      <c r="J137" s="152" t="s">
        <v>392</v>
      </c>
      <c r="K137" s="152" t="s">
        <v>389</v>
      </c>
      <c r="L137" s="152" t="s">
        <v>393</v>
      </c>
      <c r="M137" s="152" t="s">
        <v>394</v>
      </c>
      <c r="N137" s="152" t="s">
        <v>275</v>
      </c>
      <c r="O137" s="152" t="s">
        <v>391</v>
      </c>
      <c r="P137" s="152" t="s">
        <v>68</v>
      </c>
      <c r="Q137" s="152" t="s">
        <v>395</v>
      </c>
      <c r="R137" s="152" t="s">
        <v>396</v>
      </c>
      <c r="S137" s="152" t="s">
        <v>397</v>
      </c>
      <c r="T137" s="152" t="s">
        <v>398</v>
      </c>
      <c r="U137" s="152" t="s">
        <v>399</v>
      </c>
      <c r="V137" s="152" t="s">
        <v>377</v>
      </c>
      <c r="W137" s="152" t="s">
        <v>378</v>
      </c>
      <c r="X137" s="152" t="s">
        <v>42</v>
      </c>
      <c r="Y137" s="152" t="s">
        <v>379</v>
      </c>
      <c r="Z137" s="152" t="s">
        <v>380</v>
      </c>
      <c r="AA137" s="152" t="s">
        <v>381</v>
      </c>
      <c r="AB137" s="152" t="s">
        <v>70</v>
      </c>
      <c r="AC137" s="70" t="str">
        <f t="shared" si="6"/>
        <v>0100</v>
      </c>
      <c r="AD137" s="70" t="str">
        <f t="shared" si="7"/>
        <v>19496430100</v>
      </c>
      <c r="AE137" s="70" t="str">
        <f t="shared" si="8"/>
        <v>1949643010039000</v>
      </c>
      <c r="AJ137">
        <v>0</v>
      </c>
      <c r="AM137">
        <v>2962879.73</v>
      </c>
      <c r="AN137">
        <v>327515.3</v>
      </c>
      <c r="AO137">
        <v>327515.3</v>
      </c>
    </row>
    <row r="138" spans="1:41">
      <c r="A138" s="152" t="s">
        <v>361</v>
      </c>
      <c r="B138" s="152" t="s">
        <v>641</v>
      </c>
      <c r="C138" s="152" t="s">
        <v>302</v>
      </c>
      <c r="D138" s="152" t="s">
        <v>389</v>
      </c>
      <c r="E138" s="152" t="s">
        <v>302</v>
      </c>
      <c r="F138" s="152" t="s">
        <v>275</v>
      </c>
      <c r="G138" s="152" t="s">
        <v>390</v>
      </c>
      <c r="H138" s="152" t="s">
        <v>642</v>
      </c>
      <c r="I138" s="152" t="s">
        <v>643</v>
      </c>
      <c r="J138" s="152" t="s">
        <v>644</v>
      </c>
      <c r="K138" s="152" t="s">
        <v>389</v>
      </c>
      <c r="L138" s="152" t="s">
        <v>645</v>
      </c>
      <c r="M138" s="152" t="s">
        <v>646</v>
      </c>
      <c r="N138" s="152" t="s">
        <v>275</v>
      </c>
      <c r="O138" s="152" t="s">
        <v>642</v>
      </c>
      <c r="P138" s="152" t="s">
        <v>79</v>
      </c>
      <c r="Q138" s="152" t="s">
        <v>643</v>
      </c>
      <c r="R138" s="152" t="s">
        <v>647</v>
      </c>
      <c r="S138" s="152" t="s">
        <v>648</v>
      </c>
      <c r="T138" s="152" t="s">
        <v>375</v>
      </c>
      <c r="U138" s="152" t="s">
        <v>376</v>
      </c>
      <c r="V138" s="152" t="s">
        <v>377</v>
      </c>
      <c r="W138" s="152" t="s">
        <v>378</v>
      </c>
      <c r="X138" s="152" t="s">
        <v>375</v>
      </c>
      <c r="Y138" s="152" t="s">
        <v>383</v>
      </c>
      <c r="Z138" s="152" t="s">
        <v>380</v>
      </c>
      <c r="AA138" s="152" t="s">
        <v>381</v>
      </c>
      <c r="AB138" s="152" t="s">
        <v>649</v>
      </c>
      <c r="AC138" s="70" t="str">
        <f t="shared" si="6"/>
        <v>0100</v>
      </c>
      <c r="AD138" s="70" t="str">
        <f t="shared" si="7"/>
        <v>19493310100</v>
      </c>
      <c r="AE138" s="70" t="str">
        <f t="shared" si="8"/>
        <v>1949331010041000</v>
      </c>
      <c r="AI138">
        <v>0</v>
      </c>
      <c r="AJ138">
        <v>0</v>
      </c>
      <c r="AK138" s="69">
        <v>0</v>
      </c>
    </row>
    <row r="139" spans="1:41">
      <c r="A139" s="152" t="s">
        <v>361</v>
      </c>
      <c r="B139" s="152" t="s">
        <v>641</v>
      </c>
      <c r="C139" s="152" t="s">
        <v>302</v>
      </c>
      <c r="D139" s="152" t="s">
        <v>389</v>
      </c>
      <c r="E139" s="152" t="s">
        <v>302</v>
      </c>
      <c r="F139" s="152" t="s">
        <v>275</v>
      </c>
      <c r="G139" s="152" t="s">
        <v>390</v>
      </c>
      <c r="H139" s="152" t="s">
        <v>642</v>
      </c>
      <c r="I139" s="152" t="s">
        <v>643</v>
      </c>
      <c r="J139" s="152" t="s">
        <v>644</v>
      </c>
      <c r="K139" s="152" t="s">
        <v>389</v>
      </c>
      <c r="L139" s="152" t="s">
        <v>645</v>
      </c>
      <c r="M139" s="152" t="s">
        <v>646</v>
      </c>
      <c r="N139" s="152" t="s">
        <v>275</v>
      </c>
      <c r="O139" s="152" t="s">
        <v>642</v>
      </c>
      <c r="P139" s="152" t="s">
        <v>79</v>
      </c>
      <c r="Q139" s="152" t="s">
        <v>643</v>
      </c>
      <c r="R139" s="152" t="s">
        <v>647</v>
      </c>
      <c r="S139" s="152" t="s">
        <v>648</v>
      </c>
      <c r="T139" s="152" t="s">
        <v>375</v>
      </c>
      <c r="U139" s="152" t="s">
        <v>376</v>
      </c>
      <c r="V139" s="152" t="s">
        <v>377</v>
      </c>
      <c r="W139" s="152" t="s">
        <v>378</v>
      </c>
      <c r="X139" s="152" t="s">
        <v>375</v>
      </c>
      <c r="Y139" s="152" t="s">
        <v>383</v>
      </c>
      <c r="Z139" s="152" t="s">
        <v>419</v>
      </c>
      <c r="AA139" s="152" t="s">
        <v>420</v>
      </c>
      <c r="AB139" s="152" t="s">
        <v>649</v>
      </c>
      <c r="AC139" s="70" t="str">
        <f t="shared" si="6"/>
        <v>0151</v>
      </c>
      <c r="AD139" s="70" t="str">
        <f t="shared" si="7"/>
        <v>19493310151</v>
      </c>
      <c r="AE139" s="70" t="str">
        <f t="shared" si="8"/>
        <v>1949331015141000</v>
      </c>
      <c r="AF139" s="69">
        <v>256300509</v>
      </c>
      <c r="AG139" s="69">
        <v>256300509</v>
      </c>
      <c r="AI139">
        <v>0</v>
      </c>
      <c r="AJ139">
        <v>0</v>
      </c>
      <c r="AK139" s="69">
        <v>0</v>
      </c>
    </row>
    <row r="140" spans="1:41">
      <c r="A140" s="152" t="s">
        <v>361</v>
      </c>
      <c r="B140" s="152" t="s">
        <v>641</v>
      </c>
      <c r="C140" s="152" t="s">
        <v>302</v>
      </c>
      <c r="D140" s="152" t="s">
        <v>389</v>
      </c>
      <c r="E140" s="152" t="s">
        <v>302</v>
      </c>
      <c r="F140" s="152" t="s">
        <v>275</v>
      </c>
      <c r="G140" s="152" t="s">
        <v>390</v>
      </c>
      <c r="H140" s="152" t="s">
        <v>642</v>
      </c>
      <c r="I140" s="152" t="s">
        <v>643</v>
      </c>
      <c r="J140" s="152" t="s">
        <v>644</v>
      </c>
      <c r="K140" s="152" t="s">
        <v>389</v>
      </c>
      <c r="L140" s="152" t="s">
        <v>645</v>
      </c>
      <c r="M140" s="152" t="s">
        <v>646</v>
      </c>
      <c r="N140" s="152" t="s">
        <v>275</v>
      </c>
      <c r="O140" s="152" t="s">
        <v>642</v>
      </c>
      <c r="P140" s="152" t="s">
        <v>79</v>
      </c>
      <c r="Q140" s="152" t="s">
        <v>643</v>
      </c>
      <c r="R140" s="152" t="s">
        <v>647</v>
      </c>
      <c r="S140" s="152" t="s">
        <v>648</v>
      </c>
      <c r="T140" s="152" t="s">
        <v>375</v>
      </c>
      <c r="U140" s="152" t="s">
        <v>376</v>
      </c>
      <c r="V140" s="152" t="s">
        <v>377</v>
      </c>
      <c r="W140" s="152" t="s">
        <v>378</v>
      </c>
      <c r="X140" s="152" t="s">
        <v>375</v>
      </c>
      <c r="Y140" s="152" t="s">
        <v>383</v>
      </c>
      <c r="Z140" s="152" t="s">
        <v>432</v>
      </c>
      <c r="AA140" s="152" t="s">
        <v>433</v>
      </c>
      <c r="AB140" s="152" t="s">
        <v>649</v>
      </c>
      <c r="AC140" s="70" t="str">
        <f t="shared" si="6"/>
        <v>0188</v>
      </c>
      <c r="AD140" s="70" t="str">
        <f t="shared" si="7"/>
        <v>19493310188</v>
      </c>
      <c r="AE140" s="70" t="str">
        <f t="shared" si="8"/>
        <v>1949331018841000</v>
      </c>
      <c r="AI140">
        <v>21269971</v>
      </c>
      <c r="AJ140">
        <v>1302183</v>
      </c>
      <c r="AK140" s="69">
        <v>19967788</v>
      </c>
    </row>
    <row r="141" spans="1:41">
      <c r="A141" s="152" t="s">
        <v>361</v>
      </c>
      <c r="B141" s="152" t="s">
        <v>641</v>
      </c>
      <c r="C141" s="152" t="s">
        <v>302</v>
      </c>
      <c r="D141" s="152" t="s">
        <v>389</v>
      </c>
      <c r="E141" s="152" t="s">
        <v>302</v>
      </c>
      <c r="F141" s="152" t="s">
        <v>275</v>
      </c>
      <c r="G141" s="152" t="s">
        <v>390</v>
      </c>
      <c r="H141" s="152" t="s">
        <v>650</v>
      </c>
      <c r="I141" s="152" t="s">
        <v>651</v>
      </c>
      <c r="J141" s="152" t="s">
        <v>652</v>
      </c>
      <c r="K141" s="152" t="s">
        <v>389</v>
      </c>
      <c r="L141" s="152" t="s">
        <v>393</v>
      </c>
      <c r="M141" s="152" t="s">
        <v>371</v>
      </c>
      <c r="N141" s="152" t="s">
        <v>275</v>
      </c>
      <c r="O141" s="152" t="s">
        <v>650</v>
      </c>
      <c r="P141" s="152" t="s">
        <v>79</v>
      </c>
      <c r="Q141" s="152" t="s">
        <v>653</v>
      </c>
      <c r="R141" s="152" t="s">
        <v>654</v>
      </c>
      <c r="S141" s="152" t="s">
        <v>655</v>
      </c>
      <c r="T141" s="152" t="s">
        <v>475</v>
      </c>
      <c r="U141" s="152" t="s">
        <v>476</v>
      </c>
      <c r="V141" s="152" t="s">
        <v>377</v>
      </c>
      <c r="W141" s="152" t="s">
        <v>378</v>
      </c>
      <c r="X141" s="152" t="s">
        <v>375</v>
      </c>
      <c r="Y141" s="152" t="s">
        <v>383</v>
      </c>
      <c r="Z141" s="152" t="s">
        <v>380</v>
      </c>
      <c r="AA141" s="152" t="s">
        <v>381</v>
      </c>
      <c r="AB141" s="152" t="s">
        <v>656</v>
      </c>
      <c r="AC141" s="70" t="str">
        <f t="shared" si="6"/>
        <v>0100</v>
      </c>
      <c r="AD141" s="70" t="str">
        <f t="shared" si="7"/>
        <v>19493110100</v>
      </c>
      <c r="AE141" s="70" t="str">
        <f t="shared" si="8"/>
        <v>1949311010041000</v>
      </c>
      <c r="AF141" s="69">
        <v>25446090</v>
      </c>
      <c r="AG141" s="69">
        <v>25446090</v>
      </c>
      <c r="AI141">
        <v>25446090</v>
      </c>
      <c r="AJ141">
        <v>0</v>
      </c>
      <c r="AM141">
        <v>25446090</v>
      </c>
      <c r="AN141">
        <v>439617.76</v>
      </c>
      <c r="AO141">
        <v>439617.76</v>
      </c>
    </row>
    <row r="142" spans="1:41">
      <c r="A142" s="152" t="s">
        <v>361</v>
      </c>
      <c r="B142" s="152" t="s">
        <v>641</v>
      </c>
      <c r="C142" s="152" t="s">
        <v>302</v>
      </c>
      <c r="D142" s="152" t="s">
        <v>389</v>
      </c>
      <c r="E142" s="152" t="s">
        <v>302</v>
      </c>
      <c r="F142" s="152" t="s">
        <v>275</v>
      </c>
      <c r="G142" s="152" t="s">
        <v>390</v>
      </c>
      <c r="H142" s="152" t="s">
        <v>391</v>
      </c>
      <c r="I142" s="152" t="s">
        <v>312</v>
      </c>
      <c r="J142" s="152" t="s">
        <v>392</v>
      </c>
      <c r="K142" s="152" t="s">
        <v>389</v>
      </c>
      <c r="L142" s="152" t="s">
        <v>393</v>
      </c>
      <c r="M142" s="152" t="s">
        <v>394</v>
      </c>
      <c r="N142" s="152" t="s">
        <v>275</v>
      </c>
      <c r="O142" s="152" t="s">
        <v>391</v>
      </c>
      <c r="P142" s="152" t="s">
        <v>47</v>
      </c>
      <c r="Q142" s="152" t="s">
        <v>657</v>
      </c>
      <c r="R142" s="152" t="s">
        <v>396</v>
      </c>
      <c r="S142" s="152" t="s">
        <v>397</v>
      </c>
      <c r="T142" s="152" t="s">
        <v>398</v>
      </c>
      <c r="U142" s="152" t="s">
        <v>399</v>
      </c>
      <c r="V142" s="152" t="s">
        <v>377</v>
      </c>
      <c r="W142" s="152" t="s">
        <v>378</v>
      </c>
      <c r="X142" s="152" t="s">
        <v>51</v>
      </c>
      <c r="Y142" s="152" t="s">
        <v>489</v>
      </c>
      <c r="Z142" s="152" t="s">
        <v>380</v>
      </c>
      <c r="AA142" s="152" t="s">
        <v>381</v>
      </c>
      <c r="AB142" s="152" t="s">
        <v>49</v>
      </c>
      <c r="AC142" s="70" t="str">
        <f t="shared" si="6"/>
        <v>0100</v>
      </c>
      <c r="AD142" s="70" t="str">
        <f t="shared" si="7"/>
        <v>19494640100</v>
      </c>
      <c r="AE142" s="70" t="str">
        <f t="shared" si="8"/>
        <v>1949464010041000</v>
      </c>
      <c r="AF142" s="69">
        <v>3000000</v>
      </c>
      <c r="AG142" s="69">
        <v>2820001</v>
      </c>
      <c r="AI142">
        <v>18354000</v>
      </c>
      <c r="AJ142">
        <v>7837768</v>
      </c>
      <c r="AK142" s="69">
        <v>1014976</v>
      </c>
      <c r="AM142">
        <v>9501256</v>
      </c>
      <c r="AN142">
        <v>4715664.5199999996</v>
      </c>
      <c r="AO142">
        <v>4456998.16</v>
      </c>
    </row>
    <row r="143" spans="1:41">
      <c r="A143" s="152" t="s">
        <v>361</v>
      </c>
      <c r="B143" s="152" t="s">
        <v>641</v>
      </c>
      <c r="C143" s="152" t="s">
        <v>302</v>
      </c>
      <c r="D143" s="152" t="s">
        <v>389</v>
      </c>
      <c r="E143" s="152" t="s">
        <v>302</v>
      </c>
      <c r="F143" s="152" t="s">
        <v>275</v>
      </c>
      <c r="G143" s="152" t="s">
        <v>390</v>
      </c>
      <c r="H143" s="152" t="s">
        <v>391</v>
      </c>
      <c r="I143" s="152" t="s">
        <v>312</v>
      </c>
      <c r="J143" s="152" t="s">
        <v>392</v>
      </c>
      <c r="K143" s="152" t="s">
        <v>389</v>
      </c>
      <c r="L143" s="152" t="s">
        <v>393</v>
      </c>
      <c r="M143" s="152" t="s">
        <v>394</v>
      </c>
      <c r="N143" s="152" t="s">
        <v>275</v>
      </c>
      <c r="O143" s="152" t="s">
        <v>391</v>
      </c>
      <c r="P143" s="152" t="s">
        <v>47</v>
      </c>
      <c r="Q143" s="152" t="s">
        <v>657</v>
      </c>
      <c r="R143" s="152" t="s">
        <v>396</v>
      </c>
      <c r="S143" s="152" t="s">
        <v>397</v>
      </c>
      <c r="T143" s="152" t="s">
        <v>398</v>
      </c>
      <c r="U143" s="152" t="s">
        <v>399</v>
      </c>
      <c r="V143" s="152" t="s">
        <v>377</v>
      </c>
      <c r="W143" s="152" t="s">
        <v>378</v>
      </c>
      <c r="X143" s="152" t="s">
        <v>42</v>
      </c>
      <c r="Y143" s="152" t="s">
        <v>379</v>
      </c>
      <c r="Z143" s="152" t="s">
        <v>380</v>
      </c>
      <c r="AA143" s="152" t="s">
        <v>381</v>
      </c>
      <c r="AB143" s="152" t="s">
        <v>49</v>
      </c>
      <c r="AC143" s="70" t="str">
        <f t="shared" si="6"/>
        <v>0100</v>
      </c>
      <c r="AD143" s="70" t="str">
        <f t="shared" si="7"/>
        <v>19494630100</v>
      </c>
      <c r="AE143" s="70" t="str">
        <f t="shared" si="8"/>
        <v>1949463010041000</v>
      </c>
      <c r="AF143" s="69">
        <v>5557031</v>
      </c>
      <c r="AG143" s="69">
        <v>5223610</v>
      </c>
      <c r="AI143">
        <v>9022390</v>
      </c>
      <c r="AJ143">
        <v>0.63</v>
      </c>
      <c r="AK143" s="69">
        <v>0</v>
      </c>
      <c r="AM143">
        <v>9022389.3699999992</v>
      </c>
      <c r="AN143">
        <v>2662276.69</v>
      </c>
      <c r="AO143">
        <v>2490807.33</v>
      </c>
    </row>
    <row r="144" spans="1:41">
      <c r="A144" s="152" t="s">
        <v>361</v>
      </c>
      <c r="B144" s="152" t="s">
        <v>641</v>
      </c>
      <c r="C144" s="152" t="s">
        <v>302</v>
      </c>
      <c r="D144" s="152" t="s">
        <v>389</v>
      </c>
      <c r="E144" s="152" t="s">
        <v>302</v>
      </c>
      <c r="F144" s="152" t="s">
        <v>275</v>
      </c>
      <c r="G144" s="152" t="s">
        <v>390</v>
      </c>
      <c r="H144" s="152" t="s">
        <v>391</v>
      </c>
      <c r="I144" s="152" t="s">
        <v>312</v>
      </c>
      <c r="J144" s="152" t="s">
        <v>392</v>
      </c>
      <c r="K144" s="152" t="s">
        <v>389</v>
      </c>
      <c r="L144" s="152" t="s">
        <v>393</v>
      </c>
      <c r="M144" s="152" t="s">
        <v>394</v>
      </c>
      <c r="N144" s="152" t="s">
        <v>275</v>
      </c>
      <c r="O144" s="152" t="s">
        <v>391</v>
      </c>
      <c r="P144" s="152" t="s">
        <v>52</v>
      </c>
      <c r="Q144" s="152" t="s">
        <v>658</v>
      </c>
      <c r="R144" s="152" t="s">
        <v>396</v>
      </c>
      <c r="S144" s="152" t="s">
        <v>397</v>
      </c>
      <c r="T144" s="152" t="s">
        <v>398</v>
      </c>
      <c r="U144" s="152" t="s">
        <v>399</v>
      </c>
      <c r="V144" s="152" t="s">
        <v>377</v>
      </c>
      <c r="W144" s="152" t="s">
        <v>378</v>
      </c>
      <c r="X144" s="152" t="s">
        <v>42</v>
      </c>
      <c r="Y144" s="152" t="s">
        <v>379</v>
      </c>
      <c r="Z144" s="152" t="s">
        <v>380</v>
      </c>
      <c r="AA144" s="152" t="s">
        <v>381</v>
      </c>
      <c r="AB144" s="152" t="s">
        <v>54</v>
      </c>
      <c r="AC144" s="70" t="str">
        <f t="shared" si="6"/>
        <v>0100</v>
      </c>
      <c r="AD144" s="70" t="str">
        <f t="shared" si="7"/>
        <v>19494830100</v>
      </c>
      <c r="AE144" s="70" t="str">
        <f t="shared" si="8"/>
        <v>1949483010041000</v>
      </c>
      <c r="AF144" s="69">
        <v>1110000</v>
      </c>
      <c r="AG144" s="69">
        <v>1043400</v>
      </c>
      <c r="AI144">
        <v>55523</v>
      </c>
      <c r="AJ144">
        <v>55523</v>
      </c>
      <c r="AK144" s="69">
        <v>0</v>
      </c>
    </row>
    <row r="145" spans="1:41">
      <c r="A145" s="152" t="s">
        <v>361</v>
      </c>
      <c r="B145" s="152" t="s">
        <v>641</v>
      </c>
      <c r="C145" s="152" t="s">
        <v>302</v>
      </c>
      <c r="D145" s="152" t="s">
        <v>389</v>
      </c>
      <c r="E145" s="152" t="s">
        <v>302</v>
      </c>
      <c r="F145" s="152" t="s">
        <v>275</v>
      </c>
      <c r="G145" s="152" t="s">
        <v>390</v>
      </c>
      <c r="H145" s="152" t="s">
        <v>391</v>
      </c>
      <c r="I145" s="152" t="s">
        <v>312</v>
      </c>
      <c r="J145" s="152" t="s">
        <v>392</v>
      </c>
      <c r="K145" s="152" t="s">
        <v>389</v>
      </c>
      <c r="L145" s="152" t="s">
        <v>393</v>
      </c>
      <c r="M145" s="152" t="s">
        <v>394</v>
      </c>
      <c r="N145" s="152" t="s">
        <v>275</v>
      </c>
      <c r="O145" s="152" t="s">
        <v>391</v>
      </c>
      <c r="P145" s="152" t="s">
        <v>56</v>
      </c>
      <c r="Q145" s="152" t="s">
        <v>632</v>
      </c>
      <c r="R145" s="152" t="s">
        <v>396</v>
      </c>
      <c r="S145" s="152" t="s">
        <v>397</v>
      </c>
      <c r="T145" s="152" t="s">
        <v>398</v>
      </c>
      <c r="U145" s="152" t="s">
        <v>399</v>
      </c>
      <c r="V145" s="152" t="s">
        <v>377</v>
      </c>
      <c r="W145" s="152" t="s">
        <v>378</v>
      </c>
      <c r="X145" s="152" t="s">
        <v>42</v>
      </c>
      <c r="Y145" s="152" t="s">
        <v>379</v>
      </c>
      <c r="Z145" s="152" t="s">
        <v>380</v>
      </c>
      <c r="AA145" s="152" t="s">
        <v>381</v>
      </c>
      <c r="AB145" s="152" t="s">
        <v>58</v>
      </c>
      <c r="AC145" s="70" t="str">
        <f t="shared" si="6"/>
        <v>0100</v>
      </c>
      <c r="AD145" s="70" t="str">
        <f t="shared" si="7"/>
        <v>19495430100</v>
      </c>
      <c r="AE145" s="70" t="str">
        <f t="shared" si="8"/>
        <v>1949543010041000</v>
      </c>
      <c r="AF145" s="69">
        <v>96000</v>
      </c>
      <c r="AG145" s="69">
        <v>90240</v>
      </c>
      <c r="AI145">
        <v>2750000</v>
      </c>
      <c r="AJ145">
        <v>2419435.83</v>
      </c>
      <c r="AM145">
        <v>184799.93</v>
      </c>
      <c r="AN145">
        <v>48399.92</v>
      </c>
      <c r="AO145">
        <v>40399.919999999998</v>
      </c>
    </row>
    <row r="146" spans="1:41">
      <c r="A146" s="152" t="s">
        <v>361</v>
      </c>
      <c r="B146" s="152" t="s">
        <v>641</v>
      </c>
      <c r="C146" s="152" t="s">
        <v>302</v>
      </c>
      <c r="D146" s="152" t="s">
        <v>389</v>
      </c>
      <c r="E146" s="152" t="s">
        <v>302</v>
      </c>
      <c r="F146" s="152" t="s">
        <v>275</v>
      </c>
      <c r="G146" s="152" t="s">
        <v>390</v>
      </c>
      <c r="H146" s="152" t="s">
        <v>391</v>
      </c>
      <c r="I146" s="152" t="s">
        <v>312</v>
      </c>
      <c r="J146" s="152" t="s">
        <v>392</v>
      </c>
      <c r="K146" s="152" t="s">
        <v>389</v>
      </c>
      <c r="L146" s="152" t="s">
        <v>393</v>
      </c>
      <c r="M146" s="152" t="s">
        <v>394</v>
      </c>
      <c r="N146" s="152" t="s">
        <v>275</v>
      </c>
      <c r="O146" s="152" t="s">
        <v>391</v>
      </c>
      <c r="P146" s="152" t="s">
        <v>60</v>
      </c>
      <c r="Q146" s="152" t="s">
        <v>659</v>
      </c>
      <c r="R146" s="152" t="s">
        <v>396</v>
      </c>
      <c r="S146" s="152" t="s">
        <v>397</v>
      </c>
      <c r="T146" s="152" t="s">
        <v>398</v>
      </c>
      <c r="U146" s="152" t="s">
        <v>399</v>
      </c>
      <c r="V146" s="152" t="s">
        <v>377</v>
      </c>
      <c r="W146" s="152" t="s">
        <v>378</v>
      </c>
      <c r="X146" s="152" t="s">
        <v>42</v>
      </c>
      <c r="Y146" s="152" t="s">
        <v>379</v>
      </c>
      <c r="Z146" s="152" t="s">
        <v>380</v>
      </c>
      <c r="AA146" s="152" t="s">
        <v>381</v>
      </c>
      <c r="AB146" s="152" t="s">
        <v>62</v>
      </c>
      <c r="AC146" s="70" t="str">
        <f t="shared" si="6"/>
        <v>0100</v>
      </c>
      <c r="AD146" s="70" t="str">
        <f t="shared" si="7"/>
        <v>19495830100</v>
      </c>
      <c r="AE146" s="70" t="str">
        <f t="shared" si="8"/>
        <v>1949583010041000</v>
      </c>
      <c r="AF146" s="69">
        <v>148930</v>
      </c>
      <c r="AG146" s="69">
        <v>139994</v>
      </c>
      <c r="AI146">
        <v>0</v>
      </c>
      <c r="AJ146">
        <v>0</v>
      </c>
      <c r="AK146" s="69">
        <v>0</v>
      </c>
    </row>
    <row r="147" spans="1:41">
      <c r="A147" s="152" t="s">
        <v>361</v>
      </c>
      <c r="B147" s="152" t="s">
        <v>641</v>
      </c>
      <c r="C147" s="152" t="s">
        <v>302</v>
      </c>
      <c r="D147" s="152" t="s">
        <v>389</v>
      </c>
      <c r="E147" s="152" t="s">
        <v>302</v>
      </c>
      <c r="F147" s="152" t="s">
        <v>275</v>
      </c>
      <c r="G147" s="152" t="s">
        <v>390</v>
      </c>
      <c r="H147" s="152" t="s">
        <v>391</v>
      </c>
      <c r="I147" s="152" t="s">
        <v>312</v>
      </c>
      <c r="J147" s="152" t="s">
        <v>392</v>
      </c>
      <c r="K147" s="152" t="s">
        <v>389</v>
      </c>
      <c r="L147" s="152" t="s">
        <v>393</v>
      </c>
      <c r="M147" s="152" t="s">
        <v>394</v>
      </c>
      <c r="N147" s="152" t="s">
        <v>275</v>
      </c>
      <c r="O147" s="152" t="s">
        <v>391</v>
      </c>
      <c r="P147" s="152" t="s">
        <v>64</v>
      </c>
      <c r="Q147" s="152" t="s">
        <v>604</v>
      </c>
      <c r="R147" s="152" t="s">
        <v>396</v>
      </c>
      <c r="S147" s="152" t="s">
        <v>397</v>
      </c>
      <c r="T147" s="152" t="s">
        <v>398</v>
      </c>
      <c r="U147" s="152" t="s">
        <v>399</v>
      </c>
      <c r="V147" s="152" t="s">
        <v>377</v>
      </c>
      <c r="W147" s="152" t="s">
        <v>378</v>
      </c>
      <c r="X147" s="152" t="s">
        <v>42</v>
      </c>
      <c r="Y147" s="152" t="s">
        <v>379</v>
      </c>
      <c r="Z147" s="152" t="s">
        <v>380</v>
      </c>
      <c r="AA147" s="152" t="s">
        <v>381</v>
      </c>
      <c r="AB147" s="152" t="s">
        <v>66</v>
      </c>
      <c r="AC147" s="70" t="str">
        <f t="shared" si="6"/>
        <v>0100</v>
      </c>
      <c r="AD147" s="70" t="str">
        <f t="shared" si="7"/>
        <v>19496330100</v>
      </c>
      <c r="AE147" s="70" t="str">
        <f t="shared" si="8"/>
        <v>1949633010041000</v>
      </c>
      <c r="AF147" s="69">
        <v>472800</v>
      </c>
      <c r="AG147" s="69">
        <v>444432</v>
      </c>
      <c r="AI147">
        <v>31938</v>
      </c>
      <c r="AJ147">
        <v>0</v>
      </c>
      <c r="AK147" s="69">
        <v>7.0000000000000007E-2</v>
      </c>
    </row>
    <row r="148" spans="1:41">
      <c r="A148" s="152" t="s">
        <v>361</v>
      </c>
      <c r="B148" s="152" t="s">
        <v>641</v>
      </c>
      <c r="C148" s="152" t="s">
        <v>302</v>
      </c>
      <c r="D148" s="152" t="s">
        <v>389</v>
      </c>
      <c r="E148" s="152" t="s">
        <v>302</v>
      </c>
      <c r="F148" s="152" t="s">
        <v>275</v>
      </c>
      <c r="G148" s="152" t="s">
        <v>390</v>
      </c>
      <c r="H148" s="152" t="s">
        <v>391</v>
      </c>
      <c r="I148" s="152" t="s">
        <v>312</v>
      </c>
      <c r="J148" s="152" t="s">
        <v>392</v>
      </c>
      <c r="K148" s="152" t="s">
        <v>389</v>
      </c>
      <c r="L148" s="152" t="s">
        <v>393</v>
      </c>
      <c r="M148" s="152" t="s">
        <v>394</v>
      </c>
      <c r="N148" s="152" t="s">
        <v>275</v>
      </c>
      <c r="O148" s="152" t="s">
        <v>391</v>
      </c>
      <c r="P148" s="152" t="s">
        <v>68</v>
      </c>
      <c r="Q148" s="152" t="s">
        <v>395</v>
      </c>
      <c r="R148" s="152" t="s">
        <v>396</v>
      </c>
      <c r="S148" s="152" t="s">
        <v>397</v>
      </c>
      <c r="T148" s="152" t="s">
        <v>398</v>
      </c>
      <c r="U148" s="152" t="s">
        <v>399</v>
      </c>
      <c r="V148" s="152" t="s">
        <v>377</v>
      </c>
      <c r="W148" s="152" t="s">
        <v>378</v>
      </c>
      <c r="X148" s="152" t="s">
        <v>51</v>
      </c>
      <c r="Y148" s="152" t="s">
        <v>489</v>
      </c>
      <c r="Z148" s="152" t="s">
        <v>380</v>
      </c>
      <c r="AA148" s="152" t="s">
        <v>381</v>
      </c>
      <c r="AB148" s="152" t="s">
        <v>70</v>
      </c>
      <c r="AC148" s="70" t="str">
        <f t="shared" si="6"/>
        <v>0100</v>
      </c>
      <c r="AD148" s="70" t="str">
        <f t="shared" si="7"/>
        <v>19496440100</v>
      </c>
      <c r="AE148" s="70" t="str">
        <f t="shared" si="8"/>
        <v>1949644010041000</v>
      </c>
      <c r="AF148" s="69">
        <v>3600000</v>
      </c>
      <c r="AG148" s="69">
        <v>3383999</v>
      </c>
      <c r="AI148">
        <v>5100000</v>
      </c>
      <c r="AJ148">
        <v>600200</v>
      </c>
      <c r="AK148" s="69">
        <v>4058024</v>
      </c>
      <c r="AM148">
        <v>441776</v>
      </c>
    </row>
    <row r="149" spans="1:41">
      <c r="A149" s="152" t="s">
        <v>361</v>
      </c>
      <c r="B149" s="152" t="s">
        <v>641</v>
      </c>
      <c r="C149" s="152" t="s">
        <v>302</v>
      </c>
      <c r="D149" s="152" t="s">
        <v>389</v>
      </c>
      <c r="E149" s="152" t="s">
        <v>302</v>
      </c>
      <c r="F149" s="152" t="s">
        <v>275</v>
      </c>
      <c r="G149" s="152" t="s">
        <v>390</v>
      </c>
      <c r="H149" s="152" t="s">
        <v>391</v>
      </c>
      <c r="I149" s="152" t="s">
        <v>312</v>
      </c>
      <c r="J149" s="152" t="s">
        <v>392</v>
      </c>
      <c r="K149" s="152" t="s">
        <v>389</v>
      </c>
      <c r="L149" s="152" t="s">
        <v>393</v>
      </c>
      <c r="M149" s="152" t="s">
        <v>394</v>
      </c>
      <c r="N149" s="152" t="s">
        <v>275</v>
      </c>
      <c r="O149" s="152" t="s">
        <v>391</v>
      </c>
      <c r="P149" s="152" t="s">
        <v>68</v>
      </c>
      <c r="Q149" s="152" t="s">
        <v>395</v>
      </c>
      <c r="R149" s="152" t="s">
        <v>396</v>
      </c>
      <c r="S149" s="152" t="s">
        <v>397</v>
      </c>
      <c r="T149" s="152" t="s">
        <v>398</v>
      </c>
      <c r="U149" s="152" t="s">
        <v>399</v>
      </c>
      <c r="V149" s="152" t="s">
        <v>377</v>
      </c>
      <c r="W149" s="152" t="s">
        <v>378</v>
      </c>
      <c r="X149" s="152" t="s">
        <v>42</v>
      </c>
      <c r="Y149" s="152" t="s">
        <v>379</v>
      </c>
      <c r="Z149" s="152" t="s">
        <v>380</v>
      </c>
      <c r="AA149" s="152" t="s">
        <v>381</v>
      </c>
      <c r="AB149" s="152" t="s">
        <v>70</v>
      </c>
      <c r="AC149" s="70" t="str">
        <f t="shared" si="6"/>
        <v>0100</v>
      </c>
      <c r="AD149" s="70" t="str">
        <f t="shared" si="7"/>
        <v>19496430100</v>
      </c>
      <c r="AE149" s="70" t="str">
        <f t="shared" si="8"/>
        <v>1949643010041000</v>
      </c>
      <c r="AF149" s="69">
        <v>20214230</v>
      </c>
      <c r="AG149">
        <v>18721625.050000001</v>
      </c>
      <c r="AI149">
        <v>47103944.049999997</v>
      </c>
      <c r="AJ149">
        <v>5749271.5899999999</v>
      </c>
      <c r="AK149" s="69">
        <v>3000000</v>
      </c>
      <c r="AM149">
        <v>11806209.369999999</v>
      </c>
      <c r="AN149">
        <v>3277627.73</v>
      </c>
      <c r="AO149">
        <v>3225657.45</v>
      </c>
    </row>
    <row r="150" spans="1:41">
      <c r="A150" s="152" t="s">
        <v>361</v>
      </c>
      <c r="B150" s="152" t="s">
        <v>641</v>
      </c>
      <c r="C150" s="152" t="s">
        <v>302</v>
      </c>
      <c r="D150" s="152" t="s">
        <v>389</v>
      </c>
      <c r="E150" s="152" t="s">
        <v>302</v>
      </c>
      <c r="F150" s="152" t="s">
        <v>275</v>
      </c>
      <c r="G150" s="152" t="s">
        <v>390</v>
      </c>
      <c r="H150" s="152" t="s">
        <v>391</v>
      </c>
      <c r="I150" s="152" t="s">
        <v>312</v>
      </c>
      <c r="J150" s="152" t="s">
        <v>392</v>
      </c>
      <c r="K150" s="152" t="s">
        <v>389</v>
      </c>
      <c r="L150" s="152" t="s">
        <v>393</v>
      </c>
      <c r="M150" s="152" t="s">
        <v>394</v>
      </c>
      <c r="N150" s="152" t="s">
        <v>275</v>
      </c>
      <c r="O150" s="152" t="s">
        <v>391</v>
      </c>
      <c r="P150" s="152" t="s">
        <v>68</v>
      </c>
      <c r="Q150" s="152" t="s">
        <v>395</v>
      </c>
      <c r="R150" s="152" t="s">
        <v>396</v>
      </c>
      <c r="S150" s="152" t="s">
        <v>397</v>
      </c>
      <c r="T150" s="152" t="s">
        <v>398</v>
      </c>
      <c r="U150" s="152" t="s">
        <v>399</v>
      </c>
      <c r="V150" s="152" t="s">
        <v>377</v>
      </c>
      <c r="W150" s="152" t="s">
        <v>378</v>
      </c>
      <c r="X150" s="152" t="s">
        <v>42</v>
      </c>
      <c r="Y150" s="152" t="s">
        <v>379</v>
      </c>
      <c r="Z150" s="152" t="s">
        <v>605</v>
      </c>
      <c r="AA150" s="152" t="s">
        <v>606</v>
      </c>
      <c r="AB150" s="152" t="s">
        <v>70</v>
      </c>
      <c r="AC150" s="70" t="str">
        <f t="shared" si="6"/>
        <v>0100</v>
      </c>
      <c r="AD150" s="70" t="str">
        <f t="shared" si="7"/>
        <v>19496430100</v>
      </c>
      <c r="AE150" s="70" t="str">
        <f t="shared" si="8"/>
        <v>1949643010041000</v>
      </c>
      <c r="AG150" s="69">
        <v>176161.25</v>
      </c>
      <c r="AI150">
        <v>176161.25</v>
      </c>
      <c r="AJ150">
        <v>35232.25</v>
      </c>
    </row>
    <row r="151" spans="1:41">
      <c r="A151" s="152" t="s">
        <v>361</v>
      </c>
      <c r="B151" s="152" t="s">
        <v>641</v>
      </c>
      <c r="C151" s="152" t="s">
        <v>302</v>
      </c>
      <c r="D151" s="152" t="s">
        <v>389</v>
      </c>
      <c r="E151" s="152" t="s">
        <v>302</v>
      </c>
      <c r="F151" s="152" t="s">
        <v>275</v>
      </c>
      <c r="G151" s="152" t="s">
        <v>390</v>
      </c>
      <c r="H151" s="152" t="s">
        <v>391</v>
      </c>
      <c r="I151" s="152" t="s">
        <v>312</v>
      </c>
      <c r="J151" s="152" t="s">
        <v>392</v>
      </c>
      <c r="K151" s="152" t="s">
        <v>389</v>
      </c>
      <c r="L151" s="152" t="s">
        <v>393</v>
      </c>
      <c r="M151" s="152" t="s">
        <v>394</v>
      </c>
      <c r="N151" s="152" t="s">
        <v>275</v>
      </c>
      <c r="O151" s="152" t="s">
        <v>391</v>
      </c>
      <c r="P151" s="152" t="s">
        <v>68</v>
      </c>
      <c r="Q151" s="152" t="s">
        <v>395</v>
      </c>
      <c r="R151" s="152" t="s">
        <v>396</v>
      </c>
      <c r="S151" s="152" t="s">
        <v>397</v>
      </c>
      <c r="T151" s="152" t="s">
        <v>398</v>
      </c>
      <c r="U151" s="152" t="s">
        <v>399</v>
      </c>
      <c r="V151" s="152" t="s">
        <v>377</v>
      </c>
      <c r="W151" s="152" t="s">
        <v>378</v>
      </c>
      <c r="X151" s="152" t="s">
        <v>42</v>
      </c>
      <c r="Y151" s="152" t="s">
        <v>379</v>
      </c>
      <c r="Z151" s="152" t="s">
        <v>607</v>
      </c>
      <c r="AA151" s="152" t="s">
        <v>608</v>
      </c>
      <c r="AB151" s="152" t="s">
        <v>70</v>
      </c>
      <c r="AC151" s="70" t="str">
        <f t="shared" si="6"/>
        <v>0100</v>
      </c>
      <c r="AD151" s="70" t="str">
        <f t="shared" si="7"/>
        <v>19496430100</v>
      </c>
      <c r="AE151" s="70" t="str">
        <f t="shared" si="8"/>
        <v>1949643010041000</v>
      </c>
      <c r="AG151">
        <v>103589.7</v>
      </c>
      <c r="AI151">
        <v>103589.7</v>
      </c>
      <c r="AJ151">
        <v>0</v>
      </c>
      <c r="AK151"/>
    </row>
    <row r="152" spans="1:41">
      <c r="A152" s="152" t="s">
        <v>361</v>
      </c>
      <c r="B152" s="152" t="s">
        <v>641</v>
      </c>
      <c r="C152" s="152" t="s">
        <v>302</v>
      </c>
      <c r="D152" s="152" t="s">
        <v>389</v>
      </c>
      <c r="E152" s="152" t="s">
        <v>302</v>
      </c>
      <c r="F152" s="152" t="s">
        <v>275</v>
      </c>
      <c r="G152" s="152" t="s">
        <v>390</v>
      </c>
      <c r="H152" s="152" t="s">
        <v>411</v>
      </c>
      <c r="I152" s="152" t="s">
        <v>412</v>
      </c>
      <c r="J152" s="152" t="s">
        <v>544</v>
      </c>
      <c r="K152" s="152" t="s">
        <v>389</v>
      </c>
      <c r="L152" s="152" t="s">
        <v>393</v>
      </c>
      <c r="M152" s="152" t="s">
        <v>415</v>
      </c>
      <c r="N152" s="152" t="s">
        <v>275</v>
      </c>
      <c r="O152" s="152" t="s">
        <v>411</v>
      </c>
      <c r="P152" s="152" t="s">
        <v>47</v>
      </c>
      <c r="Q152" s="152" t="s">
        <v>416</v>
      </c>
      <c r="R152" s="152" t="s">
        <v>417</v>
      </c>
      <c r="S152" s="152" t="s">
        <v>418</v>
      </c>
      <c r="T152" s="152" t="s">
        <v>375</v>
      </c>
      <c r="U152" s="152" t="s">
        <v>376</v>
      </c>
      <c r="V152" s="152" t="s">
        <v>377</v>
      </c>
      <c r="W152" s="152" t="s">
        <v>378</v>
      </c>
      <c r="X152" s="152" t="s">
        <v>42</v>
      </c>
      <c r="Y152" s="152" t="s">
        <v>379</v>
      </c>
      <c r="Z152" s="152" t="s">
        <v>419</v>
      </c>
      <c r="AA152" s="152" t="s">
        <v>420</v>
      </c>
      <c r="AB152" s="152" t="s">
        <v>660</v>
      </c>
      <c r="AC152" s="70" t="str">
        <f t="shared" si="6"/>
        <v>0151</v>
      </c>
      <c r="AD152" s="70" t="str">
        <f t="shared" si="7"/>
        <v>19493530151</v>
      </c>
      <c r="AE152" s="70" t="str">
        <f t="shared" si="8"/>
        <v>1949353015141000</v>
      </c>
      <c r="AF152" s="69">
        <v>4183603</v>
      </c>
      <c r="AG152">
        <v>4183603</v>
      </c>
      <c r="AI152">
        <v>4183603</v>
      </c>
      <c r="AJ152">
        <v>0</v>
      </c>
      <c r="AK152">
        <v>133054</v>
      </c>
      <c r="AM152">
        <v>4050549</v>
      </c>
      <c r="AN152">
        <v>311648.33</v>
      </c>
      <c r="AO152">
        <v>309393.99</v>
      </c>
    </row>
    <row r="153" spans="1:41">
      <c r="A153" s="152" t="s">
        <v>361</v>
      </c>
      <c r="B153" s="152" t="s">
        <v>641</v>
      </c>
      <c r="C153" s="152" t="s">
        <v>302</v>
      </c>
      <c r="D153" s="152" t="s">
        <v>389</v>
      </c>
      <c r="E153" s="152" t="s">
        <v>302</v>
      </c>
      <c r="F153" s="152" t="s">
        <v>275</v>
      </c>
      <c r="G153" s="152" t="s">
        <v>390</v>
      </c>
      <c r="H153" s="152" t="s">
        <v>661</v>
      </c>
      <c r="I153" s="152" t="s">
        <v>662</v>
      </c>
      <c r="J153" s="152" t="s">
        <v>663</v>
      </c>
      <c r="K153" s="152" t="s">
        <v>389</v>
      </c>
      <c r="L153" s="152" t="s">
        <v>393</v>
      </c>
      <c r="M153" s="152" t="s">
        <v>616</v>
      </c>
      <c r="N153" s="152" t="s">
        <v>275</v>
      </c>
      <c r="O153" s="152" t="s">
        <v>661</v>
      </c>
      <c r="P153" s="152" t="s">
        <v>79</v>
      </c>
      <c r="Q153" s="152" t="s">
        <v>664</v>
      </c>
      <c r="R153" s="152" t="s">
        <v>665</v>
      </c>
      <c r="S153" s="152" t="s">
        <v>666</v>
      </c>
      <c r="T153" s="152" t="s">
        <v>398</v>
      </c>
      <c r="U153" s="152" t="s">
        <v>399</v>
      </c>
      <c r="V153" s="152" t="s">
        <v>377</v>
      </c>
      <c r="W153" s="152" t="s">
        <v>378</v>
      </c>
      <c r="X153" s="152" t="s">
        <v>42</v>
      </c>
      <c r="Y153" s="152" t="s">
        <v>379</v>
      </c>
      <c r="Z153" s="152" t="s">
        <v>380</v>
      </c>
      <c r="AA153" s="152" t="s">
        <v>381</v>
      </c>
      <c r="AB153" s="152" t="s">
        <v>81</v>
      </c>
      <c r="AC153" s="70" t="str">
        <f t="shared" si="6"/>
        <v>0100</v>
      </c>
      <c r="AD153" s="70" t="str">
        <f t="shared" si="7"/>
        <v>19494430100</v>
      </c>
      <c r="AE153" s="70" t="str">
        <f t="shared" si="8"/>
        <v>1949443010041000</v>
      </c>
      <c r="AF153" s="69">
        <v>101990459</v>
      </c>
      <c r="AG153">
        <v>95871032</v>
      </c>
      <c r="AI153">
        <v>314343232</v>
      </c>
      <c r="AJ153">
        <v>116103232</v>
      </c>
      <c r="AK153" s="69">
        <v>0</v>
      </c>
      <c r="AM153">
        <v>178240000</v>
      </c>
      <c r="AN153">
        <v>77662399.459999993</v>
      </c>
      <c r="AO153">
        <v>75903243.010000005</v>
      </c>
    </row>
    <row r="154" spans="1:41">
      <c r="A154" s="152" t="s">
        <v>361</v>
      </c>
      <c r="B154" s="152" t="s">
        <v>641</v>
      </c>
      <c r="C154" s="152" t="s">
        <v>302</v>
      </c>
      <c r="D154" s="152" t="s">
        <v>389</v>
      </c>
      <c r="E154" s="152" t="s">
        <v>302</v>
      </c>
      <c r="F154" s="152" t="s">
        <v>275</v>
      </c>
      <c r="G154" s="152" t="s">
        <v>390</v>
      </c>
      <c r="H154" s="152" t="s">
        <v>661</v>
      </c>
      <c r="I154" s="152" t="s">
        <v>662</v>
      </c>
      <c r="J154" s="152" t="s">
        <v>663</v>
      </c>
      <c r="K154" s="152" t="s">
        <v>389</v>
      </c>
      <c r="L154" s="152" t="s">
        <v>393</v>
      </c>
      <c r="M154" s="152" t="s">
        <v>616</v>
      </c>
      <c r="N154" s="152" t="s">
        <v>275</v>
      </c>
      <c r="O154" s="152" t="s">
        <v>661</v>
      </c>
      <c r="P154" s="152" t="s">
        <v>56</v>
      </c>
      <c r="Q154" s="152" t="s">
        <v>667</v>
      </c>
      <c r="R154" s="152" t="s">
        <v>665</v>
      </c>
      <c r="S154" s="152" t="s">
        <v>666</v>
      </c>
      <c r="T154" s="152" t="s">
        <v>398</v>
      </c>
      <c r="U154" s="152" t="s">
        <v>399</v>
      </c>
      <c r="V154" s="152" t="s">
        <v>377</v>
      </c>
      <c r="W154" s="152" t="s">
        <v>378</v>
      </c>
      <c r="X154" s="152" t="s">
        <v>42</v>
      </c>
      <c r="Y154" s="152" t="s">
        <v>379</v>
      </c>
      <c r="Z154" s="152" t="s">
        <v>380</v>
      </c>
      <c r="AA154" s="152" t="s">
        <v>381</v>
      </c>
      <c r="AB154" s="152" t="s">
        <v>84</v>
      </c>
      <c r="AC154" s="70" t="str">
        <f t="shared" si="6"/>
        <v>0100</v>
      </c>
      <c r="AD154" s="70" t="str">
        <f t="shared" si="7"/>
        <v>19495630100</v>
      </c>
      <c r="AE154" s="70" t="str">
        <f t="shared" si="8"/>
        <v>1949563010041000</v>
      </c>
      <c r="AF154" s="69">
        <v>15000</v>
      </c>
      <c r="AG154">
        <v>15000</v>
      </c>
      <c r="AI154">
        <v>50000</v>
      </c>
      <c r="AJ154">
        <v>50000</v>
      </c>
      <c r="AK154"/>
    </row>
    <row r="155" spans="1:41">
      <c r="A155" s="152" t="s">
        <v>361</v>
      </c>
      <c r="B155" s="152" t="s">
        <v>641</v>
      </c>
      <c r="C155" s="152" t="s">
        <v>302</v>
      </c>
      <c r="D155" s="152" t="s">
        <v>389</v>
      </c>
      <c r="E155" s="152" t="s">
        <v>302</v>
      </c>
      <c r="F155" s="152" t="s">
        <v>275</v>
      </c>
      <c r="G155" s="152" t="s">
        <v>390</v>
      </c>
      <c r="H155" s="152" t="s">
        <v>661</v>
      </c>
      <c r="I155" s="152" t="s">
        <v>662</v>
      </c>
      <c r="J155" s="152" t="s">
        <v>663</v>
      </c>
      <c r="K155" s="152" t="s">
        <v>389</v>
      </c>
      <c r="L155" s="152" t="s">
        <v>393</v>
      </c>
      <c r="M155" s="152" t="s">
        <v>616</v>
      </c>
      <c r="N155" s="152" t="s">
        <v>275</v>
      </c>
      <c r="O155" s="152" t="s">
        <v>661</v>
      </c>
      <c r="P155" s="152" t="s">
        <v>60</v>
      </c>
      <c r="Q155" s="152" t="s">
        <v>499</v>
      </c>
      <c r="R155" s="152" t="s">
        <v>665</v>
      </c>
      <c r="S155" s="152" t="s">
        <v>666</v>
      </c>
      <c r="T155" s="152" t="s">
        <v>398</v>
      </c>
      <c r="U155" s="152" t="s">
        <v>399</v>
      </c>
      <c r="V155" s="152" t="s">
        <v>377</v>
      </c>
      <c r="W155" s="152" t="s">
        <v>378</v>
      </c>
      <c r="X155" s="152" t="s">
        <v>42</v>
      </c>
      <c r="Y155" s="152" t="s">
        <v>379</v>
      </c>
      <c r="Z155" s="152" t="s">
        <v>380</v>
      </c>
      <c r="AA155" s="152" t="s">
        <v>381</v>
      </c>
      <c r="AB155" s="152" t="s">
        <v>87</v>
      </c>
      <c r="AC155" s="70" t="str">
        <f t="shared" si="6"/>
        <v>0100</v>
      </c>
      <c r="AD155" s="70" t="str">
        <f t="shared" si="7"/>
        <v>19496030100</v>
      </c>
      <c r="AE155" s="70" t="str">
        <f t="shared" si="8"/>
        <v>1949603010041000</v>
      </c>
      <c r="AF155" s="69">
        <v>9000000</v>
      </c>
      <c r="AG155">
        <v>9000000</v>
      </c>
      <c r="AI155">
        <v>35000000</v>
      </c>
      <c r="AJ155">
        <v>6234000</v>
      </c>
      <c r="AM155">
        <v>28766000</v>
      </c>
      <c r="AN155">
        <v>14572542.210000001</v>
      </c>
      <c r="AO155">
        <v>14572542.210000001</v>
      </c>
    </row>
    <row r="156" spans="1:41">
      <c r="A156" s="152" t="s">
        <v>361</v>
      </c>
      <c r="B156" s="152" t="s">
        <v>641</v>
      </c>
      <c r="C156" s="152" t="s">
        <v>302</v>
      </c>
      <c r="D156" s="152" t="s">
        <v>389</v>
      </c>
      <c r="E156" s="152" t="s">
        <v>302</v>
      </c>
      <c r="F156" s="152" t="s">
        <v>275</v>
      </c>
      <c r="G156" s="152" t="s">
        <v>390</v>
      </c>
      <c r="H156" s="152" t="s">
        <v>661</v>
      </c>
      <c r="I156" s="152" t="s">
        <v>662</v>
      </c>
      <c r="J156" s="152" t="s">
        <v>663</v>
      </c>
      <c r="K156" s="152" t="s">
        <v>389</v>
      </c>
      <c r="L156" s="152" t="s">
        <v>393</v>
      </c>
      <c r="M156" s="152" t="s">
        <v>616</v>
      </c>
      <c r="N156" s="152" t="s">
        <v>275</v>
      </c>
      <c r="O156" s="152" t="s">
        <v>661</v>
      </c>
      <c r="P156" s="152" t="s">
        <v>89</v>
      </c>
      <c r="Q156" s="152" t="s">
        <v>668</v>
      </c>
      <c r="R156" s="152" t="s">
        <v>665</v>
      </c>
      <c r="S156" s="152" t="s">
        <v>666</v>
      </c>
      <c r="T156" s="152" t="s">
        <v>398</v>
      </c>
      <c r="U156" s="152" t="s">
        <v>399</v>
      </c>
      <c r="V156" s="152" t="s">
        <v>377</v>
      </c>
      <c r="W156" s="152" t="s">
        <v>378</v>
      </c>
      <c r="X156" s="152" t="s">
        <v>42</v>
      </c>
      <c r="Y156" s="152" t="s">
        <v>379</v>
      </c>
      <c r="Z156" s="152" t="s">
        <v>380</v>
      </c>
      <c r="AA156" s="152" t="s">
        <v>381</v>
      </c>
      <c r="AB156" s="152" t="s">
        <v>91</v>
      </c>
      <c r="AC156" s="70" t="str">
        <f t="shared" si="6"/>
        <v>0100</v>
      </c>
      <c r="AD156" s="70" t="str">
        <f t="shared" si="7"/>
        <v>19496130100</v>
      </c>
      <c r="AE156" s="70" t="str">
        <f t="shared" si="8"/>
        <v>1949613010041000</v>
      </c>
      <c r="AF156" s="69">
        <v>30000000</v>
      </c>
      <c r="AG156">
        <v>28200000</v>
      </c>
      <c r="AI156">
        <v>89091581</v>
      </c>
      <c r="AJ156">
        <v>0</v>
      </c>
      <c r="AK156" s="69">
        <v>89091581</v>
      </c>
    </row>
    <row r="157" spans="1:41">
      <c r="A157" s="152" t="s">
        <v>361</v>
      </c>
      <c r="B157" s="152" t="s">
        <v>641</v>
      </c>
      <c r="C157" s="152" t="s">
        <v>302</v>
      </c>
      <c r="D157" s="152" t="s">
        <v>389</v>
      </c>
      <c r="E157" s="152" t="s">
        <v>302</v>
      </c>
      <c r="F157" s="152" t="s">
        <v>275</v>
      </c>
      <c r="G157" s="152" t="s">
        <v>390</v>
      </c>
      <c r="H157" s="152" t="s">
        <v>422</v>
      </c>
      <c r="I157" s="152" t="s">
        <v>423</v>
      </c>
      <c r="J157" s="152" t="s">
        <v>424</v>
      </c>
      <c r="K157" s="152" t="s">
        <v>389</v>
      </c>
      <c r="L157" s="152" t="s">
        <v>393</v>
      </c>
      <c r="M157" s="152" t="s">
        <v>394</v>
      </c>
      <c r="N157" s="152" t="s">
        <v>275</v>
      </c>
      <c r="O157" s="152" t="s">
        <v>422</v>
      </c>
      <c r="P157" s="152" t="s">
        <v>79</v>
      </c>
      <c r="Q157" s="152" t="s">
        <v>423</v>
      </c>
      <c r="R157" s="152" t="s">
        <v>425</v>
      </c>
      <c r="S157" s="152" t="s">
        <v>426</v>
      </c>
      <c r="T157" s="152" t="s">
        <v>375</v>
      </c>
      <c r="U157" s="152" t="s">
        <v>376</v>
      </c>
      <c r="V157" s="152" t="s">
        <v>377</v>
      </c>
      <c r="W157" s="152" t="s">
        <v>378</v>
      </c>
      <c r="X157" s="152" t="s">
        <v>375</v>
      </c>
      <c r="Y157" s="152" t="s">
        <v>383</v>
      </c>
      <c r="Z157" s="152" t="s">
        <v>380</v>
      </c>
      <c r="AA157" s="152" t="s">
        <v>381</v>
      </c>
      <c r="AB157" s="152" t="s">
        <v>529</v>
      </c>
      <c r="AC157" s="70" t="str">
        <f t="shared" si="6"/>
        <v>0100</v>
      </c>
      <c r="AD157" s="70" t="str">
        <f t="shared" si="7"/>
        <v>19493210100</v>
      </c>
      <c r="AE157" s="70" t="str">
        <f t="shared" si="8"/>
        <v>1949321010041000</v>
      </c>
      <c r="AF157" s="69">
        <v>43145187</v>
      </c>
      <c r="AG157">
        <v>43145187</v>
      </c>
      <c r="AI157">
        <v>43145187</v>
      </c>
      <c r="AJ157">
        <v>0</v>
      </c>
      <c r="AK157" s="69">
        <v>0</v>
      </c>
      <c r="AM157">
        <v>34278991.460000001</v>
      </c>
      <c r="AN157">
        <v>18609658.68</v>
      </c>
      <c r="AO157">
        <v>18586834.469999999</v>
      </c>
    </row>
    <row r="158" spans="1:41">
      <c r="A158" s="152" t="s">
        <v>361</v>
      </c>
      <c r="B158" s="152" t="s">
        <v>641</v>
      </c>
      <c r="C158" s="152" t="s">
        <v>302</v>
      </c>
      <c r="D158" s="152" t="s">
        <v>389</v>
      </c>
      <c r="E158" s="152" t="s">
        <v>302</v>
      </c>
      <c r="F158" s="152" t="s">
        <v>275</v>
      </c>
      <c r="G158" s="152" t="s">
        <v>390</v>
      </c>
      <c r="H158" s="152" t="s">
        <v>422</v>
      </c>
      <c r="I158" s="152" t="s">
        <v>423</v>
      </c>
      <c r="J158" s="152" t="s">
        <v>424</v>
      </c>
      <c r="K158" s="152" t="s">
        <v>389</v>
      </c>
      <c r="L158" s="152" t="s">
        <v>393</v>
      </c>
      <c r="M158" s="152" t="s">
        <v>394</v>
      </c>
      <c r="N158" s="152" t="s">
        <v>275</v>
      </c>
      <c r="O158" s="152" t="s">
        <v>422</v>
      </c>
      <c r="P158" s="152" t="s">
        <v>79</v>
      </c>
      <c r="Q158" s="152" t="s">
        <v>423</v>
      </c>
      <c r="R158" s="152" t="s">
        <v>425</v>
      </c>
      <c r="S158" s="152" t="s">
        <v>426</v>
      </c>
      <c r="T158" s="152" t="s">
        <v>375</v>
      </c>
      <c r="U158" s="152" t="s">
        <v>376</v>
      </c>
      <c r="V158" s="152" t="s">
        <v>377</v>
      </c>
      <c r="W158" s="152" t="s">
        <v>378</v>
      </c>
      <c r="X158" s="152" t="s">
        <v>375</v>
      </c>
      <c r="Y158" s="152" t="s">
        <v>383</v>
      </c>
      <c r="Z158" s="152" t="s">
        <v>432</v>
      </c>
      <c r="AA158" s="152" t="s">
        <v>433</v>
      </c>
      <c r="AB158" s="152" t="s">
        <v>529</v>
      </c>
      <c r="AC158" s="70" t="str">
        <f t="shared" si="6"/>
        <v>0188</v>
      </c>
      <c r="AD158" s="70" t="str">
        <f t="shared" si="7"/>
        <v>19493210188</v>
      </c>
      <c r="AE158" s="70" t="str">
        <f t="shared" si="8"/>
        <v>1949321018841000</v>
      </c>
      <c r="AG158"/>
      <c r="AI158">
        <v>24167439</v>
      </c>
      <c r="AJ158">
        <v>24167439</v>
      </c>
      <c r="AK158" s="69">
        <v>0</v>
      </c>
    </row>
    <row r="159" spans="1:41">
      <c r="A159" s="152" t="s">
        <v>361</v>
      </c>
      <c r="B159" s="152" t="s">
        <v>641</v>
      </c>
      <c r="C159" s="152" t="s">
        <v>302</v>
      </c>
      <c r="D159" s="152" t="s">
        <v>389</v>
      </c>
      <c r="E159" s="152" t="s">
        <v>302</v>
      </c>
      <c r="F159" s="152" t="s">
        <v>275</v>
      </c>
      <c r="G159" s="152" t="s">
        <v>390</v>
      </c>
      <c r="H159" s="152" t="s">
        <v>436</v>
      </c>
      <c r="I159" s="152" t="s">
        <v>437</v>
      </c>
      <c r="J159" s="152" t="s">
        <v>549</v>
      </c>
      <c r="K159" s="152" t="s">
        <v>389</v>
      </c>
      <c r="L159" s="152" t="s">
        <v>393</v>
      </c>
      <c r="M159" s="152" t="s">
        <v>415</v>
      </c>
      <c r="N159" s="152" t="s">
        <v>275</v>
      </c>
      <c r="O159" s="152" t="s">
        <v>436</v>
      </c>
      <c r="P159" s="152" t="s">
        <v>47</v>
      </c>
      <c r="Q159" s="152" t="s">
        <v>439</v>
      </c>
      <c r="R159" s="152" t="s">
        <v>440</v>
      </c>
      <c r="S159" s="152" t="s">
        <v>441</v>
      </c>
      <c r="T159" s="152" t="s">
        <v>375</v>
      </c>
      <c r="U159" s="152" t="s">
        <v>376</v>
      </c>
      <c r="V159" s="152" t="s">
        <v>377</v>
      </c>
      <c r="W159" s="152" t="s">
        <v>378</v>
      </c>
      <c r="X159" s="152" t="s">
        <v>42</v>
      </c>
      <c r="Y159" s="152" t="s">
        <v>379</v>
      </c>
      <c r="Z159" s="152" t="s">
        <v>380</v>
      </c>
      <c r="AA159" s="152" t="s">
        <v>381</v>
      </c>
      <c r="AB159" s="152" t="s">
        <v>669</v>
      </c>
      <c r="AC159" s="70" t="str">
        <f t="shared" si="6"/>
        <v>0100</v>
      </c>
      <c r="AD159" s="70" t="str">
        <f t="shared" si="7"/>
        <v>19493430100</v>
      </c>
      <c r="AE159" s="70" t="str">
        <f t="shared" si="8"/>
        <v>1949343010041000</v>
      </c>
      <c r="AF159" s="69">
        <v>285699</v>
      </c>
      <c r="AG159">
        <v>285699</v>
      </c>
      <c r="AI159">
        <v>428548</v>
      </c>
      <c r="AJ159">
        <v>142849</v>
      </c>
      <c r="AK159"/>
      <c r="AM159">
        <v>285699</v>
      </c>
      <c r="AN159">
        <v>37236</v>
      </c>
      <c r="AO159">
        <v>37236</v>
      </c>
    </row>
    <row r="160" spans="1:41">
      <c r="A160" s="152" t="s">
        <v>361</v>
      </c>
      <c r="B160" s="152" t="s">
        <v>641</v>
      </c>
      <c r="C160" s="152" t="s">
        <v>302</v>
      </c>
      <c r="D160" s="152" t="s">
        <v>389</v>
      </c>
      <c r="E160" s="152" t="s">
        <v>302</v>
      </c>
      <c r="F160" s="152" t="s">
        <v>275</v>
      </c>
      <c r="G160" s="152" t="s">
        <v>390</v>
      </c>
      <c r="H160" s="152" t="s">
        <v>436</v>
      </c>
      <c r="I160" s="152" t="s">
        <v>437</v>
      </c>
      <c r="J160" s="152" t="s">
        <v>549</v>
      </c>
      <c r="K160" s="152" t="s">
        <v>389</v>
      </c>
      <c r="L160" s="152" t="s">
        <v>393</v>
      </c>
      <c r="M160" s="152" t="s">
        <v>415</v>
      </c>
      <c r="N160" s="152" t="s">
        <v>275</v>
      </c>
      <c r="O160" s="152" t="s">
        <v>436</v>
      </c>
      <c r="P160" s="152" t="s">
        <v>47</v>
      </c>
      <c r="Q160" s="152" t="s">
        <v>439</v>
      </c>
      <c r="R160" s="152" t="s">
        <v>440</v>
      </c>
      <c r="S160" s="152" t="s">
        <v>441</v>
      </c>
      <c r="T160" s="152" t="s">
        <v>375</v>
      </c>
      <c r="U160" s="152" t="s">
        <v>376</v>
      </c>
      <c r="V160" s="152" t="s">
        <v>377</v>
      </c>
      <c r="W160" s="152" t="s">
        <v>378</v>
      </c>
      <c r="X160" s="152" t="s">
        <v>42</v>
      </c>
      <c r="Y160" s="152" t="s">
        <v>379</v>
      </c>
      <c r="Z160" s="152" t="s">
        <v>432</v>
      </c>
      <c r="AA160" s="152" t="s">
        <v>433</v>
      </c>
      <c r="AB160" s="152" t="s">
        <v>669</v>
      </c>
      <c r="AC160" s="70" t="str">
        <f t="shared" si="6"/>
        <v>0188</v>
      </c>
      <c r="AD160" s="70" t="str">
        <f t="shared" si="7"/>
        <v>19493430188</v>
      </c>
      <c r="AE160" s="70" t="str">
        <f t="shared" si="8"/>
        <v>1949343018841000</v>
      </c>
      <c r="AG160"/>
      <c r="AI160">
        <v>142849</v>
      </c>
      <c r="AJ160">
        <v>142849</v>
      </c>
    </row>
    <row r="161" spans="1:41">
      <c r="A161" s="152" t="s">
        <v>361</v>
      </c>
      <c r="B161" s="152" t="s">
        <v>641</v>
      </c>
      <c r="C161" s="152" t="s">
        <v>302</v>
      </c>
      <c r="D161" s="152" t="s">
        <v>389</v>
      </c>
      <c r="E161" s="152" t="s">
        <v>302</v>
      </c>
      <c r="F161" s="152" t="s">
        <v>275</v>
      </c>
      <c r="G161" s="152" t="s">
        <v>390</v>
      </c>
      <c r="H161" s="152" t="s">
        <v>436</v>
      </c>
      <c r="I161" s="152" t="s">
        <v>437</v>
      </c>
      <c r="J161" s="152" t="s">
        <v>549</v>
      </c>
      <c r="K161" s="152" t="s">
        <v>389</v>
      </c>
      <c r="L161" s="152" t="s">
        <v>393</v>
      </c>
      <c r="M161" s="152" t="s">
        <v>415</v>
      </c>
      <c r="N161" s="152" t="s">
        <v>275</v>
      </c>
      <c r="O161" s="152" t="s">
        <v>436</v>
      </c>
      <c r="P161" s="152" t="s">
        <v>39</v>
      </c>
      <c r="Q161" s="152" t="s">
        <v>443</v>
      </c>
      <c r="R161" s="152" t="s">
        <v>440</v>
      </c>
      <c r="S161" s="152" t="s">
        <v>441</v>
      </c>
      <c r="T161" s="152" t="s">
        <v>375</v>
      </c>
      <c r="U161" s="152" t="s">
        <v>376</v>
      </c>
      <c r="V161" s="152" t="s">
        <v>377</v>
      </c>
      <c r="W161" s="152" t="s">
        <v>378</v>
      </c>
      <c r="X161" s="152" t="s">
        <v>42</v>
      </c>
      <c r="Y161" s="152" t="s">
        <v>379</v>
      </c>
      <c r="Z161" s="152" t="s">
        <v>380</v>
      </c>
      <c r="AA161" s="152" t="s">
        <v>381</v>
      </c>
      <c r="AB161" s="152" t="s">
        <v>670</v>
      </c>
      <c r="AC161" s="70" t="str">
        <f t="shared" si="6"/>
        <v>0100</v>
      </c>
      <c r="AD161" s="70" t="str">
        <f t="shared" si="7"/>
        <v>19493730100</v>
      </c>
      <c r="AE161" s="70" t="str">
        <f t="shared" si="8"/>
        <v>1949373010041000</v>
      </c>
      <c r="AF161" s="69">
        <v>460778</v>
      </c>
      <c r="AG161">
        <v>460778</v>
      </c>
      <c r="AI161">
        <v>691165</v>
      </c>
      <c r="AJ161">
        <v>230387</v>
      </c>
      <c r="AM161">
        <v>460778</v>
      </c>
      <c r="AN161">
        <v>31551.87</v>
      </c>
      <c r="AO161">
        <v>28534.53</v>
      </c>
    </row>
    <row r="162" spans="1:41">
      <c r="A162" s="152" t="s">
        <v>361</v>
      </c>
      <c r="B162" s="152" t="s">
        <v>641</v>
      </c>
      <c r="C162" s="152" t="s">
        <v>302</v>
      </c>
      <c r="D162" s="152" t="s">
        <v>389</v>
      </c>
      <c r="E162" s="152" t="s">
        <v>302</v>
      </c>
      <c r="F162" s="152" t="s">
        <v>275</v>
      </c>
      <c r="G162" s="152" t="s">
        <v>390</v>
      </c>
      <c r="H162" s="152" t="s">
        <v>436</v>
      </c>
      <c r="I162" s="152" t="s">
        <v>437</v>
      </c>
      <c r="J162" s="152" t="s">
        <v>549</v>
      </c>
      <c r="K162" s="152" t="s">
        <v>389</v>
      </c>
      <c r="L162" s="152" t="s">
        <v>393</v>
      </c>
      <c r="M162" s="152" t="s">
        <v>415</v>
      </c>
      <c r="N162" s="152" t="s">
        <v>275</v>
      </c>
      <c r="O162" s="152" t="s">
        <v>436</v>
      </c>
      <c r="P162" s="152" t="s">
        <v>39</v>
      </c>
      <c r="Q162" s="152" t="s">
        <v>443</v>
      </c>
      <c r="R162" s="152" t="s">
        <v>440</v>
      </c>
      <c r="S162" s="152" t="s">
        <v>441</v>
      </c>
      <c r="T162" s="152" t="s">
        <v>375</v>
      </c>
      <c r="U162" s="152" t="s">
        <v>376</v>
      </c>
      <c r="V162" s="152" t="s">
        <v>377</v>
      </c>
      <c r="W162" s="152" t="s">
        <v>378</v>
      </c>
      <c r="X162" s="152" t="s">
        <v>42</v>
      </c>
      <c r="Y162" s="152" t="s">
        <v>379</v>
      </c>
      <c r="Z162" s="152" t="s">
        <v>432</v>
      </c>
      <c r="AA162" s="152" t="s">
        <v>433</v>
      </c>
      <c r="AB162" s="152" t="s">
        <v>670</v>
      </c>
      <c r="AC162" s="70" t="str">
        <f t="shared" si="6"/>
        <v>0188</v>
      </c>
      <c r="AD162" s="70" t="str">
        <f t="shared" si="7"/>
        <v>19493730188</v>
      </c>
      <c r="AE162" s="70" t="str">
        <f t="shared" si="8"/>
        <v>1949373018841000</v>
      </c>
      <c r="AG162"/>
      <c r="AI162">
        <v>230387</v>
      </c>
      <c r="AJ162">
        <v>230387</v>
      </c>
    </row>
    <row r="163" spans="1:41">
      <c r="A163" s="152" t="s">
        <v>361</v>
      </c>
      <c r="B163" s="152" t="s">
        <v>641</v>
      </c>
      <c r="C163" s="152" t="s">
        <v>302</v>
      </c>
      <c r="D163" s="152" t="s">
        <v>389</v>
      </c>
      <c r="E163" s="152" t="s">
        <v>302</v>
      </c>
      <c r="F163" s="152" t="s">
        <v>275</v>
      </c>
      <c r="G163" s="152" t="s">
        <v>390</v>
      </c>
      <c r="H163" s="152" t="s">
        <v>436</v>
      </c>
      <c r="I163" s="152" t="s">
        <v>437</v>
      </c>
      <c r="J163" s="152" t="s">
        <v>549</v>
      </c>
      <c r="K163" s="152" t="s">
        <v>389</v>
      </c>
      <c r="L163" s="152" t="s">
        <v>393</v>
      </c>
      <c r="M163" s="152" t="s">
        <v>415</v>
      </c>
      <c r="N163" s="152" t="s">
        <v>275</v>
      </c>
      <c r="O163" s="152" t="s">
        <v>436</v>
      </c>
      <c r="P163" s="152" t="s">
        <v>56</v>
      </c>
      <c r="Q163" s="152" t="s">
        <v>445</v>
      </c>
      <c r="R163" s="152" t="s">
        <v>440</v>
      </c>
      <c r="S163" s="152" t="s">
        <v>441</v>
      </c>
      <c r="T163" s="152" t="s">
        <v>375</v>
      </c>
      <c r="U163" s="152" t="s">
        <v>376</v>
      </c>
      <c r="V163" s="152" t="s">
        <v>377</v>
      </c>
      <c r="W163" s="152" t="s">
        <v>378</v>
      </c>
      <c r="X163" s="152" t="s">
        <v>42</v>
      </c>
      <c r="Y163" s="152" t="s">
        <v>379</v>
      </c>
      <c r="Z163" s="152" t="s">
        <v>380</v>
      </c>
      <c r="AA163" s="152" t="s">
        <v>381</v>
      </c>
      <c r="AB163" s="152" t="s">
        <v>671</v>
      </c>
      <c r="AC163" s="70" t="str">
        <f t="shared" si="6"/>
        <v>0100</v>
      </c>
      <c r="AD163" s="70" t="str">
        <f t="shared" si="7"/>
        <v>19493830100</v>
      </c>
      <c r="AE163" s="70" t="str">
        <f t="shared" si="8"/>
        <v>1949383010041000</v>
      </c>
      <c r="AF163" s="69">
        <v>3246424</v>
      </c>
      <c r="AG163">
        <v>3246424</v>
      </c>
      <c r="AI163">
        <v>4869636</v>
      </c>
      <c r="AJ163">
        <v>2488951.66</v>
      </c>
      <c r="AK163"/>
      <c r="AM163">
        <v>2380684.34</v>
      </c>
      <c r="AN163">
        <v>789941.76000000001</v>
      </c>
      <c r="AO163">
        <v>789297.82</v>
      </c>
    </row>
    <row r="164" spans="1:41">
      <c r="A164" s="152" t="s">
        <v>361</v>
      </c>
      <c r="B164" s="152" t="s">
        <v>641</v>
      </c>
      <c r="C164" s="152" t="s">
        <v>302</v>
      </c>
      <c r="D164" s="152" t="s">
        <v>389</v>
      </c>
      <c r="E164" s="152" t="s">
        <v>302</v>
      </c>
      <c r="F164" s="152" t="s">
        <v>275</v>
      </c>
      <c r="G164" s="152" t="s">
        <v>390</v>
      </c>
      <c r="H164" s="152" t="s">
        <v>436</v>
      </c>
      <c r="I164" s="152" t="s">
        <v>437</v>
      </c>
      <c r="J164" s="152" t="s">
        <v>549</v>
      </c>
      <c r="K164" s="152" t="s">
        <v>389</v>
      </c>
      <c r="L164" s="152" t="s">
        <v>393</v>
      </c>
      <c r="M164" s="152" t="s">
        <v>415</v>
      </c>
      <c r="N164" s="152" t="s">
        <v>275</v>
      </c>
      <c r="O164" s="152" t="s">
        <v>436</v>
      </c>
      <c r="P164" s="152" t="s">
        <v>56</v>
      </c>
      <c r="Q164" s="152" t="s">
        <v>445</v>
      </c>
      <c r="R164" s="152" t="s">
        <v>440</v>
      </c>
      <c r="S164" s="152" t="s">
        <v>441</v>
      </c>
      <c r="T164" s="152" t="s">
        <v>375</v>
      </c>
      <c r="U164" s="152" t="s">
        <v>376</v>
      </c>
      <c r="V164" s="152" t="s">
        <v>377</v>
      </c>
      <c r="W164" s="152" t="s">
        <v>378</v>
      </c>
      <c r="X164" s="152" t="s">
        <v>42</v>
      </c>
      <c r="Y164" s="152" t="s">
        <v>379</v>
      </c>
      <c r="Z164" s="152" t="s">
        <v>432</v>
      </c>
      <c r="AA164" s="152" t="s">
        <v>433</v>
      </c>
      <c r="AB164" s="152" t="s">
        <v>671</v>
      </c>
      <c r="AC164" s="70" t="str">
        <f t="shared" si="6"/>
        <v>0188</v>
      </c>
      <c r="AD164" s="70" t="str">
        <f t="shared" si="7"/>
        <v>19493830188</v>
      </c>
      <c r="AE164" s="70" t="str">
        <f t="shared" si="8"/>
        <v>1949383018841000</v>
      </c>
      <c r="AG164"/>
      <c r="AI164">
        <v>1623212</v>
      </c>
      <c r="AJ164">
        <v>1623212</v>
      </c>
      <c r="AK164"/>
    </row>
    <row r="165" spans="1:41">
      <c r="A165" s="152" t="s">
        <v>361</v>
      </c>
      <c r="B165" s="152" t="s">
        <v>641</v>
      </c>
      <c r="C165" s="152" t="s">
        <v>302</v>
      </c>
      <c r="D165" s="152" t="s">
        <v>389</v>
      </c>
      <c r="E165" s="152" t="s">
        <v>302</v>
      </c>
      <c r="F165" s="152" t="s">
        <v>275</v>
      </c>
      <c r="G165" s="152" t="s">
        <v>390</v>
      </c>
      <c r="H165" s="152" t="s">
        <v>436</v>
      </c>
      <c r="I165" s="152" t="s">
        <v>437</v>
      </c>
      <c r="J165" s="152" t="s">
        <v>549</v>
      </c>
      <c r="K165" s="152" t="s">
        <v>389</v>
      </c>
      <c r="L165" s="152" t="s">
        <v>393</v>
      </c>
      <c r="M165" s="152" t="s">
        <v>415</v>
      </c>
      <c r="N165" s="152" t="s">
        <v>275</v>
      </c>
      <c r="O165" s="152" t="s">
        <v>436</v>
      </c>
      <c r="P165" s="152" t="s">
        <v>672</v>
      </c>
      <c r="Q165" s="152" t="s">
        <v>673</v>
      </c>
      <c r="R165" s="152" t="s">
        <v>440</v>
      </c>
      <c r="S165" s="152" t="s">
        <v>441</v>
      </c>
      <c r="T165" s="152" t="s">
        <v>375</v>
      </c>
      <c r="U165" s="152" t="s">
        <v>376</v>
      </c>
      <c r="V165" s="152" t="s">
        <v>377</v>
      </c>
      <c r="W165" s="152" t="s">
        <v>378</v>
      </c>
      <c r="X165" s="152" t="s">
        <v>42</v>
      </c>
      <c r="Y165" s="152" t="s">
        <v>379</v>
      </c>
      <c r="Z165" s="152" t="s">
        <v>380</v>
      </c>
      <c r="AA165" s="152" t="s">
        <v>381</v>
      </c>
      <c r="AB165" s="152" t="s">
        <v>674</v>
      </c>
      <c r="AC165" s="70" t="str">
        <f t="shared" si="6"/>
        <v>0100</v>
      </c>
      <c r="AD165" s="70" t="str">
        <f t="shared" si="7"/>
        <v>19493930100</v>
      </c>
      <c r="AE165" s="70" t="str">
        <f t="shared" si="8"/>
        <v>1949393010041000</v>
      </c>
      <c r="AF165" s="69">
        <v>272595</v>
      </c>
      <c r="AG165">
        <v>272595</v>
      </c>
      <c r="AI165">
        <v>408893</v>
      </c>
      <c r="AJ165">
        <v>136298</v>
      </c>
      <c r="AK165"/>
      <c r="AM165">
        <v>272595</v>
      </c>
      <c r="AN165">
        <v>1318.5</v>
      </c>
      <c r="AO165">
        <v>659.25</v>
      </c>
    </row>
    <row r="166" spans="1:41">
      <c r="A166" s="152" t="s">
        <v>361</v>
      </c>
      <c r="B166" s="152" t="s">
        <v>641</v>
      </c>
      <c r="C166" s="152" t="s">
        <v>302</v>
      </c>
      <c r="D166" s="152" t="s">
        <v>389</v>
      </c>
      <c r="E166" s="152" t="s">
        <v>302</v>
      </c>
      <c r="F166" s="152" t="s">
        <v>275</v>
      </c>
      <c r="G166" s="152" t="s">
        <v>390</v>
      </c>
      <c r="H166" s="152" t="s">
        <v>436</v>
      </c>
      <c r="I166" s="152" t="s">
        <v>437</v>
      </c>
      <c r="J166" s="152" t="s">
        <v>549</v>
      </c>
      <c r="K166" s="152" t="s">
        <v>389</v>
      </c>
      <c r="L166" s="152" t="s">
        <v>393</v>
      </c>
      <c r="M166" s="152" t="s">
        <v>415</v>
      </c>
      <c r="N166" s="152" t="s">
        <v>275</v>
      </c>
      <c r="O166" s="152" t="s">
        <v>436</v>
      </c>
      <c r="P166" s="152" t="s">
        <v>672</v>
      </c>
      <c r="Q166" s="152" t="s">
        <v>673</v>
      </c>
      <c r="R166" s="152" t="s">
        <v>440</v>
      </c>
      <c r="S166" s="152" t="s">
        <v>441</v>
      </c>
      <c r="T166" s="152" t="s">
        <v>375</v>
      </c>
      <c r="U166" s="152" t="s">
        <v>376</v>
      </c>
      <c r="V166" s="152" t="s">
        <v>377</v>
      </c>
      <c r="W166" s="152" t="s">
        <v>378</v>
      </c>
      <c r="X166" s="152" t="s">
        <v>42</v>
      </c>
      <c r="Y166" s="152" t="s">
        <v>379</v>
      </c>
      <c r="Z166" s="152" t="s">
        <v>432</v>
      </c>
      <c r="AA166" s="152" t="s">
        <v>433</v>
      </c>
      <c r="AB166" s="152" t="s">
        <v>674</v>
      </c>
      <c r="AC166" s="70" t="str">
        <f t="shared" si="6"/>
        <v>0188</v>
      </c>
      <c r="AD166" s="70" t="str">
        <f t="shared" si="7"/>
        <v>19493930188</v>
      </c>
      <c r="AE166" s="70" t="str">
        <f t="shared" si="8"/>
        <v>1949393018841000</v>
      </c>
      <c r="AG166"/>
      <c r="AI166">
        <v>136297</v>
      </c>
      <c r="AJ166">
        <v>136297</v>
      </c>
    </row>
    <row r="167" spans="1:41">
      <c r="A167" s="152" t="s">
        <v>361</v>
      </c>
      <c r="B167" s="152" t="s">
        <v>641</v>
      </c>
      <c r="C167" s="152" t="s">
        <v>302</v>
      </c>
      <c r="D167" s="152" t="s">
        <v>389</v>
      </c>
      <c r="E167" s="152" t="s">
        <v>302</v>
      </c>
      <c r="F167" s="152" t="s">
        <v>275</v>
      </c>
      <c r="G167" s="152" t="s">
        <v>390</v>
      </c>
      <c r="H167" s="152" t="s">
        <v>447</v>
      </c>
      <c r="I167" s="152" t="s">
        <v>448</v>
      </c>
      <c r="J167" s="152" t="s">
        <v>449</v>
      </c>
      <c r="K167" s="152" t="s">
        <v>389</v>
      </c>
      <c r="L167" s="152" t="s">
        <v>393</v>
      </c>
      <c r="M167" s="152" t="s">
        <v>394</v>
      </c>
      <c r="N167" s="152" t="s">
        <v>275</v>
      </c>
      <c r="O167" s="152" t="s">
        <v>447</v>
      </c>
      <c r="P167" s="152" t="s">
        <v>39</v>
      </c>
      <c r="Q167" s="152" t="s">
        <v>530</v>
      </c>
      <c r="R167" s="152" t="s">
        <v>451</v>
      </c>
      <c r="S167" s="152" t="s">
        <v>452</v>
      </c>
      <c r="T167" s="152" t="s">
        <v>398</v>
      </c>
      <c r="U167" s="152" t="s">
        <v>399</v>
      </c>
      <c r="V167" s="152" t="s">
        <v>377</v>
      </c>
      <c r="W167" s="152" t="s">
        <v>378</v>
      </c>
      <c r="X167" s="152" t="s">
        <v>42</v>
      </c>
      <c r="Y167" s="152" t="s">
        <v>379</v>
      </c>
      <c r="Z167" s="152" t="s">
        <v>380</v>
      </c>
      <c r="AA167" s="152" t="s">
        <v>381</v>
      </c>
      <c r="AB167" s="152" t="s">
        <v>41</v>
      </c>
      <c r="AC167" s="70" t="str">
        <f t="shared" si="6"/>
        <v>0100</v>
      </c>
      <c r="AD167" s="70" t="str">
        <f t="shared" si="7"/>
        <v>19495230100</v>
      </c>
      <c r="AE167" s="70" t="str">
        <f t="shared" si="8"/>
        <v>1949523010041000</v>
      </c>
      <c r="AF167" s="69">
        <v>199993</v>
      </c>
      <c r="AG167">
        <v>187994</v>
      </c>
      <c r="AI167">
        <v>841272</v>
      </c>
      <c r="AJ167">
        <v>153039.01999999999</v>
      </c>
      <c r="AK167">
        <v>0</v>
      </c>
      <c r="AM167">
        <v>336788.95</v>
      </c>
      <c r="AN167">
        <v>236971.02</v>
      </c>
      <c r="AO167">
        <v>236971.02</v>
      </c>
    </row>
    <row r="168" spans="1:41">
      <c r="A168" s="152" t="s">
        <v>361</v>
      </c>
      <c r="B168" s="152" t="s">
        <v>641</v>
      </c>
      <c r="C168" s="152" t="s">
        <v>302</v>
      </c>
      <c r="D168" s="152" t="s">
        <v>389</v>
      </c>
      <c r="E168" s="152" t="s">
        <v>302</v>
      </c>
      <c r="F168" s="152" t="s">
        <v>275</v>
      </c>
      <c r="G168" s="152" t="s">
        <v>390</v>
      </c>
      <c r="H168" s="152" t="s">
        <v>613</v>
      </c>
      <c r="I168" s="152" t="s">
        <v>614</v>
      </c>
      <c r="J168" s="152" t="s">
        <v>615</v>
      </c>
      <c r="K168" s="152" t="s">
        <v>389</v>
      </c>
      <c r="L168" s="152" t="s">
        <v>393</v>
      </c>
      <c r="M168" s="152" t="s">
        <v>616</v>
      </c>
      <c r="N168" s="152" t="s">
        <v>275</v>
      </c>
      <c r="O168" s="152" t="s">
        <v>613</v>
      </c>
      <c r="P168" s="152" t="s">
        <v>47</v>
      </c>
      <c r="Q168" s="152" t="s">
        <v>675</v>
      </c>
      <c r="R168" s="152" t="s">
        <v>618</v>
      </c>
      <c r="S168" s="152" t="s">
        <v>619</v>
      </c>
      <c r="T168" s="152" t="s">
        <v>398</v>
      </c>
      <c r="U168" s="152" t="s">
        <v>399</v>
      </c>
      <c r="V168" s="152" t="s">
        <v>377</v>
      </c>
      <c r="W168" s="152" t="s">
        <v>378</v>
      </c>
      <c r="X168" s="152" t="s">
        <v>42</v>
      </c>
      <c r="Y168" s="152" t="s">
        <v>379</v>
      </c>
      <c r="Z168" s="152" t="s">
        <v>380</v>
      </c>
      <c r="AA168" s="152" t="s">
        <v>381</v>
      </c>
      <c r="AB168" s="152" t="s">
        <v>676</v>
      </c>
      <c r="AC168" s="70" t="str">
        <f t="shared" si="6"/>
        <v>0100</v>
      </c>
      <c r="AD168" s="70" t="str">
        <f t="shared" si="7"/>
        <v>19494730100</v>
      </c>
      <c r="AE168" s="70" t="str">
        <f t="shared" si="8"/>
        <v>1949473010041000</v>
      </c>
      <c r="AF168" s="69">
        <v>12300000</v>
      </c>
      <c r="AG168">
        <v>11562001</v>
      </c>
      <c r="AI168">
        <v>18347460</v>
      </c>
      <c r="AJ168">
        <v>18347460</v>
      </c>
      <c r="AK168">
        <v>0</v>
      </c>
    </row>
    <row r="169" spans="1:41">
      <c r="A169" s="152" t="s">
        <v>361</v>
      </c>
      <c r="B169" s="152" t="s">
        <v>641</v>
      </c>
      <c r="C169" s="152" t="s">
        <v>302</v>
      </c>
      <c r="D169" s="152" t="s">
        <v>389</v>
      </c>
      <c r="E169" s="152" t="s">
        <v>302</v>
      </c>
      <c r="F169" s="152" t="s">
        <v>275</v>
      </c>
      <c r="G169" s="152" t="s">
        <v>390</v>
      </c>
      <c r="H169" s="152" t="s">
        <v>613</v>
      </c>
      <c r="I169" s="152" t="s">
        <v>614</v>
      </c>
      <c r="J169" s="152" t="s">
        <v>615</v>
      </c>
      <c r="K169" s="152" t="s">
        <v>389</v>
      </c>
      <c r="L169" s="152" t="s">
        <v>393</v>
      </c>
      <c r="M169" s="152" t="s">
        <v>616</v>
      </c>
      <c r="N169" s="152" t="s">
        <v>275</v>
      </c>
      <c r="O169" s="152" t="s">
        <v>613</v>
      </c>
      <c r="P169" s="152" t="s">
        <v>52</v>
      </c>
      <c r="Q169" s="152" t="s">
        <v>617</v>
      </c>
      <c r="R169" s="152" t="s">
        <v>618</v>
      </c>
      <c r="S169" s="152" t="s">
        <v>619</v>
      </c>
      <c r="T169" s="152" t="s">
        <v>398</v>
      </c>
      <c r="U169" s="152" t="s">
        <v>399</v>
      </c>
      <c r="V169" s="152" t="s">
        <v>377</v>
      </c>
      <c r="W169" s="152" t="s">
        <v>378</v>
      </c>
      <c r="X169" s="152" t="s">
        <v>42</v>
      </c>
      <c r="Y169" s="152" t="s">
        <v>379</v>
      </c>
      <c r="Z169" s="152" t="s">
        <v>380</v>
      </c>
      <c r="AA169" s="152" t="s">
        <v>381</v>
      </c>
      <c r="AB169" s="152" t="s">
        <v>620</v>
      </c>
      <c r="AC169" s="70" t="str">
        <f t="shared" si="6"/>
        <v>0100</v>
      </c>
      <c r="AD169" s="70" t="str">
        <f t="shared" si="7"/>
        <v>19495030100</v>
      </c>
      <c r="AE169" s="70" t="str">
        <f t="shared" si="8"/>
        <v>1949503010041000</v>
      </c>
      <c r="AF169" s="69">
        <v>12186019</v>
      </c>
      <c r="AG169">
        <v>11454857</v>
      </c>
      <c r="AI169">
        <v>54439571</v>
      </c>
      <c r="AJ169">
        <v>4024571</v>
      </c>
      <c r="AK169">
        <v>0</v>
      </c>
      <c r="AM169">
        <v>40415000</v>
      </c>
      <c r="AN169">
        <v>19409659.91</v>
      </c>
      <c r="AO169">
        <v>18576845.350000001</v>
      </c>
    </row>
    <row r="170" spans="1:41">
      <c r="A170" s="152" t="s">
        <v>361</v>
      </c>
      <c r="B170" s="152" t="s">
        <v>641</v>
      </c>
      <c r="C170" s="152" t="s">
        <v>302</v>
      </c>
      <c r="D170" s="152" t="s">
        <v>389</v>
      </c>
      <c r="E170" s="152" t="s">
        <v>302</v>
      </c>
      <c r="F170" s="152" t="s">
        <v>677</v>
      </c>
      <c r="G170" s="152" t="s">
        <v>678</v>
      </c>
      <c r="H170" s="152" t="s">
        <v>679</v>
      </c>
      <c r="I170" s="152" t="s">
        <v>680</v>
      </c>
      <c r="J170" s="152" t="s">
        <v>681</v>
      </c>
      <c r="K170" s="152" t="s">
        <v>389</v>
      </c>
      <c r="L170" s="152" t="s">
        <v>370</v>
      </c>
      <c r="M170" s="152" t="s">
        <v>371</v>
      </c>
      <c r="N170" s="152" t="s">
        <v>677</v>
      </c>
      <c r="O170" s="152" t="s">
        <v>679</v>
      </c>
      <c r="P170" s="152" t="s">
        <v>79</v>
      </c>
      <c r="Q170" s="152" t="s">
        <v>682</v>
      </c>
      <c r="R170" s="152" t="s">
        <v>683</v>
      </c>
      <c r="S170" s="152" t="s">
        <v>684</v>
      </c>
      <c r="T170" s="152" t="s">
        <v>375</v>
      </c>
      <c r="U170" s="152" t="s">
        <v>376</v>
      </c>
      <c r="V170" s="152" t="s">
        <v>377</v>
      </c>
      <c r="W170" s="152" t="s">
        <v>378</v>
      </c>
      <c r="X170" s="152" t="s">
        <v>375</v>
      </c>
      <c r="Y170" s="152" t="s">
        <v>383</v>
      </c>
      <c r="Z170" s="152" t="s">
        <v>419</v>
      </c>
      <c r="AA170" s="152" t="s">
        <v>420</v>
      </c>
      <c r="AB170" s="152" t="s">
        <v>685</v>
      </c>
      <c r="AC170" s="70" t="str">
        <f t="shared" si="6"/>
        <v>0151</v>
      </c>
      <c r="AD170" s="70" t="str">
        <f t="shared" si="7"/>
        <v>20190210151</v>
      </c>
      <c r="AE170" s="70" t="str">
        <f t="shared" si="8"/>
        <v>2019021015141000</v>
      </c>
      <c r="AG170">
        <v>130</v>
      </c>
      <c r="AI170">
        <v>130</v>
      </c>
      <c r="AJ170">
        <v>130</v>
      </c>
      <c r="AK170"/>
    </row>
    <row r="171" spans="1:41">
      <c r="A171" s="152" t="s">
        <v>361</v>
      </c>
      <c r="B171" s="152" t="s">
        <v>641</v>
      </c>
      <c r="C171" s="152" t="s">
        <v>302</v>
      </c>
      <c r="D171" s="152" t="s">
        <v>389</v>
      </c>
      <c r="E171" s="152" t="s">
        <v>302</v>
      </c>
      <c r="F171" s="152" t="s">
        <v>677</v>
      </c>
      <c r="G171" s="152" t="s">
        <v>678</v>
      </c>
      <c r="H171" s="152" t="s">
        <v>679</v>
      </c>
      <c r="I171" s="152" t="s">
        <v>680</v>
      </c>
      <c r="J171" s="152" t="s">
        <v>681</v>
      </c>
      <c r="K171" s="152" t="s">
        <v>389</v>
      </c>
      <c r="L171" s="152" t="s">
        <v>370</v>
      </c>
      <c r="M171" s="152" t="s">
        <v>371</v>
      </c>
      <c r="N171" s="152" t="s">
        <v>677</v>
      </c>
      <c r="O171" s="152" t="s">
        <v>679</v>
      </c>
      <c r="P171" s="152" t="s">
        <v>47</v>
      </c>
      <c r="Q171" s="152" t="s">
        <v>686</v>
      </c>
      <c r="R171" s="152" t="s">
        <v>683</v>
      </c>
      <c r="S171" s="152" t="s">
        <v>684</v>
      </c>
      <c r="T171" s="152" t="s">
        <v>375</v>
      </c>
      <c r="U171" s="152" t="s">
        <v>376</v>
      </c>
      <c r="V171" s="152" t="s">
        <v>377</v>
      </c>
      <c r="W171" s="152" t="s">
        <v>378</v>
      </c>
      <c r="X171" s="152" t="s">
        <v>375</v>
      </c>
      <c r="Y171" s="152" t="s">
        <v>383</v>
      </c>
      <c r="Z171" s="152" t="s">
        <v>687</v>
      </c>
      <c r="AA171" s="152" t="s">
        <v>688</v>
      </c>
      <c r="AB171" s="152" t="s">
        <v>689</v>
      </c>
      <c r="AC171" s="70" t="str">
        <f t="shared" si="6"/>
        <v>0118</v>
      </c>
      <c r="AD171" s="70" t="str">
        <f t="shared" si="7"/>
        <v>19493610118</v>
      </c>
      <c r="AE171" s="70" t="str">
        <f t="shared" si="8"/>
        <v>1949361011841000</v>
      </c>
      <c r="AF171" s="69">
        <v>1000</v>
      </c>
      <c r="AG171">
        <v>870</v>
      </c>
      <c r="AI171">
        <v>870</v>
      </c>
      <c r="AJ171">
        <v>870</v>
      </c>
      <c r="AK171"/>
    </row>
    <row r="172" spans="1:41">
      <c r="A172" s="152" t="s">
        <v>361</v>
      </c>
      <c r="B172" s="152" t="s">
        <v>641</v>
      </c>
      <c r="C172" s="152" t="s">
        <v>302</v>
      </c>
      <c r="D172" s="152" t="s">
        <v>389</v>
      </c>
      <c r="E172" s="152" t="s">
        <v>302</v>
      </c>
      <c r="F172" s="152" t="s">
        <v>519</v>
      </c>
      <c r="G172" s="152" t="s">
        <v>520</v>
      </c>
      <c r="H172" s="152" t="s">
        <v>690</v>
      </c>
      <c r="I172" s="152" t="s">
        <v>691</v>
      </c>
      <c r="J172" s="152" t="s">
        <v>692</v>
      </c>
      <c r="K172" s="152" t="s">
        <v>389</v>
      </c>
      <c r="L172" s="152" t="s">
        <v>414</v>
      </c>
      <c r="M172" s="152" t="s">
        <v>693</v>
      </c>
      <c r="N172" s="152" t="s">
        <v>519</v>
      </c>
      <c r="O172" s="152" t="s">
        <v>690</v>
      </c>
      <c r="P172" s="152" t="s">
        <v>79</v>
      </c>
      <c r="Q172" s="152" t="s">
        <v>694</v>
      </c>
      <c r="R172" s="152" t="s">
        <v>695</v>
      </c>
      <c r="S172" s="152" t="s">
        <v>696</v>
      </c>
      <c r="T172" s="152" t="s">
        <v>398</v>
      </c>
      <c r="U172" s="152" t="s">
        <v>399</v>
      </c>
      <c r="V172" s="152" t="s">
        <v>377</v>
      </c>
      <c r="W172" s="152" t="s">
        <v>378</v>
      </c>
      <c r="X172" s="152" t="s">
        <v>42</v>
      </c>
      <c r="Y172" s="152" t="s">
        <v>379</v>
      </c>
      <c r="Z172" s="152" t="s">
        <v>380</v>
      </c>
      <c r="AA172" s="152" t="s">
        <v>381</v>
      </c>
      <c r="AB172" s="152" t="s">
        <v>98</v>
      </c>
      <c r="AC172" s="70" t="str">
        <f t="shared" si="6"/>
        <v>0100</v>
      </c>
      <c r="AD172" s="70" t="str">
        <f t="shared" si="7"/>
        <v>19494030100</v>
      </c>
      <c r="AE172" s="70" t="str">
        <f t="shared" si="8"/>
        <v>1949403010041000</v>
      </c>
      <c r="AF172" s="69">
        <v>30000</v>
      </c>
      <c r="AG172">
        <v>28200</v>
      </c>
      <c r="AI172">
        <v>98200</v>
      </c>
      <c r="AJ172" s="69">
        <v>0</v>
      </c>
      <c r="AM172">
        <v>98200</v>
      </c>
      <c r="AN172">
        <v>83503.070000000007</v>
      </c>
      <c r="AO172">
        <v>83503.070000000007</v>
      </c>
    </row>
    <row r="173" spans="1:41">
      <c r="A173" s="152" t="s">
        <v>361</v>
      </c>
      <c r="B173" s="152" t="s">
        <v>641</v>
      </c>
      <c r="C173" s="152" t="s">
        <v>302</v>
      </c>
      <c r="D173" s="152" t="s">
        <v>389</v>
      </c>
      <c r="E173" s="152" t="s">
        <v>302</v>
      </c>
      <c r="F173" s="152" t="s">
        <v>519</v>
      </c>
      <c r="G173" s="152" t="s">
        <v>520</v>
      </c>
      <c r="H173" s="152" t="s">
        <v>697</v>
      </c>
      <c r="I173" s="152" t="s">
        <v>698</v>
      </c>
      <c r="J173" s="152" t="s">
        <v>699</v>
      </c>
      <c r="K173" s="152" t="s">
        <v>389</v>
      </c>
      <c r="L173" s="152" t="s">
        <v>393</v>
      </c>
      <c r="M173" s="152" t="s">
        <v>626</v>
      </c>
      <c r="N173" s="152" t="s">
        <v>519</v>
      </c>
      <c r="O173" s="152" t="s">
        <v>697</v>
      </c>
      <c r="P173" s="152" t="s">
        <v>79</v>
      </c>
      <c r="Q173" s="152" t="s">
        <v>698</v>
      </c>
      <c r="R173" s="152" t="s">
        <v>700</v>
      </c>
      <c r="S173" s="152" t="s">
        <v>701</v>
      </c>
      <c r="T173" s="152" t="s">
        <v>398</v>
      </c>
      <c r="U173" s="152" t="s">
        <v>399</v>
      </c>
      <c r="V173" s="152" t="s">
        <v>377</v>
      </c>
      <c r="W173" s="152" t="s">
        <v>378</v>
      </c>
      <c r="X173" s="152" t="s">
        <v>42</v>
      </c>
      <c r="Y173" s="152" t="s">
        <v>379</v>
      </c>
      <c r="Z173" s="152" t="s">
        <v>380</v>
      </c>
      <c r="AA173" s="152" t="s">
        <v>381</v>
      </c>
      <c r="AB173" s="152" t="s">
        <v>121</v>
      </c>
      <c r="AC173" s="70" t="str">
        <f t="shared" si="6"/>
        <v>0100</v>
      </c>
      <c r="AD173" s="70" t="str">
        <f t="shared" si="7"/>
        <v>19494130100</v>
      </c>
      <c r="AE173" s="70" t="str">
        <f t="shared" si="8"/>
        <v>1949413010041000</v>
      </c>
      <c r="AF173" s="69">
        <v>30000</v>
      </c>
      <c r="AG173">
        <v>28200</v>
      </c>
      <c r="AI173">
        <v>98200</v>
      </c>
      <c r="AJ173" s="69">
        <v>1403.74</v>
      </c>
      <c r="AM173">
        <v>96796.26</v>
      </c>
    </row>
    <row r="174" spans="1:41">
      <c r="A174" s="152" t="s">
        <v>361</v>
      </c>
      <c r="B174" s="152" t="s">
        <v>641</v>
      </c>
      <c r="C174" s="152" t="s">
        <v>302</v>
      </c>
      <c r="D174" s="152" t="s">
        <v>389</v>
      </c>
      <c r="E174" s="152" t="s">
        <v>302</v>
      </c>
      <c r="F174" s="152" t="s">
        <v>519</v>
      </c>
      <c r="G174" s="152" t="s">
        <v>520</v>
      </c>
      <c r="H174" s="152" t="s">
        <v>702</v>
      </c>
      <c r="I174" s="152" t="s">
        <v>703</v>
      </c>
      <c r="J174" s="152" t="s">
        <v>704</v>
      </c>
      <c r="K174" s="152" t="s">
        <v>389</v>
      </c>
      <c r="L174" s="152" t="s">
        <v>393</v>
      </c>
      <c r="M174" s="152" t="s">
        <v>626</v>
      </c>
      <c r="N174" s="152" t="s">
        <v>519</v>
      </c>
      <c r="O174" s="152" t="s">
        <v>702</v>
      </c>
      <c r="P174" s="152" t="s">
        <v>79</v>
      </c>
      <c r="Q174" s="152" t="s">
        <v>705</v>
      </c>
      <c r="R174" s="152" t="s">
        <v>706</v>
      </c>
      <c r="S174" s="152" t="s">
        <v>707</v>
      </c>
      <c r="T174" s="152" t="s">
        <v>398</v>
      </c>
      <c r="U174" s="152" t="s">
        <v>399</v>
      </c>
      <c r="V174" s="152" t="s">
        <v>377</v>
      </c>
      <c r="W174" s="152" t="s">
        <v>378</v>
      </c>
      <c r="X174" s="152" t="s">
        <v>42</v>
      </c>
      <c r="Y174" s="152" t="s">
        <v>379</v>
      </c>
      <c r="Z174" s="152" t="s">
        <v>380</v>
      </c>
      <c r="AA174" s="152" t="s">
        <v>381</v>
      </c>
      <c r="AB174" s="152" t="s">
        <v>116</v>
      </c>
      <c r="AC174" s="70" t="str">
        <f t="shared" si="6"/>
        <v>0100</v>
      </c>
      <c r="AD174" s="70" t="str">
        <f t="shared" si="7"/>
        <v>19494230100</v>
      </c>
      <c r="AE174" s="70" t="str">
        <f t="shared" si="8"/>
        <v>1949423010041000</v>
      </c>
      <c r="AF174" s="69">
        <v>7200000</v>
      </c>
      <c r="AG174">
        <v>6768000</v>
      </c>
      <c r="AI174">
        <v>23088453</v>
      </c>
      <c r="AJ174">
        <v>0</v>
      </c>
      <c r="AK174" s="69">
        <v>23088453</v>
      </c>
    </row>
    <row r="175" spans="1:41">
      <c r="A175" s="152" t="s">
        <v>361</v>
      </c>
      <c r="B175" s="152" t="s">
        <v>641</v>
      </c>
      <c r="C175" s="152" t="s">
        <v>302</v>
      </c>
      <c r="D175" s="152" t="s">
        <v>389</v>
      </c>
      <c r="E175" s="152" t="s">
        <v>302</v>
      </c>
      <c r="F175" s="152" t="s">
        <v>519</v>
      </c>
      <c r="G175" s="152" t="s">
        <v>520</v>
      </c>
      <c r="H175" s="152" t="s">
        <v>702</v>
      </c>
      <c r="I175" s="152" t="s">
        <v>703</v>
      </c>
      <c r="J175" s="152" t="s">
        <v>708</v>
      </c>
      <c r="K175" s="152" t="s">
        <v>389</v>
      </c>
      <c r="L175" s="152" t="s">
        <v>393</v>
      </c>
      <c r="M175" s="152" t="s">
        <v>626</v>
      </c>
      <c r="N175" s="152" t="s">
        <v>519</v>
      </c>
      <c r="O175" s="152" t="s">
        <v>702</v>
      </c>
      <c r="P175" s="152" t="s">
        <v>79</v>
      </c>
      <c r="Q175" s="152" t="s">
        <v>705</v>
      </c>
      <c r="R175" s="152" t="s">
        <v>709</v>
      </c>
      <c r="S175" s="152" t="s">
        <v>710</v>
      </c>
      <c r="T175" s="152" t="s">
        <v>398</v>
      </c>
      <c r="U175" s="152" t="s">
        <v>399</v>
      </c>
      <c r="V175" s="152" t="s">
        <v>377</v>
      </c>
      <c r="W175" s="152" t="s">
        <v>378</v>
      </c>
      <c r="X175" s="152" t="s">
        <v>42</v>
      </c>
      <c r="Y175" s="152" t="s">
        <v>379</v>
      </c>
      <c r="Z175" s="152" t="s">
        <v>380</v>
      </c>
      <c r="AA175" s="152" t="s">
        <v>381</v>
      </c>
      <c r="AB175" s="152" t="s">
        <v>118</v>
      </c>
      <c r="AC175" s="70" t="str">
        <f t="shared" si="6"/>
        <v>0100</v>
      </c>
      <c r="AD175" s="70" t="str">
        <f t="shared" si="7"/>
        <v>20500330100</v>
      </c>
      <c r="AE175" s="70" t="str">
        <f t="shared" si="8"/>
        <v>2050033010041000</v>
      </c>
      <c r="AG175"/>
      <c r="AI175">
        <v>3600000</v>
      </c>
      <c r="AJ175">
        <v>3600000</v>
      </c>
      <c r="AK175"/>
    </row>
    <row r="176" spans="1:41">
      <c r="A176" s="152" t="s">
        <v>361</v>
      </c>
      <c r="B176" s="152" t="s">
        <v>641</v>
      </c>
      <c r="C176" s="152" t="s">
        <v>302</v>
      </c>
      <c r="D176" s="152" t="s">
        <v>389</v>
      </c>
      <c r="E176" s="152" t="s">
        <v>302</v>
      </c>
      <c r="F176" s="152" t="s">
        <v>519</v>
      </c>
      <c r="G176" s="152" t="s">
        <v>520</v>
      </c>
      <c r="H176" s="152" t="s">
        <v>623</v>
      </c>
      <c r="I176" s="152" t="s">
        <v>624</v>
      </c>
      <c r="J176" s="152" t="s">
        <v>625</v>
      </c>
      <c r="K176" s="152" t="s">
        <v>389</v>
      </c>
      <c r="L176" s="152" t="s">
        <v>393</v>
      </c>
      <c r="M176" s="152" t="s">
        <v>626</v>
      </c>
      <c r="N176" s="152" t="s">
        <v>519</v>
      </c>
      <c r="O176" s="152" t="s">
        <v>623</v>
      </c>
      <c r="P176" s="152" t="s">
        <v>79</v>
      </c>
      <c r="Q176" s="152" t="s">
        <v>711</v>
      </c>
      <c r="R176" s="152" t="s">
        <v>628</v>
      </c>
      <c r="S176" s="152" t="s">
        <v>629</v>
      </c>
      <c r="T176" s="152" t="s">
        <v>398</v>
      </c>
      <c r="U176" s="152" t="s">
        <v>399</v>
      </c>
      <c r="V176" s="152" t="s">
        <v>377</v>
      </c>
      <c r="W176" s="152" t="s">
        <v>378</v>
      </c>
      <c r="X176" s="152" t="s">
        <v>51</v>
      </c>
      <c r="Y176" s="152" t="s">
        <v>489</v>
      </c>
      <c r="Z176" s="152" t="s">
        <v>380</v>
      </c>
      <c r="AA176" s="152" t="s">
        <v>381</v>
      </c>
      <c r="AB176" s="152" t="s">
        <v>102</v>
      </c>
      <c r="AC176" s="70" t="str">
        <f t="shared" si="6"/>
        <v>0100</v>
      </c>
      <c r="AD176" s="70" t="str">
        <f t="shared" si="7"/>
        <v>19494340100</v>
      </c>
      <c r="AE176" s="70" t="str">
        <f t="shared" si="8"/>
        <v>1949434010041000</v>
      </c>
      <c r="AF176" s="69">
        <v>400000</v>
      </c>
      <c r="AG176"/>
      <c r="AJ176"/>
      <c r="AK176"/>
    </row>
    <row r="177" spans="1:41">
      <c r="A177" s="152" t="s">
        <v>361</v>
      </c>
      <c r="B177" s="152" t="s">
        <v>641</v>
      </c>
      <c r="C177" s="152" t="s">
        <v>302</v>
      </c>
      <c r="D177" s="152" t="s">
        <v>389</v>
      </c>
      <c r="E177" s="152" t="s">
        <v>302</v>
      </c>
      <c r="F177" s="152" t="s">
        <v>519</v>
      </c>
      <c r="G177" s="152" t="s">
        <v>520</v>
      </c>
      <c r="H177" s="152" t="s">
        <v>623</v>
      </c>
      <c r="I177" s="152" t="s">
        <v>624</v>
      </c>
      <c r="J177" s="152" t="s">
        <v>625</v>
      </c>
      <c r="K177" s="152" t="s">
        <v>389</v>
      </c>
      <c r="L177" s="152" t="s">
        <v>393</v>
      </c>
      <c r="M177" s="152" t="s">
        <v>626</v>
      </c>
      <c r="N177" s="152" t="s">
        <v>519</v>
      </c>
      <c r="O177" s="152" t="s">
        <v>623</v>
      </c>
      <c r="P177" s="152" t="s">
        <v>79</v>
      </c>
      <c r="Q177" s="152" t="s">
        <v>711</v>
      </c>
      <c r="R177" s="152" t="s">
        <v>628</v>
      </c>
      <c r="S177" s="152" t="s">
        <v>629</v>
      </c>
      <c r="T177" s="152" t="s">
        <v>398</v>
      </c>
      <c r="U177" s="152" t="s">
        <v>399</v>
      </c>
      <c r="V177" s="152" t="s">
        <v>377</v>
      </c>
      <c r="W177" s="152" t="s">
        <v>378</v>
      </c>
      <c r="X177" s="152" t="s">
        <v>42</v>
      </c>
      <c r="Y177" s="152" t="s">
        <v>379</v>
      </c>
      <c r="Z177" s="152" t="s">
        <v>380</v>
      </c>
      <c r="AA177" s="152" t="s">
        <v>381</v>
      </c>
      <c r="AB177" s="152" t="s">
        <v>102</v>
      </c>
      <c r="AC177" s="70" t="str">
        <f t="shared" si="6"/>
        <v>0100</v>
      </c>
      <c r="AD177" s="70" t="str">
        <f t="shared" si="7"/>
        <v>19494330100</v>
      </c>
      <c r="AE177" s="70" t="str">
        <f t="shared" si="8"/>
        <v>1949433010041000</v>
      </c>
      <c r="AF177" s="69">
        <v>480000</v>
      </c>
      <c r="AG177">
        <v>451201</v>
      </c>
      <c r="AI177">
        <v>1571201</v>
      </c>
      <c r="AJ177">
        <v>0</v>
      </c>
      <c r="AK177" s="69">
        <v>1571201</v>
      </c>
    </row>
    <row r="178" spans="1:41">
      <c r="A178" s="152" t="s">
        <v>361</v>
      </c>
      <c r="B178" s="152" t="s">
        <v>641</v>
      </c>
      <c r="C178" s="152" t="s">
        <v>302</v>
      </c>
      <c r="D178" s="152" t="s">
        <v>389</v>
      </c>
      <c r="E178" s="152" t="s">
        <v>302</v>
      </c>
      <c r="F178" s="152" t="s">
        <v>519</v>
      </c>
      <c r="G178" s="152" t="s">
        <v>520</v>
      </c>
      <c r="H178" s="152" t="s">
        <v>623</v>
      </c>
      <c r="I178" s="152" t="s">
        <v>624</v>
      </c>
      <c r="J178" s="152" t="s">
        <v>625</v>
      </c>
      <c r="K178" s="152" t="s">
        <v>389</v>
      </c>
      <c r="L178" s="152" t="s">
        <v>393</v>
      </c>
      <c r="M178" s="152" t="s">
        <v>626</v>
      </c>
      <c r="N178" s="152" t="s">
        <v>519</v>
      </c>
      <c r="O178" s="152" t="s">
        <v>623</v>
      </c>
      <c r="P178" s="152" t="s">
        <v>79</v>
      </c>
      <c r="Q178" s="152" t="s">
        <v>711</v>
      </c>
      <c r="R178" s="152" t="s">
        <v>628</v>
      </c>
      <c r="S178" s="152" t="s">
        <v>629</v>
      </c>
      <c r="T178" s="152" t="s">
        <v>566</v>
      </c>
      <c r="U178" s="152" t="s">
        <v>712</v>
      </c>
      <c r="V178" s="152" t="s">
        <v>713</v>
      </c>
      <c r="W178" s="152" t="s">
        <v>714</v>
      </c>
      <c r="X178" s="152" t="s">
        <v>42</v>
      </c>
      <c r="Y178" s="152" t="s">
        <v>379</v>
      </c>
      <c r="Z178" s="152" t="s">
        <v>432</v>
      </c>
      <c r="AA178" s="152" t="s">
        <v>433</v>
      </c>
      <c r="AB178" s="152" t="s">
        <v>155</v>
      </c>
      <c r="AC178" s="70" t="str">
        <f t="shared" si="6"/>
        <v>0188</v>
      </c>
      <c r="AD178" s="70" t="str">
        <f t="shared" si="7"/>
        <v>20510230188</v>
      </c>
      <c r="AE178" s="70" t="str">
        <f t="shared" si="8"/>
        <v>2051023018841000</v>
      </c>
      <c r="AG178"/>
      <c r="AI178">
        <v>400000</v>
      </c>
      <c r="AJ178">
        <v>400000</v>
      </c>
      <c r="AK178">
        <v>0</v>
      </c>
    </row>
    <row r="179" spans="1:41">
      <c r="A179" s="152" t="s">
        <v>361</v>
      </c>
      <c r="B179" s="152" t="s">
        <v>641</v>
      </c>
      <c r="C179" s="152" t="s">
        <v>302</v>
      </c>
      <c r="D179" s="152" t="s">
        <v>389</v>
      </c>
      <c r="E179" s="152" t="s">
        <v>302</v>
      </c>
      <c r="F179" s="152" t="s">
        <v>519</v>
      </c>
      <c r="G179" s="152" t="s">
        <v>520</v>
      </c>
      <c r="H179" s="152" t="s">
        <v>623</v>
      </c>
      <c r="I179" s="152" t="s">
        <v>624</v>
      </c>
      <c r="J179" s="152" t="s">
        <v>625</v>
      </c>
      <c r="K179" s="152" t="s">
        <v>389</v>
      </c>
      <c r="L179" s="152" t="s">
        <v>393</v>
      </c>
      <c r="M179" s="152" t="s">
        <v>626</v>
      </c>
      <c r="N179" s="152" t="s">
        <v>519</v>
      </c>
      <c r="O179" s="152" t="s">
        <v>623</v>
      </c>
      <c r="P179" s="152" t="s">
        <v>79</v>
      </c>
      <c r="Q179" s="152" t="s">
        <v>711</v>
      </c>
      <c r="R179" s="152" t="s">
        <v>628</v>
      </c>
      <c r="S179" s="152" t="s">
        <v>629</v>
      </c>
      <c r="T179" s="152" t="s">
        <v>566</v>
      </c>
      <c r="U179" s="152" t="s">
        <v>712</v>
      </c>
      <c r="V179" s="152" t="s">
        <v>715</v>
      </c>
      <c r="W179" s="152" t="s">
        <v>716</v>
      </c>
      <c r="X179" s="152" t="s">
        <v>42</v>
      </c>
      <c r="Y179" s="152" t="s">
        <v>379</v>
      </c>
      <c r="Z179" s="152" t="s">
        <v>380</v>
      </c>
      <c r="AA179" s="152" t="s">
        <v>381</v>
      </c>
      <c r="AB179" s="152" t="s">
        <v>153</v>
      </c>
      <c r="AC179" s="70" t="str">
        <f t="shared" si="6"/>
        <v>0100</v>
      </c>
      <c r="AD179" s="70" t="str">
        <f t="shared" si="7"/>
        <v>20192530100</v>
      </c>
      <c r="AE179" s="70" t="str">
        <f t="shared" si="8"/>
        <v>2019253010041000</v>
      </c>
      <c r="AG179">
        <v>242393</v>
      </c>
      <c r="AI179">
        <v>242393</v>
      </c>
      <c r="AJ179">
        <v>242393</v>
      </c>
      <c r="AK179" s="69">
        <v>0</v>
      </c>
    </row>
    <row r="180" spans="1:41">
      <c r="A180" s="152" t="s">
        <v>361</v>
      </c>
      <c r="B180" s="152" t="s">
        <v>641</v>
      </c>
      <c r="C180" s="152" t="s">
        <v>302</v>
      </c>
      <c r="D180" s="152" t="s">
        <v>389</v>
      </c>
      <c r="E180" s="152" t="s">
        <v>302</v>
      </c>
      <c r="F180" s="152" t="s">
        <v>519</v>
      </c>
      <c r="G180" s="152" t="s">
        <v>520</v>
      </c>
      <c r="H180" s="152" t="s">
        <v>623</v>
      </c>
      <c r="I180" s="152" t="s">
        <v>624</v>
      </c>
      <c r="J180" s="152" t="s">
        <v>625</v>
      </c>
      <c r="K180" s="152" t="s">
        <v>389</v>
      </c>
      <c r="L180" s="152" t="s">
        <v>393</v>
      </c>
      <c r="M180" s="152" t="s">
        <v>626</v>
      </c>
      <c r="N180" s="152" t="s">
        <v>519</v>
      </c>
      <c r="O180" s="152" t="s">
        <v>623</v>
      </c>
      <c r="P180" s="152" t="s">
        <v>52</v>
      </c>
      <c r="Q180" s="152" t="s">
        <v>717</v>
      </c>
      <c r="R180" s="152" t="s">
        <v>628</v>
      </c>
      <c r="S180" s="152" t="s">
        <v>629</v>
      </c>
      <c r="T180" s="152" t="s">
        <v>398</v>
      </c>
      <c r="U180" s="152" t="s">
        <v>399</v>
      </c>
      <c r="V180" s="152" t="s">
        <v>377</v>
      </c>
      <c r="W180" s="152" t="s">
        <v>378</v>
      </c>
      <c r="X180" s="152" t="s">
        <v>51</v>
      </c>
      <c r="Y180" s="152" t="s">
        <v>489</v>
      </c>
      <c r="Z180" s="152" t="s">
        <v>380</v>
      </c>
      <c r="AA180" s="152" t="s">
        <v>381</v>
      </c>
      <c r="AB180" s="152" t="s">
        <v>105</v>
      </c>
      <c r="AC180" s="70" t="str">
        <f t="shared" si="6"/>
        <v>0100</v>
      </c>
      <c r="AD180" s="70" t="str">
        <f t="shared" si="7"/>
        <v>19494940100</v>
      </c>
      <c r="AE180" s="70" t="str">
        <f t="shared" si="8"/>
        <v>1949494010041000</v>
      </c>
      <c r="AF180" s="69">
        <v>1500000</v>
      </c>
      <c r="AG180">
        <v>0</v>
      </c>
      <c r="AI180">
        <v>558600</v>
      </c>
      <c r="AJ180">
        <v>275307.52000000002</v>
      </c>
      <c r="AM180">
        <v>283292.48</v>
      </c>
      <c r="AN180">
        <v>188292.98</v>
      </c>
      <c r="AO180">
        <v>188292.98</v>
      </c>
    </row>
    <row r="181" spans="1:41">
      <c r="A181" s="152" t="s">
        <v>361</v>
      </c>
      <c r="B181" s="152" t="s">
        <v>641</v>
      </c>
      <c r="C181" s="152" t="s">
        <v>302</v>
      </c>
      <c r="D181" s="152" t="s">
        <v>389</v>
      </c>
      <c r="E181" s="152" t="s">
        <v>302</v>
      </c>
      <c r="F181" s="152" t="s">
        <v>519</v>
      </c>
      <c r="G181" s="152" t="s">
        <v>520</v>
      </c>
      <c r="H181" s="152" t="s">
        <v>623</v>
      </c>
      <c r="I181" s="152" t="s">
        <v>624</v>
      </c>
      <c r="J181" s="152" t="s">
        <v>625</v>
      </c>
      <c r="K181" s="152" t="s">
        <v>389</v>
      </c>
      <c r="L181" s="152" t="s">
        <v>393</v>
      </c>
      <c r="M181" s="152" t="s">
        <v>626</v>
      </c>
      <c r="N181" s="152" t="s">
        <v>519</v>
      </c>
      <c r="O181" s="152" t="s">
        <v>623</v>
      </c>
      <c r="P181" s="152" t="s">
        <v>52</v>
      </c>
      <c r="Q181" s="152" t="s">
        <v>717</v>
      </c>
      <c r="R181" s="152" t="s">
        <v>628</v>
      </c>
      <c r="S181" s="152" t="s">
        <v>629</v>
      </c>
      <c r="T181" s="152" t="s">
        <v>398</v>
      </c>
      <c r="U181" s="152" t="s">
        <v>399</v>
      </c>
      <c r="V181" s="152" t="s">
        <v>377</v>
      </c>
      <c r="W181" s="152" t="s">
        <v>378</v>
      </c>
      <c r="X181" s="152" t="s">
        <v>42</v>
      </c>
      <c r="Y181" s="152" t="s">
        <v>379</v>
      </c>
      <c r="Z181" s="152" t="s">
        <v>380</v>
      </c>
      <c r="AA181" s="152" t="s">
        <v>381</v>
      </c>
      <c r="AB181" s="152" t="s">
        <v>105</v>
      </c>
      <c r="AC181" s="70" t="str">
        <f t="shared" si="6"/>
        <v>0100</v>
      </c>
      <c r="AD181" s="70" t="str">
        <f t="shared" si="7"/>
        <v>19494930100</v>
      </c>
      <c r="AE181" s="70" t="str">
        <f t="shared" si="8"/>
        <v>1949493010041000</v>
      </c>
      <c r="AF181" s="69">
        <v>1650000</v>
      </c>
      <c r="AG181">
        <v>1551000</v>
      </c>
      <c r="AI181">
        <v>4355511</v>
      </c>
      <c r="AJ181">
        <v>0.99</v>
      </c>
      <c r="AK181">
        <v>726691</v>
      </c>
      <c r="AM181">
        <v>3628819.01</v>
      </c>
      <c r="AN181">
        <v>3628819.01</v>
      </c>
      <c r="AO181">
        <v>3628819.01</v>
      </c>
    </row>
    <row r="182" spans="1:41">
      <c r="A182" s="152" t="s">
        <v>361</v>
      </c>
      <c r="B182" s="152" t="s">
        <v>641</v>
      </c>
      <c r="C182" s="152" t="s">
        <v>302</v>
      </c>
      <c r="D182" s="152" t="s">
        <v>389</v>
      </c>
      <c r="E182" s="152" t="s">
        <v>302</v>
      </c>
      <c r="F182" s="152" t="s">
        <v>519</v>
      </c>
      <c r="G182" s="152" t="s">
        <v>520</v>
      </c>
      <c r="H182" s="152" t="s">
        <v>623</v>
      </c>
      <c r="I182" s="152" t="s">
        <v>624</v>
      </c>
      <c r="J182" s="152" t="s">
        <v>625</v>
      </c>
      <c r="K182" s="152" t="s">
        <v>389</v>
      </c>
      <c r="L182" s="152" t="s">
        <v>393</v>
      </c>
      <c r="M182" s="152" t="s">
        <v>626</v>
      </c>
      <c r="N182" s="152" t="s">
        <v>519</v>
      </c>
      <c r="O182" s="152" t="s">
        <v>623</v>
      </c>
      <c r="P182" s="152" t="s">
        <v>56</v>
      </c>
      <c r="Q182" s="152" t="s">
        <v>627</v>
      </c>
      <c r="R182" s="152" t="s">
        <v>628</v>
      </c>
      <c r="S182" s="152" t="s">
        <v>629</v>
      </c>
      <c r="T182" s="152" t="s">
        <v>398</v>
      </c>
      <c r="U182" s="152" t="s">
        <v>399</v>
      </c>
      <c r="V182" s="152" t="s">
        <v>377</v>
      </c>
      <c r="W182" s="152" t="s">
        <v>378</v>
      </c>
      <c r="X182" s="152" t="s">
        <v>51</v>
      </c>
      <c r="Y182" s="152" t="s">
        <v>489</v>
      </c>
      <c r="Z182" s="152" t="s">
        <v>380</v>
      </c>
      <c r="AA182" s="152" t="s">
        <v>381</v>
      </c>
      <c r="AB182" s="152" t="s">
        <v>108</v>
      </c>
      <c r="AC182" s="70" t="str">
        <f t="shared" si="6"/>
        <v>0100</v>
      </c>
      <c r="AD182" s="70" t="str">
        <f t="shared" si="7"/>
        <v>19495540100</v>
      </c>
      <c r="AE182" s="70" t="str">
        <f t="shared" si="8"/>
        <v>1949554010041000</v>
      </c>
      <c r="AF182" s="69">
        <v>634458</v>
      </c>
      <c r="AG182"/>
      <c r="AJ182"/>
      <c r="AK182"/>
    </row>
    <row r="183" spans="1:41">
      <c r="A183" s="152" t="s">
        <v>361</v>
      </c>
      <c r="B183" s="152" t="s">
        <v>641</v>
      </c>
      <c r="C183" s="152" t="s">
        <v>302</v>
      </c>
      <c r="D183" s="152" t="s">
        <v>389</v>
      </c>
      <c r="E183" s="152" t="s">
        <v>302</v>
      </c>
      <c r="F183" s="152" t="s">
        <v>519</v>
      </c>
      <c r="G183" s="152" t="s">
        <v>520</v>
      </c>
      <c r="H183" s="152" t="s">
        <v>623</v>
      </c>
      <c r="I183" s="152" t="s">
        <v>624</v>
      </c>
      <c r="J183" s="152" t="s">
        <v>625</v>
      </c>
      <c r="K183" s="152" t="s">
        <v>389</v>
      </c>
      <c r="L183" s="152" t="s">
        <v>393</v>
      </c>
      <c r="M183" s="152" t="s">
        <v>626</v>
      </c>
      <c r="N183" s="152" t="s">
        <v>519</v>
      </c>
      <c r="O183" s="152" t="s">
        <v>623</v>
      </c>
      <c r="P183" s="152" t="s">
        <v>56</v>
      </c>
      <c r="Q183" s="152" t="s">
        <v>627</v>
      </c>
      <c r="R183" s="152" t="s">
        <v>628</v>
      </c>
      <c r="S183" s="152" t="s">
        <v>629</v>
      </c>
      <c r="T183" s="152" t="s">
        <v>398</v>
      </c>
      <c r="U183" s="152" t="s">
        <v>399</v>
      </c>
      <c r="V183" s="152" t="s">
        <v>377</v>
      </c>
      <c r="W183" s="152" t="s">
        <v>378</v>
      </c>
      <c r="X183" s="152" t="s">
        <v>42</v>
      </c>
      <c r="Y183" s="152" t="s">
        <v>379</v>
      </c>
      <c r="Z183" s="152" t="s">
        <v>380</v>
      </c>
      <c r="AA183" s="152" t="s">
        <v>381</v>
      </c>
      <c r="AB183" s="152" t="s">
        <v>108</v>
      </c>
      <c r="AC183" s="70" t="str">
        <f t="shared" si="6"/>
        <v>0100</v>
      </c>
      <c r="AD183" s="70" t="str">
        <f t="shared" si="7"/>
        <v>19495530100</v>
      </c>
      <c r="AE183" s="70" t="str">
        <f t="shared" si="8"/>
        <v>1949553010041000</v>
      </c>
      <c r="AF183" s="69">
        <v>600000</v>
      </c>
      <c r="AG183">
        <v>564000</v>
      </c>
      <c r="AI183">
        <v>2411175</v>
      </c>
      <c r="AJ183">
        <v>0</v>
      </c>
      <c r="AK183" s="69">
        <v>480075</v>
      </c>
      <c r="AM183">
        <v>1000000</v>
      </c>
    </row>
    <row r="184" spans="1:41">
      <c r="A184" s="152" t="s">
        <v>361</v>
      </c>
      <c r="B184" s="152" t="s">
        <v>641</v>
      </c>
      <c r="C184" s="152" t="s">
        <v>302</v>
      </c>
      <c r="D184" s="152" t="s">
        <v>389</v>
      </c>
      <c r="E184" s="152" t="s">
        <v>302</v>
      </c>
      <c r="F184" s="152" t="s">
        <v>519</v>
      </c>
      <c r="G184" s="152" t="s">
        <v>520</v>
      </c>
      <c r="H184" s="152" t="s">
        <v>623</v>
      </c>
      <c r="I184" s="152" t="s">
        <v>624</v>
      </c>
      <c r="J184" s="152" t="s">
        <v>625</v>
      </c>
      <c r="K184" s="152" t="s">
        <v>389</v>
      </c>
      <c r="L184" s="152" t="s">
        <v>393</v>
      </c>
      <c r="M184" s="152" t="s">
        <v>626</v>
      </c>
      <c r="N184" s="152" t="s">
        <v>519</v>
      </c>
      <c r="O184" s="152" t="s">
        <v>623</v>
      </c>
      <c r="P184" s="152" t="s">
        <v>60</v>
      </c>
      <c r="Q184" s="152" t="s">
        <v>718</v>
      </c>
      <c r="R184" s="152" t="s">
        <v>628</v>
      </c>
      <c r="S184" s="152" t="s">
        <v>629</v>
      </c>
      <c r="T184" s="152" t="s">
        <v>398</v>
      </c>
      <c r="U184" s="152" t="s">
        <v>399</v>
      </c>
      <c r="V184" s="152" t="s">
        <v>377</v>
      </c>
      <c r="W184" s="152" t="s">
        <v>378</v>
      </c>
      <c r="X184" s="152" t="s">
        <v>42</v>
      </c>
      <c r="Y184" s="152" t="s">
        <v>379</v>
      </c>
      <c r="Z184" s="152" t="s">
        <v>380</v>
      </c>
      <c r="AA184" s="152" t="s">
        <v>381</v>
      </c>
      <c r="AB184" s="152" t="s">
        <v>111</v>
      </c>
      <c r="AC184" s="70" t="str">
        <f t="shared" si="6"/>
        <v>0100</v>
      </c>
      <c r="AD184" s="70" t="str">
        <f t="shared" si="7"/>
        <v>19495930100</v>
      </c>
      <c r="AE184" s="70" t="str">
        <f t="shared" si="8"/>
        <v>1949593010041000</v>
      </c>
      <c r="AF184" s="69">
        <v>11865616</v>
      </c>
      <c r="AG184">
        <v>11153679</v>
      </c>
      <c r="AI184">
        <v>38840118</v>
      </c>
      <c r="AJ184" s="69">
        <v>0</v>
      </c>
      <c r="AM184">
        <v>38840118</v>
      </c>
      <c r="AN184">
        <v>1562207.34</v>
      </c>
      <c r="AO184">
        <v>1562207.34</v>
      </c>
    </row>
    <row r="185" spans="1:41">
      <c r="A185" s="152" t="s">
        <v>361</v>
      </c>
      <c r="B185" s="152" t="s">
        <v>641</v>
      </c>
      <c r="C185" s="152" t="s">
        <v>302</v>
      </c>
      <c r="D185" s="152" t="s">
        <v>389</v>
      </c>
      <c r="E185" s="152" t="s">
        <v>302</v>
      </c>
      <c r="F185" s="152" t="s">
        <v>519</v>
      </c>
      <c r="G185" s="152" t="s">
        <v>520</v>
      </c>
      <c r="H185" s="152" t="s">
        <v>623</v>
      </c>
      <c r="I185" s="152" t="s">
        <v>624</v>
      </c>
      <c r="J185" s="152" t="s">
        <v>625</v>
      </c>
      <c r="K185" s="152" t="s">
        <v>389</v>
      </c>
      <c r="L185" s="152" t="s">
        <v>393</v>
      </c>
      <c r="M185" s="152" t="s">
        <v>626</v>
      </c>
      <c r="N185" s="152" t="s">
        <v>519</v>
      </c>
      <c r="O185" s="152" t="s">
        <v>623</v>
      </c>
      <c r="P185" s="152" t="s">
        <v>60</v>
      </c>
      <c r="Q185" s="152" t="s">
        <v>718</v>
      </c>
      <c r="R185" s="152" t="s">
        <v>628</v>
      </c>
      <c r="S185" s="152" t="s">
        <v>629</v>
      </c>
      <c r="T185" s="152" t="s">
        <v>398</v>
      </c>
      <c r="U185" s="152" t="s">
        <v>399</v>
      </c>
      <c r="V185" s="152" t="s">
        <v>377</v>
      </c>
      <c r="W185" s="152" t="s">
        <v>378</v>
      </c>
      <c r="X185" s="152" t="s">
        <v>42</v>
      </c>
      <c r="Y185" s="152" t="s">
        <v>379</v>
      </c>
      <c r="Z185" s="152" t="s">
        <v>719</v>
      </c>
      <c r="AA185" s="152" t="s">
        <v>720</v>
      </c>
      <c r="AB185" s="152" t="s">
        <v>111</v>
      </c>
      <c r="AC185" s="70" t="str">
        <f t="shared" si="6"/>
        <v>0329</v>
      </c>
      <c r="AD185" s="70" t="str">
        <f t="shared" si="7"/>
        <v>19495930329</v>
      </c>
      <c r="AE185" s="70" t="str">
        <f t="shared" si="8"/>
        <v>1949593032941000</v>
      </c>
      <c r="AG185"/>
      <c r="AI185">
        <v>100000000</v>
      </c>
      <c r="AJ185" s="69">
        <v>0</v>
      </c>
      <c r="AK185">
        <v>100000000</v>
      </c>
    </row>
    <row r="186" spans="1:41">
      <c r="A186" s="152" t="s">
        <v>361</v>
      </c>
      <c r="B186" s="152" t="s">
        <v>641</v>
      </c>
      <c r="C186" s="152" t="s">
        <v>302</v>
      </c>
      <c r="D186" s="152" t="s">
        <v>389</v>
      </c>
      <c r="E186" s="152" t="s">
        <v>302</v>
      </c>
      <c r="F186" s="152" t="s">
        <v>519</v>
      </c>
      <c r="G186" s="152" t="s">
        <v>520</v>
      </c>
      <c r="H186" s="152" t="s">
        <v>623</v>
      </c>
      <c r="I186" s="152" t="s">
        <v>624</v>
      </c>
      <c r="J186" s="152" t="s">
        <v>721</v>
      </c>
      <c r="K186" s="152" t="s">
        <v>389</v>
      </c>
      <c r="L186" s="152" t="s">
        <v>393</v>
      </c>
      <c r="M186" s="152" t="s">
        <v>626</v>
      </c>
      <c r="N186" s="152" t="s">
        <v>519</v>
      </c>
      <c r="O186" s="152" t="s">
        <v>623</v>
      </c>
      <c r="P186" s="152" t="s">
        <v>79</v>
      </c>
      <c r="Q186" s="152" t="s">
        <v>711</v>
      </c>
      <c r="R186" s="152" t="s">
        <v>722</v>
      </c>
      <c r="S186" s="152" t="s">
        <v>723</v>
      </c>
      <c r="T186" s="152" t="s">
        <v>566</v>
      </c>
      <c r="U186" s="152" t="s">
        <v>712</v>
      </c>
      <c r="V186" s="152" t="s">
        <v>724</v>
      </c>
      <c r="W186" s="152" t="s">
        <v>725</v>
      </c>
      <c r="X186" s="152" t="s">
        <v>42</v>
      </c>
      <c r="Y186" s="152" t="s">
        <v>379</v>
      </c>
      <c r="Z186" s="152" t="s">
        <v>380</v>
      </c>
      <c r="AA186" s="152" t="s">
        <v>381</v>
      </c>
      <c r="AB186" s="152" t="s">
        <v>159</v>
      </c>
      <c r="AC186" s="70" t="str">
        <f t="shared" si="6"/>
        <v>0100</v>
      </c>
      <c r="AD186" s="70" t="str">
        <f t="shared" si="7"/>
        <v>20191430100</v>
      </c>
      <c r="AE186" s="70" t="str">
        <f t="shared" si="8"/>
        <v>2019143010041000</v>
      </c>
      <c r="AG186">
        <v>339993</v>
      </c>
      <c r="AI186">
        <v>339993</v>
      </c>
      <c r="AJ186">
        <v>0</v>
      </c>
      <c r="AK186" s="69">
        <v>0</v>
      </c>
      <c r="AM186">
        <v>339993</v>
      </c>
    </row>
    <row r="187" spans="1:41">
      <c r="A187" s="152" t="s">
        <v>361</v>
      </c>
      <c r="B187" s="152" t="s">
        <v>641</v>
      </c>
      <c r="C187" s="152" t="s">
        <v>302</v>
      </c>
      <c r="D187" s="152" t="s">
        <v>389</v>
      </c>
      <c r="E187" s="152" t="s">
        <v>302</v>
      </c>
      <c r="F187" s="152" t="s">
        <v>519</v>
      </c>
      <c r="G187" s="152" t="s">
        <v>520</v>
      </c>
      <c r="H187" s="152" t="s">
        <v>623</v>
      </c>
      <c r="I187" s="152" t="s">
        <v>624</v>
      </c>
      <c r="J187" s="152" t="s">
        <v>721</v>
      </c>
      <c r="K187" s="152" t="s">
        <v>389</v>
      </c>
      <c r="L187" s="152" t="s">
        <v>393</v>
      </c>
      <c r="M187" s="152" t="s">
        <v>626</v>
      </c>
      <c r="N187" s="152" t="s">
        <v>519</v>
      </c>
      <c r="O187" s="152" t="s">
        <v>623</v>
      </c>
      <c r="P187" s="152" t="s">
        <v>79</v>
      </c>
      <c r="Q187" s="152" t="s">
        <v>711</v>
      </c>
      <c r="R187" s="152" t="s">
        <v>722</v>
      </c>
      <c r="S187" s="152" t="s">
        <v>723</v>
      </c>
      <c r="T187" s="152" t="s">
        <v>566</v>
      </c>
      <c r="U187" s="152" t="s">
        <v>712</v>
      </c>
      <c r="V187" s="152" t="s">
        <v>726</v>
      </c>
      <c r="W187" s="152" t="s">
        <v>727</v>
      </c>
      <c r="X187" s="152" t="s">
        <v>42</v>
      </c>
      <c r="Y187" s="152" t="s">
        <v>379</v>
      </c>
      <c r="Z187" s="152" t="s">
        <v>380</v>
      </c>
      <c r="AA187" s="152" t="s">
        <v>381</v>
      </c>
      <c r="AB187" s="152" t="s">
        <v>161</v>
      </c>
      <c r="AC187" s="70" t="str">
        <f t="shared" ref="AC187:AC241" si="9">LEFT(Z187,4)</f>
        <v>0100</v>
      </c>
      <c r="AD187" s="70" t="str">
        <f t="shared" ref="AD187:AD241" si="10">CONCATENATE(AB187,X187,AC187)</f>
        <v>20193830100</v>
      </c>
      <c r="AE187" s="70" t="str">
        <f t="shared" si="8"/>
        <v>2019383010041000</v>
      </c>
      <c r="AG187">
        <v>1050000</v>
      </c>
      <c r="AI187">
        <v>1050000</v>
      </c>
      <c r="AJ187">
        <v>0</v>
      </c>
      <c r="AK187">
        <v>0</v>
      </c>
      <c r="AM187">
        <v>1050000</v>
      </c>
    </row>
    <row r="188" spans="1:41">
      <c r="A188" s="152" t="s">
        <v>361</v>
      </c>
      <c r="B188" s="152" t="s">
        <v>641</v>
      </c>
      <c r="C188" s="152" t="s">
        <v>302</v>
      </c>
      <c r="D188" s="152" t="s">
        <v>389</v>
      </c>
      <c r="E188" s="152" t="s">
        <v>302</v>
      </c>
      <c r="F188" s="152" t="s">
        <v>519</v>
      </c>
      <c r="G188" s="152" t="s">
        <v>520</v>
      </c>
      <c r="H188" s="152" t="s">
        <v>623</v>
      </c>
      <c r="I188" s="152" t="s">
        <v>624</v>
      </c>
      <c r="J188" s="152" t="s">
        <v>728</v>
      </c>
      <c r="K188" s="152" t="s">
        <v>389</v>
      </c>
      <c r="L188" s="152" t="s">
        <v>393</v>
      </c>
      <c r="M188" s="152" t="s">
        <v>626</v>
      </c>
      <c r="N188" s="152" t="s">
        <v>519</v>
      </c>
      <c r="O188" s="152" t="s">
        <v>623</v>
      </c>
      <c r="P188" s="152" t="s">
        <v>79</v>
      </c>
      <c r="Q188" s="152" t="s">
        <v>711</v>
      </c>
      <c r="R188" s="152" t="s">
        <v>729</v>
      </c>
      <c r="S188" s="152" t="s">
        <v>730</v>
      </c>
      <c r="T188" s="152" t="s">
        <v>566</v>
      </c>
      <c r="U188" s="152" t="s">
        <v>712</v>
      </c>
      <c r="V188" s="152" t="s">
        <v>731</v>
      </c>
      <c r="W188" s="152" t="s">
        <v>732</v>
      </c>
      <c r="X188" s="152" t="s">
        <v>42</v>
      </c>
      <c r="Y188" s="152" t="s">
        <v>379</v>
      </c>
      <c r="Z188" s="152" t="s">
        <v>380</v>
      </c>
      <c r="AA188" s="152" t="s">
        <v>381</v>
      </c>
      <c r="AB188" s="152" t="s">
        <v>164</v>
      </c>
      <c r="AC188" s="70" t="str">
        <f t="shared" si="9"/>
        <v>0100</v>
      </c>
      <c r="AD188" s="70" t="str">
        <f t="shared" si="10"/>
        <v>20190330100</v>
      </c>
      <c r="AE188" s="70" t="str">
        <f t="shared" si="8"/>
        <v>2019033010041000</v>
      </c>
      <c r="AG188">
        <v>606996</v>
      </c>
      <c r="AI188">
        <v>606996</v>
      </c>
      <c r="AJ188">
        <v>606996</v>
      </c>
      <c r="AK188">
        <v>0</v>
      </c>
    </row>
    <row r="189" spans="1:41">
      <c r="A189" s="152" t="s">
        <v>361</v>
      </c>
      <c r="B189" s="152" t="s">
        <v>641</v>
      </c>
      <c r="C189" s="152" t="s">
        <v>302</v>
      </c>
      <c r="D189" s="152" t="s">
        <v>389</v>
      </c>
      <c r="E189" s="152" t="s">
        <v>302</v>
      </c>
      <c r="F189" s="152" t="s">
        <v>519</v>
      </c>
      <c r="G189" s="152" t="s">
        <v>520</v>
      </c>
      <c r="H189" s="152" t="s">
        <v>623</v>
      </c>
      <c r="I189" s="152" t="s">
        <v>624</v>
      </c>
      <c r="J189" s="152" t="s">
        <v>728</v>
      </c>
      <c r="K189" s="152" t="s">
        <v>389</v>
      </c>
      <c r="L189" s="152" t="s">
        <v>393</v>
      </c>
      <c r="M189" s="152" t="s">
        <v>626</v>
      </c>
      <c r="N189" s="152" t="s">
        <v>519</v>
      </c>
      <c r="O189" s="152" t="s">
        <v>623</v>
      </c>
      <c r="P189" s="152" t="s">
        <v>79</v>
      </c>
      <c r="Q189" s="152" t="s">
        <v>711</v>
      </c>
      <c r="R189" s="152" t="s">
        <v>729</v>
      </c>
      <c r="S189" s="152" t="s">
        <v>730</v>
      </c>
      <c r="T189" s="152" t="s">
        <v>566</v>
      </c>
      <c r="U189" s="152" t="s">
        <v>712</v>
      </c>
      <c r="V189" s="152" t="s">
        <v>733</v>
      </c>
      <c r="W189" s="152" t="s">
        <v>734</v>
      </c>
      <c r="X189" s="152" t="s">
        <v>42</v>
      </c>
      <c r="Y189" s="152" t="s">
        <v>379</v>
      </c>
      <c r="Z189" s="152" t="s">
        <v>380</v>
      </c>
      <c r="AA189" s="152" t="s">
        <v>381</v>
      </c>
      <c r="AB189" s="152" t="s">
        <v>166</v>
      </c>
      <c r="AC189" s="70" t="str">
        <f t="shared" si="9"/>
        <v>0100</v>
      </c>
      <c r="AD189" s="70" t="str">
        <f t="shared" si="10"/>
        <v>20190530100</v>
      </c>
      <c r="AE189" s="70" t="str">
        <f t="shared" si="8"/>
        <v>2019053010041000</v>
      </c>
      <c r="AG189">
        <v>627190</v>
      </c>
      <c r="AI189">
        <v>627190</v>
      </c>
      <c r="AJ189">
        <v>561190</v>
      </c>
      <c r="AK189">
        <v>0</v>
      </c>
      <c r="AM189">
        <v>66000</v>
      </c>
    </row>
    <row r="190" spans="1:41">
      <c r="A190" s="152" t="s">
        <v>361</v>
      </c>
      <c r="B190" s="152" t="s">
        <v>641</v>
      </c>
      <c r="C190" s="152" t="s">
        <v>302</v>
      </c>
      <c r="D190" s="152" t="s">
        <v>389</v>
      </c>
      <c r="E190" s="152" t="s">
        <v>302</v>
      </c>
      <c r="F190" s="152" t="s">
        <v>519</v>
      </c>
      <c r="G190" s="152" t="s">
        <v>520</v>
      </c>
      <c r="H190" s="152" t="s">
        <v>623</v>
      </c>
      <c r="I190" s="152" t="s">
        <v>624</v>
      </c>
      <c r="J190" s="152" t="s">
        <v>728</v>
      </c>
      <c r="K190" s="152" t="s">
        <v>389</v>
      </c>
      <c r="L190" s="152" t="s">
        <v>393</v>
      </c>
      <c r="M190" s="152" t="s">
        <v>626</v>
      </c>
      <c r="N190" s="152" t="s">
        <v>519</v>
      </c>
      <c r="O190" s="152" t="s">
        <v>623</v>
      </c>
      <c r="P190" s="152" t="s">
        <v>79</v>
      </c>
      <c r="Q190" s="152" t="s">
        <v>711</v>
      </c>
      <c r="R190" s="152" t="s">
        <v>729</v>
      </c>
      <c r="S190" s="152" t="s">
        <v>730</v>
      </c>
      <c r="T190" s="152" t="s">
        <v>566</v>
      </c>
      <c r="U190" s="152" t="s">
        <v>712</v>
      </c>
      <c r="V190" s="152" t="s">
        <v>735</v>
      </c>
      <c r="W190" s="152" t="s">
        <v>736</v>
      </c>
      <c r="X190" s="152" t="s">
        <v>42</v>
      </c>
      <c r="Y190" s="152" t="s">
        <v>379</v>
      </c>
      <c r="Z190" s="152" t="s">
        <v>380</v>
      </c>
      <c r="AA190" s="152" t="s">
        <v>381</v>
      </c>
      <c r="AB190" s="152" t="s">
        <v>168</v>
      </c>
      <c r="AC190" s="70" t="str">
        <f t="shared" si="9"/>
        <v>0100</v>
      </c>
      <c r="AD190" s="70" t="str">
        <f t="shared" si="10"/>
        <v>20191230100</v>
      </c>
      <c r="AE190" s="70" t="str">
        <f t="shared" si="8"/>
        <v>2019123010041000</v>
      </c>
      <c r="AG190">
        <v>600000</v>
      </c>
      <c r="AI190">
        <v>417600</v>
      </c>
      <c r="AJ190">
        <v>417600</v>
      </c>
      <c r="AK190">
        <v>0</v>
      </c>
    </row>
    <row r="191" spans="1:41">
      <c r="A191" s="152" t="s">
        <v>361</v>
      </c>
      <c r="B191" s="152" t="s">
        <v>641</v>
      </c>
      <c r="C191" s="152" t="s">
        <v>302</v>
      </c>
      <c r="D191" s="152" t="s">
        <v>389</v>
      </c>
      <c r="E191" s="152" t="s">
        <v>302</v>
      </c>
      <c r="F191" s="152" t="s">
        <v>519</v>
      </c>
      <c r="G191" s="152" t="s">
        <v>520</v>
      </c>
      <c r="H191" s="152" t="s">
        <v>623</v>
      </c>
      <c r="I191" s="152" t="s">
        <v>624</v>
      </c>
      <c r="J191" s="152" t="s">
        <v>728</v>
      </c>
      <c r="K191" s="152" t="s">
        <v>389</v>
      </c>
      <c r="L191" s="152" t="s">
        <v>393</v>
      </c>
      <c r="M191" s="152" t="s">
        <v>626</v>
      </c>
      <c r="N191" s="152" t="s">
        <v>519</v>
      </c>
      <c r="O191" s="152" t="s">
        <v>623</v>
      </c>
      <c r="P191" s="152" t="s">
        <v>79</v>
      </c>
      <c r="Q191" s="152" t="s">
        <v>711</v>
      </c>
      <c r="R191" s="152" t="s">
        <v>729</v>
      </c>
      <c r="S191" s="152" t="s">
        <v>730</v>
      </c>
      <c r="T191" s="152" t="s">
        <v>566</v>
      </c>
      <c r="U191" s="152" t="s">
        <v>712</v>
      </c>
      <c r="V191" s="152" t="s">
        <v>737</v>
      </c>
      <c r="W191" s="152" t="s">
        <v>738</v>
      </c>
      <c r="X191" s="152" t="s">
        <v>42</v>
      </c>
      <c r="Y191" s="152" t="s">
        <v>379</v>
      </c>
      <c r="Z191" s="152" t="s">
        <v>380</v>
      </c>
      <c r="AA191" s="152" t="s">
        <v>381</v>
      </c>
      <c r="AB191" s="152" t="s">
        <v>170</v>
      </c>
      <c r="AC191" s="70" t="str">
        <f t="shared" si="9"/>
        <v>0100</v>
      </c>
      <c r="AD191" s="70" t="str">
        <f t="shared" si="10"/>
        <v>20191630100</v>
      </c>
      <c r="AE191" s="70" t="str">
        <f t="shared" si="8"/>
        <v>2019163010041000</v>
      </c>
      <c r="AG191">
        <v>600000</v>
      </c>
      <c r="AI191">
        <v>600000</v>
      </c>
      <c r="AJ191">
        <v>600000</v>
      </c>
      <c r="AK191">
        <v>0</v>
      </c>
    </row>
    <row r="192" spans="1:41">
      <c r="A192" s="152" t="s">
        <v>361</v>
      </c>
      <c r="B192" s="152" t="s">
        <v>641</v>
      </c>
      <c r="C192" s="152" t="s">
        <v>302</v>
      </c>
      <c r="D192" s="152" t="s">
        <v>389</v>
      </c>
      <c r="E192" s="152" t="s">
        <v>302</v>
      </c>
      <c r="F192" s="152" t="s">
        <v>519</v>
      </c>
      <c r="G192" s="152" t="s">
        <v>520</v>
      </c>
      <c r="H192" s="152" t="s">
        <v>623</v>
      </c>
      <c r="I192" s="152" t="s">
        <v>624</v>
      </c>
      <c r="J192" s="152" t="s">
        <v>739</v>
      </c>
      <c r="K192" s="152" t="s">
        <v>389</v>
      </c>
      <c r="L192" s="152" t="s">
        <v>393</v>
      </c>
      <c r="M192" s="152" t="s">
        <v>626</v>
      </c>
      <c r="N192" s="152" t="s">
        <v>519</v>
      </c>
      <c r="O192" s="152" t="s">
        <v>623</v>
      </c>
      <c r="P192" s="152" t="s">
        <v>79</v>
      </c>
      <c r="Q192" s="152" t="s">
        <v>711</v>
      </c>
      <c r="R192" s="152" t="s">
        <v>740</v>
      </c>
      <c r="S192" s="152" t="s">
        <v>741</v>
      </c>
      <c r="T192" s="152" t="s">
        <v>566</v>
      </c>
      <c r="U192" s="152" t="s">
        <v>712</v>
      </c>
      <c r="V192" s="152" t="s">
        <v>742</v>
      </c>
      <c r="W192" s="152" t="s">
        <v>743</v>
      </c>
      <c r="X192" s="152" t="s">
        <v>42</v>
      </c>
      <c r="Y192" s="152" t="s">
        <v>379</v>
      </c>
      <c r="Z192" s="152" t="s">
        <v>380</v>
      </c>
      <c r="AA192" s="152" t="s">
        <v>381</v>
      </c>
      <c r="AB192" s="152" t="s">
        <v>173</v>
      </c>
      <c r="AC192" s="70" t="str">
        <f t="shared" si="9"/>
        <v>0100</v>
      </c>
      <c r="AD192" s="70" t="str">
        <f t="shared" si="10"/>
        <v>20194230100</v>
      </c>
      <c r="AE192" s="70" t="str">
        <f t="shared" si="8"/>
        <v>2019423010041000</v>
      </c>
      <c r="AG192">
        <v>440000</v>
      </c>
      <c r="AI192">
        <v>440000</v>
      </c>
      <c r="AJ192">
        <v>0</v>
      </c>
      <c r="AK192">
        <v>0</v>
      </c>
      <c r="AM192">
        <v>440000</v>
      </c>
      <c r="AN192">
        <v>0</v>
      </c>
    </row>
    <row r="193" spans="1:39">
      <c r="A193" s="152" t="s">
        <v>361</v>
      </c>
      <c r="B193" s="152" t="s">
        <v>641</v>
      </c>
      <c r="C193" s="152" t="s">
        <v>302</v>
      </c>
      <c r="D193" s="152" t="s">
        <v>389</v>
      </c>
      <c r="E193" s="152" t="s">
        <v>302</v>
      </c>
      <c r="F193" s="152" t="s">
        <v>519</v>
      </c>
      <c r="G193" s="152" t="s">
        <v>520</v>
      </c>
      <c r="H193" s="152" t="s">
        <v>623</v>
      </c>
      <c r="I193" s="152" t="s">
        <v>624</v>
      </c>
      <c r="J193" s="152" t="s">
        <v>744</v>
      </c>
      <c r="K193" s="152" t="s">
        <v>389</v>
      </c>
      <c r="L193" s="152" t="s">
        <v>393</v>
      </c>
      <c r="M193" s="152" t="s">
        <v>626</v>
      </c>
      <c r="N193" s="152" t="s">
        <v>519</v>
      </c>
      <c r="O193" s="152" t="s">
        <v>623</v>
      </c>
      <c r="P193" s="152" t="s">
        <v>79</v>
      </c>
      <c r="Q193" s="152" t="s">
        <v>711</v>
      </c>
      <c r="R193" s="152" t="s">
        <v>745</v>
      </c>
      <c r="S193" s="152" t="s">
        <v>746</v>
      </c>
      <c r="T193" s="152" t="s">
        <v>566</v>
      </c>
      <c r="U193" s="152" t="s">
        <v>712</v>
      </c>
      <c r="V193" s="152" t="s">
        <v>747</v>
      </c>
      <c r="W193" s="152" t="s">
        <v>748</v>
      </c>
      <c r="X193" s="152" t="s">
        <v>42</v>
      </c>
      <c r="Y193" s="152" t="s">
        <v>379</v>
      </c>
      <c r="Z193" s="152" t="s">
        <v>380</v>
      </c>
      <c r="AA193" s="152" t="s">
        <v>381</v>
      </c>
      <c r="AB193" s="152" t="s">
        <v>176</v>
      </c>
      <c r="AC193" s="70" t="str">
        <f t="shared" si="9"/>
        <v>0100</v>
      </c>
      <c r="AD193" s="70" t="str">
        <f t="shared" si="10"/>
        <v>20192130100</v>
      </c>
      <c r="AE193" s="70" t="str">
        <f t="shared" si="8"/>
        <v>2019213010041000</v>
      </c>
      <c r="AG193">
        <v>215340</v>
      </c>
      <c r="AI193">
        <v>215340</v>
      </c>
      <c r="AJ193">
        <v>0</v>
      </c>
      <c r="AK193">
        <v>0</v>
      </c>
      <c r="AM193">
        <v>215340</v>
      </c>
    </row>
    <row r="194" spans="1:39">
      <c r="A194" s="152" t="s">
        <v>361</v>
      </c>
      <c r="B194" s="152" t="s">
        <v>641</v>
      </c>
      <c r="C194" s="152" t="s">
        <v>302</v>
      </c>
      <c r="D194" s="152" t="s">
        <v>389</v>
      </c>
      <c r="E194" s="152" t="s">
        <v>302</v>
      </c>
      <c r="F194" s="152" t="s">
        <v>519</v>
      </c>
      <c r="G194" s="152" t="s">
        <v>520</v>
      </c>
      <c r="H194" s="152" t="s">
        <v>623</v>
      </c>
      <c r="I194" s="152" t="s">
        <v>624</v>
      </c>
      <c r="J194" s="152" t="s">
        <v>744</v>
      </c>
      <c r="K194" s="152" t="s">
        <v>389</v>
      </c>
      <c r="L194" s="152" t="s">
        <v>393</v>
      </c>
      <c r="M194" s="152" t="s">
        <v>626</v>
      </c>
      <c r="N194" s="152" t="s">
        <v>519</v>
      </c>
      <c r="O194" s="152" t="s">
        <v>623</v>
      </c>
      <c r="P194" s="152" t="s">
        <v>79</v>
      </c>
      <c r="Q194" s="152" t="s">
        <v>711</v>
      </c>
      <c r="R194" s="152" t="s">
        <v>745</v>
      </c>
      <c r="S194" s="152" t="s">
        <v>746</v>
      </c>
      <c r="T194" s="152" t="s">
        <v>566</v>
      </c>
      <c r="U194" s="152" t="s">
        <v>712</v>
      </c>
      <c r="V194" s="152" t="s">
        <v>749</v>
      </c>
      <c r="W194" s="152" t="s">
        <v>750</v>
      </c>
      <c r="X194" s="152" t="s">
        <v>51</v>
      </c>
      <c r="Y194" s="152" t="s">
        <v>489</v>
      </c>
      <c r="Z194" s="152" t="s">
        <v>380</v>
      </c>
      <c r="AA194" s="152" t="s">
        <v>381</v>
      </c>
      <c r="AB194" s="152" t="s">
        <v>178</v>
      </c>
      <c r="AC194" s="70" t="str">
        <f t="shared" si="9"/>
        <v>0100</v>
      </c>
      <c r="AD194" s="70" t="str">
        <f t="shared" si="10"/>
        <v>20192340100</v>
      </c>
      <c r="AE194" s="70" t="str">
        <f t="shared" si="8"/>
        <v>2019234010041000</v>
      </c>
      <c r="AG194">
        <v>100000</v>
      </c>
      <c r="AI194">
        <v>100000</v>
      </c>
      <c r="AJ194">
        <v>0</v>
      </c>
      <c r="AK194">
        <v>100000</v>
      </c>
    </row>
    <row r="195" spans="1:39">
      <c r="A195" s="152" t="s">
        <v>361</v>
      </c>
      <c r="B195" s="152" t="s">
        <v>641</v>
      </c>
      <c r="C195" s="152" t="s">
        <v>302</v>
      </c>
      <c r="D195" s="152" t="s">
        <v>389</v>
      </c>
      <c r="E195" s="152" t="s">
        <v>302</v>
      </c>
      <c r="F195" s="152" t="s">
        <v>519</v>
      </c>
      <c r="G195" s="152" t="s">
        <v>520</v>
      </c>
      <c r="H195" s="152" t="s">
        <v>623</v>
      </c>
      <c r="I195" s="152" t="s">
        <v>624</v>
      </c>
      <c r="J195" s="152" t="s">
        <v>744</v>
      </c>
      <c r="K195" s="152" t="s">
        <v>389</v>
      </c>
      <c r="L195" s="152" t="s">
        <v>393</v>
      </c>
      <c r="M195" s="152" t="s">
        <v>626</v>
      </c>
      <c r="N195" s="152" t="s">
        <v>519</v>
      </c>
      <c r="O195" s="152" t="s">
        <v>623</v>
      </c>
      <c r="P195" s="152" t="s">
        <v>79</v>
      </c>
      <c r="Q195" s="152" t="s">
        <v>711</v>
      </c>
      <c r="R195" s="152" t="s">
        <v>745</v>
      </c>
      <c r="S195" s="152" t="s">
        <v>746</v>
      </c>
      <c r="T195" s="152" t="s">
        <v>566</v>
      </c>
      <c r="U195" s="152" t="s">
        <v>712</v>
      </c>
      <c r="V195" s="152" t="s">
        <v>749</v>
      </c>
      <c r="W195" s="152" t="s">
        <v>750</v>
      </c>
      <c r="X195" s="152" t="s">
        <v>42</v>
      </c>
      <c r="Y195" s="152" t="s">
        <v>379</v>
      </c>
      <c r="Z195" s="152" t="s">
        <v>380</v>
      </c>
      <c r="AA195" s="152" t="s">
        <v>381</v>
      </c>
      <c r="AB195" s="152" t="s">
        <v>178</v>
      </c>
      <c r="AC195" s="70" t="str">
        <f t="shared" si="9"/>
        <v>0100</v>
      </c>
      <c r="AD195" s="70" t="str">
        <f t="shared" si="10"/>
        <v>20192330100</v>
      </c>
      <c r="AE195" s="70" t="str">
        <f t="shared" ref="AE195:AE258" si="11">CONCATENATE(AD195,B195)</f>
        <v>2019233010041000</v>
      </c>
      <c r="AG195">
        <v>39990</v>
      </c>
      <c r="AI195">
        <v>39990</v>
      </c>
      <c r="AJ195">
        <v>0</v>
      </c>
      <c r="AK195">
        <v>39990</v>
      </c>
    </row>
    <row r="196" spans="1:39">
      <c r="A196" s="152" t="s">
        <v>361</v>
      </c>
      <c r="B196" s="152" t="s">
        <v>641</v>
      </c>
      <c r="C196" s="152" t="s">
        <v>302</v>
      </c>
      <c r="D196" s="152" t="s">
        <v>389</v>
      </c>
      <c r="E196" s="152" t="s">
        <v>302</v>
      </c>
      <c r="F196" s="152" t="s">
        <v>519</v>
      </c>
      <c r="G196" s="152" t="s">
        <v>520</v>
      </c>
      <c r="H196" s="152" t="s">
        <v>623</v>
      </c>
      <c r="I196" s="152" t="s">
        <v>624</v>
      </c>
      <c r="J196" s="152" t="s">
        <v>751</v>
      </c>
      <c r="K196" s="152" t="s">
        <v>389</v>
      </c>
      <c r="L196" s="152" t="s">
        <v>393</v>
      </c>
      <c r="M196" s="152" t="s">
        <v>626</v>
      </c>
      <c r="N196" s="152" t="s">
        <v>519</v>
      </c>
      <c r="O196" s="152" t="s">
        <v>623</v>
      </c>
      <c r="P196" s="152" t="s">
        <v>79</v>
      </c>
      <c r="Q196" s="152" t="s">
        <v>711</v>
      </c>
      <c r="R196" s="152" t="s">
        <v>752</v>
      </c>
      <c r="S196" s="152" t="s">
        <v>753</v>
      </c>
      <c r="T196" s="152" t="s">
        <v>566</v>
      </c>
      <c r="U196" s="152" t="s">
        <v>712</v>
      </c>
      <c r="V196" s="152" t="s">
        <v>754</v>
      </c>
      <c r="W196" s="152" t="s">
        <v>755</v>
      </c>
      <c r="X196" s="152" t="s">
        <v>42</v>
      </c>
      <c r="Y196" s="152" t="s">
        <v>379</v>
      </c>
      <c r="Z196" s="152" t="s">
        <v>380</v>
      </c>
      <c r="AA196" s="152" t="s">
        <v>381</v>
      </c>
      <c r="AB196" s="152" t="s">
        <v>181</v>
      </c>
      <c r="AC196" s="70" t="str">
        <f t="shared" si="9"/>
        <v>0100</v>
      </c>
      <c r="AD196" s="70" t="str">
        <f t="shared" si="10"/>
        <v>20194030100</v>
      </c>
      <c r="AE196" s="70" t="str">
        <f t="shared" si="11"/>
        <v>2019403010041000</v>
      </c>
      <c r="AG196">
        <v>500000</v>
      </c>
      <c r="AI196">
        <v>500000</v>
      </c>
      <c r="AJ196">
        <v>500000</v>
      </c>
      <c r="AK196">
        <v>0</v>
      </c>
    </row>
    <row r="197" spans="1:39">
      <c r="A197" s="152" t="s">
        <v>361</v>
      </c>
      <c r="B197" s="152" t="s">
        <v>641</v>
      </c>
      <c r="C197" s="152" t="s">
        <v>302</v>
      </c>
      <c r="D197" s="152" t="s">
        <v>389</v>
      </c>
      <c r="E197" s="152" t="s">
        <v>302</v>
      </c>
      <c r="F197" s="152" t="s">
        <v>519</v>
      </c>
      <c r="G197" s="152" t="s">
        <v>520</v>
      </c>
      <c r="H197" s="152" t="s">
        <v>623</v>
      </c>
      <c r="I197" s="152" t="s">
        <v>624</v>
      </c>
      <c r="J197" s="152" t="s">
        <v>751</v>
      </c>
      <c r="K197" s="152" t="s">
        <v>389</v>
      </c>
      <c r="L197" s="152" t="s">
        <v>393</v>
      </c>
      <c r="M197" s="152" t="s">
        <v>626</v>
      </c>
      <c r="N197" s="152" t="s">
        <v>519</v>
      </c>
      <c r="O197" s="152" t="s">
        <v>623</v>
      </c>
      <c r="P197" s="152" t="s">
        <v>79</v>
      </c>
      <c r="Q197" s="152" t="s">
        <v>711</v>
      </c>
      <c r="R197" s="152" t="s">
        <v>752</v>
      </c>
      <c r="S197" s="152" t="s">
        <v>753</v>
      </c>
      <c r="T197" s="152" t="s">
        <v>566</v>
      </c>
      <c r="U197" s="152" t="s">
        <v>712</v>
      </c>
      <c r="V197" s="152" t="s">
        <v>756</v>
      </c>
      <c r="W197" s="152" t="s">
        <v>757</v>
      </c>
      <c r="X197" s="152" t="s">
        <v>42</v>
      </c>
      <c r="Y197" s="152" t="s">
        <v>379</v>
      </c>
      <c r="Z197" s="152" t="s">
        <v>380</v>
      </c>
      <c r="AA197" s="152" t="s">
        <v>381</v>
      </c>
      <c r="AB197" s="152" t="s">
        <v>183</v>
      </c>
      <c r="AC197" s="70" t="str">
        <f t="shared" si="9"/>
        <v>0100</v>
      </c>
      <c r="AD197" s="70" t="str">
        <f t="shared" si="10"/>
        <v>20194630100</v>
      </c>
      <c r="AE197" s="70" t="str">
        <f t="shared" si="11"/>
        <v>2019463010041000</v>
      </c>
      <c r="AG197">
        <v>150000</v>
      </c>
      <c r="AI197">
        <v>150000</v>
      </c>
      <c r="AJ197">
        <v>0</v>
      </c>
      <c r="AK197">
        <v>0</v>
      </c>
      <c r="AM197">
        <v>150000</v>
      </c>
    </row>
    <row r="198" spans="1:39">
      <c r="A198" s="152" t="s">
        <v>361</v>
      </c>
      <c r="B198" s="152" t="s">
        <v>641</v>
      </c>
      <c r="C198" s="152" t="s">
        <v>302</v>
      </c>
      <c r="D198" s="152" t="s">
        <v>389</v>
      </c>
      <c r="E198" s="152" t="s">
        <v>302</v>
      </c>
      <c r="F198" s="152" t="s">
        <v>519</v>
      </c>
      <c r="G198" s="152" t="s">
        <v>520</v>
      </c>
      <c r="H198" s="152" t="s">
        <v>623</v>
      </c>
      <c r="I198" s="152" t="s">
        <v>624</v>
      </c>
      <c r="J198" s="152" t="s">
        <v>751</v>
      </c>
      <c r="K198" s="152" t="s">
        <v>389</v>
      </c>
      <c r="L198" s="152" t="s">
        <v>393</v>
      </c>
      <c r="M198" s="152" t="s">
        <v>626</v>
      </c>
      <c r="N198" s="152" t="s">
        <v>519</v>
      </c>
      <c r="O198" s="152" t="s">
        <v>623</v>
      </c>
      <c r="P198" s="152" t="s">
        <v>79</v>
      </c>
      <c r="Q198" s="152" t="s">
        <v>711</v>
      </c>
      <c r="R198" s="152" t="s">
        <v>752</v>
      </c>
      <c r="S198" s="152" t="s">
        <v>753</v>
      </c>
      <c r="T198" s="152" t="s">
        <v>758</v>
      </c>
      <c r="U198" s="152" t="s">
        <v>759</v>
      </c>
      <c r="V198" s="152" t="s">
        <v>760</v>
      </c>
      <c r="W198" s="152" t="s">
        <v>761</v>
      </c>
      <c r="X198" s="152" t="s">
        <v>42</v>
      </c>
      <c r="Y198" s="152" t="s">
        <v>379</v>
      </c>
      <c r="Z198" s="152" t="s">
        <v>380</v>
      </c>
      <c r="AA198" s="152" t="s">
        <v>381</v>
      </c>
      <c r="AB198" s="152" t="s">
        <v>268</v>
      </c>
      <c r="AC198" s="70" t="str">
        <f t="shared" si="9"/>
        <v>0100</v>
      </c>
      <c r="AD198" s="70" t="str">
        <f t="shared" si="10"/>
        <v>20195130100</v>
      </c>
      <c r="AE198" s="70" t="str">
        <f t="shared" si="11"/>
        <v>2019513010041000</v>
      </c>
      <c r="AG198">
        <v>750000</v>
      </c>
      <c r="AI198">
        <v>750000</v>
      </c>
      <c r="AJ198">
        <v>0</v>
      </c>
      <c r="AK198">
        <v>0</v>
      </c>
      <c r="AM198">
        <v>750000</v>
      </c>
    </row>
    <row r="199" spans="1:39">
      <c r="A199" s="152" t="s">
        <v>361</v>
      </c>
      <c r="B199" s="152" t="s">
        <v>641</v>
      </c>
      <c r="C199" s="152" t="s">
        <v>302</v>
      </c>
      <c r="D199" s="152" t="s">
        <v>389</v>
      </c>
      <c r="E199" s="152" t="s">
        <v>302</v>
      </c>
      <c r="F199" s="152" t="s">
        <v>519</v>
      </c>
      <c r="G199" s="152" t="s">
        <v>520</v>
      </c>
      <c r="H199" s="152" t="s">
        <v>623</v>
      </c>
      <c r="I199" s="152" t="s">
        <v>624</v>
      </c>
      <c r="J199" s="152" t="s">
        <v>762</v>
      </c>
      <c r="K199" s="152" t="s">
        <v>389</v>
      </c>
      <c r="L199" s="152" t="s">
        <v>393</v>
      </c>
      <c r="M199" s="152" t="s">
        <v>626</v>
      </c>
      <c r="N199" s="152" t="s">
        <v>519</v>
      </c>
      <c r="O199" s="152" t="s">
        <v>623</v>
      </c>
      <c r="P199" s="152" t="s">
        <v>79</v>
      </c>
      <c r="Q199" s="152" t="s">
        <v>711</v>
      </c>
      <c r="R199" s="152" t="s">
        <v>763</v>
      </c>
      <c r="S199" s="152" t="s">
        <v>764</v>
      </c>
      <c r="T199" s="152" t="s">
        <v>566</v>
      </c>
      <c r="U199" s="152" t="s">
        <v>712</v>
      </c>
      <c r="V199" s="152" t="s">
        <v>765</v>
      </c>
      <c r="W199" s="152" t="s">
        <v>766</v>
      </c>
      <c r="X199" s="152" t="s">
        <v>42</v>
      </c>
      <c r="Y199" s="152" t="s">
        <v>379</v>
      </c>
      <c r="Z199" s="152" t="s">
        <v>380</v>
      </c>
      <c r="AA199" s="152" t="s">
        <v>381</v>
      </c>
      <c r="AB199" s="152" t="s">
        <v>186</v>
      </c>
      <c r="AC199" s="70" t="str">
        <f t="shared" si="9"/>
        <v>0100</v>
      </c>
      <c r="AD199" s="70" t="str">
        <f t="shared" si="10"/>
        <v>20192730100</v>
      </c>
      <c r="AE199" s="70" t="str">
        <f t="shared" si="11"/>
        <v>2019273010041000</v>
      </c>
      <c r="AG199">
        <v>300000</v>
      </c>
      <c r="AI199">
        <v>300000</v>
      </c>
      <c r="AJ199">
        <v>0</v>
      </c>
      <c r="AK199">
        <v>0</v>
      </c>
      <c r="AM199">
        <v>300000</v>
      </c>
    </row>
    <row r="200" spans="1:39">
      <c r="A200" s="152" t="s">
        <v>361</v>
      </c>
      <c r="B200" s="152" t="s">
        <v>641</v>
      </c>
      <c r="C200" s="152" t="s">
        <v>302</v>
      </c>
      <c r="D200" s="152" t="s">
        <v>389</v>
      </c>
      <c r="E200" s="152" t="s">
        <v>302</v>
      </c>
      <c r="F200" s="152" t="s">
        <v>519</v>
      </c>
      <c r="G200" s="152" t="s">
        <v>520</v>
      </c>
      <c r="H200" s="152" t="s">
        <v>623</v>
      </c>
      <c r="I200" s="152" t="s">
        <v>624</v>
      </c>
      <c r="J200" s="152" t="s">
        <v>762</v>
      </c>
      <c r="K200" s="152" t="s">
        <v>389</v>
      </c>
      <c r="L200" s="152" t="s">
        <v>393</v>
      </c>
      <c r="M200" s="152" t="s">
        <v>626</v>
      </c>
      <c r="N200" s="152" t="s">
        <v>519</v>
      </c>
      <c r="O200" s="152" t="s">
        <v>623</v>
      </c>
      <c r="P200" s="152" t="s">
        <v>79</v>
      </c>
      <c r="Q200" s="152" t="s">
        <v>711</v>
      </c>
      <c r="R200" s="152" t="s">
        <v>763</v>
      </c>
      <c r="S200" s="152" t="s">
        <v>764</v>
      </c>
      <c r="T200" s="152" t="s">
        <v>566</v>
      </c>
      <c r="U200" s="152" t="s">
        <v>712</v>
      </c>
      <c r="V200" s="152" t="s">
        <v>767</v>
      </c>
      <c r="W200" s="152" t="s">
        <v>768</v>
      </c>
      <c r="X200" s="152" t="s">
        <v>51</v>
      </c>
      <c r="Y200" s="152" t="s">
        <v>489</v>
      </c>
      <c r="Z200" s="152" t="s">
        <v>380</v>
      </c>
      <c r="AA200" s="152" t="s">
        <v>381</v>
      </c>
      <c r="AB200" s="152" t="s">
        <v>188</v>
      </c>
      <c r="AC200" s="70" t="str">
        <f t="shared" si="9"/>
        <v>0100</v>
      </c>
      <c r="AD200" s="70" t="str">
        <f t="shared" si="10"/>
        <v>20194540100</v>
      </c>
      <c r="AE200" s="70" t="str">
        <f t="shared" si="11"/>
        <v>2019454010041000</v>
      </c>
      <c r="AG200">
        <v>500000</v>
      </c>
      <c r="AI200">
        <v>500000</v>
      </c>
      <c r="AJ200">
        <v>500000</v>
      </c>
      <c r="AK200">
        <v>0</v>
      </c>
    </row>
    <row r="201" spans="1:39">
      <c r="A201" s="152" t="s">
        <v>361</v>
      </c>
      <c r="B201" s="152" t="s">
        <v>641</v>
      </c>
      <c r="C201" s="152" t="s">
        <v>302</v>
      </c>
      <c r="D201" s="152" t="s">
        <v>389</v>
      </c>
      <c r="E201" s="152" t="s">
        <v>302</v>
      </c>
      <c r="F201" s="152" t="s">
        <v>519</v>
      </c>
      <c r="G201" s="152" t="s">
        <v>520</v>
      </c>
      <c r="H201" s="152" t="s">
        <v>623</v>
      </c>
      <c r="I201" s="152" t="s">
        <v>624</v>
      </c>
      <c r="J201" s="152" t="s">
        <v>769</v>
      </c>
      <c r="K201" s="152" t="s">
        <v>389</v>
      </c>
      <c r="L201" s="152" t="s">
        <v>393</v>
      </c>
      <c r="M201" s="152" t="s">
        <v>626</v>
      </c>
      <c r="N201" s="152" t="s">
        <v>519</v>
      </c>
      <c r="O201" s="152" t="s">
        <v>623</v>
      </c>
      <c r="P201" s="152" t="s">
        <v>79</v>
      </c>
      <c r="Q201" s="152" t="s">
        <v>711</v>
      </c>
      <c r="R201" s="152" t="s">
        <v>770</v>
      </c>
      <c r="S201" s="152" t="s">
        <v>771</v>
      </c>
      <c r="T201" s="152" t="s">
        <v>566</v>
      </c>
      <c r="U201" s="152" t="s">
        <v>712</v>
      </c>
      <c r="V201" s="152" t="s">
        <v>772</v>
      </c>
      <c r="W201" s="152" t="s">
        <v>773</v>
      </c>
      <c r="X201" s="152" t="s">
        <v>42</v>
      </c>
      <c r="Y201" s="152" t="s">
        <v>379</v>
      </c>
      <c r="Z201" s="152" t="s">
        <v>380</v>
      </c>
      <c r="AA201" s="152" t="s">
        <v>381</v>
      </c>
      <c r="AB201" s="152" t="s">
        <v>191</v>
      </c>
      <c r="AC201" s="70" t="str">
        <f t="shared" si="9"/>
        <v>0100</v>
      </c>
      <c r="AD201" s="70" t="str">
        <f t="shared" si="10"/>
        <v>20192430100</v>
      </c>
      <c r="AE201" s="70" t="str">
        <f t="shared" si="11"/>
        <v>2019243010041000</v>
      </c>
      <c r="AG201">
        <v>300000</v>
      </c>
      <c r="AI201">
        <v>300000</v>
      </c>
      <c r="AJ201">
        <v>0</v>
      </c>
      <c r="AK201">
        <v>0</v>
      </c>
      <c r="AM201">
        <v>300000</v>
      </c>
    </row>
    <row r="202" spans="1:39">
      <c r="A202" s="152" t="s">
        <v>361</v>
      </c>
      <c r="B202" s="152" t="s">
        <v>641</v>
      </c>
      <c r="C202" s="152" t="s">
        <v>302</v>
      </c>
      <c r="D202" s="152" t="s">
        <v>389</v>
      </c>
      <c r="E202" s="152" t="s">
        <v>302</v>
      </c>
      <c r="F202" s="152" t="s">
        <v>519</v>
      </c>
      <c r="G202" s="152" t="s">
        <v>520</v>
      </c>
      <c r="H202" s="152" t="s">
        <v>623</v>
      </c>
      <c r="I202" s="152" t="s">
        <v>624</v>
      </c>
      <c r="J202" s="152" t="s">
        <v>774</v>
      </c>
      <c r="K202" s="152" t="s">
        <v>389</v>
      </c>
      <c r="L202" s="152" t="s">
        <v>393</v>
      </c>
      <c r="M202" s="152" t="s">
        <v>626</v>
      </c>
      <c r="N202" s="152" t="s">
        <v>519</v>
      </c>
      <c r="O202" s="152" t="s">
        <v>623</v>
      </c>
      <c r="P202" s="152" t="s">
        <v>79</v>
      </c>
      <c r="Q202" s="152" t="s">
        <v>711</v>
      </c>
      <c r="R202" s="152" t="s">
        <v>775</v>
      </c>
      <c r="S202" s="152" t="s">
        <v>776</v>
      </c>
      <c r="T202" s="152" t="s">
        <v>566</v>
      </c>
      <c r="U202" s="152" t="s">
        <v>712</v>
      </c>
      <c r="V202" s="152" t="s">
        <v>777</v>
      </c>
      <c r="W202" s="152" t="s">
        <v>778</v>
      </c>
      <c r="X202" s="152" t="s">
        <v>51</v>
      </c>
      <c r="Y202" s="152" t="s">
        <v>489</v>
      </c>
      <c r="Z202" s="152" t="s">
        <v>380</v>
      </c>
      <c r="AA202" s="152" t="s">
        <v>381</v>
      </c>
      <c r="AB202" s="152" t="s">
        <v>194</v>
      </c>
      <c r="AC202" s="70" t="str">
        <f t="shared" si="9"/>
        <v>0100</v>
      </c>
      <c r="AD202" s="70" t="str">
        <f t="shared" si="10"/>
        <v>20191540100</v>
      </c>
      <c r="AE202" s="70" t="str">
        <f t="shared" si="11"/>
        <v>2019154010041000</v>
      </c>
      <c r="AG202">
        <v>300000</v>
      </c>
      <c r="AI202">
        <v>0</v>
      </c>
      <c r="AJ202">
        <v>0</v>
      </c>
      <c r="AK202">
        <v>0</v>
      </c>
    </row>
    <row r="203" spans="1:39">
      <c r="A203" s="152" t="s">
        <v>361</v>
      </c>
      <c r="B203" s="152" t="s">
        <v>641</v>
      </c>
      <c r="C203" s="152" t="s">
        <v>302</v>
      </c>
      <c r="D203" s="152" t="s">
        <v>389</v>
      </c>
      <c r="E203" s="152" t="s">
        <v>302</v>
      </c>
      <c r="F203" s="152" t="s">
        <v>519</v>
      </c>
      <c r="G203" s="152" t="s">
        <v>520</v>
      </c>
      <c r="H203" s="152" t="s">
        <v>623</v>
      </c>
      <c r="I203" s="152" t="s">
        <v>624</v>
      </c>
      <c r="J203" s="152" t="s">
        <v>774</v>
      </c>
      <c r="K203" s="152" t="s">
        <v>389</v>
      </c>
      <c r="L203" s="152" t="s">
        <v>393</v>
      </c>
      <c r="M203" s="152" t="s">
        <v>626</v>
      </c>
      <c r="N203" s="152" t="s">
        <v>519</v>
      </c>
      <c r="O203" s="152" t="s">
        <v>623</v>
      </c>
      <c r="P203" s="152" t="s">
        <v>79</v>
      </c>
      <c r="Q203" s="152" t="s">
        <v>711</v>
      </c>
      <c r="R203" s="152" t="s">
        <v>775</v>
      </c>
      <c r="S203" s="152" t="s">
        <v>776</v>
      </c>
      <c r="T203" s="152" t="s">
        <v>566</v>
      </c>
      <c r="U203" s="152" t="s">
        <v>712</v>
      </c>
      <c r="V203" s="152" t="s">
        <v>777</v>
      </c>
      <c r="W203" s="152" t="s">
        <v>778</v>
      </c>
      <c r="X203" s="152" t="s">
        <v>42</v>
      </c>
      <c r="Y203" s="152" t="s">
        <v>379</v>
      </c>
      <c r="Z203" s="152" t="s">
        <v>380</v>
      </c>
      <c r="AA203" s="152" t="s">
        <v>381</v>
      </c>
      <c r="AB203" s="152" t="s">
        <v>194</v>
      </c>
      <c r="AC203" s="70" t="str">
        <f t="shared" si="9"/>
        <v>0100</v>
      </c>
      <c r="AD203" s="70" t="str">
        <f t="shared" si="10"/>
        <v>20191530100</v>
      </c>
      <c r="AE203" s="70" t="str">
        <f t="shared" si="11"/>
        <v>2019153010041000</v>
      </c>
      <c r="AG203">
        <v>0</v>
      </c>
      <c r="AI203">
        <v>300000</v>
      </c>
      <c r="AJ203">
        <v>0</v>
      </c>
      <c r="AK203">
        <v>0</v>
      </c>
      <c r="AM203">
        <v>300000</v>
      </c>
    </row>
    <row r="204" spans="1:39">
      <c r="A204" s="152" t="s">
        <v>361</v>
      </c>
      <c r="B204" s="152" t="s">
        <v>641</v>
      </c>
      <c r="C204" s="152" t="s">
        <v>302</v>
      </c>
      <c r="D204" s="152" t="s">
        <v>389</v>
      </c>
      <c r="E204" s="152" t="s">
        <v>302</v>
      </c>
      <c r="F204" s="152" t="s">
        <v>519</v>
      </c>
      <c r="G204" s="152" t="s">
        <v>520</v>
      </c>
      <c r="H204" s="152" t="s">
        <v>623</v>
      </c>
      <c r="I204" s="152" t="s">
        <v>624</v>
      </c>
      <c r="J204" s="152" t="s">
        <v>774</v>
      </c>
      <c r="K204" s="152" t="s">
        <v>389</v>
      </c>
      <c r="L204" s="152" t="s">
        <v>393</v>
      </c>
      <c r="M204" s="152" t="s">
        <v>626</v>
      </c>
      <c r="N204" s="152" t="s">
        <v>519</v>
      </c>
      <c r="O204" s="152" t="s">
        <v>623</v>
      </c>
      <c r="P204" s="152" t="s">
        <v>79</v>
      </c>
      <c r="Q204" s="152" t="s">
        <v>711</v>
      </c>
      <c r="R204" s="152" t="s">
        <v>775</v>
      </c>
      <c r="S204" s="152" t="s">
        <v>776</v>
      </c>
      <c r="T204" s="152" t="s">
        <v>566</v>
      </c>
      <c r="U204" s="152" t="s">
        <v>712</v>
      </c>
      <c r="V204" s="152" t="s">
        <v>779</v>
      </c>
      <c r="W204" s="152" t="s">
        <v>780</v>
      </c>
      <c r="X204" s="152" t="s">
        <v>51</v>
      </c>
      <c r="Y204" s="152" t="s">
        <v>489</v>
      </c>
      <c r="Z204" s="152" t="s">
        <v>380</v>
      </c>
      <c r="AA204" s="152" t="s">
        <v>381</v>
      </c>
      <c r="AB204" s="152" t="s">
        <v>196</v>
      </c>
      <c r="AC204" s="70" t="str">
        <f t="shared" si="9"/>
        <v>0100</v>
      </c>
      <c r="AD204" s="70" t="str">
        <f t="shared" si="10"/>
        <v>20193240100</v>
      </c>
      <c r="AE204" s="70" t="str">
        <f t="shared" si="11"/>
        <v>2019324010041000</v>
      </c>
      <c r="AG204">
        <v>100000</v>
      </c>
      <c r="AI204">
        <v>100000</v>
      </c>
      <c r="AJ204">
        <v>100000</v>
      </c>
      <c r="AK204">
        <v>0</v>
      </c>
    </row>
    <row r="205" spans="1:39">
      <c r="A205" s="152" t="s">
        <v>361</v>
      </c>
      <c r="B205" s="152" t="s">
        <v>641</v>
      </c>
      <c r="C205" s="152" t="s">
        <v>302</v>
      </c>
      <c r="D205" s="152" t="s">
        <v>389</v>
      </c>
      <c r="E205" s="152" t="s">
        <v>302</v>
      </c>
      <c r="F205" s="152" t="s">
        <v>519</v>
      </c>
      <c r="G205" s="152" t="s">
        <v>520</v>
      </c>
      <c r="H205" s="152" t="s">
        <v>623</v>
      </c>
      <c r="I205" s="152" t="s">
        <v>624</v>
      </c>
      <c r="J205" s="152" t="s">
        <v>781</v>
      </c>
      <c r="K205" s="152" t="s">
        <v>389</v>
      </c>
      <c r="L205" s="152" t="s">
        <v>393</v>
      </c>
      <c r="M205" s="152" t="s">
        <v>626</v>
      </c>
      <c r="N205" s="152" t="s">
        <v>519</v>
      </c>
      <c r="O205" s="152" t="s">
        <v>623</v>
      </c>
      <c r="P205" s="152" t="s">
        <v>79</v>
      </c>
      <c r="Q205" s="152" t="s">
        <v>711</v>
      </c>
      <c r="R205" s="152" t="s">
        <v>782</v>
      </c>
      <c r="S205" s="152" t="s">
        <v>783</v>
      </c>
      <c r="T205" s="152" t="s">
        <v>566</v>
      </c>
      <c r="U205" s="152" t="s">
        <v>712</v>
      </c>
      <c r="V205" s="152" t="s">
        <v>784</v>
      </c>
      <c r="W205" s="152" t="s">
        <v>785</v>
      </c>
      <c r="X205" s="152" t="s">
        <v>42</v>
      </c>
      <c r="Y205" s="152" t="s">
        <v>379</v>
      </c>
      <c r="Z205" s="152" t="s">
        <v>380</v>
      </c>
      <c r="AA205" s="152" t="s">
        <v>381</v>
      </c>
      <c r="AB205" s="152" t="s">
        <v>199</v>
      </c>
      <c r="AC205" s="70" t="str">
        <f t="shared" si="9"/>
        <v>0100</v>
      </c>
      <c r="AD205" s="70" t="str">
        <f t="shared" si="10"/>
        <v>20191730100</v>
      </c>
      <c r="AE205" s="70" t="str">
        <f t="shared" si="11"/>
        <v>2019173010041000</v>
      </c>
      <c r="AG205">
        <v>300000</v>
      </c>
      <c r="AI205">
        <v>300000</v>
      </c>
      <c r="AJ205">
        <v>0</v>
      </c>
      <c r="AK205">
        <v>0</v>
      </c>
      <c r="AM205">
        <v>300000</v>
      </c>
    </row>
    <row r="206" spans="1:39">
      <c r="A206" s="152" t="s">
        <v>361</v>
      </c>
      <c r="B206" s="152" t="s">
        <v>641</v>
      </c>
      <c r="C206" s="152" t="s">
        <v>302</v>
      </c>
      <c r="D206" s="152" t="s">
        <v>389</v>
      </c>
      <c r="E206" s="152" t="s">
        <v>302</v>
      </c>
      <c r="F206" s="152" t="s">
        <v>519</v>
      </c>
      <c r="G206" s="152" t="s">
        <v>520</v>
      </c>
      <c r="H206" s="152" t="s">
        <v>623</v>
      </c>
      <c r="I206" s="152" t="s">
        <v>624</v>
      </c>
      <c r="J206" s="152" t="s">
        <v>781</v>
      </c>
      <c r="K206" s="152" t="s">
        <v>389</v>
      </c>
      <c r="L206" s="152" t="s">
        <v>393</v>
      </c>
      <c r="M206" s="152" t="s">
        <v>626</v>
      </c>
      <c r="N206" s="152" t="s">
        <v>519</v>
      </c>
      <c r="O206" s="152" t="s">
        <v>623</v>
      </c>
      <c r="P206" s="152" t="s">
        <v>79</v>
      </c>
      <c r="Q206" s="152" t="s">
        <v>711</v>
      </c>
      <c r="R206" s="152" t="s">
        <v>782</v>
      </c>
      <c r="S206" s="152" t="s">
        <v>783</v>
      </c>
      <c r="T206" s="152" t="s">
        <v>758</v>
      </c>
      <c r="U206" s="152" t="s">
        <v>759</v>
      </c>
      <c r="V206" s="152" t="s">
        <v>786</v>
      </c>
      <c r="W206" s="152" t="s">
        <v>787</v>
      </c>
      <c r="X206" s="152" t="s">
        <v>42</v>
      </c>
      <c r="Y206" s="152" t="s">
        <v>379</v>
      </c>
      <c r="Z206" s="152" t="s">
        <v>380</v>
      </c>
      <c r="AA206" s="152" t="s">
        <v>381</v>
      </c>
      <c r="AB206" s="152" t="s">
        <v>271</v>
      </c>
      <c r="AC206" s="70" t="str">
        <f t="shared" si="9"/>
        <v>0100</v>
      </c>
      <c r="AD206" s="70" t="str">
        <f t="shared" si="10"/>
        <v>20194930100</v>
      </c>
      <c r="AE206" s="70" t="str">
        <f t="shared" si="11"/>
        <v>2019493010041000</v>
      </c>
      <c r="AG206">
        <v>11200212</v>
      </c>
      <c r="AI206">
        <v>11200212</v>
      </c>
      <c r="AJ206">
        <v>7975812</v>
      </c>
      <c r="AK206">
        <v>0</v>
      </c>
      <c r="AM206">
        <v>3224400</v>
      </c>
    </row>
    <row r="207" spans="1:39">
      <c r="A207" s="152" t="s">
        <v>361</v>
      </c>
      <c r="B207" s="152" t="s">
        <v>641</v>
      </c>
      <c r="C207" s="152" t="s">
        <v>302</v>
      </c>
      <c r="D207" s="152" t="s">
        <v>389</v>
      </c>
      <c r="E207" s="152" t="s">
        <v>302</v>
      </c>
      <c r="F207" s="152" t="s">
        <v>519</v>
      </c>
      <c r="G207" s="152" t="s">
        <v>520</v>
      </c>
      <c r="H207" s="152" t="s">
        <v>623</v>
      </c>
      <c r="I207" s="152" t="s">
        <v>624</v>
      </c>
      <c r="J207" s="152" t="s">
        <v>788</v>
      </c>
      <c r="K207" s="152" t="s">
        <v>389</v>
      </c>
      <c r="L207" s="152" t="s">
        <v>393</v>
      </c>
      <c r="M207" s="152" t="s">
        <v>626</v>
      </c>
      <c r="N207" s="152" t="s">
        <v>519</v>
      </c>
      <c r="O207" s="152" t="s">
        <v>623</v>
      </c>
      <c r="P207" s="152" t="s">
        <v>79</v>
      </c>
      <c r="Q207" s="152" t="s">
        <v>711</v>
      </c>
      <c r="R207" s="152" t="s">
        <v>789</v>
      </c>
      <c r="S207" s="152" t="s">
        <v>790</v>
      </c>
      <c r="T207" s="152" t="s">
        <v>566</v>
      </c>
      <c r="U207" s="152" t="s">
        <v>712</v>
      </c>
      <c r="V207" s="152" t="s">
        <v>791</v>
      </c>
      <c r="W207" s="152" t="s">
        <v>792</v>
      </c>
      <c r="X207" s="152" t="s">
        <v>42</v>
      </c>
      <c r="Y207" s="152" t="s">
        <v>379</v>
      </c>
      <c r="Z207" s="152" t="s">
        <v>380</v>
      </c>
      <c r="AA207" s="152" t="s">
        <v>381</v>
      </c>
      <c r="AB207" s="152" t="s">
        <v>202</v>
      </c>
      <c r="AC207" s="70" t="str">
        <f t="shared" si="9"/>
        <v>0100</v>
      </c>
      <c r="AD207" s="70" t="str">
        <f t="shared" si="10"/>
        <v>20191330100</v>
      </c>
      <c r="AE207" s="70" t="str">
        <f t="shared" si="11"/>
        <v>2019133010041000</v>
      </c>
      <c r="AG207">
        <v>150000</v>
      </c>
      <c r="AI207">
        <v>150000</v>
      </c>
      <c r="AJ207">
        <v>0</v>
      </c>
      <c r="AK207">
        <v>0</v>
      </c>
      <c r="AM207">
        <v>150000</v>
      </c>
    </row>
    <row r="208" spans="1:39">
      <c r="A208" s="152" t="s">
        <v>361</v>
      </c>
      <c r="B208" s="152" t="s">
        <v>641</v>
      </c>
      <c r="C208" s="152" t="s">
        <v>302</v>
      </c>
      <c r="D208" s="152" t="s">
        <v>389</v>
      </c>
      <c r="E208" s="152" t="s">
        <v>302</v>
      </c>
      <c r="F208" s="152" t="s">
        <v>519</v>
      </c>
      <c r="G208" s="152" t="s">
        <v>520</v>
      </c>
      <c r="H208" s="152" t="s">
        <v>623</v>
      </c>
      <c r="I208" s="152" t="s">
        <v>624</v>
      </c>
      <c r="J208" s="152" t="s">
        <v>793</v>
      </c>
      <c r="K208" s="152" t="s">
        <v>389</v>
      </c>
      <c r="L208" s="152" t="s">
        <v>393</v>
      </c>
      <c r="M208" s="152" t="s">
        <v>626</v>
      </c>
      <c r="N208" s="152" t="s">
        <v>519</v>
      </c>
      <c r="O208" s="152" t="s">
        <v>623</v>
      </c>
      <c r="P208" s="152" t="s">
        <v>79</v>
      </c>
      <c r="Q208" s="152" t="s">
        <v>711</v>
      </c>
      <c r="R208" s="152" t="s">
        <v>794</v>
      </c>
      <c r="S208" s="152" t="s">
        <v>795</v>
      </c>
      <c r="T208" s="152" t="s">
        <v>566</v>
      </c>
      <c r="U208" s="152" t="s">
        <v>712</v>
      </c>
      <c r="V208" s="152" t="s">
        <v>796</v>
      </c>
      <c r="W208" s="152" t="s">
        <v>797</v>
      </c>
      <c r="X208" s="152" t="s">
        <v>42</v>
      </c>
      <c r="Y208" s="152" t="s">
        <v>379</v>
      </c>
      <c r="Z208" s="152" t="s">
        <v>380</v>
      </c>
      <c r="AA208" s="152" t="s">
        <v>381</v>
      </c>
      <c r="AB208" s="152" t="s">
        <v>205</v>
      </c>
      <c r="AC208" s="70" t="str">
        <f t="shared" si="9"/>
        <v>0100</v>
      </c>
      <c r="AD208" s="70" t="str">
        <f t="shared" si="10"/>
        <v>20190630100</v>
      </c>
      <c r="AE208" s="70" t="str">
        <f t="shared" si="11"/>
        <v>2019063010041000</v>
      </c>
      <c r="AG208">
        <v>300000</v>
      </c>
      <c r="AI208">
        <v>0</v>
      </c>
      <c r="AJ208">
        <v>0</v>
      </c>
      <c r="AK208">
        <v>0</v>
      </c>
    </row>
    <row r="209" spans="1:39">
      <c r="A209" s="152" t="s">
        <v>361</v>
      </c>
      <c r="B209" s="152" t="s">
        <v>641</v>
      </c>
      <c r="C209" s="152" t="s">
        <v>302</v>
      </c>
      <c r="D209" s="152" t="s">
        <v>389</v>
      </c>
      <c r="E209" s="152" t="s">
        <v>302</v>
      </c>
      <c r="F209" s="152" t="s">
        <v>519</v>
      </c>
      <c r="G209" s="152" t="s">
        <v>520</v>
      </c>
      <c r="H209" s="152" t="s">
        <v>623</v>
      </c>
      <c r="I209" s="152" t="s">
        <v>624</v>
      </c>
      <c r="J209" s="152" t="s">
        <v>793</v>
      </c>
      <c r="K209" s="152" t="s">
        <v>389</v>
      </c>
      <c r="L209" s="152" t="s">
        <v>393</v>
      </c>
      <c r="M209" s="152" t="s">
        <v>626</v>
      </c>
      <c r="N209" s="152" t="s">
        <v>519</v>
      </c>
      <c r="O209" s="152" t="s">
        <v>623</v>
      </c>
      <c r="P209" s="152" t="s">
        <v>79</v>
      </c>
      <c r="Q209" s="152" t="s">
        <v>711</v>
      </c>
      <c r="R209" s="152" t="s">
        <v>794</v>
      </c>
      <c r="S209" s="152" t="s">
        <v>795</v>
      </c>
      <c r="T209" s="152" t="s">
        <v>566</v>
      </c>
      <c r="U209" s="152" t="s">
        <v>712</v>
      </c>
      <c r="V209" s="152" t="s">
        <v>798</v>
      </c>
      <c r="W209" s="152" t="s">
        <v>799</v>
      </c>
      <c r="X209" s="152" t="s">
        <v>42</v>
      </c>
      <c r="Y209" s="152" t="s">
        <v>379</v>
      </c>
      <c r="Z209" s="152" t="s">
        <v>380</v>
      </c>
      <c r="AA209" s="152" t="s">
        <v>381</v>
      </c>
      <c r="AB209" s="152" t="s">
        <v>207</v>
      </c>
      <c r="AC209" s="70" t="str">
        <f t="shared" si="9"/>
        <v>0100</v>
      </c>
      <c r="AD209" s="70" t="str">
        <f t="shared" si="10"/>
        <v>20190730100</v>
      </c>
      <c r="AE209" s="70" t="str">
        <f t="shared" si="11"/>
        <v>2019073010041000</v>
      </c>
      <c r="AG209">
        <v>300000</v>
      </c>
      <c r="AI209">
        <v>300000</v>
      </c>
      <c r="AJ209">
        <v>300000</v>
      </c>
      <c r="AK209">
        <v>0</v>
      </c>
    </row>
    <row r="210" spans="1:39">
      <c r="A210" s="152" t="s">
        <v>361</v>
      </c>
      <c r="B210" s="152" t="s">
        <v>641</v>
      </c>
      <c r="C210" s="152" t="s">
        <v>302</v>
      </c>
      <c r="D210" s="152" t="s">
        <v>389</v>
      </c>
      <c r="E210" s="152" t="s">
        <v>302</v>
      </c>
      <c r="F210" s="152" t="s">
        <v>519</v>
      </c>
      <c r="G210" s="152" t="s">
        <v>520</v>
      </c>
      <c r="H210" s="152" t="s">
        <v>623</v>
      </c>
      <c r="I210" s="152" t="s">
        <v>624</v>
      </c>
      <c r="J210" s="152" t="s">
        <v>793</v>
      </c>
      <c r="K210" s="152" t="s">
        <v>389</v>
      </c>
      <c r="L210" s="152" t="s">
        <v>393</v>
      </c>
      <c r="M210" s="152" t="s">
        <v>626</v>
      </c>
      <c r="N210" s="152" t="s">
        <v>519</v>
      </c>
      <c r="O210" s="152" t="s">
        <v>623</v>
      </c>
      <c r="P210" s="152" t="s">
        <v>79</v>
      </c>
      <c r="Q210" s="152" t="s">
        <v>711</v>
      </c>
      <c r="R210" s="152" t="s">
        <v>794</v>
      </c>
      <c r="S210" s="152" t="s">
        <v>795</v>
      </c>
      <c r="T210" s="152" t="s">
        <v>566</v>
      </c>
      <c r="U210" s="152" t="s">
        <v>712</v>
      </c>
      <c r="V210" s="152" t="s">
        <v>800</v>
      </c>
      <c r="W210" s="152" t="s">
        <v>801</v>
      </c>
      <c r="X210" s="152" t="s">
        <v>42</v>
      </c>
      <c r="Y210" s="152" t="s">
        <v>379</v>
      </c>
      <c r="Z210" s="152" t="s">
        <v>380</v>
      </c>
      <c r="AA210" s="152" t="s">
        <v>381</v>
      </c>
      <c r="AB210" s="152" t="s">
        <v>209</v>
      </c>
      <c r="AC210" s="70" t="str">
        <f t="shared" si="9"/>
        <v>0100</v>
      </c>
      <c r="AD210" s="70" t="str">
        <f t="shared" si="10"/>
        <v>20191930100</v>
      </c>
      <c r="AE210" s="70" t="str">
        <f t="shared" si="11"/>
        <v>2019193010041000</v>
      </c>
      <c r="AG210">
        <v>450000</v>
      </c>
      <c r="AI210">
        <v>450000</v>
      </c>
      <c r="AJ210">
        <v>450000</v>
      </c>
      <c r="AK210">
        <v>0</v>
      </c>
    </row>
    <row r="211" spans="1:39">
      <c r="A211" s="152" t="s">
        <v>361</v>
      </c>
      <c r="B211" s="152" t="s">
        <v>641</v>
      </c>
      <c r="C211" s="152" t="s">
        <v>302</v>
      </c>
      <c r="D211" s="152" t="s">
        <v>389</v>
      </c>
      <c r="E211" s="152" t="s">
        <v>302</v>
      </c>
      <c r="F211" s="152" t="s">
        <v>519</v>
      </c>
      <c r="G211" s="152" t="s">
        <v>520</v>
      </c>
      <c r="H211" s="152" t="s">
        <v>623</v>
      </c>
      <c r="I211" s="152" t="s">
        <v>624</v>
      </c>
      <c r="J211" s="152" t="s">
        <v>793</v>
      </c>
      <c r="K211" s="152" t="s">
        <v>389</v>
      </c>
      <c r="L211" s="152" t="s">
        <v>393</v>
      </c>
      <c r="M211" s="152" t="s">
        <v>626</v>
      </c>
      <c r="N211" s="152" t="s">
        <v>519</v>
      </c>
      <c r="O211" s="152" t="s">
        <v>623</v>
      </c>
      <c r="P211" s="152" t="s">
        <v>79</v>
      </c>
      <c r="Q211" s="152" t="s">
        <v>711</v>
      </c>
      <c r="R211" s="152" t="s">
        <v>794</v>
      </c>
      <c r="S211" s="152" t="s">
        <v>795</v>
      </c>
      <c r="T211" s="152" t="s">
        <v>566</v>
      </c>
      <c r="U211" s="152" t="s">
        <v>712</v>
      </c>
      <c r="V211" s="152" t="s">
        <v>802</v>
      </c>
      <c r="W211" s="152" t="s">
        <v>803</v>
      </c>
      <c r="X211" s="152" t="s">
        <v>42</v>
      </c>
      <c r="Y211" s="152" t="s">
        <v>379</v>
      </c>
      <c r="Z211" s="152" t="s">
        <v>380</v>
      </c>
      <c r="AA211" s="152" t="s">
        <v>381</v>
      </c>
      <c r="AB211" s="152" t="s">
        <v>211</v>
      </c>
      <c r="AC211" s="70" t="str">
        <f t="shared" si="9"/>
        <v>0100</v>
      </c>
      <c r="AD211" s="70" t="str">
        <f t="shared" si="10"/>
        <v>20192930100</v>
      </c>
      <c r="AE211" s="70" t="str">
        <f t="shared" si="11"/>
        <v>2019293010041000</v>
      </c>
      <c r="AG211">
        <v>1029986</v>
      </c>
      <c r="AI211">
        <v>1029986</v>
      </c>
      <c r="AJ211">
        <v>0</v>
      </c>
      <c r="AK211">
        <v>0</v>
      </c>
      <c r="AM211">
        <v>1029986</v>
      </c>
    </row>
    <row r="212" spans="1:39">
      <c r="A212" s="152" t="s">
        <v>361</v>
      </c>
      <c r="B212" s="152" t="s">
        <v>641</v>
      </c>
      <c r="C212" s="152" t="s">
        <v>302</v>
      </c>
      <c r="D212" s="152" t="s">
        <v>389</v>
      </c>
      <c r="E212" s="152" t="s">
        <v>302</v>
      </c>
      <c r="F212" s="152" t="s">
        <v>519</v>
      </c>
      <c r="G212" s="152" t="s">
        <v>520</v>
      </c>
      <c r="H212" s="152" t="s">
        <v>623</v>
      </c>
      <c r="I212" s="152" t="s">
        <v>624</v>
      </c>
      <c r="J212" s="152" t="s">
        <v>793</v>
      </c>
      <c r="K212" s="152" t="s">
        <v>389</v>
      </c>
      <c r="L212" s="152" t="s">
        <v>393</v>
      </c>
      <c r="M212" s="152" t="s">
        <v>626</v>
      </c>
      <c r="N212" s="152" t="s">
        <v>519</v>
      </c>
      <c r="O212" s="152" t="s">
        <v>623</v>
      </c>
      <c r="P212" s="152" t="s">
        <v>79</v>
      </c>
      <c r="Q212" s="152" t="s">
        <v>711</v>
      </c>
      <c r="R212" s="152" t="s">
        <v>794</v>
      </c>
      <c r="S212" s="152" t="s">
        <v>795</v>
      </c>
      <c r="T212" s="152" t="s">
        <v>566</v>
      </c>
      <c r="U212" s="152" t="s">
        <v>712</v>
      </c>
      <c r="V212" s="152" t="s">
        <v>804</v>
      </c>
      <c r="W212" s="152" t="s">
        <v>805</v>
      </c>
      <c r="X212" s="152" t="s">
        <v>42</v>
      </c>
      <c r="Y212" s="152" t="s">
        <v>379</v>
      </c>
      <c r="Z212" s="152" t="s">
        <v>380</v>
      </c>
      <c r="AA212" s="152" t="s">
        <v>381</v>
      </c>
      <c r="AB212" s="152" t="s">
        <v>213</v>
      </c>
      <c r="AC212" s="70" t="str">
        <f t="shared" si="9"/>
        <v>0100</v>
      </c>
      <c r="AD212" s="70" t="str">
        <f t="shared" si="10"/>
        <v>20193030100</v>
      </c>
      <c r="AE212" s="70" t="str">
        <f t="shared" si="11"/>
        <v>2019303010041000</v>
      </c>
      <c r="AG212">
        <v>100000</v>
      </c>
      <c r="AI212">
        <v>100000</v>
      </c>
      <c r="AJ212">
        <v>0</v>
      </c>
      <c r="AK212">
        <v>0</v>
      </c>
      <c r="AM212">
        <v>100000</v>
      </c>
    </row>
    <row r="213" spans="1:39">
      <c r="A213" s="152" t="s">
        <v>361</v>
      </c>
      <c r="B213" s="152" t="s">
        <v>641</v>
      </c>
      <c r="C213" s="152" t="s">
        <v>302</v>
      </c>
      <c r="D213" s="152" t="s">
        <v>389</v>
      </c>
      <c r="E213" s="152" t="s">
        <v>302</v>
      </c>
      <c r="F213" s="152" t="s">
        <v>519</v>
      </c>
      <c r="G213" s="152" t="s">
        <v>520</v>
      </c>
      <c r="H213" s="152" t="s">
        <v>623</v>
      </c>
      <c r="I213" s="152" t="s">
        <v>624</v>
      </c>
      <c r="J213" s="152" t="s">
        <v>793</v>
      </c>
      <c r="K213" s="152" t="s">
        <v>389</v>
      </c>
      <c r="L213" s="152" t="s">
        <v>393</v>
      </c>
      <c r="M213" s="152" t="s">
        <v>626</v>
      </c>
      <c r="N213" s="152" t="s">
        <v>519</v>
      </c>
      <c r="O213" s="152" t="s">
        <v>623</v>
      </c>
      <c r="P213" s="152" t="s">
        <v>79</v>
      </c>
      <c r="Q213" s="152" t="s">
        <v>711</v>
      </c>
      <c r="R213" s="152" t="s">
        <v>794</v>
      </c>
      <c r="S213" s="152" t="s">
        <v>795</v>
      </c>
      <c r="T213" s="152" t="s">
        <v>566</v>
      </c>
      <c r="U213" s="152" t="s">
        <v>712</v>
      </c>
      <c r="V213" s="152" t="s">
        <v>806</v>
      </c>
      <c r="W213" s="152" t="s">
        <v>807</v>
      </c>
      <c r="X213" s="152" t="s">
        <v>42</v>
      </c>
      <c r="Y213" s="152" t="s">
        <v>379</v>
      </c>
      <c r="Z213" s="152" t="s">
        <v>380</v>
      </c>
      <c r="AA213" s="152" t="s">
        <v>381</v>
      </c>
      <c r="AB213" s="152" t="s">
        <v>215</v>
      </c>
      <c r="AC213" s="70" t="str">
        <f t="shared" si="9"/>
        <v>0100</v>
      </c>
      <c r="AD213" s="70" t="str">
        <f t="shared" si="10"/>
        <v>20194830100</v>
      </c>
      <c r="AE213" s="70" t="str">
        <f t="shared" si="11"/>
        <v>2019483010041000</v>
      </c>
      <c r="AG213">
        <v>300000</v>
      </c>
      <c r="AI213">
        <v>300000</v>
      </c>
      <c r="AJ213">
        <v>0</v>
      </c>
      <c r="AK213">
        <v>300000</v>
      </c>
    </row>
    <row r="214" spans="1:39">
      <c r="A214" s="152" t="s">
        <v>361</v>
      </c>
      <c r="B214" s="152" t="s">
        <v>641</v>
      </c>
      <c r="C214" s="152" t="s">
        <v>302</v>
      </c>
      <c r="D214" s="152" t="s">
        <v>389</v>
      </c>
      <c r="E214" s="152" t="s">
        <v>302</v>
      </c>
      <c r="F214" s="152" t="s">
        <v>519</v>
      </c>
      <c r="G214" s="152" t="s">
        <v>520</v>
      </c>
      <c r="H214" s="152" t="s">
        <v>623</v>
      </c>
      <c r="I214" s="152" t="s">
        <v>624</v>
      </c>
      <c r="J214" s="152" t="s">
        <v>808</v>
      </c>
      <c r="K214" s="152" t="s">
        <v>389</v>
      </c>
      <c r="L214" s="152" t="s">
        <v>393</v>
      </c>
      <c r="M214" s="152" t="s">
        <v>626</v>
      </c>
      <c r="N214" s="152" t="s">
        <v>519</v>
      </c>
      <c r="O214" s="152" t="s">
        <v>623</v>
      </c>
      <c r="P214" s="152" t="s">
        <v>79</v>
      </c>
      <c r="Q214" s="152" t="s">
        <v>711</v>
      </c>
      <c r="R214" s="152" t="s">
        <v>809</v>
      </c>
      <c r="S214" s="152" t="s">
        <v>810</v>
      </c>
      <c r="T214" s="152" t="s">
        <v>566</v>
      </c>
      <c r="U214" s="152" t="s">
        <v>712</v>
      </c>
      <c r="V214" s="152" t="s">
        <v>811</v>
      </c>
      <c r="W214" s="152" t="s">
        <v>812</v>
      </c>
      <c r="X214" s="152" t="s">
        <v>42</v>
      </c>
      <c r="Y214" s="152" t="s">
        <v>379</v>
      </c>
      <c r="Z214" s="152" t="s">
        <v>380</v>
      </c>
      <c r="AA214" s="152" t="s">
        <v>381</v>
      </c>
      <c r="AB214" s="152" t="s">
        <v>218</v>
      </c>
      <c r="AC214" s="70" t="str">
        <f t="shared" si="9"/>
        <v>0100</v>
      </c>
      <c r="AD214" s="70" t="str">
        <f t="shared" si="10"/>
        <v>20190830100</v>
      </c>
      <c r="AE214" s="70" t="str">
        <f t="shared" si="11"/>
        <v>2019083010041000</v>
      </c>
      <c r="AG214">
        <v>300000</v>
      </c>
      <c r="AI214">
        <v>300000</v>
      </c>
      <c r="AJ214">
        <v>300000</v>
      </c>
      <c r="AK214">
        <v>0</v>
      </c>
    </row>
    <row r="215" spans="1:39">
      <c r="A215" s="152" t="s">
        <v>361</v>
      </c>
      <c r="B215" s="152" t="s">
        <v>641</v>
      </c>
      <c r="C215" s="152" t="s">
        <v>302</v>
      </c>
      <c r="D215" s="152" t="s">
        <v>389</v>
      </c>
      <c r="E215" s="152" t="s">
        <v>302</v>
      </c>
      <c r="F215" s="152" t="s">
        <v>519</v>
      </c>
      <c r="G215" s="152" t="s">
        <v>520</v>
      </c>
      <c r="H215" s="152" t="s">
        <v>623</v>
      </c>
      <c r="I215" s="152" t="s">
        <v>624</v>
      </c>
      <c r="J215" s="152" t="s">
        <v>808</v>
      </c>
      <c r="K215" s="152" t="s">
        <v>389</v>
      </c>
      <c r="L215" s="152" t="s">
        <v>393</v>
      </c>
      <c r="M215" s="152" t="s">
        <v>626</v>
      </c>
      <c r="N215" s="152" t="s">
        <v>519</v>
      </c>
      <c r="O215" s="152" t="s">
        <v>623</v>
      </c>
      <c r="P215" s="152" t="s">
        <v>79</v>
      </c>
      <c r="Q215" s="152" t="s">
        <v>711</v>
      </c>
      <c r="R215" s="152" t="s">
        <v>809</v>
      </c>
      <c r="S215" s="152" t="s">
        <v>810</v>
      </c>
      <c r="T215" s="152" t="s">
        <v>566</v>
      </c>
      <c r="U215" s="152" t="s">
        <v>712</v>
      </c>
      <c r="V215" s="152" t="s">
        <v>813</v>
      </c>
      <c r="W215" s="152" t="s">
        <v>814</v>
      </c>
      <c r="X215" s="152" t="s">
        <v>42</v>
      </c>
      <c r="Y215" s="152" t="s">
        <v>379</v>
      </c>
      <c r="Z215" s="152" t="s">
        <v>380</v>
      </c>
      <c r="AA215" s="152" t="s">
        <v>381</v>
      </c>
      <c r="AB215" s="152" t="s">
        <v>220</v>
      </c>
      <c r="AC215" s="70" t="str">
        <f t="shared" si="9"/>
        <v>0100</v>
      </c>
      <c r="AD215" s="70" t="str">
        <f t="shared" si="10"/>
        <v>20190930100</v>
      </c>
      <c r="AE215" s="70" t="str">
        <f t="shared" si="11"/>
        <v>2019093010041000</v>
      </c>
      <c r="AG215">
        <v>300000</v>
      </c>
      <c r="AI215">
        <v>300000</v>
      </c>
      <c r="AJ215">
        <v>0</v>
      </c>
      <c r="AK215">
        <v>0</v>
      </c>
      <c r="AM215">
        <v>300000</v>
      </c>
    </row>
    <row r="216" spans="1:39">
      <c r="A216" s="152" t="s">
        <v>361</v>
      </c>
      <c r="B216" s="152" t="s">
        <v>641</v>
      </c>
      <c r="C216" s="152" t="s">
        <v>302</v>
      </c>
      <c r="D216" s="152" t="s">
        <v>389</v>
      </c>
      <c r="E216" s="152" t="s">
        <v>302</v>
      </c>
      <c r="F216" s="152" t="s">
        <v>519</v>
      </c>
      <c r="G216" s="152" t="s">
        <v>520</v>
      </c>
      <c r="H216" s="152" t="s">
        <v>623</v>
      </c>
      <c r="I216" s="152" t="s">
        <v>624</v>
      </c>
      <c r="J216" s="152" t="s">
        <v>808</v>
      </c>
      <c r="K216" s="152" t="s">
        <v>389</v>
      </c>
      <c r="L216" s="152" t="s">
        <v>393</v>
      </c>
      <c r="M216" s="152" t="s">
        <v>626</v>
      </c>
      <c r="N216" s="152" t="s">
        <v>519</v>
      </c>
      <c r="O216" s="152" t="s">
        <v>623</v>
      </c>
      <c r="P216" s="152" t="s">
        <v>79</v>
      </c>
      <c r="Q216" s="152" t="s">
        <v>711</v>
      </c>
      <c r="R216" s="152" t="s">
        <v>809</v>
      </c>
      <c r="S216" s="152" t="s">
        <v>810</v>
      </c>
      <c r="T216" s="152" t="s">
        <v>566</v>
      </c>
      <c r="U216" s="152" t="s">
        <v>712</v>
      </c>
      <c r="V216" s="152" t="s">
        <v>815</v>
      </c>
      <c r="W216" s="152" t="s">
        <v>816</v>
      </c>
      <c r="X216" s="152" t="s">
        <v>42</v>
      </c>
      <c r="Y216" s="152" t="s">
        <v>379</v>
      </c>
      <c r="Z216" s="152" t="s">
        <v>380</v>
      </c>
      <c r="AA216" s="152" t="s">
        <v>381</v>
      </c>
      <c r="AB216" s="152" t="s">
        <v>222</v>
      </c>
      <c r="AC216" s="70" t="str">
        <f t="shared" si="9"/>
        <v>0100</v>
      </c>
      <c r="AD216" s="70" t="str">
        <f t="shared" si="10"/>
        <v>20192030100</v>
      </c>
      <c r="AE216" s="70" t="str">
        <f t="shared" si="11"/>
        <v>2019203010041000</v>
      </c>
      <c r="AG216">
        <v>300000</v>
      </c>
      <c r="AI216">
        <v>300000</v>
      </c>
      <c r="AJ216">
        <v>0</v>
      </c>
      <c r="AK216">
        <v>0</v>
      </c>
      <c r="AM216">
        <v>300000</v>
      </c>
    </row>
    <row r="217" spans="1:39">
      <c r="A217" s="152" t="s">
        <v>361</v>
      </c>
      <c r="B217" s="152" t="s">
        <v>641</v>
      </c>
      <c r="C217" s="152" t="s">
        <v>302</v>
      </c>
      <c r="D217" s="152" t="s">
        <v>389</v>
      </c>
      <c r="E217" s="152" t="s">
        <v>302</v>
      </c>
      <c r="F217" s="152" t="s">
        <v>519</v>
      </c>
      <c r="G217" s="152" t="s">
        <v>520</v>
      </c>
      <c r="H217" s="152" t="s">
        <v>623</v>
      </c>
      <c r="I217" s="152" t="s">
        <v>624</v>
      </c>
      <c r="J217" s="152" t="s">
        <v>808</v>
      </c>
      <c r="K217" s="152" t="s">
        <v>389</v>
      </c>
      <c r="L217" s="152" t="s">
        <v>393</v>
      </c>
      <c r="M217" s="152" t="s">
        <v>626</v>
      </c>
      <c r="N217" s="152" t="s">
        <v>519</v>
      </c>
      <c r="O217" s="152" t="s">
        <v>623</v>
      </c>
      <c r="P217" s="152" t="s">
        <v>79</v>
      </c>
      <c r="Q217" s="152" t="s">
        <v>711</v>
      </c>
      <c r="R217" s="152" t="s">
        <v>809</v>
      </c>
      <c r="S217" s="152" t="s">
        <v>810</v>
      </c>
      <c r="T217" s="152" t="s">
        <v>758</v>
      </c>
      <c r="U217" s="152" t="s">
        <v>759</v>
      </c>
      <c r="V217" s="152" t="s">
        <v>817</v>
      </c>
      <c r="W217" s="152" t="s">
        <v>818</v>
      </c>
      <c r="X217" s="152" t="s">
        <v>42</v>
      </c>
      <c r="Y217" s="152" t="s">
        <v>379</v>
      </c>
      <c r="Z217" s="152" t="s">
        <v>380</v>
      </c>
      <c r="AA217" s="152" t="s">
        <v>381</v>
      </c>
      <c r="AB217" s="152" t="s">
        <v>274</v>
      </c>
      <c r="AC217" s="70" t="str">
        <f t="shared" si="9"/>
        <v>0100</v>
      </c>
      <c r="AD217" s="70" t="str">
        <f t="shared" si="10"/>
        <v>20195330100</v>
      </c>
      <c r="AE217" s="70" t="str">
        <f t="shared" si="11"/>
        <v>2019533010041000</v>
      </c>
      <c r="AG217">
        <v>18816356</v>
      </c>
      <c r="AI217">
        <v>18816356</v>
      </c>
      <c r="AJ217">
        <v>0</v>
      </c>
      <c r="AK217">
        <v>0</v>
      </c>
      <c r="AM217">
        <v>18816356</v>
      </c>
    </row>
    <row r="218" spans="1:39">
      <c r="A218" s="152" t="s">
        <v>361</v>
      </c>
      <c r="B218" s="152" t="s">
        <v>641</v>
      </c>
      <c r="C218" s="152" t="s">
        <v>302</v>
      </c>
      <c r="D218" s="152" t="s">
        <v>389</v>
      </c>
      <c r="E218" s="152" t="s">
        <v>302</v>
      </c>
      <c r="F218" s="152" t="s">
        <v>519</v>
      </c>
      <c r="G218" s="152" t="s">
        <v>520</v>
      </c>
      <c r="H218" s="152" t="s">
        <v>623</v>
      </c>
      <c r="I218" s="152" t="s">
        <v>624</v>
      </c>
      <c r="J218" s="152" t="s">
        <v>819</v>
      </c>
      <c r="K218" s="152" t="s">
        <v>389</v>
      </c>
      <c r="L218" s="152" t="s">
        <v>393</v>
      </c>
      <c r="M218" s="152" t="s">
        <v>626</v>
      </c>
      <c r="N218" s="152" t="s">
        <v>519</v>
      </c>
      <c r="O218" s="152" t="s">
        <v>623</v>
      </c>
      <c r="P218" s="152" t="s">
        <v>79</v>
      </c>
      <c r="Q218" s="152" t="s">
        <v>711</v>
      </c>
      <c r="R218" s="152" t="s">
        <v>820</v>
      </c>
      <c r="S218" s="152" t="s">
        <v>821</v>
      </c>
      <c r="T218" s="152" t="s">
        <v>758</v>
      </c>
      <c r="U218" s="152" t="s">
        <v>759</v>
      </c>
      <c r="V218" s="152" t="s">
        <v>822</v>
      </c>
      <c r="W218" s="152" t="s">
        <v>823</v>
      </c>
      <c r="X218" s="152" t="s">
        <v>42</v>
      </c>
      <c r="Y218" s="152" t="s">
        <v>379</v>
      </c>
      <c r="Z218" s="152" t="s">
        <v>380</v>
      </c>
      <c r="AA218" s="152" t="s">
        <v>381</v>
      </c>
      <c r="AB218" s="152" t="s">
        <v>277</v>
      </c>
      <c r="AC218" s="70" t="str">
        <f t="shared" si="9"/>
        <v>0100</v>
      </c>
      <c r="AD218" s="70" t="str">
        <f t="shared" si="10"/>
        <v>20195030100</v>
      </c>
      <c r="AE218" s="70" t="str">
        <f t="shared" si="11"/>
        <v>2019503010041000</v>
      </c>
      <c r="AG218">
        <v>8120154</v>
      </c>
      <c r="AI218">
        <v>8120154</v>
      </c>
      <c r="AJ218">
        <v>0.01</v>
      </c>
      <c r="AK218">
        <v>0</v>
      </c>
      <c r="AM218">
        <v>8120153.9900000002</v>
      </c>
    </row>
    <row r="219" spans="1:39">
      <c r="A219" s="152" t="s">
        <v>361</v>
      </c>
      <c r="B219" s="152" t="s">
        <v>641</v>
      </c>
      <c r="C219" s="152" t="s">
        <v>302</v>
      </c>
      <c r="D219" s="152" t="s">
        <v>389</v>
      </c>
      <c r="E219" s="152" t="s">
        <v>302</v>
      </c>
      <c r="F219" s="152" t="s">
        <v>519</v>
      </c>
      <c r="G219" s="152" t="s">
        <v>520</v>
      </c>
      <c r="H219" s="152" t="s">
        <v>623</v>
      </c>
      <c r="I219" s="152" t="s">
        <v>624</v>
      </c>
      <c r="J219" s="152" t="s">
        <v>824</v>
      </c>
      <c r="K219" s="152" t="s">
        <v>389</v>
      </c>
      <c r="L219" s="152" t="s">
        <v>393</v>
      </c>
      <c r="M219" s="152" t="s">
        <v>626</v>
      </c>
      <c r="N219" s="152" t="s">
        <v>519</v>
      </c>
      <c r="O219" s="152" t="s">
        <v>623</v>
      </c>
      <c r="P219" s="152" t="s">
        <v>79</v>
      </c>
      <c r="Q219" s="152" t="s">
        <v>711</v>
      </c>
      <c r="R219" s="152" t="s">
        <v>825</v>
      </c>
      <c r="S219" s="152" t="s">
        <v>826</v>
      </c>
      <c r="T219" s="152" t="s">
        <v>566</v>
      </c>
      <c r="U219" s="152" t="s">
        <v>712</v>
      </c>
      <c r="V219" s="152" t="s">
        <v>827</v>
      </c>
      <c r="W219" s="152" t="s">
        <v>828</v>
      </c>
      <c r="X219" s="152" t="s">
        <v>51</v>
      </c>
      <c r="Y219" s="152" t="s">
        <v>489</v>
      </c>
      <c r="Z219" s="152" t="s">
        <v>380</v>
      </c>
      <c r="AA219" s="152" t="s">
        <v>381</v>
      </c>
      <c r="AB219" s="152" t="s">
        <v>227</v>
      </c>
      <c r="AC219" s="70" t="str">
        <f t="shared" si="9"/>
        <v>0100</v>
      </c>
      <c r="AD219" s="70" t="str">
        <f t="shared" si="10"/>
        <v>20193540100</v>
      </c>
      <c r="AE219" s="70" t="str">
        <f t="shared" si="11"/>
        <v>2019354010041000</v>
      </c>
      <c r="AG219">
        <v>350000</v>
      </c>
      <c r="AI219">
        <v>0</v>
      </c>
      <c r="AJ219">
        <v>0</v>
      </c>
      <c r="AK219">
        <v>0</v>
      </c>
    </row>
    <row r="220" spans="1:39">
      <c r="A220" s="152" t="s">
        <v>361</v>
      </c>
      <c r="B220" s="152" t="s">
        <v>641</v>
      </c>
      <c r="C220" s="152" t="s">
        <v>302</v>
      </c>
      <c r="D220" s="152" t="s">
        <v>389</v>
      </c>
      <c r="E220" s="152" t="s">
        <v>302</v>
      </c>
      <c r="F220" s="152" t="s">
        <v>519</v>
      </c>
      <c r="G220" s="152" t="s">
        <v>520</v>
      </c>
      <c r="H220" s="152" t="s">
        <v>623</v>
      </c>
      <c r="I220" s="152" t="s">
        <v>624</v>
      </c>
      <c r="J220" s="152" t="s">
        <v>824</v>
      </c>
      <c r="K220" s="152" t="s">
        <v>389</v>
      </c>
      <c r="L220" s="152" t="s">
        <v>393</v>
      </c>
      <c r="M220" s="152" t="s">
        <v>626</v>
      </c>
      <c r="N220" s="152" t="s">
        <v>519</v>
      </c>
      <c r="O220" s="152" t="s">
        <v>623</v>
      </c>
      <c r="P220" s="152" t="s">
        <v>79</v>
      </c>
      <c r="Q220" s="152" t="s">
        <v>711</v>
      </c>
      <c r="R220" s="152" t="s">
        <v>825</v>
      </c>
      <c r="S220" s="152" t="s">
        <v>826</v>
      </c>
      <c r="T220" s="152" t="s">
        <v>566</v>
      </c>
      <c r="U220" s="152" t="s">
        <v>712</v>
      </c>
      <c r="V220" s="152" t="s">
        <v>829</v>
      </c>
      <c r="W220" s="152" t="s">
        <v>830</v>
      </c>
      <c r="X220" s="152" t="s">
        <v>42</v>
      </c>
      <c r="Y220" s="152" t="s">
        <v>379</v>
      </c>
      <c r="Z220" s="152" t="s">
        <v>380</v>
      </c>
      <c r="AA220" s="152" t="s">
        <v>381</v>
      </c>
      <c r="AB220" s="152" t="s">
        <v>225</v>
      </c>
      <c r="AC220" s="70" t="str">
        <f t="shared" si="9"/>
        <v>0100</v>
      </c>
      <c r="AD220" s="70" t="str">
        <f t="shared" si="10"/>
        <v>20194730100</v>
      </c>
      <c r="AE220" s="70" t="str">
        <f t="shared" si="11"/>
        <v>2019473010041000</v>
      </c>
      <c r="AG220">
        <v>500000</v>
      </c>
      <c r="AI220">
        <v>500000</v>
      </c>
      <c r="AJ220">
        <v>500000</v>
      </c>
      <c r="AK220">
        <v>0</v>
      </c>
    </row>
    <row r="221" spans="1:39">
      <c r="A221" s="152" t="s">
        <v>361</v>
      </c>
      <c r="B221" s="152" t="s">
        <v>641</v>
      </c>
      <c r="C221" s="152" t="s">
        <v>302</v>
      </c>
      <c r="D221" s="152" t="s">
        <v>389</v>
      </c>
      <c r="E221" s="152" t="s">
        <v>302</v>
      </c>
      <c r="F221" s="152" t="s">
        <v>519</v>
      </c>
      <c r="G221" s="152" t="s">
        <v>520</v>
      </c>
      <c r="H221" s="152" t="s">
        <v>623</v>
      </c>
      <c r="I221" s="152" t="s">
        <v>624</v>
      </c>
      <c r="J221" s="152" t="s">
        <v>824</v>
      </c>
      <c r="K221" s="152" t="s">
        <v>389</v>
      </c>
      <c r="L221" s="152" t="s">
        <v>393</v>
      </c>
      <c r="M221" s="152" t="s">
        <v>626</v>
      </c>
      <c r="N221" s="152" t="s">
        <v>519</v>
      </c>
      <c r="O221" s="152" t="s">
        <v>623</v>
      </c>
      <c r="P221" s="152" t="s">
        <v>79</v>
      </c>
      <c r="Q221" s="152" t="s">
        <v>711</v>
      </c>
      <c r="R221" s="152" t="s">
        <v>825</v>
      </c>
      <c r="S221" s="152" t="s">
        <v>826</v>
      </c>
      <c r="T221" s="152" t="s">
        <v>758</v>
      </c>
      <c r="U221" s="152" t="s">
        <v>759</v>
      </c>
      <c r="V221" s="152" t="s">
        <v>831</v>
      </c>
      <c r="W221" s="152" t="s">
        <v>832</v>
      </c>
      <c r="X221" s="152" t="s">
        <v>42</v>
      </c>
      <c r="Y221" s="152" t="s">
        <v>379</v>
      </c>
      <c r="Z221" s="152" t="s">
        <v>380</v>
      </c>
      <c r="AA221" s="152" t="s">
        <v>381</v>
      </c>
      <c r="AB221" s="152" t="s">
        <v>280</v>
      </c>
      <c r="AC221" s="70" t="str">
        <f t="shared" si="9"/>
        <v>0100</v>
      </c>
      <c r="AD221" s="70" t="str">
        <f t="shared" si="10"/>
        <v>20195530100</v>
      </c>
      <c r="AE221" s="70" t="str">
        <f t="shared" si="11"/>
        <v>2019553010041000</v>
      </c>
      <c r="AG221">
        <v>2240042</v>
      </c>
      <c r="AI221">
        <v>2240042</v>
      </c>
      <c r="AJ221">
        <v>0</v>
      </c>
      <c r="AK221">
        <v>0</v>
      </c>
      <c r="AM221">
        <v>2240042</v>
      </c>
    </row>
    <row r="222" spans="1:39">
      <c r="A222" s="152" t="s">
        <v>361</v>
      </c>
      <c r="B222" s="152" t="s">
        <v>641</v>
      </c>
      <c r="C222" s="152" t="s">
        <v>302</v>
      </c>
      <c r="D222" s="152" t="s">
        <v>389</v>
      </c>
      <c r="E222" s="152" t="s">
        <v>302</v>
      </c>
      <c r="F222" s="152" t="s">
        <v>519</v>
      </c>
      <c r="G222" s="152" t="s">
        <v>520</v>
      </c>
      <c r="H222" s="152" t="s">
        <v>623</v>
      </c>
      <c r="I222" s="152" t="s">
        <v>624</v>
      </c>
      <c r="J222" s="152" t="s">
        <v>833</v>
      </c>
      <c r="K222" s="152" t="s">
        <v>389</v>
      </c>
      <c r="L222" s="152" t="s">
        <v>393</v>
      </c>
      <c r="M222" s="152" t="s">
        <v>626</v>
      </c>
      <c r="N222" s="152" t="s">
        <v>519</v>
      </c>
      <c r="O222" s="152" t="s">
        <v>623</v>
      </c>
      <c r="P222" s="152" t="s">
        <v>79</v>
      </c>
      <c r="Q222" s="152" t="s">
        <v>711</v>
      </c>
      <c r="R222" s="152" t="s">
        <v>834</v>
      </c>
      <c r="S222" s="152" t="s">
        <v>835</v>
      </c>
      <c r="T222" s="152" t="s">
        <v>566</v>
      </c>
      <c r="U222" s="152" t="s">
        <v>712</v>
      </c>
      <c r="V222" s="152" t="s">
        <v>836</v>
      </c>
      <c r="W222" s="152" t="s">
        <v>837</v>
      </c>
      <c r="X222" s="152" t="s">
        <v>42</v>
      </c>
      <c r="Y222" s="152" t="s">
        <v>379</v>
      </c>
      <c r="Z222" s="152" t="s">
        <v>380</v>
      </c>
      <c r="AA222" s="152" t="s">
        <v>381</v>
      </c>
      <c r="AB222" s="152" t="s">
        <v>230</v>
      </c>
      <c r="AC222" s="70" t="str">
        <f t="shared" si="9"/>
        <v>0100</v>
      </c>
      <c r="AD222" s="70" t="str">
        <f t="shared" si="10"/>
        <v>20190430100</v>
      </c>
      <c r="AE222" s="70" t="str">
        <f t="shared" si="11"/>
        <v>2019043010041000</v>
      </c>
      <c r="AG222">
        <v>250000</v>
      </c>
      <c r="AI222">
        <v>0</v>
      </c>
      <c r="AJ222">
        <v>0</v>
      </c>
      <c r="AK222">
        <v>0</v>
      </c>
    </row>
    <row r="223" spans="1:39">
      <c r="A223" s="152" t="s">
        <v>361</v>
      </c>
      <c r="B223" s="152" t="s">
        <v>641</v>
      </c>
      <c r="C223" s="152" t="s">
        <v>302</v>
      </c>
      <c r="D223" s="152" t="s">
        <v>389</v>
      </c>
      <c r="E223" s="152" t="s">
        <v>302</v>
      </c>
      <c r="F223" s="152" t="s">
        <v>519</v>
      </c>
      <c r="G223" s="152" t="s">
        <v>520</v>
      </c>
      <c r="H223" s="152" t="s">
        <v>623</v>
      </c>
      <c r="I223" s="152" t="s">
        <v>624</v>
      </c>
      <c r="J223" s="152" t="s">
        <v>838</v>
      </c>
      <c r="K223" s="152" t="s">
        <v>389</v>
      </c>
      <c r="L223" s="152" t="s">
        <v>393</v>
      </c>
      <c r="M223" s="152" t="s">
        <v>626</v>
      </c>
      <c r="N223" s="152" t="s">
        <v>519</v>
      </c>
      <c r="O223" s="152" t="s">
        <v>623</v>
      </c>
      <c r="P223" s="152" t="s">
        <v>79</v>
      </c>
      <c r="Q223" s="152" t="s">
        <v>711</v>
      </c>
      <c r="R223" s="152" t="s">
        <v>839</v>
      </c>
      <c r="S223" s="152" t="s">
        <v>840</v>
      </c>
      <c r="T223" s="152" t="s">
        <v>566</v>
      </c>
      <c r="U223" s="152" t="s">
        <v>712</v>
      </c>
      <c r="V223" s="152" t="s">
        <v>841</v>
      </c>
      <c r="W223" s="152" t="s">
        <v>842</v>
      </c>
      <c r="X223" s="152" t="s">
        <v>42</v>
      </c>
      <c r="Y223" s="152" t="s">
        <v>379</v>
      </c>
      <c r="Z223" s="152" t="s">
        <v>380</v>
      </c>
      <c r="AA223" s="152" t="s">
        <v>381</v>
      </c>
      <c r="AB223" s="152" t="s">
        <v>233</v>
      </c>
      <c r="AC223" s="70" t="str">
        <f t="shared" si="9"/>
        <v>0100</v>
      </c>
      <c r="AD223" s="70" t="str">
        <f t="shared" si="10"/>
        <v>20191130100</v>
      </c>
      <c r="AE223" s="70" t="str">
        <f t="shared" si="11"/>
        <v>2019113010041000</v>
      </c>
      <c r="AG223">
        <v>250000</v>
      </c>
      <c r="AI223">
        <v>250000</v>
      </c>
      <c r="AJ223">
        <v>250000</v>
      </c>
      <c r="AK223">
        <v>0</v>
      </c>
    </row>
    <row r="224" spans="1:39">
      <c r="A224" s="152" t="s">
        <v>361</v>
      </c>
      <c r="B224" s="152" t="s">
        <v>641</v>
      </c>
      <c r="C224" s="152" t="s">
        <v>302</v>
      </c>
      <c r="D224" s="152" t="s">
        <v>389</v>
      </c>
      <c r="E224" s="152" t="s">
        <v>302</v>
      </c>
      <c r="F224" s="152" t="s">
        <v>519</v>
      </c>
      <c r="G224" s="152" t="s">
        <v>520</v>
      </c>
      <c r="H224" s="152" t="s">
        <v>623</v>
      </c>
      <c r="I224" s="152" t="s">
        <v>624</v>
      </c>
      <c r="J224" s="152" t="s">
        <v>843</v>
      </c>
      <c r="K224" s="152" t="s">
        <v>389</v>
      </c>
      <c r="L224" s="152" t="s">
        <v>393</v>
      </c>
      <c r="M224" s="152" t="s">
        <v>626</v>
      </c>
      <c r="N224" s="152" t="s">
        <v>519</v>
      </c>
      <c r="O224" s="152" t="s">
        <v>623</v>
      </c>
      <c r="P224" s="152" t="s">
        <v>79</v>
      </c>
      <c r="Q224" s="152" t="s">
        <v>711</v>
      </c>
      <c r="R224" s="152" t="s">
        <v>844</v>
      </c>
      <c r="S224" s="152" t="s">
        <v>845</v>
      </c>
      <c r="T224" s="152" t="s">
        <v>566</v>
      </c>
      <c r="U224" s="152" t="s">
        <v>712</v>
      </c>
      <c r="V224" s="152" t="s">
        <v>846</v>
      </c>
      <c r="W224" s="152" t="s">
        <v>847</v>
      </c>
      <c r="X224" s="152" t="s">
        <v>51</v>
      </c>
      <c r="Y224" s="152" t="s">
        <v>489</v>
      </c>
      <c r="Z224" s="152" t="s">
        <v>380</v>
      </c>
      <c r="AA224" s="152" t="s">
        <v>381</v>
      </c>
      <c r="AB224" s="152" t="s">
        <v>238</v>
      </c>
      <c r="AC224" s="70" t="str">
        <f t="shared" si="9"/>
        <v>0100</v>
      </c>
      <c r="AD224" s="70" t="str">
        <f t="shared" si="10"/>
        <v>20193440100</v>
      </c>
      <c r="AE224" s="70" t="str">
        <f t="shared" si="11"/>
        <v>2019344010041000</v>
      </c>
      <c r="AG224">
        <v>200000</v>
      </c>
      <c r="AI224">
        <v>0</v>
      </c>
      <c r="AJ224">
        <v>0</v>
      </c>
      <c r="AK224">
        <v>0</v>
      </c>
    </row>
    <row r="225" spans="1:39">
      <c r="A225" s="152" t="s">
        <v>361</v>
      </c>
      <c r="B225" s="152" t="s">
        <v>641</v>
      </c>
      <c r="C225" s="152" t="s">
        <v>302</v>
      </c>
      <c r="D225" s="152" t="s">
        <v>389</v>
      </c>
      <c r="E225" s="152" t="s">
        <v>302</v>
      </c>
      <c r="F225" s="152" t="s">
        <v>519</v>
      </c>
      <c r="G225" s="152" t="s">
        <v>520</v>
      </c>
      <c r="H225" s="152" t="s">
        <v>623</v>
      </c>
      <c r="I225" s="152" t="s">
        <v>624</v>
      </c>
      <c r="J225" s="152" t="s">
        <v>843</v>
      </c>
      <c r="K225" s="152" t="s">
        <v>389</v>
      </c>
      <c r="L225" s="152" t="s">
        <v>393</v>
      </c>
      <c r="M225" s="152" t="s">
        <v>626</v>
      </c>
      <c r="N225" s="152" t="s">
        <v>519</v>
      </c>
      <c r="O225" s="152" t="s">
        <v>623</v>
      </c>
      <c r="P225" s="152" t="s">
        <v>79</v>
      </c>
      <c r="Q225" s="152" t="s">
        <v>711</v>
      </c>
      <c r="R225" s="152" t="s">
        <v>844</v>
      </c>
      <c r="S225" s="152" t="s">
        <v>845</v>
      </c>
      <c r="T225" s="152" t="s">
        <v>566</v>
      </c>
      <c r="U225" s="152" t="s">
        <v>712</v>
      </c>
      <c r="V225" s="152" t="s">
        <v>848</v>
      </c>
      <c r="W225" s="152" t="s">
        <v>849</v>
      </c>
      <c r="X225" s="152" t="s">
        <v>42</v>
      </c>
      <c r="Y225" s="152" t="s">
        <v>379</v>
      </c>
      <c r="Z225" s="152" t="s">
        <v>380</v>
      </c>
      <c r="AA225" s="152" t="s">
        <v>381</v>
      </c>
      <c r="AB225" s="152" t="s">
        <v>236</v>
      </c>
      <c r="AC225" s="70" t="str">
        <f t="shared" si="9"/>
        <v>0100</v>
      </c>
      <c r="AD225" s="70" t="str">
        <f t="shared" si="10"/>
        <v>20194330100</v>
      </c>
      <c r="AE225" s="70" t="str">
        <f t="shared" si="11"/>
        <v>2019433010041000</v>
      </c>
      <c r="AG225">
        <v>659340</v>
      </c>
      <c r="AI225">
        <v>659340</v>
      </c>
      <c r="AJ225">
        <v>0</v>
      </c>
      <c r="AK225">
        <v>0</v>
      </c>
      <c r="AM225">
        <v>659340</v>
      </c>
    </row>
    <row r="226" spans="1:39">
      <c r="A226" s="152" t="s">
        <v>361</v>
      </c>
      <c r="B226" s="152" t="s">
        <v>641</v>
      </c>
      <c r="C226" s="152" t="s">
        <v>302</v>
      </c>
      <c r="D226" s="152" t="s">
        <v>389</v>
      </c>
      <c r="E226" s="152" t="s">
        <v>302</v>
      </c>
      <c r="F226" s="152" t="s">
        <v>519</v>
      </c>
      <c r="G226" s="152" t="s">
        <v>520</v>
      </c>
      <c r="H226" s="152" t="s">
        <v>623</v>
      </c>
      <c r="I226" s="152" t="s">
        <v>624</v>
      </c>
      <c r="J226" s="152" t="s">
        <v>850</v>
      </c>
      <c r="K226" s="152" t="s">
        <v>389</v>
      </c>
      <c r="L226" s="152" t="s">
        <v>393</v>
      </c>
      <c r="M226" s="152" t="s">
        <v>626</v>
      </c>
      <c r="N226" s="152" t="s">
        <v>519</v>
      </c>
      <c r="O226" s="152" t="s">
        <v>623</v>
      </c>
      <c r="P226" s="152" t="s">
        <v>79</v>
      </c>
      <c r="Q226" s="152" t="s">
        <v>711</v>
      </c>
      <c r="R226" s="152" t="s">
        <v>851</v>
      </c>
      <c r="S226" s="152" t="s">
        <v>852</v>
      </c>
      <c r="T226" s="152" t="s">
        <v>566</v>
      </c>
      <c r="U226" s="152" t="s">
        <v>712</v>
      </c>
      <c r="V226" s="152" t="s">
        <v>853</v>
      </c>
      <c r="W226" s="152" t="s">
        <v>854</v>
      </c>
      <c r="X226" s="152" t="s">
        <v>42</v>
      </c>
      <c r="Y226" s="152" t="s">
        <v>379</v>
      </c>
      <c r="Z226" s="152" t="s">
        <v>380</v>
      </c>
      <c r="AA226" s="152" t="s">
        <v>381</v>
      </c>
      <c r="AB226" s="152" t="s">
        <v>241</v>
      </c>
      <c r="AC226" s="70" t="str">
        <f t="shared" si="9"/>
        <v>0100</v>
      </c>
      <c r="AD226" s="70" t="str">
        <f t="shared" si="10"/>
        <v>20193930100</v>
      </c>
      <c r="AE226" s="70" t="str">
        <f t="shared" si="11"/>
        <v>2019393010041000</v>
      </c>
      <c r="AG226">
        <v>400000</v>
      </c>
      <c r="AI226">
        <v>400000</v>
      </c>
      <c r="AJ226">
        <v>400000</v>
      </c>
      <c r="AK226">
        <v>0</v>
      </c>
    </row>
    <row r="227" spans="1:39">
      <c r="A227" s="152" t="s">
        <v>361</v>
      </c>
      <c r="B227" s="152" t="s">
        <v>641</v>
      </c>
      <c r="C227" s="152" t="s">
        <v>302</v>
      </c>
      <c r="D227" s="152" t="s">
        <v>389</v>
      </c>
      <c r="E227" s="152" t="s">
        <v>302</v>
      </c>
      <c r="F227" s="152" t="s">
        <v>519</v>
      </c>
      <c r="G227" s="152" t="s">
        <v>520</v>
      </c>
      <c r="H227" s="152" t="s">
        <v>623</v>
      </c>
      <c r="I227" s="152" t="s">
        <v>624</v>
      </c>
      <c r="J227" s="152" t="s">
        <v>850</v>
      </c>
      <c r="K227" s="152" t="s">
        <v>389</v>
      </c>
      <c r="L227" s="152" t="s">
        <v>393</v>
      </c>
      <c r="M227" s="152" t="s">
        <v>626</v>
      </c>
      <c r="N227" s="152" t="s">
        <v>519</v>
      </c>
      <c r="O227" s="152" t="s">
        <v>623</v>
      </c>
      <c r="P227" s="152" t="s">
        <v>79</v>
      </c>
      <c r="Q227" s="152" t="s">
        <v>711</v>
      </c>
      <c r="R227" s="152" t="s">
        <v>851</v>
      </c>
      <c r="S227" s="152" t="s">
        <v>852</v>
      </c>
      <c r="T227" s="152" t="s">
        <v>566</v>
      </c>
      <c r="U227" s="152" t="s">
        <v>712</v>
      </c>
      <c r="V227" s="152" t="s">
        <v>855</v>
      </c>
      <c r="W227" s="152" t="s">
        <v>856</v>
      </c>
      <c r="X227" s="152" t="s">
        <v>51</v>
      </c>
      <c r="Y227" s="152" t="s">
        <v>489</v>
      </c>
      <c r="Z227" s="152" t="s">
        <v>380</v>
      </c>
      <c r="AA227" s="152" t="s">
        <v>381</v>
      </c>
      <c r="AB227" s="152" t="s">
        <v>243</v>
      </c>
      <c r="AC227" s="70" t="str">
        <f t="shared" si="9"/>
        <v>0100</v>
      </c>
      <c r="AD227" s="70" t="str">
        <f t="shared" si="10"/>
        <v>20194140100</v>
      </c>
      <c r="AE227" s="70" t="str">
        <f t="shared" si="11"/>
        <v>2019414010041000</v>
      </c>
      <c r="AG227">
        <v>250000</v>
      </c>
      <c r="AI227">
        <v>250000</v>
      </c>
      <c r="AJ227">
        <v>250000</v>
      </c>
      <c r="AK227">
        <v>0</v>
      </c>
    </row>
    <row r="228" spans="1:39">
      <c r="A228" s="152" t="s">
        <v>361</v>
      </c>
      <c r="B228" s="152" t="s">
        <v>641</v>
      </c>
      <c r="C228" s="152" t="s">
        <v>302</v>
      </c>
      <c r="D228" s="152" t="s">
        <v>389</v>
      </c>
      <c r="E228" s="152" t="s">
        <v>302</v>
      </c>
      <c r="F228" s="152" t="s">
        <v>519</v>
      </c>
      <c r="G228" s="152" t="s">
        <v>520</v>
      </c>
      <c r="H228" s="152" t="s">
        <v>623</v>
      </c>
      <c r="I228" s="152" t="s">
        <v>624</v>
      </c>
      <c r="J228" s="152" t="s">
        <v>850</v>
      </c>
      <c r="K228" s="152" t="s">
        <v>389</v>
      </c>
      <c r="L228" s="152" t="s">
        <v>393</v>
      </c>
      <c r="M228" s="152" t="s">
        <v>626</v>
      </c>
      <c r="N228" s="152" t="s">
        <v>519</v>
      </c>
      <c r="O228" s="152" t="s">
        <v>623</v>
      </c>
      <c r="P228" s="152" t="s">
        <v>79</v>
      </c>
      <c r="Q228" s="152" t="s">
        <v>711</v>
      </c>
      <c r="R228" s="152" t="s">
        <v>851</v>
      </c>
      <c r="S228" s="152" t="s">
        <v>852</v>
      </c>
      <c r="T228" s="152" t="s">
        <v>566</v>
      </c>
      <c r="U228" s="152" t="s">
        <v>712</v>
      </c>
      <c r="V228" s="152" t="s">
        <v>855</v>
      </c>
      <c r="W228" s="152" t="s">
        <v>856</v>
      </c>
      <c r="X228" s="152" t="s">
        <v>42</v>
      </c>
      <c r="Y228" s="152" t="s">
        <v>379</v>
      </c>
      <c r="Z228" s="152" t="s">
        <v>380</v>
      </c>
      <c r="AA228" s="152" t="s">
        <v>381</v>
      </c>
      <c r="AB228" s="152" t="s">
        <v>243</v>
      </c>
      <c r="AC228" s="70" t="str">
        <f t="shared" si="9"/>
        <v>0100</v>
      </c>
      <c r="AD228" s="70" t="str">
        <f t="shared" si="10"/>
        <v>20194130100</v>
      </c>
      <c r="AE228" s="70" t="str">
        <f t="shared" si="11"/>
        <v>2019413010041000</v>
      </c>
      <c r="AG228">
        <v>250000</v>
      </c>
      <c r="AI228">
        <v>250000</v>
      </c>
      <c r="AJ228">
        <v>250000</v>
      </c>
      <c r="AK228">
        <v>0</v>
      </c>
    </row>
    <row r="229" spans="1:39">
      <c r="A229" s="152" t="s">
        <v>361</v>
      </c>
      <c r="B229" s="152" t="s">
        <v>641</v>
      </c>
      <c r="C229" s="152" t="s">
        <v>302</v>
      </c>
      <c r="D229" s="152" t="s">
        <v>389</v>
      </c>
      <c r="E229" s="152" t="s">
        <v>302</v>
      </c>
      <c r="F229" s="152" t="s">
        <v>519</v>
      </c>
      <c r="G229" s="152" t="s">
        <v>520</v>
      </c>
      <c r="H229" s="152" t="s">
        <v>623</v>
      </c>
      <c r="I229" s="152" t="s">
        <v>624</v>
      </c>
      <c r="J229" s="152" t="s">
        <v>857</v>
      </c>
      <c r="K229" s="152" t="s">
        <v>389</v>
      </c>
      <c r="L229" s="152" t="s">
        <v>393</v>
      </c>
      <c r="M229" s="152" t="s">
        <v>626</v>
      </c>
      <c r="N229" s="152" t="s">
        <v>519</v>
      </c>
      <c r="O229" s="152" t="s">
        <v>623</v>
      </c>
      <c r="P229" s="152" t="s">
        <v>79</v>
      </c>
      <c r="Q229" s="152" t="s">
        <v>711</v>
      </c>
      <c r="R229" s="152" t="s">
        <v>858</v>
      </c>
      <c r="S229" s="152" t="s">
        <v>845</v>
      </c>
      <c r="T229" s="152" t="s">
        <v>566</v>
      </c>
      <c r="U229" s="152" t="s">
        <v>712</v>
      </c>
      <c r="V229" s="152" t="s">
        <v>859</v>
      </c>
      <c r="W229" s="152" t="s">
        <v>860</v>
      </c>
      <c r="X229" s="152" t="s">
        <v>51</v>
      </c>
      <c r="Y229" s="152" t="s">
        <v>489</v>
      </c>
      <c r="Z229" s="152" t="s">
        <v>380</v>
      </c>
      <c r="AA229" s="152" t="s">
        <v>381</v>
      </c>
      <c r="AB229" s="152" t="s">
        <v>246</v>
      </c>
      <c r="AC229" s="70" t="str">
        <f t="shared" si="9"/>
        <v>0100</v>
      </c>
      <c r="AD229" s="70" t="str">
        <f t="shared" si="10"/>
        <v>20193740100</v>
      </c>
      <c r="AE229" s="70" t="str">
        <f t="shared" si="11"/>
        <v>2019374010041000</v>
      </c>
      <c r="AG229">
        <v>500000</v>
      </c>
      <c r="AI229">
        <v>0</v>
      </c>
      <c r="AJ229">
        <v>0</v>
      </c>
      <c r="AK229">
        <v>0</v>
      </c>
    </row>
    <row r="230" spans="1:39">
      <c r="A230" s="152" t="s">
        <v>361</v>
      </c>
      <c r="B230" s="152" t="s">
        <v>641</v>
      </c>
      <c r="C230" s="152" t="s">
        <v>302</v>
      </c>
      <c r="D230" s="152" t="s">
        <v>389</v>
      </c>
      <c r="E230" s="152" t="s">
        <v>302</v>
      </c>
      <c r="F230" s="152" t="s">
        <v>519</v>
      </c>
      <c r="G230" s="152" t="s">
        <v>520</v>
      </c>
      <c r="H230" s="152" t="s">
        <v>623</v>
      </c>
      <c r="I230" s="152" t="s">
        <v>624</v>
      </c>
      <c r="J230" s="152" t="s">
        <v>857</v>
      </c>
      <c r="K230" s="152" t="s">
        <v>389</v>
      </c>
      <c r="L230" s="152" t="s">
        <v>393</v>
      </c>
      <c r="M230" s="152" t="s">
        <v>626</v>
      </c>
      <c r="N230" s="152" t="s">
        <v>519</v>
      </c>
      <c r="O230" s="152" t="s">
        <v>623</v>
      </c>
      <c r="P230" s="152" t="s">
        <v>79</v>
      </c>
      <c r="Q230" s="152" t="s">
        <v>711</v>
      </c>
      <c r="R230" s="152" t="s">
        <v>858</v>
      </c>
      <c r="S230" s="152" t="s">
        <v>845</v>
      </c>
      <c r="T230" s="152" t="s">
        <v>566</v>
      </c>
      <c r="U230" s="152" t="s">
        <v>712</v>
      </c>
      <c r="V230" s="152" t="s">
        <v>859</v>
      </c>
      <c r="W230" s="152" t="s">
        <v>860</v>
      </c>
      <c r="X230" s="152" t="s">
        <v>42</v>
      </c>
      <c r="Y230" s="152" t="s">
        <v>379</v>
      </c>
      <c r="Z230" s="152" t="s">
        <v>380</v>
      </c>
      <c r="AA230" s="152" t="s">
        <v>381</v>
      </c>
      <c r="AB230" s="152" t="s">
        <v>246</v>
      </c>
      <c r="AC230" s="70" t="str">
        <f t="shared" si="9"/>
        <v>0100</v>
      </c>
      <c r="AD230" s="70" t="str">
        <f t="shared" si="10"/>
        <v>20193730100</v>
      </c>
      <c r="AE230" s="70" t="str">
        <f t="shared" si="11"/>
        <v>2019373010041000</v>
      </c>
      <c r="AG230"/>
      <c r="AI230">
        <v>500000</v>
      </c>
      <c r="AJ230">
        <v>500000</v>
      </c>
      <c r="AK230">
        <v>0</v>
      </c>
    </row>
    <row r="231" spans="1:39">
      <c r="A231" s="152" t="s">
        <v>361</v>
      </c>
      <c r="B231" s="152" t="s">
        <v>641</v>
      </c>
      <c r="C231" s="152" t="s">
        <v>302</v>
      </c>
      <c r="D231" s="152" t="s">
        <v>389</v>
      </c>
      <c r="E231" s="152" t="s">
        <v>302</v>
      </c>
      <c r="F231" s="152" t="s">
        <v>519</v>
      </c>
      <c r="G231" s="152" t="s">
        <v>520</v>
      </c>
      <c r="H231" s="152" t="s">
        <v>623</v>
      </c>
      <c r="I231" s="152" t="s">
        <v>624</v>
      </c>
      <c r="J231" s="152" t="s">
        <v>861</v>
      </c>
      <c r="K231" s="152" t="s">
        <v>389</v>
      </c>
      <c r="L231" s="152" t="s">
        <v>393</v>
      </c>
      <c r="M231" s="152" t="s">
        <v>626</v>
      </c>
      <c r="N231" s="152" t="s">
        <v>519</v>
      </c>
      <c r="O231" s="152" t="s">
        <v>623</v>
      </c>
      <c r="P231" s="152" t="s">
        <v>79</v>
      </c>
      <c r="Q231" s="152" t="s">
        <v>711</v>
      </c>
      <c r="R231" s="152" t="s">
        <v>862</v>
      </c>
      <c r="S231" s="152" t="s">
        <v>863</v>
      </c>
      <c r="T231" s="152" t="s">
        <v>566</v>
      </c>
      <c r="U231" s="152" t="s">
        <v>712</v>
      </c>
      <c r="V231" s="152" t="s">
        <v>864</v>
      </c>
      <c r="W231" s="152" t="s">
        <v>865</v>
      </c>
      <c r="X231" s="152" t="s">
        <v>51</v>
      </c>
      <c r="Y231" s="152" t="s">
        <v>489</v>
      </c>
      <c r="Z231" s="152" t="s">
        <v>380</v>
      </c>
      <c r="AA231" s="152" t="s">
        <v>381</v>
      </c>
      <c r="AB231" s="152" t="s">
        <v>249</v>
      </c>
      <c r="AC231" s="70" t="str">
        <f t="shared" si="9"/>
        <v>0100</v>
      </c>
      <c r="AD231" s="70" t="str">
        <f t="shared" si="10"/>
        <v>20193340100</v>
      </c>
      <c r="AE231" s="70" t="str">
        <f t="shared" si="11"/>
        <v>2019334010041000</v>
      </c>
      <c r="AG231">
        <v>500000</v>
      </c>
      <c r="AI231">
        <v>0</v>
      </c>
      <c r="AJ231">
        <v>0</v>
      </c>
      <c r="AK231">
        <v>0</v>
      </c>
    </row>
    <row r="232" spans="1:39">
      <c r="A232" s="152" t="s">
        <v>361</v>
      </c>
      <c r="B232" s="152" t="s">
        <v>641</v>
      </c>
      <c r="C232" s="152" t="s">
        <v>302</v>
      </c>
      <c r="D232" s="152" t="s">
        <v>389</v>
      </c>
      <c r="E232" s="152" t="s">
        <v>302</v>
      </c>
      <c r="F232" s="152" t="s">
        <v>519</v>
      </c>
      <c r="G232" s="152" t="s">
        <v>520</v>
      </c>
      <c r="H232" s="152" t="s">
        <v>623</v>
      </c>
      <c r="I232" s="152" t="s">
        <v>624</v>
      </c>
      <c r="J232" s="152" t="s">
        <v>866</v>
      </c>
      <c r="K232" s="152" t="s">
        <v>389</v>
      </c>
      <c r="L232" s="152" t="s">
        <v>393</v>
      </c>
      <c r="M232" s="152" t="s">
        <v>626</v>
      </c>
      <c r="N232" s="152" t="s">
        <v>519</v>
      </c>
      <c r="O232" s="152" t="s">
        <v>623</v>
      </c>
      <c r="P232" s="152" t="s">
        <v>79</v>
      </c>
      <c r="Q232" s="152" t="s">
        <v>711</v>
      </c>
      <c r="R232" s="152" t="s">
        <v>867</v>
      </c>
      <c r="S232" s="152" t="s">
        <v>868</v>
      </c>
      <c r="T232" s="152" t="s">
        <v>566</v>
      </c>
      <c r="U232" s="152" t="s">
        <v>712</v>
      </c>
      <c r="V232" s="152" t="s">
        <v>869</v>
      </c>
      <c r="W232" s="152" t="s">
        <v>870</v>
      </c>
      <c r="X232" s="152" t="s">
        <v>42</v>
      </c>
      <c r="Y232" s="152" t="s">
        <v>379</v>
      </c>
      <c r="Z232" s="152" t="s">
        <v>380</v>
      </c>
      <c r="AA232" s="152" t="s">
        <v>381</v>
      </c>
      <c r="AB232" s="152" t="s">
        <v>252</v>
      </c>
      <c r="AC232" s="70" t="str">
        <f t="shared" si="9"/>
        <v>0100</v>
      </c>
      <c r="AD232" s="70" t="str">
        <f t="shared" si="10"/>
        <v>20193130100</v>
      </c>
      <c r="AE232" s="70" t="str">
        <f t="shared" si="11"/>
        <v>2019313010041000</v>
      </c>
      <c r="AG232">
        <v>600000</v>
      </c>
      <c r="AI232">
        <v>600000</v>
      </c>
      <c r="AJ232">
        <v>0</v>
      </c>
      <c r="AK232">
        <v>0</v>
      </c>
      <c r="AM232">
        <v>600000</v>
      </c>
    </row>
    <row r="233" spans="1:39">
      <c r="A233" s="152" t="s">
        <v>361</v>
      </c>
      <c r="B233" s="152" t="s">
        <v>641</v>
      </c>
      <c r="C233" s="152" t="s">
        <v>302</v>
      </c>
      <c r="D233" s="152" t="s">
        <v>389</v>
      </c>
      <c r="E233" s="152" t="s">
        <v>302</v>
      </c>
      <c r="F233" s="152" t="s">
        <v>519</v>
      </c>
      <c r="G233" s="152" t="s">
        <v>520</v>
      </c>
      <c r="H233" s="152" t="s">
        <v>623</v>
      </c>
      <c r="I233" s="152" t="s">
        <v>624</v>
      </c>
      <c r="J233" s="152" t="s">
        <v>871</v>
      </c>
      <c r="K233" s="152" t="s">
        <v>389</v>
      </c>
      <c r="L233" s="152" t="s">
        <v>393</v>
      </c>
      <c r="M233" s="152" t="s">
        <v>626</v>
      </c>
      <c r="N233" s="152" t="s">
        <v>519</v>
      </c>
      <c r="O233" s="152" t="s">
        <v>623</v>
      </c>
      <c r="P233" s="152" t="s">
        <v>79</v>
      </c>
      <c r="Q233" s="152" t="s">
        <v>711</v>
      </c>
      <c r="R233" s="152" t="s">
        <v>872</v>
      </c>
      <c r="S233" s="152" t="s">
        <v>873</v>
      </c>
      <c r="T233" s="152" t="s">
        <v>566</v>
      </c>
      <c r="U233" s="152" t="s">
        <v>712</v>
      </c>
      <c r="V233" s="152" t="s">
        <v>874</v>
      </c>
      <c r="W233" s="152" t="s">
        <v>875</v>
      </c>
      <c r="X233" s="152" t="s">
        <v>42</v>
      </c>
      <c r="Y233" s="152" t="s">
        <v>379</v>
      </c>
      <c r="Z233" s="152" t="s">
        <v>380</v>
      </c>
      <c r="AA233" s="152" t="s">
        <v>381</v>
      </c>
      <c r="AB233" s="152" t="s">
        <v>255</v>
      </c>
      <c r="AC233" s="70" t="str">
        <f t="shared" si="9"/>
        <v>0100</v>
      </c>
      <c r="AD233" s="70" t="str">
        <f t="shared" si="10"/>
        <v>20192230100</v>
      </c>
      <c r="AE233" s="70" t="str">
        <f t="shared" si="11"/>
        <v>2019223010041000</v>
      </c>
      <c r="AG233">
        <v>200000</v>
      </c>
      <c r="AI233">
        <v>200000</v>
      </c>
      <c r="AJ233">
        <v>0</v>
      </c>
      <c r="AK233">
        <v>0</v>
      </c>
      <c r="AM233">
        <v>200000</v>
      </c>
    </row>
    <row r="234" spans="1:39">
      <c r="A234" s="152" t="s">
        <v>361</v>
      </c>
      <c r="B234" s="152" t="s">
        <v>641</v>
      </c>
      <c r="C234" s="152" t="s">
        <v>302</v>
      </c>
      <c r="D234" s="152" t="s">
        <v>389</v>
      </c>
      <c r="E234" s="152" t="s">
        <v>302</v>
      </c>
      <c r="F234" s="152" t="s">
        <v>519</v>
      </c>
      <c r="G234" s="152" t="s">
        <v>520</v>
      </c>
      <c r="H234" s="152" t="s">
        <v>623</v>
      </c>
      <c r="I234" s="152" t="s">
        <v>624</v>
      </c>
      <c r="J234" s="152" t="s">
        <v>876</v>
      </c>
      <c r="K234" s="152" t="s">
        <v>389</v>
      </c>
      <c r="L234" s="152" t="s">
        <v>393</v>
      </c>
      <c r="M234" s="152" t="s">
        <v>626</v>
      </c>
      <c r="N234" s="152" t="s">
        <v>519</v>
      </c>
      <c r="O234" s="152" t="s">
        <v>623</v>
      </c>
      <c r="P234" s="152" t="s">
        <v>79</v>
      </c>
      <c r="Q234" s="152" t="s">
        <v>711</v>
      </c>
      <c r="R234" s="152" t="s">
        <v>877</v>
      </c>
      <c r="S234" s="152" t="s">
        <v>878</v>
      </c>
      <c r="T234" s="152" t="s">
        <v>566</v>
      </c>
      <c r="U234" s="152" t="s">
        <v>712</v>
      </c>
      <c r="V234" s="152" t="s">
        <v>879</v>
      </c>
      <c r="W234" s="152" t="s">
        <v>880</v>
      </c>
      <c r="X234" s="152" t="s">
        <v>51</v>
      </c>
      <c r="Y234" s="152" t="s">
        <v>489</v>
      </c>
      <c r="Z234" s="152" t="s">
        <v>380</v>
      </c>
      <c r="AA234" s="152" t="s">
        <v>381</v>
      </c>
      <c r="AB234" s="152" t="s">
        <v>258</v>
      </c>
      <c r="AC234" s="70" t="str">
        <f t="shared" si="9"/>
        <v>0100</v>
      </c>
      <c r="AD234" s="70" t="str">
        <f t="shared" si="10"/>
        <v>20191840100</v>
      </c>
      <c r="AE234" s="70" t="str">
        <f t="shared" si="11"/>
        <v>2019184010041000</v>
      </c>
      <c r="AG234">
        <v>500000</v>
      </c>
      <c r="AI234">
        <v>0</v>
      </c>
      <c r="AJ234">
        <v>0</v>
      </c>
      <c r="AK234">
        <v>0</v>
      </c>
    </row>
    <row r="235" spans="1:39">
      <c r="A235" s="152" t="s">
        <v>361</v>
      </c>
      <c r="B235" s="152" t="s">
        <v>641</v>
      </c>
      <c r="C235" s="152" t="s">
        <v>302</v>
      </c>
      <c r="D235" s="152" t="s">
        <v>389</v>
      </c>
      <c r="E235" s="152" t="s">
        <v>302</v>
      </c>
      <c r="F235" s="152" t="s">
        <v>519</v>
      </c>
      <c r="G235" s="152" t="s">
        <v>520</v>
      </c>
      <c r="H235" s="152" t="s">
        <v>623</v>
      </c>
      <c r="I235" s="152" t="s">
        <v>624</v>
      </c>
      <c r="J235" s="152" t="s">
        <v>876</v>
      </c>
      <c r="K235" s="152" t="s">
        <v>389</v>
      </c>
      <c r="L235" s="152" t="s">
        <v>393</v>
      </c>
      <c r="M235" s="152" t="s">
        <v>626</v>
      </c>
      <c r="N235" s="152" t="s">
        <v>519</v>
      </c>
      <c r="O235" s="152" t="s">
        <v>623</v>
      </c>
      <c r="P235" s="152" t="s">
        <v>79</v>
      </c>
      <c r="Q235" s="152" t="s">
        <v>711</v>
      </c>
      <c r="R235" s="152" t="s">
        <v>877</v>
      </c>
      <c r="S235" s="152" t="s">
        <v>878</v>
      </c>
      <c r="T235" s="152" t="s">
        <v>566</v>
      </c>
      <c r="U235" s="152" t="s">
        <v>712</v>
      </c>
      <c r="V235" s="152" t="s">
        <v>879</v>
      </c>
      <c r="W235" s="152" t="s">
        <v>880</v>
      </c>
      <c r="X235" s="152" t="s">
        <v>42</v>
      </c>
      <c r="Y235" s="152" t="s">
        <v>379</v>
      </c>
      <c r="Z235" s="152" t="s">
        <v>380</v>
      </c>
      <c r="AA235" s="152" t="s">
        <v>381</v>
      </c>
      <c r="AB235" s="152" t="s">
        <v>258</v>
      </c>
      <c r="AC235" s="70" t="str">
        <f t="shared" si="9"/>
        <v>0100</v>
      </c>
      <c r="AD235" s="70" t="str">
        <f t="shared" si="10"/>
        <v>20191830100</v>
      </c>
      <c r="AE235" s="70" t="str">
        <f t="shared" si="11"/>
        <v>2019183010041000</v>
      </c>
      <c r="AG235">
        <v>500000</v>
      </c>
      <c r="AI235">
        <v>0</v>
      </c>
      <c r="AJ235">
        <v>0</v>
      </c>
      <c r="AK235">
        <v>0</v>
      </c>
    </row>
    <row r="236" spans="1:39">
      <c r="A236" s="152" t="s">
        <v>361</v>
      </c>
      <c r="B236" s="152" t="s">
        <v>641</v>
      </c>
      <c r="C236" s="152" t="s">
        <v>302</v>
      </c>
      <c r="D236" s="152" t="s">
        <v>389</v>
      </c>
      <c r="E236" s="152" t="s">
        <v>302</v>
      </c>
      <c r="F236" s="152" t="s">
        <v>519</v>
      </c>
      <c r="G236" s="152" t="s">
        <v>520</v>
      </c>
      <c r="H236" s="152" t="s">
        <v>623</v>
      </c>
      <c r="I236" s="152" t="s">
        <v>624</v>
      </c>
      <c r="J236" s="152" t="s">
        <v>881</v>
      </c>
      <c r="K236" s="152" t="s">
        <v>389</v>
      </c>
      <c r="L236" s="152" t="s">
        <v>393</v>
      </c>
      <c r="M236" s="152" t="s">
        <v>626</v>
      </c>
      <c r="N236" s="152" t="s">
        <v>519</v>
      </c>
      <c r="O236" s="152" t="s">
        <v>623</v>
      </c>
      <c r="P236" s="152" t="s">
        <v>79</v>
      </c>
      <c r="Q236" s="152" t="s">
        <v>711</v>
      </c>
      <c r="R236" s="152" t="s">
        <v>882</v>
      </c>
      <c r="S236" s="152" t="s">
        <v>883</v>
      </c>
      <c r="T236" s="152" t="s">
        <v>758</v>
      </c>
      <c r="U236" s="152" t="s">
        <v>759</v>
      </c>
      <c r="V236" s="152" t="s">
        <v>884</v>
      </c>
      <c r="W236" s="152" t="s">
        <v>885</v>
      </c>
      <c r="X236" s="152" t="s">
        <v>42</v>
      </c>
      <c r="Y236" s="152" t="s">
        <v>379</v>
      </c>
      <c r="Z236" s="152" t="s">
        <v>380</v>
      </c>
      <c r="AA236" s="152" t="s">
        <v>381</v>
      </c>
      <c r="AB236" s="152" t="s">
        <v>283</v>
      </c>
      <c r="AC236" s="70" t="str">
        <f t="shared" si="9"/>
        <v>0100</v>
      </c>
      <c r="AD236" s="70" t="str">
        <f t="shared" si="10"/>
        <v>20195430100</v>
      </c>
      <c r="AE236" s="70" t="str">
        <f t="shared" si="11"/>
        <v>2019543010041000</v>
      </c>
      <c r="AG236">
        <v>1817820</v>
      </c>
      <c r="AI236">
        <v>1817820</v>
      </c>
      <c r="AJ236">
        <v>0</v>
      </c>
      <c r="AK236">
        <v>0</v>
      </c>
      <c r="AM236">
        <v>1817820</v>
      </c>
    </row>
    <row r="237" spans="1:39">
      <c r="A237" s="152" t="s">
        <v>361</v>
      </c>
      <c r="B237" s="152" t="s">
        <v>641</v>
      </c>
      <c r="C237" s="152" t="s">
        <v>302</v>
      </c>
      <c r="D237" s="152" t="s">
        <v>389</v>
      </c>
      <c r="E237" s="152" t="s">
        <v>302</v>
      </c>
      <c r="F237" s="152" t="s">
        <v>519</v>
      </c>
      <c r="G237" s="152" t="s">
        <v>520</v>
      </c>
      <c r="H237" s="152" t="s">
        <v>623</v>
      </c>
      <c r="I237" s="152" t="s">
        <v>624</v>
      </c>
      <c r="J237" s="152" t="s">
        <v>886</v>
      </c>
      <c r="K237" s="152" t="s">
        <v>389</v>
      </c>
      <c r="L237" s="152" t="s">
        <v>393</v>
      </c>
      <c r="M237" s="152" t="s">
        <v>626</v>
      </c>
      <c r="N237" s="152" t="s">
        <v>519</v>
      </c>
      <c r="O237" s="152" t="s">
        <v>623</v>
      </c>
      <c r="P237" s="152" t="s">
        <v>79</v>
      </c>
      <c r="Q237" s="152" t="s">
        <v>711</v>
      </c>
      <c r="R237" s="152" t="s">
        <v>887</v>
      </c>
      <c r="S237" s="152" t="s">
        <v>888</v>
      </c>
      <c r="T237" s="152" t="s">
        <v>566</v>
      </c>
      <c r="U237" s="152" t="s">
        <v>712</v>
      </c>
      <c r="V237" s="152" t="s">
        <v>889</v>
      </c>
      <c r="W237" s="152" t="s">
        <v>890</v>
      </c>
      <c r="X237" s="152" t="s">
        <v>42</v>
      </c>
      <c r="Y237" s="152" t="s">
        <v>379</v>
      </c>
      <c r="Z237" s="152" t="s">
        <v>380</v>
      </c>
      <c r="AA237" s="152" t="s">
        <v>381</v>
      </c>
      <c r="AB237" s="152" t="s">
        <v>261</v>
      </c>
      <c r="AC237" s="70" t="str">
        <f t="shared" si="9"/>
        <v>0100</v>
      </c>
      <c r="AD237" s="70" t="str">
        <f t="shared" si="10"/>
        <v>20192630100</v>
      </c>
      <c r="AE237" s="70" t="str">
        <f t="shared" si="11"/>
        <v>2019263010041000</v>
      </c>
      <c r="AG237">
        <v>1500000</v>
      </c>
      <c r="AI237">
        <v>1500000</v>
      </c>
      <c r="AJ237">
        <v>0</v>
      </c>
      <c r="AK237">
        <v>0</v>
      </c>
      <c r="AM237">
        <v>1500000</v>
      </c>
    </row>
    <row r="238" spans="1:39">
      <c r="A238" s="152" t="s">
        <v>361</v>
      </c>
      <c r="B238" s="152" t="s">
        <v>641</v>
      </c>
      <c r="C238" s="152" t="s">
        <v>302</v>
      </c>
      <c r="D238" s="152" t="s">
        <v>389</v>
      </c>
      <c r="E238" s="152" t="s">
        <v>302</v>
      </c>
      <c r="F238" s="152" t="s">
        <v>519</v>
      </c>
      <c r="G238" s="152" t="s">
        <v>520</v>
      </c>
      <c r="H238" s="152" t="s">
        <v>531</v>
      </c>
      <c r="I238" s="152" t="s">
        <v>532</v>
      </c>
      <c r="J238" s="152" t="s">
        <v>533</v>
      </c>
      <c r="K238" s="152" t="s">
        <v>389</v>
      </c>
      <c r="L238" s="152" t="s">
        <v>393</v>
      </c>
      <c r="M238" s="152" t="s">
        <v>485</v>
      </c>
      <c r="N238" s="152" t="s">
        <v>519</v>
      </c>
      <c r="O238" s="152" t="s">
        <v>531</v>
      </c>
      <c r="P238" s="152" t="s">
        <v>52</v>
      </c>
      <c r="Q238" s="152" t="s">
        <v>891</v>
      </c>
      <c r="R238" s="152" t="s">
        <v>535</v>
      </c>
      <c r="S238" s="152" t="s">
        <v>536</v>
      </c>
      <c r="T238" s="152" t="s">
        <v>398</v>
      </c>
      <c r="U238" s="152" t="s">
        <v>399</v>
      </c>
      <c r="V238" s="152" t="s">
        <v>377</v>
      </c>
      <c r="W238" s="152" t="s">
        <v>378</v>
      </c>
      <c r="X238" s="152" t="s">
        <v>42</v>
      </c>
      <c r="Y238" s="152" t="s">
        <v>379</v>
      </c>
      <c r="Z238" s="152" t="s">
        <v>380</v>
      </c>
      <c r="AA238" s="152" t="s">
        <v>381</v>
      </c>
      <c r="AB238" s="152" t="s">
        <v>892</v>
      </c>
      <c r="AC238" s="70" t="str">
        <f t="shared" si="9"/>
        <v>0100</v>
      </c>
      <c r="AD238" s="70" t="str">
        <f t="shared" si="10"/>
        <v>19495130100</v>
      </c>
      <c r="AE238" s="70" t="str">
        <f t="shared" si="11"/>
        <v>1949513010041000</v>
      </c>
      <c r="AF238" s="69">
        <v>73512</v>
      </c>
      <c r="AG238">
        <v>69103</v>
      </c>
      <c r="AI238">
        <v>240630</v>
      </c>
      <c r="AJ238">
        <v>240630</v>
      </c>
      <c r="AK238"/>
    </row>
    <row r="239" spans="1:39">
      <c r="A239" s="152" t="s">
        <v>361</v>
      </c>
      <c r="B239" s="152" t="s">
        <v>641</v>
      </c>
      <c r="C239" s="152" t="s">
        <v>302</v>
      </c>
      <c r="D239" s="152" t="s">
        <v>389</v>
      </c>
      <c r="E239" s="152" t="s">
        <v>302</v>
      </c>
      <c r="F239" s="152" t="s">
        <v>519</v>
      </c>
      <c r="G239" s="152" t="s">
        <v>520</v>
      </c>
      <c r="H239" s="152" t="s">
        <v>531</v>
      </c>
      <c r="I239" s="152" t="s">
        <v>532</v>
      </c>
      <c r="J239" s="152" t="s">
        <v>533</v>
      </c>
      <c r="K239" s="152" t="s">
        <v>389</v>
      </c>
      <c r="L239" s="152" t="s">
        <v>393</v>
      </c>
      <c r="M239" s="152" t="s">
        <v>485</v>
      </c>
      <c r="N239" s="152" t="s">
        <v>519</v>
      </c>
      <c r="O239" s="152" t="s">
        <v>531</v>
      </c>
      <c r="P239" s="152" t="s">
        <v>39</v>
      </c>
      <c r="Q239" s="152" t="s">
        <v>534</v>
      </c>
      <c r="R239" s="152" t="s">
        <v>535</v>
      </c>
      <c r="S239" s="152" t="s">
        <v>536</v>
      </c>
      <c r="T239" s="152" t="s">
        <v>398</v>
      </c>
      <c r="U239" s="152" t="s">
        <v>399</v>
      </c>
      <c r="V239" s="152" t="s">
        <v>377</v>
      </c>
      <c r="W239" s="152" t="s">
        <v>378</v>
      </c>
      <c r="X239" s="152" t="s">
        <v>42</v>
      </c>
      <c r="Y239" s="152" t="s">
        <v>379</v>
      </c>
      <c r="Z239" s="152" t="s">
        <v>380</v>
      </c>
      <c r="AA239" s="152" t="s">
        <v>381</v>
      </c>
      <c r="AB239" s="152" t="s">
        <v>537</v>
      </c>
      <c r="AC239" s="70" t="str">
        <f t="shared" si="9"/>
        <v>0100</v>
      </c>
      <c r="AD239" s="70" t="str">
        <f t="shared" si="10"/>
        <v>19495330100</v>
      </c>
      <c r="AE239" s="70" t="str">
        <f t="shared" si="11"/>
        <v>1949533010041000</v>
      </c>
      <c r="AF239" s="69">
        <v>330803</v>
      </c>
      <c r="AG239">
        <v>310954</v>
      </c>
      <c r="AI239">
        <v>1033185</v>
      </c>
      <c r="AJ239">
        <v>933185</v>
      </c>
      <c r="AK239">
        <v>0</v>
      </c>
    </row>
    <row r="240" spans="1:39">
      <c r="A240" s="152" t="s">
        <v>361</v>
      </c>
      <c r="B240" s="152" t="s">
        <v>641</v>
      </c>
      <c r="C240" s="152" t="s">
        <v>302</v>
      </c>
      <c r="D240" s="152" t="s">
        <v>389</v>
      </c>
      <c r="E240" s="152" t="s">
        <v>302</v>
      </c>
      <c r="F240" s="152" t="s">
        <v>519</v>
      </c>
      <c r="G240" s="152" t="s">
        <v>520</v>
      </c>
      <c r="H240" s="152" t="s">
        <v>531</v>
      </c>
      <c r="I240" s="152" t="s">
        <v>532</v>
      </c>
      <c r="J240" s="152" t="s">
        <v>533</v>
      </c>
      <c r="K240" s="152" t="s">
        <v>389</v>
      </c>
      <c r="L240" s="152" t="s">
        <v>393</v>
      </c>
      <c r="M240" s="152" t="s">
        <v>485</v>
      </c>
      <c r="N240" s="152" t="s">
        <v>519</v>
      </c>
      <c r="O240" s="152" t="s">
        <v>531</v>
      </c>
      <c r="P240" s="152" t="s">
        <v>89</v>
      </c>
      <c r="Q240" s="152" t="s">
        <v>893</v>
      </c>
      <c r="R240" s="152" t="s">
        <v>535</v>
      </c>
      <c r="S240" s="152" t="s">
        <v>536</v>
      </c>
      <c r="T240" s="152" t="s">
        <v>398</v>
      </c>
      <c r="U240" s="152" t="s">
        <v>399</v>
      </c>
      <c r="V240" s="152" t="s">
        <v>377</v>
      </c>
      <c r="W240" s="152" t="s">
        <v>378</v>
      </c>
      <c r="X240" s="152" t="s">
        <v>42</v>
      </c>
      <c r="Y240" s="152" t="s">
        <v>379</v>
      </c>
      <c r="Z240" s="152" t="s">
        <v>380</v>
      </c>
      <c r="AA240" s="152" t="s">
        <v>381</v>
      </c>
      <c r="AB240" s="152" t="s">
        <v>894</v>
      </c>
      <c r="AC240" s="70" t="str">
        <f t="shared" si="9"/>
        <v>0100</v>
      </c>
      <c r="AD240" s="70" t="str">
        <f t="shared" si="10"/>
        <v>19496230100</v>
      </c>
      <c r="AE240" s="70" t="str">
        <f t="shared" si="11"/>
        <v>1949623010041000</v>
      </c>
      <c r="AF240" s="69">
        <v>1350000</v>
      </c>
      <c r="AG240">
        <v>1269000</v>
      </c>
      <c r="AI240">
        <v>4071500</v>
      </c>
      <c r="AJ240">
        <v>3671500</v>
      </c>
      <c r="AK240">
        <v>400000</v>
      </c>
    </row>
    <row r="241" spans="1:41">
      <c r="A241" s="152" t="s">
        <v>361</v>
      </c>
      <c r="B241" s="152" t="s">
        <v>641</v>
      </c>
      <c r="C241" s="152" t="s">
        <v>302</v>
      </c>
      <c r="D241" s="152" t="s">
        <v>389</v>
      </c>
      <c r="E241" s="152" t="s">
        <v>302</v>
      </c>
      <c r="F241" s="152" t="s">
        <v>519</v>
      </c>
      <c r="G241" s="152" t="s">
        <v>520</v>
      </c>
      <c r="H241" s="152" t="s">
        <v>12</v>
      </c>
      <c r="I241" s="152" t="s">
        <v>503</v>
      </c>
      <c r="J241" s="152" t="s">
        <v>895</v>
      </c>
      <c r="K241" s="152" t="s">
        <v>389</v>
      </c>
      <c r="L241" s="152" t="s">
        <v>393</v>
      </c>
      <c r="M241" s="152" t="s">
        <v>505</v>
      </c>
      <c r="N241" s="152" t="s">
        <v>519</v>
      </c>
      <c r="O241" s="152" t="s">
        <v>12</v>
      </c>
      <c r="P241" s="152" t="s">
        <v>56</v>
      </c>
      <c r="Q241" s="152" t="s">
        <v>506</v>
      </c>
      <c r="R241" s="152" t="s">
        <v>507</v>
      </c>
      <c r="S241" s="152" t="s">
        <v>508</v>
      </c>
      <c r="T241" s="152" t="s">
        <v>398</v>
      </c>
      <c r="U241" s="152" t="s">
        <v>399</v>
      </c>
      <c r="V241" s="152" t="s">
        <v>377</v>
      </c>
      <c r="W241" s="152" t="s">
        <v>378</v>
      </c>
      <c r="X241" s="152" t="s">
        <v>42</v>
      </c>
      <c r="Y241" s="152" t="s">
        <v>379</v>
      </c>
      <c r="Z241" s="152" t="s">
        <v>380</v>
      </c>
      <c r="AA241" s="152" t="s">
        <v>381</v>
      </c>
      <c r="AB241" s="152" t="s">
        <v>896</v>
      </c>
      <c r="AC241" s="70" t="str">
        <f t="shared" si="9"/>
        <v>0100</v>
      </c>
      <c r="AD241" s="70" t="str">
        <f t="shared" si="10"/>
        <v>19495730100</v>
      </c>
      <c r="AE241" s="70" t="str">
        <f t="shared" si="11"/>
        <v>1949573010041000</v>
      </c>
      <c r="AF241" s="69">
        <v>30000</v>
      </c>
      <c r="AG241">
        <v>28200</v>
      </c>
      <c r="AI241">
        <v>98200</v>
      </c>
      <c r="AJ241">
        <v>98200</v>
      </c>
      <c r="AK241"/>
    </row>
    <row r="242" spans="1:41">
      <c r="A242" s="152" t="s">
        <v>361</v>
      </c>
      <c r="B242" s="152" t="s">
        <v>641</v>
      </c>
      <c r="C242" s="152" t="s">
        <v>302</v>
      </c>
      <c r="D242" s="152" t="s">
        <v>389</v>
      </c>
      <c r="E242" s="152" t="s">
        <v>302</v>
      </c>
      <c r="F242" s="152" t="s">
        <v>519</v>
      </c>
      <c r="G242" s="152" t="s">
        <v>520</v>
      </c>
      <c r="H242" s="152" t="s">
        <v>13</v>
      </c>
      <c r="I242" s="152" t="s">
        <v>521</v>
      </c>
      <c r="J242" s="152" t="s">
        <v>522</v>
      </c>
      <c r="K242" s="152" t="s">
        <v>389</v>
      </c>
      <c r="L242" s="152" t="s">
        <v>393</v>
      </c>
      <c r="M242" s="152" t="s">
        <v>485</v>
      </c>
      <c r="N242" s="152" t="s">
        <v>519</v>
      </c>
      <c r="O242" s="152" t="s">
        <v>13</v>
      </c>
      <c r="P242" s="152" t="s">
        <v>79</v>
      </c>
      <c r="Q242" s="152" t="s">
        <v>521</v>
      </c>
      <c r="R242" s="152" t="s">
        <v>523</v>
      </c>
      <c r="S242" s="152" t="s">
        <v>524</v>
      </c>
      <c r="T242" s="152" t="s">
        <v>398</v>
      </c>
      <c r="U242" s="152" t="s">
        <v>399</v>
      </c>
      <c r="V242" s="152" t="s">
        <v>377</v>
      </c>
      <c r="W242" s="152" t="s">
        <v>378</v>
      </c>
      <c r="X242" s="152" t="s">
        <v>42</v>
      </c>
      <c r="Y242" s="152" t="s">
        <v>379</v>
      </c>
      <c r="Z242" s="152" t="s">
        <v>380</v>
      </c>
      <c r="AA242" s="152" t="s">
        <v>381</v>
      </c>
      <c r="AB242" s="152" t="s">
        <v>136</v>
      </c>
      <c r="AC242" s="70" t="str">
        <f t="shared" ref="AC242:AC303" si="12">LEFT(Z242,4)</f>
        <v>0100</v>
      </c>
      <c r="AD242" s="70" t="str">
        <f t="shared" ref="AD242:AD303" si="13">CONCATENATE(AB242,X242,AC242)</f>
        <v>19494530100</v>
      </c>
      <c r="AE242" s="70" t="str">
        <f t="shared" si="11"/>
        <v>1949453010041000</v>
      </c>
      <c r="AF242" s="69">
        <v>2760966</v>
      </c>
      <c r="AG242">
        <v>2006909</v>
      </c>
      <c r="AI242">
        <v>7994204</v>
      </c>
      <c r="AJ242">
        <v>2252832</v>
      </c>
      <c r="AK242">
        <v>5741372</v>
      </c>
    </row>
    <row r="243" spans="1:41">
      <c r="A243" s="152" t="s">
        <v>361</v>
      </c>
      <c r="B243" s="152" t="s">
        <v>641</v>
      </c>
      <c r="C243" s="152" t="s">
        <v>302</v>
      </c>
      <c r="D243" s="152" t="s">
        <v>389</v>
      </c>
      <c r="E243" s="152" t="s">
        <v>302</v>
      </c>
      <c r="F243" s="152" t="s">
        <v>519</v>
      </c>
      <c r="G243" s="152" t="s">
        <v>520</v>
      </c>
      <c r="H243" s="152" t="s">
        <v>13</v>
      </c>
      <c r="I243" s="152" t="s">
        <v>521</v>
      </c>
      <c r="J243" s="152" t="s">
        <v>522</v>
      </c>
      <c r="K243" s="152" t="s">
        <v>389</v>
      </c>
      <c r="L243" s="152" t="s">
        <v>393</v>
      </c>
      <c r="M243" s="152" t="s">
        <v>485</v>
      </c>
      <c r="N243" s="152" t="s">
        <v>519</v>
      </c>
      <c r="O243" s="152" t="s">
        <v>13</v>
      </c>
      <c r="P243" s="152" t="s">
        <v>79</v>
      </c>
      <c r="Q243" s="152" t="s">
        <v>521</v>
      </c>
      <c r="R243" s="152" t="s">
        <v>523</v>
      </c>
      <c r="S243" s="152" t="s">
        <v>524</v>
      </c>
      <c r="T243" s="152" t="s">
        <v>398</v>
      </c>
      <c r="U243" s="152" t="s">
        <v>399</v>
      </c>
      <c r="V243" s="152" t="s">
        <v>377</v>
      </c>
      <c r="W243" s="152" t="s">
        <v>378</v>
      </c>
      <c r="X243" s="152" t="s">
        <v>42</v>
      </c>
      <c r="Y243" s="152" t="s">
        <v>379</v>
      </c>
      <c r="Z243" s="152" t="s">
        <v>525</v>
      </c>
      <c r="AA243" s="152" t="s">
        <v>526</v>
      </c>
      <c r="AB243" s="152" t="s">
        <v>136</v>
      </c>
      <c r="AC243" s="70" t="str">
        <f t="shared" si="12"/>
        <v>0100</v>
      </c>
      <c r="AD243" s="70" t="str">
        <f t="shared" si="13"/>
        <v>19494530100</v>
      </c>
      <c r="AE243" s="70" t="str">
        <f t="shared" si="11"/>
        <v>1949453010041000</v>
      </c>
      <c r="AG243">
        <v>588400</v>
      </c>
      <c r="AI243">
        <v>588400</v>
      </c>
      <c r="AJ243"/>
      <c r="AK243"/>
    </row>
    <row r="244" spans="1:41">
      <c r="A244" s="152" t="s">
        <v>361</v>
      </c>
      <c r="B244" s="152" t="s">
        <v>641</v>
      </c>
      <c r="C244" s="152" t="s">
        <v>302</v>
      </c>
      <c r="D244" s="152" t="s">
        <v>410</v>
      </c>
      <c r="E244" s="152" t="s">
        <v>299</v>
      </c>
      <c r="F244" s="152" t="s">
        <v>480</v>
      </c>
      <c r="G244" s="152" t="s">
        <v>481</v>
      </c>
      <c r="H244" s="152" t="s">
        <v>482</v>
      </c>
      <c r="I244" s="152" t="s">
        <v>483</v>
      </c>
      <c r="J244" s="152" t="s">
        <v>484</v>
      </c>
      <c r="K244" s="152" t="s">
        <v>410</v>
      </c>
      <c r="L244" s="152" t="s">
        <v>393</v>
      </c>
      <c r="M244" s="152" t="s">
        <v>485</v>
      </c>
      <c r="N244" s="152" t="s">
        <v>480</v>
      </c>
      <c r="O244" s="152" t="s">
        <v>482</v>
      </c>
      <c r="P244" s="152" t="s">
        <v>79</v>
      </c>
      <c r="Q244" s="152" t="s">
        <v>486</v>
      </c>
      <c r="R244" s="152" t="s">
        <v>487</v>
      </c>
      <c r="S244" s="152" t="s">
        <v>488</v>
      </c>
      <c r="T244" s="152" t="s">
        <v>398</v>
      </c>
      <c r="U244" s="152" t="s">
        <v>399</v>
      </c>
      <c r="V244" s="152" t="s">
        <v>377</v>
      </c>
      <c r="W244" s="152" t="s">
        <v>378</v>
      </c>
      <c r="X244" s="152" t="s">
        <v>42</v>
      </c>
      <c r="Y244" s="152" t="s">
        <v>379</v>
      </c>
      <c r="Z244" s="152" t="s">
        <v>495</v>
      </c>
      <c r="AA244" s="152" t="s">
        <v>496</v>
      </c>
      <c r="AB244" s="152" t="s">
        <v>490</v>
      </c>
      <c r="AC244" s="70" t="str">
        <f t="shared" si="12"/>
        <v>0180</v>
      </c>
      <c r="AD244" s="70" t="str">
        <f t="shared" si="13"/>
        <v>19186630180</v>
      </c>
      <c r="AE244" s="70" t="str">
        <f t="shared" si="11"/>
        <v>1918663018041000</v>
      </c>
      <c r="AG244"/>
      <c r="AJ244">
        <v>0</v>
      </c>
      <c r="AK244"/>
      <c r="AM244">
        <v>502568.61</v>
      </c>
      <c r="AN244">
        <v>474540.55</v>
      </c>
      <c r="AO244">
        <v>435948.2</v>
      </c>
    </row>
    <row r="245" spans="1:41">
      <c r="A245" s="152" t="s">
        <v>361</v>
      </c>
      <c r="B245" s="152" t="s">
        <v>641</v>
      </c>
      <c r="C245" s="152" t="s">
        <v>302</v>
      </c>
      <c r="D245" s="152" t="s">
        <v>410</v>
      </c>
      <c r="E245" s="152" t="s">
        <v>299</v>
      </c>
      <c r="F245" s="152" t="s">
        <v>480</v>
      </c>
      <c r="G245" s="152" t="s">
        <v>481</v>
      </c>
      <c r="H245" s="152" t="s">
        <v>482</v>
      </c>
      <c r="I245" s="152" t="s">
        <v>483</v>
      </c>
      <c r="J245" s="152" t="s">
        <v>484</v>
      </c>
      <c r="K245" s="152" t="s">
        <v>410</v>
      </c>
      <c r="L245" s="152" t="s">
        <v>393</v>
      </c>
      <c r="M245" s="152" t="s">
        <v>485</v>
      </c>
      <c r="N245" s="152" t="s">
        <v>480</v>
      </c>
      <c r="O245" s="152" t="s">
        <v>482</v>
      </c>
      <c r="P245" s="152" t="s">
        <v>79</v>
      </c>
      <c r="Q245" s="152" t="s">
        <v>486</v>
      </c>
      <c r="R245" s="152" t="s">
        <v>487</v>
      </c>
      <c r="S245" s="152" t="s">
        <v>488</v>
      </c>
      <c r="T245" s="152" t="s">
        <v>398</v>
      </c>
      <c r="U245" s="152" t="s">
        <v>399</v>
      </c>
      <c r="V245" s="152" t="s">
        <v>377</v>
      </c>
      <c r="W245" s="152" t="s">
        <v>378</v>
      </c>
      <c r="X245" s="152" t="s">
        <v>42</v>
      </c>
      <c r="Y245" s="152" t="s">
        <v>379</v>
      </c>
      <c r="Z245" s="152" t="s">
        <v>434</v>
      </c>
      <c r="AA245" s="152" t="s">
        <v>435</v>
      </c>
      <c r="AB245" s="152" t="s">
        <v>490</v>
      </c>
      <c r="AC245" s="70" t="str">
        <f t="shared" si="12"/>
        <v>0150</v>
      </c>
      <c r="AD245" s="70" t="str">
        <f t="shared" si="13"/>
        <v>19186630150</v>
      </c>
      <c r="AE245" s="70" t="str">
        <f t="shared" si="11"/>
        <v>1918663015041000</v>
      </c>
      <c r="AG245"/>
      <c r="AJ245">
        <v>0</v>
      </c>
      <c r="AK245"/>
      <c r="AM245">
        <v>1000000</v>
      </c>
    </row>
    <row r="246" spans="1:41">
      <c r="A246" s="152" t="s">
        <v>361</v>
      </c>
      <c r="B246" s="152" t="s">
        <v>641</v>
      </c>
      <c r="C246" s="152" t="s">
        <v>302</v>
      </c>
      <c r="D246" s="152" t="s">
        <v>897</v>
      </c>
      <c r="E246" s="152" t="s">
        <v>308</v>
      </c>
      <c r="F246" s="152" t="s">
        <v>275</v>
      </c>
      <c r="G246" s="152" t="s">
        <v>390</v>
      </c>
      <c r="H246" s="152" t="s">
        <v>642</v>
      </c>
      <c r="I246" s="152" t="s">
        <v>643</v>
      </c>
      <c r="J246" s="152" t="s">
        <v>644</v>
      </c>
      <c r="K246" s="152" t="s">
        <v>897</v>
      </c>
      <c r="L246" s="152" t="s">
        <v>645</v>
      </c>
      <c r="M246" s="152" t="s">
        <v>646</v>
      </c>
      <c r="N246" s="152" t="s">
        <v>275</v>
      </c>
      <c r="O246" s="152" t="s">
        <v>642</v>
      </c>
      <c r="P246" s="152" t="s">
        <v>79</v>
      </c>
      <c r="Q246" s="152" t="s">
        <v>643</v>
      </c>
      <c r="R246" s="152" t="s">
        <v>647</v>
      </c>
      <c r="S246" s="152" t="s">
        <v>648</v>
      </c>
      <c r="T246" s="152" t="s">
        <v>375</v>
      </c>
      <c r="U246" s="152" t="s">
        <v>376</v>
      </c>
      <c r="V246" s="152" t="s">
        <v>377</v>
      </c>
      <c r="W246" s="152" t="s">
        <v>378</v>
      </c>
      <c r="X246" s="152" t="s">
        <v>375</v>
      </c>
      <c r="Y246" s="152" t="s">
        <v>383</v>
      </c>
      <c r="Z246" s="152" t="s">
        <v>512</v>
      </c>
      <c r="AA246" s="152" t="s">
        <v>513</v>
      </c>
      <c r="AB246" s="152" t="s">
        <v>898</v>
      </c>
      <c r="AC246" s="70" t="str">
        <f t="shared" si="12"/>
        <v>0944</v>
      </c>
      <c r="AD246" s="70" t="str">
        <f t="shared" si="13"/>
        <v>19184010944</v>
      </c>
      <c r="AE246" s="70" t="str">
        <f t="shared" si="11"/>
        <v>1918401094441000</v>
      </c>
      <c r="AF246" s="69">
        <v>83312728</v>
      </c>
      <c r="AG246">
        <v>83312728</v>
      </c>
      <c r="AI246">
        <v>0</v>
      </c>
      <c r="AJ246">
        <v>0</v>
      </c>
      <c r="AK246">
        <v>0</v>
      </c>
    </row>
    <row r="247" spans="1:41">
      <c r="A247" s="152" t="s">
        <v>361</v>
      </c>
      <c r="B247" s="152" t="s">
        <v>641</v>
      </c>
      <c r="C247" s="152" t="s">
        <v>302</v>
      </c>
      <c r="D247" s="152" t="s">
        <v>897</v>
      </c>
      <c r="E247" s="152" t="s">
        <v>308</v>
      </c>
      <c r="F247" s="152" t="s">
        <v>275</v>
      </c>
      <c r="G247" s="152" t="s">
        <v>390</v>
      </c>
      <c r="H247" s="152" t="s">
        <v>391</v>
      </c>
      <c r="I247" s="152" t="s">
        <v>312</v>
      </c>
      <c r="J247" s="152" t="s">
        <v>392</v>
      </c>
      <c r="K247" s="152" t="s">
        <v>897</v>
      </c>
      <c r="L247" s="152" t="s">
        <v>393</v>
      </c>
      <c r="M247" s="152" t="s">
        <v>394</v>
      </c>
      <c r="N247" s="152" t="s">
        <v>275</v>
      </c>
      <c r="O247" s="152" t="s">
        <v>391</v>
      </c>
      <c r="P247" s="152" t="s">
        <v>47</v>
      </c>
      <c r="Q247" s="152" t="s">
        <v>657</v>
      </c>
      <c r="R247" s="152" t="s">
        <v>396</v>
      </c>
      <c r="S247" s="152" t="s">
        <v>397</v>
      </c>
      <c r="T247" s="152" t="s">
        <v>398</v>
      </c>
      <c r="U247" s="152" t="s">
        <v>399</v>
      </c>
      <c r="V247" s="152" t="s">
        <v>377</v>
      </c>
      <c r="W247" s="152" t="s">
        <v>378</v>
      </c>
      <c r="X247" s="152" t="s">
        <v>42</v>
      </c>
      <c r="Y247" s="152" t="s">
        <v>379</v>
      </c>
      <c r="Z247" s="152" t="s">
        <v>512</v>
      </c>
      <c r="AA247" s="152" t="s">
        <v>513</v>
      </c>
      <c r="AB247" s="152" t="s">
        <v>50</v>
      </c>
      <c r="AC247" s="70" t="str">
        <f t="shared" si="12"/>
        <v>0944</v>
      </c>
      <c r="AD247" s="70" t="str">
        <f t="shared" si="13"/>
        <v>19181830944</v>
      </c>
      <c r="AE247" s="70" t="str">
        <f t="shared" si="11"/>
        <v>1918183094441000</v>
      </c>
      <c r="AF247" s="69">
        <v>12966407</v>
      </c>
      <c r="AG247">
        <v>12966407</v>
      </c>
      <c r="AI247">
        <v>0</v>
      </c>
      <c r="AJ247">
        <v>0</v>
      </c>
      <c r="AK247">
        <v>0</v>
      </c>
    </row>
    <row r="248" spans="1:41">
      <c r="A248" s="152" t="s">
        <v>361</v>
      </c>
      <c r="B248" s="152" t="s">
        <v>641</v>
      </c>
      <c r="C248" s="152" t="s">
        <v>302</v>
      </c>
      <c r="D248" s="152" t="s">
        <v>897</v>
      </c>
      <c r="E248" s="152" t="s">
        <v>308</v>
      </c>
      <c r="F248" s="152" t="s">
        <v>275</v>
      </c>
      <c r="G248" s="152" t="s">
        <v>390</v>
      </c>
      <c r="H248" s="152" t="s">
        <v>391</v>
      </c>
      <c r="I248" s="152" t="s">
        <v>312</v>
      </c>
      <c r="J248" s="152" t="s">
        <v>392</v>
      </c>
      <c r="K248" s="152" t="s">
        <v>897</v>
      </c>
      <c r="L248" s="152" t="s">
        <v>393</v>
      </c>
      <c r="M248" s="152" t="s">
        <v>394</v>
      </c>
      <c r="N248" s="152" t="s">
        <v>275</v>
      </c>
      <c r="O248" s="152" t="s">
        <v>391</v>
      </c>
      <c r="P248" s="152" t="s">
        <v>52</v>
      </c>
      <c r="Q248" s="152" t="s">
        <v>658</v>
      </c>
      <c r="R248" s="152" t="s">
        <v>396</v>
      </c>
      <c r="S248" s="152" t="s">
        <v>397</v>
      </c>
      <c r="T248" s="152" t="s">
        <v>398</v>
      </c>
      <c r="U248" s="152" t="s">
        <v>399</v>
      </c>
      <c r="V248" s="152" t="s">
        <v>377</v>
      </c>
      <c r="W248" s="152" t="s">
        <v>378</v>
      </c>
      <c r="X248" s="152" t="s">
        <v>42</v>
      </c>
      <c r="Y248" s="152" t="s">
        <v>379</v>
      </c>
      <c r="Z248" s="152" t="s">
        <v>512</v>
      </c>
      <c r="AA248" s="152" t="s">
        <v>513</v>
      </c>
      <c r="AB248" s="152" t="s">
        <v>55</v>
      </c>
      <c r="AC248" s="70" t="str">
        <f t="shared" si="12"/>
        <v>0944</v>
      </c>
      <c r="AD248" s="70" t="str">
        <f t="shared" si="13"/>
        <v>19182030944</v>
      </c>
      <c r="AE248" s="70" t="str">
        <f t="shared" si="11"/>
        <v>1918203094441000</v>
      </c>
      <c r="AF248" s="69">
        <v>2590000</v>
      </c>
      <c r="AG248">
        <v>2590000</v>
      </c>
      <c r="AI248">
        <v>0</v>
      </c>
      <c r="AJ248">
        <v>0</v>
      </c>
      <c r="AK248">
        <v>0</v>
      </c>
    </row>
    <row r="249" spans="1:41">
      <c r="A249" s="152" t="s">
        <v>361</v>
      </c>
      <c r="B249" s="152" t="s">
        <v>641</v>
      </c>
      <c r="C249" s="152" t="s">
        <v>302</v>
      </c>
      <c r="D249" s="152" t="s">
        <v>897</v>
      </c>
      <c r="E249" s="152" t="s">
        <v>308</v>
      </c>
      <c r="F249" s="152" t="s">
        <v>275</v>
      </c>
      <c r="G249" s="152" t="s">
        <v>390</v>
      </c>
      <c r="H249" s="152" t="s">
        <v>391</v>
      </c>
      <c r="I249" s="152" t="s">
        <v>312</v>
      </c>
      <c r="J249" s="152" t="s">
        <v>392</v>
      </c>
      <c r="K249" s="152" t="s">
        <v>897</v>
      </c>
      <c r="L249" s="152" t="s">
        <v>393</v>
      </c>
      <c r="M249" s="152" t="s">
        <v>394</v>
      </c>
      <c r="N249" s="152" t="s">
        <v>275</v>
      </c>
      <c r="O249" s="152" t="s">
        <v>391</v>
      </c>
      <c r="P249" s="152" t="s">
        <v>56</v>
      </c>
      <c r="Q249" s="152" t="s">
        <v>632</v>
      </c>
      <c r="R249" s="152" t="s">
        <v>396</v>
      </c>
      <c r="S249" s="152" t="s">
        <v>397</v>
      </c>
      <c r="T249" s="152" t="s">
        <v>398</v>
      </c>
      <c r="U249" s="152" t="s">
        <v>399</v>
      </c>
      <c r="V249" s="152" t="s">
        <v>377</v>
      </c>
      <c r="W249" s="152" t="s">
        <v>378</v>
      </c>
      <c r="X249" s="152" t="s">
        <v>42</v>
      </c>
      <c r="Y249" s="152" t="s">
        <v>379</v>
      </c>
      <c r="Z249" s="152" t="s">
        <v>512</v>
      </c>
      <c r="AA249" s="152" t="s">
        <v>513</v>
      </c>
      <c r="AB249" s="152" t="s">
        <v>59</v>
      </c>
      <c r="AC249" s="70" t="str">
        <f t="shared" si="12"/>
        <v>0944</v>
      </c>
      <c r="AD249" s="70" t="str">
        <f t="shared" si="13"/>
        <v>19182630944</v>
      </c>
      <c r="AE249" s="70" t="str">
        <f t="shared" si="11"/>
        <v>1918263094441000</v>
      </c>
      <c r="AF249" s="69">
        <v>224000</v>
      </c>
      <c r="AG249">
        <v>224000</v>
      </c>
      <c r="AI249">
        <v>0</v>
      </c>
      <c r="AJ249">
        <v>0</v>
      </c>
      <c r="AK249">
        <v>0</v>
      </c>
    </row>
    <row r="250" spans="1:41">
      <c r="A250" s="152" t="s">
        <v>361</v>
      </c>
      <c r="B250" s="152" t="s">
        <v>641</v>
      </c>
      <c r="C250" s="152" t="s">
        <v>302</v>
      </c>
      <c r="D250" s="152" t="s">
        <v>897</v>
      </c>
      <c r="E250" s="152" t="s">
        <v>308</v>
      </c>
      <c r="F250" s="152" t="s">
        <v>275</v>
      </c>
      <c r="G250" s="152" t="s">
        <v>390</v>
      </c>
      <c r="H250" s="152" t="s">
        <v>391</v>
      </c>
      <c r="I250" s="152" t="s">
        <v>312</v>
      </c>
      <c r="J250" s="152" t="s">
        <v>392</v>
      </c>
      <c r="K250" s="152" t="s">
        <v>897</v>
      </c>
      <c r="L250" s="152" t="s">
        <v>393</v>
      </c>
      <c r="M250" s="152" t="s">
        <v>394</v>
      </c>
      <c r="N250" s="152" t="s">
        <v>275</v>
      </c>
      <c r="O250" s="152" t="s">
        <v>391</v>
      </c>
      <c r="P250" s="152" t="s">
        <v>60</v>
      </c>
      <c r="Q250" s="152" t="s">
        <v>659</v>
      </c>
      <c r="R250" s="152" t="s">
        <v>396</v>
      </c>
      <c r="S250" s="152" t="s">
        <v>397</v>
      </c>
      <c r="T250" s="152" t="s">
        <v>398</v>
      </c>
      <c r="U250" s="152" t="s">
        <v>399</v>
      </c>
      <c r="V250" s="152" t="s">
        <v>377</v>
      </c>
      <c r="W250" s="152" t="s">
        <v>378</v>
      </c>
      <c r="X250" s="152" t="s">
        <v>42</v>
      </c>
      <c r="Y250" s="152" t="s">
        <v>379</v>
      </c>
      <c r="Z250" s="152" t="s">
        <v>512</v>
      </c>
      <c r="AA250" s="152" t="s">
        <v>513</v>
      </c>
      <c r="AB250" s="152" t="s">
        <v>63</v>
      </c>
      <c r="AC250" s="70" t="str">
        <f t="shared" si="12"/>
        <v>0944</v>
      </c>
      <c r="AD250" s="70" t="str">
        <f t="shared" si="13"/>
        <v>19183030944</v>
      </c>
      <c r="AE250" s="70" t="str">
        <f t="shared" si="11"/>
        <v>1918303094441000</v>
      </c>
      <c r="AF250" s="69">
        <v>347503</v>
      </c>
      <c r="AG250">
        <v>347503</v>
      </c>
      <c r="AI250">
        <v>0</v>
      </c>
      <c r="AJ250">
        <v>0</v>
      </c>
      <c r="AK250">
        <v>0</v>
      </c>
    </row>
    <row r="251" spans="1:41">
      <c r="A251" s="152" t="s">
        <v>361</v>
      </c>
      <c r="B251" s="152" t="s">
        <v>641</v>
      </c>
      <c r="C251" s="152" t="s">
        <v>302</v>
      </c>
      <c r="D251" s="152" t="s">
        <v>897</v>
      </c>
      <c r="E251" s="152" t="s">
        <v>308</v>
      </c>
      <c r="F251" s="152" t="s">
        <v>275</v>
      </c>
      <c r="G251" s="152" t="s">
        <v>390</v>
      </c>
      <c r="H251" s="152" t="s">
        <v>391</v>
      </c>
      <c r="I251" s="152" t="s">
        <v>312</v>
      </c>
      <c r="J251" s="152" t="s">
        <v>392</v>
      </c>
      <c r="K251" s="152" t="s">
        <v>897</v>
      </c>
      <c r="L251" s="152" t="s">
        <v>393</v>
      </c>
      <c r="M251" s="152" t="s">
        <v>394</v>
      </c>
      <c r="N251" s="152" t="s">
        <v>275</v>
      </c>
      <c r="O251" s="152" t="s">
        <v>391</v>
      </c>
      <c r="P251" s="152" t="s">
        <v>64</v>
      </c>
      <c r="Q251" s="152" t="s">
        <v>604</v>
      </c>
      <c r="R251" s="152" t="s">
        <v>396</v>
      </c>
      <c r="S251" s="152" t="s">
        <v>397</v>
      </c>
      <c r="T251" s="152" t="s">
        <v>398</v>
      </c>
      <c r="U251" s="152" t="s">
        <v>399</v>
      </c>
      <c r="V251" s="152" t="s">
        <v>377</v>
      </c>
      <c r="W251" s="152" t="s">
        <v>378</v>
      </c>
      <c r="X251" s="152" t="s">
        <v>42</v>
      </c>
      <c r="Y251" s="152" t="s">
        <v>379</v>
      </c>
      <c r="Z251" s="152" t="s">
        <v>512</v>
      </c>
      <c r="AA251" s="152" t="s">
        <v>513</v>
      </c>
      <c r="AB251" s="152" t="s">
        <v>67</v>
      </c>
      <c r="AC251" s="70" t="str">
        <f t="shared" si="12"/>
        <v>0944</v>
      </c>
      <c r="AD251" s="70" t="str">
        <f t="shared" si="13"/>
        <v>19183530944</v>
      </c>
      <c r="AE251" s="70" t="str">
        <f t="shared" si="11"/>
        <v>1918353094441000</v>
      </c>
      <c r="AF251" s="69">
        <v>1103200</v>
      </c>
      <c r="AG251">
        <v>1103200</v>
      </c>
      <c r="AI251">
        <v>0</v>
      </c>
      <c r="AJ251">
        <v>0</v>
      </c>
      <c r="AK251">
        <v>0</v>
      </c>
    </row>
    <row r="252" spans="1:41">
      <c r="A252" s="152" t="s">
        <v>361</v>
      </c>
      <c r="B252" s="152" t="s">
        <v>641</v>
      </c>
      <c r="C252" s="152" t="s">
        <v>302</v>
      </c>
      <c r="D252" s="152" t="s">
        <v>897</v>
      </c>
      <c r="E252" s="152" t="s">
        <v>308</v>
      </c>
      <c r="F252" s="152" t="s">
        <v>275</v>
      </c>
      <c r="G252" s="152" t="s">
        <v>390</v>
      </c>
      <c r="H252" s="152" t="s">
        <v>391</v>
      </c>
      <c r="I252" s="152" t="s">
        <v>312</v>
      </c>
      <c r="J252" s="152" t="s">
        <v>392</v>
      </c>
      <c r="K252" s="152" t="s">
        <v>897</v>
      </c>
      <c r="L252" s="152" t="s">
        <v>393</v>
      </c>
      <c r="M252" s="152" t="s">
        <v>394</v>
      </c>
      <c r="N252" s="152" t="s">
        <v>275</v>
      </c>
      <c r="O252" s="152" t="s">
        <v>391</v>
      </c>
      <c r="P252" s="152" t="s">
        <v>68</v>
      </c>
      <c r="Q252" s="152" t="s">
        <v>395</v>
      </c>
      <c r="R252" s="152" t="s">
        <v>396</v>
      </c>
      <c r="S252" s="152" t="s">
        <v>397</v>
      </c>
      <c r="T252" s="152" t="s">
        <v>398</v>
      </c>
      <c r="U252" s="152" t="s">
        <v>399</v>
      </c>
      <c r="V252" s="152" t="s">
        <v>377</v>
      </c>
      <c r="W252" s="152" t="s">
        <v>378</v>
      </c>
      <c r="X252" s="152" t="s">
        <v>42</v>
      </c>
      <c r="Y252" s="152" t="s">
        <v>379</v>
      </c>
      <c r="Z252" s="152" t="s">
        <v>512</v>
      </c>
      <c r="AA252" s="152" t="s">
        <v>513</v>
      </c>
      <c r="AB252" s="152" t="s">
        <v>71</v>
      </c>
      <c r="AC252" s="70" t="str">
        <f t="shared" si="12"/>
        <v>0944</v>
      </c>
      <c r="AD252" s="70" t="str">
        <f t="shared" si="13"/>
        <v>19183630944</v>
      </c>
      <c r="AE252" s="70" t="str">
        <f t="shared" si="11"/>
        <v>1918363094441000</v>
      </c>
      <c r="AF252" s="69">
        <v>47166538</v>
      </c>
      <c r="AG252">
        <v>47166538</v>
      </c>
      <c r="AI252">
        <v>0</v>
      </c>
      <c r="AJ252">
        <v>0</v>
      </c>
      <c r="AK252">
        <v>0</v>
      </c>
    </row>
    <row r="253" spans="1:41">
      <c r="A253" s="152" t="s">
        <v>361</v>
      </c>
      <c r="B253" s="152" t="s">
        <v>641</v>
      </c>
      <c r="C253" s="152" t="s">
        <v>302</v>
      </c>
      <c r="D253" s="152" t="s">
        <v>897</v>
      </c>
      <c r="E253" s="152" t="s">
        <v>308</v>
      </c>
      <c r="F253" s="152" t="s">
        <v>275</v>
      </c>
      <c r="G253" s="152" t="s">
        <v>390</v>
      </c>
      <c r="H253" s="152" t="s">
        <v>661</v>
      </c>
      <c r="I253" s="152" t="s">
        <v>662</v>
      </c>
      <c r="J253" s="152" t="s">
        <v>663</v>
      </c>
      <c r="K253" s="152" t="s">
        <v>897</v>
      </c>
      <c r="L253" s="152" t="s">
        <v>393</v>
      </c>
      <c r="M253" s="152" t="s">
        <v>616</v>
      </c>
      <c r="N253" s="152" t="s">
        <v>275</v>
      </c>
      <c r="O253" s="152" t="s">
        <v>661</v>
      </c>
      <c r="P253" s="152" t="s">
        <v>79</v>
      </c>
      <c r="Q253" s="152" t="s">
        <v>664</v>
      </c>
      <c r="R253" s="152" t="s">
        <v>665</v>
      </c>
      <c r="S253" s="152" t="s">
        <v>666</v>
      </c>
      <c r="T253" s="152" t="s">
        <v>398</v>
      </c>
      <c r="U253" s="152" t="s">
        <v>399</v>
      </c>
      <c r="V253" s="152" t="s">
        <v>377</v>
      </c>
      <c r="W253" s="152" t="s">
        <v>378</v>
      </c>
      <c r="X253" s="152" t="s">
        <v>42</v>
      </c>
      <c r="Y253" s="152" t="s">
        <v>379</v>
      </c>
      <c r="Z253" s="152" t="s">
        <v>512</v>
      </c>
      <c r="AA253" s="152" t="s">
        <v>513</v>
      </c>
      <c r="AB253" s="152" t="s">
        <v>82</v>
      </c>
      <c r="AC253" s="70" t="str">
        <f t="shared" si="12"/>
        <v>0944</v>
      </c>
      <c r="AD253" s="70" t="str">
        <f t="shared" si="13"/>
        <v>19181630944</v>
      </c>
      <c r="AE253" s="70" t="str">
        <f t="shared" si="11"/>
        <v>1918163094441000</v>
      </c>
      <c r="AF253" s="69">
        <v>263472200</v>
      </c>
      <c r="AG253">
        <v>263472200</v>
      </c>
      <c r="AI253">
        <v>0</v>
      </c>
      <c r="AJ253">
        <v>0</v>
      </c>
      <c r="AK253">
        <v>0</v>
      </c>
    </row>
    <row r="254" spans="1:41">
      <c r="A254" s="152" t="s">
        <v>361</v>
      </c>
      <c r="B254" s="152" t="s">
        <v>641</v>
      </c>
      <c r="C254" s="152" t="s">
        <v>302</v>
      </c>
      <c r="D254" s="152" t="s">
        <v>897</v>
      </c>
      <c r="E254" s="152" t="s">
        <v>308</v>
      </c>
      <c r="F254" s="152" t="s">
        <v>275</v>
      </c>
      <c r="G254" s="152" t="s">
        <v>390</v>
      </c>
      <c r="H254" s="152" t="s">
        <v>661</v>
      </c>
      <c r="I254" s="152" t="s">
        <v>662</v>
      </c>
      <c r="J254" s="152" t="s">
        <v>663</v>
      </c>
      <c r="K254" s="152" t="s">
        <v>897</v>
      </c>
      <c r="L254" s="152" t="s">
        <v>393</v>
      </c>
      <c r="M254" s="152" t="s">
        <v>616</v>
      </c>
      <c r="N254" s="152" t="s">
        <v>275</v>
      </c>
      <c r="O254" s="152" t="s">
        <v>661</v>
      </c>
      <c r="P254" s="152" t="s">
        <v>56</v>
      </c>
      <c r="Q254" s="152" t="s">
        <v>667</v>
      </c>
      <c r="R254" s="152" t="s">
        <v>665</v>
      </c>
      <c r="S254" s="152" t="s">
        <v>666</v>
      </c>
      <c r="T254" s="152" t="s">
        <v>398</v>
      </c>
      <c r="U254" s="152" t="s">
        <v>399</v>
      </c>
      <c r="V254" s="152" t="s">
        <v>377</v>
      </c>
      <c r="W254" s="152" t="s">
        <v>378</v>
      </c>
      <c r="X254" s="152" t="s">
        <v>42</v>
      </c>
      <c r="Y254" s="152" t="s">
        <v>379</v>
      </c>
      <c r="Z254" s="152" t="s">
        <v>512</v>
      </c>
      <c r="AA254" s="152" t="s">
        <v>513</v>
      </c>
      <c r="AB254" s="152" t="s">
        <v>85</v>
      </c>
      <c r="AC254" s="70" t="str">
        <f t="shared" si="12"/>
        <v>0944</v>
      </c>
      <c r="AD254" s="70" t="str">
        <f t="shared" si="13"/>
        <v>19182830944</v>
      </c>
      <c r="AE254" s="70" t="str">
        <f t="shared" si="11"/>
        <v>1918283094441000</v>
      </c>
      <c r="AF254" s="69">
        <v>35000</v>
      </c>
      <c r="AG254">
        <v>35000</v>
      </c>
      <c r="AI254">
        <v>0</v>
      </c>
      <c r="AJ254">
        <v>0</v>
      </c>
      <c r="AK254">
        <v>0</v>
      </c>
    </row>
    <row r="255" spans="1:41">
      <c r="A255" s="152" t="s">
        <v>361</v>
      </c>
      <c r="B255" s="152" t="s">
        <v>641</v>
      </c>
      <c r="C255" s="152" t="s">
        <v>302</v>
      </c>
      <c r="D255" s="152" t="s">
        <v>897</v>
      </c>
      <c r="E255" s="152" t="s">
        <v>308</v>
      </c>
      <c r="F255" s="152" t="s">
        <v>275</v>
      </c>
      <c r="G255" s="152" t="s">
        <v>390</v>
      </c>
      <c r="H255" s="152" t="s">
        <v>661</v>
      </c>
      <c r="I255" s="152" t="s">
        <v>662</v>
      </c>
      <c r="J255" s="152" t="s">
        <v>663</v>
      </c>
      <c r="K255" s="152" t="s">
        <v>897</v>
      </c>
      <c r="L255" s="152" t="s">
        <v>393</v>
      </c>
      <c r="M255" s="152" t="s">
        <v>616</v>
      </c>
      <c r="N255" s="152" t="s">
        <v>275</v>
      </c>
      <c r="O255" s="152" t="s">
        <v>661</v>
      </c>
      <c r="P255" s="152" t="s">
        <v>60</v>
      </c>
      <c r="Q255" s="152" t="s">
        <v>499</v>
      </c>
      <c r="R255" s="152" t="s">
        <v>665</v>
      </c>
      <c r="S255" s="152" t="s">
        <v>666</v>
      </c>
      <c r="T255" s="152" t="s">
        <v>398</v>
      </c>
      <c r="U255" s="152" t="s">
        <v>399</v>
      </c>
      <c r="V255" s="152" t="s">
        <v>377</v>
      </c>
      <c r="W255" s="152" t="s">
        <v>378</v>
      </c>
      <c r="X255" s="152" t="s">
        <v>42</v>
      </c>
      <c r="Y255" s="152" t="s">
        <v>379</v>
      </c>
      <c r="Z255" s="152" t="s">
        <v>512</v>
      </c>
      <c r="AA255" s="152" t="s">
        <v>513</v>
      </c>
      <c r="AB255" s="152" t="s">
        <v>88</v>
      </c>
      <c r="AC255" s="70" t="str">
        <f t="shared" si="12"/>
        <v>0944</v>
      </c>
      <c r="AD255" s="70" t="str">
        <f t="shared" si="13"/>
        <v>19183230944</v>
      </c>
      <c r="AE255" s="70" t="str">
        <f t="shared" si="11"/>
        <v>1918323094441000</v>
      </c>
      <c r="AF255" s="69">
        <v>21000000</v>
      </c>
      <c r="AG255">
        <v>21000000</v>
      </c>
      <c r="AI255">
        <v>0</v>
      </c>
      <c r="AJ255">
        <v>0</v>
      </c>
      <c r="AK255">
        <v>0</v>
      </c>
    </row>
    <row r="256" spans="1:41">
      <c r="A256" s="152" t="s">
        <v>361</v>
      </c>
      <c r="B256" s="152" t="s">
        <v>641</v>
      </c>
      <c r="C256" s="152" t="s">
        <v>302</v>
      </c>
      <c r="D256" s="152" t="s">
        <v>897</v>
      </c>
      <c r="E256" s="152" t="s">
        <v>308</v>
      </c>
      <c r="F256" s="152" t="s">
        <v>275</v>
      </c>
      <c r="G256" s="152" t="s">
        <v>390</v>
      </c>
      <c r="H256" s="152" t="s">
        <v>661</v>
      </c>
      <c r="I256" s="152" t="s">
        <v>662</v>
      </c>
      <c r="J256" s="152" t="s">
        <v>663</v>
      </c>
      <c r="K256" s="152" t="s">
        <v>897</v>
      </c>
      <c r="L256" s="152" t="s">
        <v>393</v>
      </c>
      <c r="M256" s="152" t="s">
        <v>616</v>
      </c>
      <c r="N256" s="152" t="s">
        <v>275</v>
      </c>
      <c r="O256" s="152" t="s">
        <v>661</v>
      </c>
      <c r="P256" s="152" t="s">
        <v>89</v>
      </c>
      <c r="Q256" s="152" t="s">
        <v>668</v>
      </c>
      <c r="R256" s="152" t="s">
        <v>665</v>
      </c>
      <c r="S256" s="152" t="s">
        <v>666</v>
      </c>
      <c r="T256" s="152" t="s">
        <v>398</v>
      </c>
      <c r="U256" s="152" t="s">
        <v>399</v>
      </c>
      <c r="V256" s="152" t="s">
        <v>377</v>
      </c>
      <c r="W256" s="152" t="s">
        <v>378</v>
      </c>
      <c r="X256" s="152" t="s">
        <v>42</v>
      </c>
      <c r="Y256" s="152" t="s">
        <v>379</v>
      </c>
      <c r="Z256" s="152" t="s">
        <v>512</v>
      </c>
      <c r="AA256" s="152" t="s">
        <v>513</v>
      </c>
      <c r="AB256" s="152" t="s">
        <v>92</v>
      </c>
      <c r="AC256" s="70" t="str">
        <f t="shared" si="12"/>
        <v>0944</v>
      </c>
      <c r="AD256" s="70" t="str">
        <f t="shared" si="13"/>
        <v>19183330944</v>
      </c>
      <c r="AE256" s="70" t="str">
        <f t="shared" si="11"/>
        <v>1918333094441000</v>
      </c>
      <c r="AF256" s="69">
        <v>70000000</v>
      </c>
      <c r="AG256">
        <v>70000000</v>
      </c>
      <c r="AI256">
        <v>0</v>
      </c>
      <c r="AJ256">
        <v>0</v>
      </c>
      <c r="AK256">
        <v>0</v>
      </c>
    </row>
    <row r="257" spans="1:37">
      <c r="A257" s="152" t="s">
        <v>361</v>
      </c>
      <c r="B257" s="152" t="s">
        <v>641</v>
      </c>
      <c r="C257" s="152" t="s">
        <v>302</v>
      </c>
      <c r="D257" s="152" t="s">
        <v>897</v>
      </c>
      <c r="E257" s="152" t="s">
        <v>308</v>
      </c>
      <c r="F257" s="152" t="s">
        <v>275</v>
      </c>
      <c r="G257" s="152" t="s">
        <v>390</v>
      </c>
      <c r="H257" s="152" t="s">
        <v>422</v>
      </c>
      <c r="I257" s="152" t="s">
        <v>423</v>
      </c>
      <c r="J257" s="152" t="s">
        <v>424</v>
      </c>
      <c r="K257" s="152" t="s">
        <v>897</v>
      </c>
      <c r="L257" s="152" t="s">
        <v>393</v>
      </c>
      <c r="M257" s="152" t="s">
        <v>394</v>
      </c>
      <c r="N257" s="152" t="s">
        <v>275</v>
      </c>
      <c r="O257" s="152" t="s">
        <v>422</v>
      </c>
      <c r="P257" s="152" t="s">
        <v>79</v>
      </c>
      <c r="Q257" s="152" t="s">
        <v>423</v>
      </c>
      <c r="R257" s="152" t="s">
        <v>425</v>
      </c>
      <c r="S257" s="152" t="s">
        <v>426</v>
      </c>
      <c r="T257" s="152" t="s">
        <v>375</v>
      </c>
      <c r="U257" s="152" t="s">
        <v>376</v>
      </c>
      <c r="V257" s="152" t="s">
        <v>377</v>
      </c>
      <c r="W257" s="152" t="s">
        <v>378</v>
      </c>
      <c r="X257" s="152" t="s">
        <v>375</v>
      </c>
      <c r="Y257" s="152" t="s">
        <v>383</v>
      </c>
      <c r="Z257" s="152" t="s">
        <v>512</v>
      </c>
      <c r="AA257" s="152" t="s">
        <v>513</v>
      </c>
      <c r="AB257" s="152" t="s">
        <v>899</v>
      </c>
      <c r="AC257" s="70" t="str">
        <f t="shared" si="12"/>
        <v>0944</v>
      </c>
      <c r="AD257" s="70" t="str">
        <f t="shared" si="13"/>
        <v>19180710944</v>
      </c>
      <c r="AE257" s="70" t="str">
        <f t="shared" si="11"/>
        <v>1918071094441000</v>
      </c>
      <c r="AF257" s="69">
        <v>129435560</v>
      </c>
      <c r="AG257">
        <v>129435560</v>
      </c>
      <c r="AI257">
        <v>0</v>
      </c>
      <c r="AJ257">
        <v>0</v>
      </c>
      <c r="AK257">
        <v>0</v>
      </c>
    </row>
    <row r="258" spans="1:37">
      <c r="A258" s="152" t="s">
        <v>361</v>
      </c>
      <c r="B258" s="152" t="s">
        <v>641</v>
      </c>
      <c r="C258" s="152" t="s">
        <v>302</v>
      </c>
      <c r="D258" s="152" t="s">
        <v>897</v>
      </c>
      <c r="E258" s="152" t="s">
        <v>308</v>
      </c>
      <c r="F258" s="152" t="s">
        <v>275</v>
      </c>
      <c r="G258" s="152" t="s">
        <v>390</v>
      </c>
      <c r="H258" s="152" t="s">
        <v>436</v>
      </c>
      <c r="I258" s="152" t="s">
        <v>437</v>
      </c>
      <c r="J258" s="152" t="s">
        <v>549</v>
      </c>
      <c r="K258" s="152" t="s">
        <v>897</v>
      </c>
      <c r="L258" s="152" t="s">
        <v>393</v>
      </c>
      <c r="M258" s="152" t="s">
        <v>415</v>
      </c>
      <c r="N258" s="152" t="s">
        <v>275</v>
      </c>
      <c r="O258" s="152" t="s">
        <v>436</v>
      </c>
      <c r="P258" s="152" t="s">
        <v>47</v>
      </c>
      <c r="Q258" s="152" t="s">
        <v>439</v>
      </c>
      <c r="R258" s="152" t="s">
        <v>440</v>
      </c>
      <c r="S258" s="152" t="s">
        <v>441</v>
      </c>
      <c r="T258" s="152" t="s">
        <v>375</v>
      </c>
      <c r="U258" s="152" t="s">
        <v>376</v>
      </c>
      <c r="V258" s="152" t="s">
        <v>377</v>
      </c>
      <c r="W258" s="152" t="s">
        <v>378</v>
      </c>
      <c r="X258" s="152" t="s">
        <v>42</v>
      </c>
      <c r="Y258" s="152" t="s">
        <v>379</v>
      </c>
      <c r="Z258" s="152" t="s">
        <v>512</v>
      </c>
      <c r="AA258" s="152" t="s">
        <v>513</v>
      </c>
      <c r="AB258" s="152" t="s">
        <v>900</v>
      </c>
      <c r="AC258" s="70" t="str">
        <f t="shared" si="12"/>
        <v>0944</v>
      </c>
      <c r="AD258" s="70" t="str">
        <f t="shared" si="13"/>
        <v>19180830944</v>
      </c>
      <c r="AE258" s="70" t="str">
        <f t="shared" si="11"/>
        <v>1918083094441000</v>
      </c>
      <c r="AF258" s="69">
        <v>285698</v>
      </c>
      <c r="AG258">
        <v>285698</v>
      </c>
      <c r="AI258">
        <v>0</v>
      </c>
      <c r="AJ258">
        <v>0</v>
      </c>
      <c r="AK258">
        <v>0</v>
      </c>
    </row>
    <row r="259" spans="1:37">
      <c r="A259" s="152" t="s">
        <v>361</v>
      </c>
      <c r="B259" s="152" t="s">
        <v>641</v>
      </c>
      <c r="C259" s="152" t="s">
        <v>302</v>
      </c>
      <c r="D259" s="152" t="s">
        <v>897</v>
      </c>
      <c r="E259" s="152" t="s">
        <v>308</v>
      </c>
      <c r="F259" s="152" t="s">
        <v>275</v>
      </c>
      <c r="G259" s="152" t="s">
        <v>390</v>
      </c>
      <c r="H259" s="152" t="s">
        <v>436</v>
      </c>
      <c r="I259" s="152" t="s">
        <v>437</v>
      </c>
      <c r="J259" s="152" t="s">
        <v>549</v>
      </c>
      <c r="K259" s="152" t="s">
        <v>897</v>
      </c>
      <c r="L259" s="152" t="s">
        <v>393</v>
      </c>
      <c r="M259" s="152" t="s">
        <v>415</v>
      </c>
      <c r="N259" s="152" t="s">
        <v>275</v>
      </c>
      <c r="O259" s="152" t="s">
        <v>436</v>
      </c>
      <c r="P259" s="152" t="s">
        <v>39</v>
      </c>
      <c r="Q259" s="152" t="s">
        <v>443</v>
      </c>
      <c r="R259" s="152" t="s">
        <v>440</v>
      </c>
      <c r="S259" s="152" t="s">
        <v>441</v>
      </c>
      <c r="T259" s="152" t="s">
        <v>375</v>
      </c>
      <c r="U259" s="152" t="s">
        <v>376</v>
      </c>
      <c r="V259" s="152" t="s">
        <v>377</v>
      </c>
      <c r="W259" s="152" t="s">
        <v>378</v>
      </c>
      <c r="X259" s="152" t="s">
        <v>42</v>
      </c>
      <c r="Y259" s="152" t="s">
        <v>379</v>
      </c>
      <c r="Z259" s="152" t="s">
        <v>512</v>
      </c>
      <c r="AA259" s="152" t="s">
        <v>513</v>
      </c>
      <c r="AB259" s="152" t="s">
        <v>901</v>
      </c>
      <c r="AC259" s="70" t="str">
        <f t="shared" si="12"/>
        <v>0944</v>
      </c>
      <c r="AD259" s="70" t="str">
        <f t="shared" si="13"/>
        <v>19180930944</v>
      </c>
      <c r="AE259" s="70" t="str">
        <f t="shared" ref="AE259:AE322" si="14">CONCATENATE(AD259,B259)</f>
        <v>1918093094441000</v>
      </c>
      <c r="AF259" s="69">
        <v>460774</v>
      </c>
      <c r="AG259">
        <v>460774</v>
      </c>
      <c r="AI259">
        <v>0</v>
      </c>
      <c r="AJ259">
        <v>0</v>
      </c>
      <c r="AK259">
        <v>0</v>
      </c>
    </row>
    <row r="260" spans="1:37">
      <c r="A260" s="152" t="s">
        <v>361</v>
      </c>
      <c r="B260" s="152" t="s">
        <v>641</v>
      </c>
      <c r="C260" s="152" t="s">
        <v>302</v>
      </c>
      <c r="D260" s="152" t="s">
        <v>897</v>
      </c>
      <c r="E260" s="152" t="s">
        <v>308</v>
      </c>
      <c r="F260" s="152" t="s">
        <v>275</v>
      </c>
      <c r="G260" s="152" t="s">
        <v>390</v>
      </c>
      <c r="H260" s="152" t="s">
        <v>436</v>
      </c>
      <c r="I260" s="152" t="s">
        <v>437</v>
      </c>
      <c r="J260" s="152" t="s">
        <v>549</v>
      </c>
      <c r="K260" s="152" t="s">
        <v>897</v>
      </c>
      <c r="L260" s="152" t="s">
        <v>393</v>
      </c>
      <c r="M260" s="152" t="s">
        <v>415</v>
      </c>
      <c r="N260" s="152" t="s">
        <v>275</v>
      </c>
      <c r="O260" s="152" t="s">
        <v>436</v>
      </c>
      <c r="P260" s="152" t="s">
        <v>56</v>
      </c>
      <c r="Q260" s="152" t="s">
        <v>445</v>
      </c>
      <c r="R260" s="152" t="s">
        <v>440</v>
      </c>
      <c r="S260" s="152" t="s">
        <v>441</v>
      </c>
      <c r="T260" s="152" t="s">
        <v>375</v>
      </c>
      <c r="U260" s="152" t="s">
        <v>376</v>
      </c>
      <c r="V260" s="152" t="s">
        <v>377</v>
      </c>
      <c r="W260" s="152" t="s">
        <v>378</v>
      </c>
      <c r="X260" s="152" t="s">
        <v>42</v>
      </c>
      <c r="Y260" s="152" t="s">
        <v>379</v>
      </c>
      <c r="Z260" s="152" t="s">
        <v>512</v>
      </c>
      <c r="AA260" s="152" t="s">
        <v>513</v>
      </c>
      <c r="AB260" s="152" t="s">
        <v>902</v>
      </c>
      <c r="AC260" s="70" t="str">
        <f t="shared" si="12"/>
        <v>0944</v>
      </c>
      <c r="AD260" s="70" t="str">
        <f t="shared" si="13"/>
        <v>19181030944</v>
      </c>
      <c r="AE260" s="70" t="str">
        <f t="shared" si="14"/>
        <v>1918103094441000</v>
      </c>
      <c r="AF260" s="69">
        <v>3246424</v>
      </c>
      <c r="AG260">
        <v>3246424</v>
      </c>
      <c r="AI260">
        <v>0</v>
      </c>
      <c r="AJ260">
        <v>0</v>
      </c>
      <c r="AK260">
        <v>0</v>
      </c>
    </row>
    <row r="261" spans="1:37">
      <c r="A261" s="152" t="s">
        <v>361</v>
      </c>
      <c r="B261" s="152" t="s">
        <v>641</v>
      </c>
      <c r="C261" s="152" t="s">
        <v>302</v>
      </c>
      <c r="D261" s="152" t="s">
        <v>897</v>
      </c>
      <c r="E261" s="152" t="s">
        <v>308</v>
      </c>
      <c r="F261" s="152" t="s">
        <v>275</v>
      </c>
      <c r="G261" s="152" t="s">
        <v>390</v>
      </c>
      <c r="H261" s="152" t="s">
        <v>436</v>
      </c>
      <c r="I261" s="152" t="s">
        <v>437</v>
      </c>
      <c r="J261" s="152" t="s">
        <v>549</v>
      </c>
      <c r="K261" s="152" t="s">
        <v>897</v>
      </c>
      <c r="L261" s="152" t="s">
        <v>393</v>
      </c>
      <c r="M261" s="152" t="s">
        <v>415</v>
      </c>
      <c r="N261" s="152" t="s">
        <v>275</v>
      </c>
      <c r="O261" s="152" t="s">
        <v>436</v>
      </c>
      <c r="P261" s="152" t="s">
        <v>672</v>
      </c>
      <c r="Q261" s="152" t="s">
        <v>673</v>
      </c>
      <c r="R261" s="152" t="s">
        <v>440</v>
      </c>
      <c r="S261" s="152" t="s">
        <v>441</v>
      </c>
      <c r="T261" s="152" t="s">
        <v>375</v>
      </c>
      <c r="U261" s="152" t="s">
        <v>376</v>
      </c>
      <c r="V261" s="152" t="s">
        <v>377</v>
      </c>
      <c r="W261" s="152" t="s">
        <v>378</v>
      </c>
      <c r="X261" s="152" t="s">
        <v>42</v>
      </c>
      <c r="Y261" s="152" t="s">
        <v>379</v>
      </c>
      <c r="Z261" s="152" t="s">
        <v>512</v>
      </c>
      <c r="AA261" s="152" t="s">
        <v>513</v>
      </c>
      <c r="AB261" s="152" t="s">
        <v>903</v>
      </c>
      <c r="AC261" s="70" t="str">
        <f t="shared" si="12"/>
        <v>0944</v>
      </c>
      <c r="AD261" s="70" t="str">
        <f t="shared" si="13"/>
        <v>19181130944</v>
      </c>
      <c r="AE261" s="70" t="str">
        <f t="shared" si="14"/>
        <v>1918113094441000</v>
      </c>
      <c r="AF261" s="69">
        <v>272595</v>
      </c>
      <c r="AG261">
        <v>272595</v>
      </c>
      <c r="AI261">
        <v>0</v>
      </c>
      <c r="AJ261">
        <v>0</v>
      </c>
      <c r="AK261">
        <v>0</v>
      </c>
    </row>
    <row r="262" spans="1:37">
      <c r="A262" s="152" t="s">
        <v>361</v>
      </c>
      <c r="B262" s="152" t="s">
        <v>641</v>
      </c>
      <c r="C262" s="152" t="s">
        <v>302</v>
      </c>
      <c r="D262" s="152" t="s">
        <v>897</v>
      </c>
      <c r="E262" s="152" t="s">
        <v>308</v>
      </c>
      <c r="F262" s="152" t="s">
        <v>275</v>
      </c>
      <c r="G262" s="152" t="s">
        <v>390</v>
      </c>
      <c r="H262" s="152" t="s">
        <v>447</v>
      </c>
      <c r="I262" s="152" t="s">
        <v>448</v>
      </c>
      <c r="J262" s="152" t="s">
        <v>449</v>
      </c>
      <c r="K262" s="152" t="s">
        <v>897</v>
      </c>
      <c r="L262" s="152" t="s">
        <v>393</v>
      </c>
      <c r="M262" s="152" t="s">
        <v>394</v>
      </c>
      <c r="N262" s="152" t="s">
        <v>275</v>
      </c>
      <c r="O262" s="152" t="s">
        <v>447</v>
      </c>
      <c r="P262" s="152" t="s">
        <v>39</v>
      </c>
      <c r="Q262" s="152" t="s">
        <v>530</v>
      </c>
      <c r="R262" s="152" t="s">
        <v>451</v>
      </c>
      <c r="S262" s="152" t="s">
        <v>452</v>
      </c>
      <c r="T262" s="152" t="s">
        <v>398</v>
      </c>
      <c r="U262" s="152" t="s">
        <v>399</v>
      </c>
      <c r="V262" s="152" t="s">
        <v>377</v>
      </c>
      <c r="W262" s="152" t="s">
        <v>378</v>
      </c>
      <c r="X262" s="152" t="s">
        <v>42</v>
      </c>
      <c r="Y262" s="152" t="s">
        <v>379</v>
      </c>
      <c r="Z262" s="152" t="s">
        <v>512</v>
      </c>
      <c r="AA262" s="152" t="s">
        <v>513</v>
      </c>
      <c r="AB262" s="152" t="s">
        <v>44</v>
      </c>
      <c r="AC262" s="70" t="str">
        <f t="shared" si="12"/>
        <v>0944</v>
      </c>
      <c r="AD262" s="70" t="str">
        <f t="shared" si="13"/>
        <v>19182430944</v>
      </c>
      <c r="AE262" s="70" t="str">
        <f t="shared" si="14"/>
        <v>1918243094441000</v>
      </c>
      <c r="AF262" s="69">
        <v>466652</v>
      </c>
      <c r="AG262">
        <v>466652</v>
      </c>
      <c r="AI262">
        <v>0</v>
      </c>
      <c r="AJ262">
        <v>0</v>
      </c>
      <c r="AK262">
        <v>0</v>
      </c>
    </row>
    <row r="263" spans="1:37">
      <c r="A263" s="152" t="s">
        <v>361</v>
      </c>
      <c r="B263" s="152" t="s">
        <v>641</v>
      </c>
      <c r="C263" s="152" t="s">
        <v>302</v>
      </c>
      <c r="D263" s="152" t="s">
        <v>897</v>
      </c>
      <c r="E263" s="152" t="s">
        <v>308</v>
      </c>
      <c r="F263" s="152" t="s">
        <v>275</v>
      </c>
      <c r="G263" s="152" t="s">
        <v>390</v>
      </c>
      <c r="H263" s="152" t="s">
        <v>613</v>
      </c>
      <c r="I263" s="152" t="s">
        <v>614</v>
      </c>
      <c r="J263" s="152" t="s">
        <v>615</v>
      </c>
      <c r="K263" s="152" t="s">
        <v>897</v>
      </c>
      <c r="L263" s="152" t="s">
        <v>393</v>
      </c>
      <c r="M263" s="152" t="s">
        <v>616</v>
      </c>
      <c r="N263" s="152" t="s">
        <v>275</v>
      </c>
      <c r="O263" s="152" t="s">
        <v>613</v>
      </c>
      <c r="P263" s="152" t="s">
        <v>47</v>
      </c>
      <c r="Q263" s="152" t="s">
        <v>675</v>
      </c>
      <c r="R263" s="152" t="s">
        <v>618</v>
      </c>
      <c r="S263" s="152" t="s">
        <v>619</v>
      </c>
      <c r="T263" s="152" t="s">
        <v>398</v>
      </c>
      <c r="U263" s="152" t="s">
        <v>399</v>
      </c>
      <c r="V263" s="152" t="s">
        <v>377</v>
      </c>
      <c r="W263" s="152" t="s">
        <v>378</v>
      </c>
      <c r="X263" s="152" t="s">
        <v>42</v>
      </c>
      <c r="Y263" s="152" t="s">
        <v>379</v>
      </c>
      <c r="Z263" s="152" t="s">
        <v>512</v>
      </c>
      <c r="AA263" s="152" t="s">
        <v>513</v>
      </c>
      <c r="AB263" s="152" t="s">
        <v>76</v>
      </c>
      <c r="AC263" s="70" t="str">
        <f t="shared" si="12"/>
        <v>0944</v>
      </c>
      <c r="AD263" s="70" t="str">
        <f t="shared" si="13"/>
        <v>19181930944</v>
      </c>
      <c r="AE263" s="70" t="str">
        <f t="shared" si="14"/>
        <v>1918193094441000</v>
      </c>
      <c r="AF263" s="69">
        <v>28700000</v>
      </c>
      <c r="AG263">
        <v>28700000</v>
      </c>
      <c r="AI263">
        <v>0</v>
      </c>
      <c r="AJ263">
        <v>0</v>
      </c>
      <c r="AK263">
        <v>0</v>
      </c>
    </row>
    <row r="264" spans="1:37">
      <c r="A264" s="152" t="s">
        <v>361</v>
      </c>
      <c r="B264" s="152" t="s">
        <v>641</v>
      </c>
      <c r="C264" s="152" t="s">
        <v>302</v>
      </c>
      <c r="D264" s="152" t="s">
        <v>897</v>
      </c>
      <c r="E264" s="152" t="s">
        <v>308</v>
      </c>
      <c r="F264" s="152" t="s">
        <v>275</v>
      </c>
      <c r="G264" s="152" t="s">
        <v>390</v>
      </c>
      <c r="H264" s="152" t="s">
        <v>613</v>
      </c>
      <c r="I264" s="152" t="s">
        <v>614</v>
      </c>
      <c r="J264" s="152" t="s">
        <v>615</v>
      </c>
      <c r="K264" s="152" t="s">
        <v>897</v>
      </c>
      <c r="L264" s="152" t="s">
        <v>393</v>
      </c>
      <c r="M264" s="152" t="s">
        <v>616</v>
      </c>
      <c r="N264" s="152" t="s">
        <v>275</v>
      </c>
      <c r="O264" s="152" t="s">
        <v>613</v>
      </c>
      <c r="P264" s="152" t="s">
        <v>52</v>
      </c>
      <c r="Q264" s="152" t="s">
        <v>617</v>
      </c>
      <c r="R264" s="152" t="s">
        <v>618</v>
      </c>
      <c r="S264" s="152" t="s">
        <v>619</v>
      </c>
      <c r="T264" s="152" t="s">
        <v>398</v>
      </c>
      <c r="U264" s="152" t="s">
        <v>399</v>
      </c>
      <c r="V264" s="152" t="s">
        <v>377</v>
      </c>
      <c r="W264" s="152" t="s">
        <v>378</v>
      </c>
      <c r="X264" s="152" t="s">
        <v>42</v>
      </c>
      <c r="Y264" s="152" t="s">
        <v>379</v>
      </c>
      <c r="Z264" s="152" t="s">
        <v>512</v>
      </c>
      <c r="AA264" s="152" t="s">
        <v>513</v>
      </c>
      <c r="AB264" s="152" t="s">
        <v>94</v>
      </c>
      <c r="AC264" s="70" t="str">
        <f t="shared" si="12"/>
        <v>0944</v>
      </c>
      <c r="AD264" s="70" t="str">
        <f t="shared" si="13"/>
        <v>19182230944</v>
      </c>
      <c r="AE264" s="70" t="str">
        <f t="shared" si="14"/>
        <v>1918223094441000</v>
      </c>
      <c r="AF264" s="69">
        <v>28434045</v>
      </c>
      <c r="AG264">
        <v>28434045</v>
      </c>
      <c r="AI264">
        <v>0</v>
      </c>
      <c r="AJ264">
        <v>0</v>
      </c>
      <c r="AK264">
        <v>0</v>
      </c>
    </row>
    <row r="265" spans="1:37">
      <c r="A265" s="152" t="s">
        <v>361</v>
      </c>
      <c r="B265" s="152" t="s">
        <v>641</v>
      </c>
      <c r="C265" s="152" t="s">
        <v>302</v>
      </c>
      <c r="D265" s="152" t="s">
        <v>897</v>
      </c>
      <c r="E265" s="152" t="s">
        <v>308</v>
      </c>
      <c r="F265" s="152" t="s">
        <v>519</v>
      </c>
      <c r="G265" s="152" t="s">
        <v>520</v>
      </c>
      <c r="H265" s="152" t="s">
        <v>690</v>
      </c>
      <c r="I265" s="152" t="s">
        <v>691</v>
      </c>
      <c r="J265" s="152" t="s">
        <v>692</v>
      </c>
      <c r="K265" s="152" t="s">
        <v>897</v>
      </c>
      <c r="L265" s="152" t="s">
        <v>414</v>
      </c>
      <c r="M265" s="152" t="s">
        <v>693</v>
      </c>
      <c r="N265" s="152" t="s">
        <v>519</v>
      </c>
      <c r="O265" s="152" t="s">
        <v>690</v>
      </c>
      <c r="P265" s="152" t="s">
        <v>79</v>
      </c>
      <c r="Q265" s="152" t="s">
        <v>694</v>
      </c>
      <c r="R265" s="152" t="s">
        <v>695</v>
      </c>
      <c r="S265" s="152" t="s">
        <v>696</v>
      </c>
      <c r="T265" s="152" t="s">
        <v>398</v>
      </c>
      <c r="U265" s="152" t="s">
        <v>399</v>
      </c>
      <c r="V265" s="152" t="s">
        <v>377</v>
      </c>
      <c r="W265" s="152" t="s">
        <v>378</v>
      </c>
      <c r="X265" s="152" t="s">
        <v>42</v>
      </c>
      <c r="Y265" s="152" t="s">
        <v>379</v>
      </c>
      <c r="Z265" s="152" t="s">
        <v>512</v>
      </c>
      <c r="AA265" s="152" t="s">
        <v>513</v>
      </c>
      <c r="AB265" s="152" t="s">
        <v>99</v>
      </c>
      <c r="AC265" s="70" t="str">
        <f t="shared" si="12"/>
        <v>0944</v>
      </c>
      <c r="AD265" s="70" t="str">
        <f t="shared" si="13"/>
        <v>19181230944</v>
      </c>
      <c r="AE265" s="70" t="str">
        <f t="shared" si="14"/>
        <v>1918123094441000</v>
      </c>
      <c r="AF265" s="69">
        <v>70000</v>
      </c>
      <c r="AG265">
        <v>70000</v>
      </c>
      <c r="AI265">
        <v>0</v>
      </c>
      <c r="AJ265">
        <v>0</v>
      </c>
      <c r="AK265">
        <v>0</v>
      </c>
    </row>
    <row r="266" spans="1:37">
      <c r="A266" s="152" t="s">
        <v>361</v>
      </c>
      <c r="B266" s="152" t="s">
        <v>641</v>
      </c>
      <c r="C266" s="152" t="s">
        <v>302</v>
      </c>
      <c r="D266" s="152" t="s">
        <v>897</v>
      </c>
      <c r="E266" s="152" t="s">
        <v>308</v>
      </c>
      <c r="F266" s="152" t="s">
        <v>519</v>
      </c>
      <c r="G266" s="152" t="s">
        <v>520</v>
      </c>
      <c r="H266" s="152" t="s">
        <v>697</v>
      </c>
      <c r="I266" s="152" t="s">
        <v>698</v>
      </c>
      <c r="J266" s="152" t="s">
        <v>699</v>
      </c>
      <c r="K266" s="152" t="s">
        <v>897</v>
      </c>
      <c r="L266" s="152" t="s">
        <v>393</v>
      </c>
      <c r="M266" s="152" t="s">
        <v>626</v>
      </c>
      <c r="N266" s="152" t="s">
        <v>519</v>
      </c>
      <c r="O266" s="152" t="s">
        <v>697</v>
      </c>
      <c r="P266" s="152" t="s">
        <v>79</v>
      </c>
      <c r="Q266" s="152" t="s">
        <v>698</v>
      </c>
      <c r="R266" s="152" t="s">
        <v>700</v>
      </c>
      <c r="S266" s="152" t="s">
        <v>701</v>
      </c>
      <c r="T266" s="152" t="s">
        <v>398</v>
      </c>
      <c r="U266" s="152" t="s">
        <v>399</v>
      </c>
      <c r="V266" s="152" t="s">
        <v>377</v>
      </c>
      <c r="W266" s="152" t="s">
        <v>378</v>
      </c>
      <c r="X266" s="152" t="s">
        <v>42</v>
      </c>
      <c r="Y266" s="152" t="s">
        <v>379</v>
      </c>
      <c r="Z266" s="152" t="s">
        <v>512</v>
      </c>
      <c r="AA266" s="152" t="s">
        <v>513</v>
      </c>
      <c r="AB266" s="152" t="s">
        <v>122</v>
      </c>
      <c r="AC266" s="70" t="str">
        <f t="shared" si="12"/>
        <v>0944</v>
      </c>
      <c r="AD266" s="70" t="str">
        <f t="shared" si="13"/>
        <v>19181330944</v>
      </c>
      <c r="AE266" s="70" t="str">
        <f t="shared" si="14"/>
        <v>1918133094441000</v>
      </c>
      <c r="AF266" s="69">
        <v>70000</v>
      </c>
      <c r="AG266">
        <v>70000</v>
      </c>
      <c r="AI266">
        <v>0</v>
      </c>
      <c r="AJ266">
        <v>0</v>
      </c>
      <c r="AK266">
        <v>0</v>
      </c>
    </row>
    <row r="267" spans="1:37">
      <c r="A267" s="152" t="s">
        <v>361</v>
      </c>
      <c r="B267" s="152" t="s">
        <v>641</v>
      </c>
      <c r="C267" s="152" t="s">
        <v>302</v>
      </c>
      <c r="D267" s="152" t="s">
        <v>897</v>
      </c>
      <c r="E267" s="152" t="s">
        <v>308</v>
      </c>
      <c r="F267" s="152" t="s">
        <v>519</v>
      </c>
      <c r="G267" s="152" t="s">
        <v>520</v>
      </c>
      <c r="H267" s="152" t="s">
        <v>702</v>
      </c>
      <c r="I267" s="152" t="s">
        <v>703</v>
      </c>
      <c r="J267" s="152" t="s">
        <v>704</v>
      </c>
      <c r="K267" s="152" t="s">
        <v>897</v>
      </c>
      <c r="L267" s="152" t="s">
        <v>393</v>
      </c>
      <c r="M267" s="152" t="s">
        <v>626</v>
      </c>
      <c r="N267" s="152" t="s">
        <v>519</v>
      </c>
      <c r="O267" s="152" t="s">
        <v>702</v>
      </c>
      <c r="P267" s="152" t="s">
        <v>79</v>
      </c>
      <c r="Q267" s="152" t="s">
        <v>705</v>
      </c>
      <c r="R267" s="152" t="s">
        <v>706</v>
      </c>
      <c r="S267" s="152" t="s">
        <v>707</v>
      </c>
      <c r="T267" s="152" t="s">
        <v>398</v>
      </c>
      <c r="U267" s="152" t="s">
        <v>399</v>
      </c>
      <c r="V267" s="152" t="s">
        <v>377</v>
      </c>
      <c r="W267" s="152" t="s">
        <v>378</v>
      </c>
      <c r="X267" s="152" t="s">
        <v>42</v>
      </c>
      <c r="Y267" s="152" t="s">
        <v>379</v>
      </c>
      <c r="Z267" s="152" t="s">
        <v>512</v>
      </c>
      <c r="AA267" s="152" t="s">
        <v>513</v>
      </c>
      <c r="AB267" s="152" t="s">
        <v>117</v>
      </c>
      <c r="AC267" s="70" t="str">
        <f t="shared" si="12"/>
        <v>0944</v>
      </c>
      <c r="AD267" s="70" t="str">
        <f t="shared" si="13"/>
        <v>19181430944</v>
      </c>
      <c r="AE267" s="70" t="str">
        <f t="shared" si="14"/>
        <v>1918143094441000</v>
      </c>
      <c r="AF267" s="69">
        <v>16800000</v>
      </c>
      <c r="AG267">
        <v>16800000</v>
      </c>
      <c r="AI267">
        <v>0</v>
      </c>
      <c r="AJ267">
        <v>0</v>
      </c>
      <c r="AK267">
        <v>0</v>
      </c>
    </row>
    <row r="268" spans="1:37">
      <c r="A268" s="152" t="s">
        <v>361</v>
      </c>
      <c r="B268" s="152" t="s">
        <v>641</v>
      </c>
      <c r="C268" s="152" t="s">
        <v>302</v>
      </c>
      <c r="D268" s="152" t="s">
        <v>897</v>
      </c>
      <c r="E268" s="152" t="s">
        <v>308</v>
      </c>
      <c r="F268" s="152" t="s">
        <v>519</v>
      </c>
      <c r="G268" s="152" t="s">
        <v>520</v>
      </c>
      <c r="H268" s="152" t="s">
        <v>623</v>
      </c>
      <c r="I268" s="152" t="s">
        <v>624</v>
      </c>
      <c r="J268" s="152" t="s">
        <v>625</v>
      </c>
      <c r="K268" s="152" t="s">
        <v>897</v>
      </c>
      <c r="L268" s="152" t="s">
        <v>393</v>
      </c>
      <c r="M268" s="152" t="s">
        <v>626</v>
      </c>
      <c r="N268" s="152" t="s">
        <v>519</v>
      </c>
      <c r="O268" s="152" t="s">
        <v>623</v>
      </c>
      <c r="P268" s="152" t="s">
        <v>79</v>
      </c>
      <c r="Q268" s="152" t="s">
        <v>711</v>
      </c>
      <c r="R268" s="152" t="s">
        <v>628</v>
      </c>
      <c r="S268" s="152" t="s">
        <v>629</v>
      </c>
      <c r="T268" s="152" t="s">
        <v>398</v>
      </c>
      <c r="U268" s="152" t="s">
        <v>399</v>
      </c>
      <c r="V268" s="152" t="s">
        <v>377</v>
      </c>
      <c r="W268" s="152" t="s">
        <v>378</v>
      </c>
      <c r="X268" s="152" t="s">
        <v>42</v>
      </c>
      <c r="Y268" s="152" t="s">
        <v>379</v>
      </c>
      <c r="Z268" s="152" t="s">
        <v>512</v>
      </c>
      <c r="AA268" s="152" t="s">
        <v>513</v>
      </c>
      <c r="AB268" s="152" t="s">
        <v>103</v>
      </c>
      <c r="AC268" s="70" t="str">
        <f t="shared" si="12"/>
        <v>0944</v>
      </c>
      <c r="AD268" s="70" t="str">
        <f t="shared" si="13"/>
        <v>19181530944</v>
      </c>
      <c r="AE268" s="70" t="str">
        <f t="shared" si="14"/>
        <v>1918153094441000</v>
      </c>
      <c r="AF268" s="69">
        <v>1120000</v>
      </c>
      <c r="AG268">
        <v>1120000</v>
      </c>
      <c r="AI268">
        <v>0</v>
      </c>
      <c r="AJ268">
        <v>0</v>
      </c>
      <c r="AK268">
        <v>0</v>
      </c>
    </row>
    <row r="269" spans="1:37">
      <c r="A269" s="152" t="s">
        <v>361</v>
      </c>
      <c r="B269" s="152" t="s">
        <v>641</v>
      </c>
      <c r="C269" s="152" t="s">
        <v>302</v>
      </c>
      <c r="D269" s="152" t="s">
        <v>897</v>
      </c>
      <c r="E269" s="152" t="s">
        <v>308</v>
      </c>
      <c r="F269" s="152" t="s">
        <v>519</v>
      </c>
      <c r="G269" s="152" t="s">
        <v>520</v>
      </c>
      <c r="H269" s="152" t="s">
        <v>623</v>
      </c>
      <c r="I269" s="152" t="s">
        <v>624</v>
      </c>
      <c r="J269" s="152" t="s">
        <v>625</v>
      </c>
      <c r="K269" s="152" t="s">
        <v>897</v>
      </c>
      <c r="L269" s="152" t="s">
        <v>393</v>
      </c>
      <c r="M269" s="152" t="s">
        <v>626</v>
      </c>
      <c r="N269" s="152" t="s">
        <v>519</v>
      </c>
      <c r="O269" s="152" t="s">
        <v>623</v>
      </c>
      <c r="P269" s="152" t="s">
        <v>52</v>
      </c>
      <c r="Q269" s="152" t="s">
        <v>717</v>
      </c>
      <c r="R269" s="152" t="s">
        <v>628</v>
      </c>
      <c r="S269" s="152" t="s">
        <v>629</v>
      </c>
      <c r="T269" s="152" t="s">
        <v>398</v>
      </c>
      <c r="U269" s="152" t="s">
        <v>399</v>
      </c>
      <c r="V269" s="152" t="s">
        <v>377</v>
      </c>
      <c r="W269" s="152" t="s">
        <v>378</v>
      </c>
      <c r="X269" s="152" t="s">
        <v>42</v>
      </c>
      <c r="Y269" s="152" t="s">
        <v>379</v>
      </c>
      <c r="Z269" s="152" t="s">
        <v>512</v>
      </c>
      <c r="AA269" s="152" t="s">
        <v>513</v>
      </c>
      <c r="AB269" s="152" t="s">
        <v>106</v>
      </c>
      <c r="AC269" s="70" t="str">
        <f t="shared" si="12"/>
        <v>0944</v>
      </c>
      <c r="AD269" s="70" t="str">
        <f t="shared" si="13"/>
        <v>19182130944</v>
      </c>
      <c r="AE269" s="70" t="str">
        <f t="shared" si="14"/>
        <v>1918213094441000</v>
      </c>
      <c r="AF269" s="69">
        <v>3850000</v>
      </c>
      <c r="AG269">
        <v>3850000</v>
      </c>
      <c r="AI269">
        <v>0</v>
      </c>
      <c r="AJ269">
        <v>0</v>
      </c>
      <c r="AK269">
        <v>0</v>
      </c>
    </row>
    <row r="270" spans="1:37">
      <c r="A270" s="152" t="s">
        <v>361</v>
      </c>
      <c r="B270" s="152" t="s">
        <v>641</v>
      </c>
      <c r="C270" s="152" t="s">
        <v>302</v>
      </c>
      <c r="D270" s="152" t="s">
        <v>897</v>
      </c>
      <c r="E270" s="152" t="s">
        <v>308</v>
      </c>
      <c r="F270" s="152" t="s">
        <v>519</v>
      </c>
      <c r="G270" s="152" t="s">
        <v>520</v>
      </c>
      <c r="H270" s="152" t="s">
        <v>623</v>
      </c>
      <c r="I270" s="152" t="s">
        <v>624</v>
      </c>
      <c r="J270" s="152" t="s">
        <v>625</v>
      </c>
      <c r="K270" s="152" t="s">
        <v>897</v>
      </c>
      <c r="L270" s="152" t="s">
        <v>393</v>
      </c>
      <c r="M270" s="152" t="s">
        <v>626</v>
      </c>
      <c r="N270" s="152" t="s">
        <v>519</v>
      </c>
      <c r="O270" s="152" t="s">
        <v>623</v>
      </c>
      <c r="P270" s="152" t="s">
        <v>56</v>
      </c>
      <c r="Q270" s="152" t="s">
        <v>627</v>
      </c>
      <c r="R270" s="152" t="s">
        <v>628</v>
      </c>
      <c r="S270" s="152" t="s">
        <v>629</v>
      </c>
      <c r="T270" s="152" t="s">
        <v>398</v>
      </c>
      <c r="U270" s="152" t="s">
        <v>399</v>
      </c>
      <c r="V270" s="152" t="s">
        <v>377</v>
      </c>
      <c r="W270" s="152" t="s">
        <v>378</v>
      </c>
      <c r="X270" s="152" t="s">
        <v>42</v>
      </c>
      <c r="Y270" s="152" t="s">
        <v>379</v>
      </c>
      <c r="Z270" s="152" t="s">
        <v>512</v>
      </c>
      <c r="AA270" s="152" t="s">
        <v>513</v>
      </c>
      <c r="AB270" s="152" t="s">
        <v>109</v>
      </c>
      <c r="AC270" s="70" t="str">
        <f t="shared" si="12"/>
        <v>0944</v>
      </c>
      <c r="AD270" s="70" t="str">
        <f t="shared" si="13"/>
        <v>19182730944</v>
      </c>
      <c r="AE270" s="70" t="str">
        <f t="shared" si="14"/>
        <v>1918273094441000</v>
      </c>
      <c r="AF270" s="69">
        <v>1400000</v>
      </c>
      <c r="AG270">
        <v>1400000</v>
      </c>
      <c r="AI270">
        <v>0</v>
      </c>
      <c r="AJ270">
        <v>0</v>
      </c>
      <c r="AK270">
        <v>0</v>
      </c>
    </row>
    <row r="271" spans="1:37">
      <c r="A271" s="152" t="s">
        <v>361</v>
      </c>
      <c r="B271" s="152" t="s">
        <v>641</v>
      </c>
      <c r="C271" s="152" t="s">
        <v>302</v>
      </c>
      <c r="D271" s="152" t="s">
        <v>897</v>
      </c>
      <c r="E271" s="152" t="s">
        <v>308</v>
      </c>
      <c r="F271" s="152" t="s">
        <v>519</v>
      </c>
      <c r="G271" s="152" t="s">
        <v>520</v>
      </c>
      <c r="H271" s="152" t="s">
        <v>623</v>
      </c>
      <c r="I271" s="152" t="s">
        <v>624</v>
      </c>
      <c r="J271" s="152" t="s">
        <v>625</v>
      </c>
      <c r="K271" s="152" t="s">
        <v>897</v>
      </c>
      <c r="L271" s="152" t="s">
        <v>393</v>
      </c>
      <c r="M271" s="152" t="s">
        <v>626</v>
      </c>
      <c r="N271" s="152" t="s">
        <v>519</v>
      </c>
      <c r="O271" s="152" t="s">
        <v>623</v>
      </c>
      <c r="P271" s="152" t="s">
        <v>60</v>
      </c>
      <c r="Q271" s="152" t="s">
        <v>718</v>
      </c>
      <c r="R271" s="152" t="s">
        <v>628</v>
      </c>
      <c r="S271" s="152" t="s">
        <v>629</v>
      </c>
      <c r="T271" s="152" t="s">
        <v>398</v>
      </c>
      <c r="U271" s="152" t="s">
        <v>399</v>
      </c>
      <c r="V271" s="152" t="s">
        <v>377</v>
      </c>
      <c r="W271" s="152" t="s">
        <v>378</v>
      </c>
      <c r="X271" s="152" t="s">
        <v>42</v>
      </c>
      <c r="Y271" s="152" t="s">
        <v>379</v>
      </c>
      <c r="Z271" s="152" t="s">
        <v>512</v>
      </c>
      <c r="AA271" s="152" t="s">
        <v>513</v>
      </c>
      <c r="AB271" s="152" t="s">
        <v>113</v>
      </c>
      <c r="AC271" s="70" t="str">
        <f t="shared" si="12"/>
        <v>0944</v>
      </c>
      <c r="AD271" s="70" t="str">
        <f t="shared" si="13"/>
        <v>19183130944</v>
      </c>
      <c r="AE271" s="70" t="str">
        <f t="shared" si="14"/>
        <v>1918313094441000</v>
      </c>
      <c r="AF271" s="69">
        <v>27686439</v>
      </c>
      <c r="AG271">
        <v>27686439</v>
      </c>
      <c r="AI271">
        <v>0</v>
      </c>
      <c r="AJ271">
        <v>0</v>
      </c>
      <c r="AK271">
        <v>0</v>
      </c>
    </row>
    <row r="272" spans="1:37">
      <c r="A272" s="152" t="s">
        <v>361</v>
      </c>
      <c r="B272" s="152" t="s">
        <v>641</v>
      </c>
      <c r="C272" s="152" t="s">
        <v>302</v>
      </c>
      <c r="D272" s="152" t="s">
        <v>897</v>
      </c>
      <c r="E272" s="152" t="s">
        <v>308</v>
      </c>
      <c r="F272" s="152" t="s">
        <v>519</v>
      </c>
      <c r="G272" s="152" t="s">
        <v>520</v>
      </c>
      <c r="H272" s="152" t="s">
        <v>531</v>
      </c>
      <c r="I272" s="152" t="s">
        <v>532</v>
      </c>
      <c r="J272" s="152" t="s">
        <v>533</v>
      </c>
      <c r="K272" s="152" t="s">
        <v>897</v>
      </c>
      <c r="L272" s="152" t="s">
        <v>393</v>
      </c>
      <c r="M272" s="152" t="s">
        <v>485</v>
      </c>
      <c r="N272" s="152" t="s">
        <v>519</v>
      </c>
      <c r="O272" s="152" t="s">
        <v>531</v>
      </c>
      <c r="P272" s="152" t="s">
        <v>52</v>
      </c>
      <c r="Q272" s="152" t="s">
        <v>891</v>
      </c>
      <c r="R272" s="152" t="s">
        <v>535</v>
      </c>
      <c r="S272" s="152" t="s">
        <v>536</v>
      </c>
      <c r="T272" s="152" t="s">
        <v>398</v>
      </c>
      <c r="U272" s="152" t="s">
        <v>399</v>
      </c>
      <c r="V272" s="152" t="s">
        <v>377</v>
      </c>
      <c r="W272" s="152" t="s">
        <v>378</v>
      </c>
      <c r="X272" s="152" t="s">
        <v>42</v>
      </c>
      <c r="Y272" s="152" t="s">
        <v>379</v>
      </c>
      <c r="Z272" s="152" t="s">
        <v>512</v>
      </c>
      <c r="AA272" s="152" t="s">
        <v>513</v>
      </c>
      <c r="AB272" s="152" t="s">
        <v>125</v>
      </c>
      <c r="AC272" s="70" t="str">
        <f t="shared" si="12"/>
        <v>0944</v>
      </c>
      <c r="AD272" s="70" t="str">
        <f t="shared" si="13"/>
        <v>19182330944</v>
      </c>
      <c r="AE272" s="70" t="str">
        <f t="shared" si="14"/>
        <v>1918233094441000</v>
      </c>
      <c r="AF272" s="69">
        <v>171527</v>
      </c>
      <c r="AG272">
        <v>171527</v>
      </c>
      <c r="AI272">
        <v>0</v>
      </c>
      <c r="AJ272">
        <v>0</v>
      </c>
      <c r="AK272">
        <v>0</v>
      </c>
    </row>
    <row r="273" spans="1:41">
      <c r="A273" s="152" t="s">
        <v>361</v>
      </c>
      <c r="B273" s="152" t="s">
        <v>641</v>
      </c>
      <c r="C273" s="152" t="s">
        <v>302</v>
      </c>
      <c r="D273" s="152" t="s">
        <v>897</v>
      </c>
      <c r="E273" s="152" t="s">
        <v>308</v>
      </c>
      <c r="F273" s="152" t="s">
        <v>519</v>
      </c>
      <c r="G273" s="152" t="s">
        <v>520</v>
      </c>
      <c r="H273" s="152" t="s">
        <v>531</v>
      </c>
      <c r="I273" s="152" t="s">
        <v>532</v>
      </c>
      <c r="J273" s="152" t="s">
        <v>533</v>
      </c>
      <c r="K273" s="152" t="s">
        <v>897</v>
      </c>
      <c r="L273" s="152" t="s">
        <v>393</v>
      </c>
      <c r="M273" s="152" t="s">
        <v>485</v>
      </c>
      <c r="N273" s="152" t="s">
        <v>519</v>
      </c>
      <c r="O273" s="152" t="s">
        <v>531</v>
      </c>
      <c r="P273" s="152" t="s">
        <v>39</v>
      </c>
      <c r="Q273" s="152" t="s">
        <v>534</v>
      </c>
      <c r="R273" s="152" t="s">
        <v>535</v>
      </c>
      <c r="S273" s="152" t="s">
        <v>536</v>
      </c>
      <c r="T273" s="152" t="s">
        <v>398</v>
      </c>
      <c r="U273" s="152" t="s">
        <v>399</v>
      </c>
      <c r="V273" s="152" t="s">
        <v>377</v>
      </c>
      <c r="W273" s="152" t="s">
        <v>378</v>
      </c>
      <c r="X273" s="152" t="s">
        <v>42</v>
      </c>
      <c r="Y273" s="152" t="s">
        <v>379</v>
      </c>
      <c r="Z273" s="152" t="s">
        <v>512</v>
      </c>
      <c r="AA273" s="152" t="s">
        <v>513</v>
      </c>
      <c r="AB273" s="152" t="s">
        <v>127</v>
      </c>
      <c r="AC273" s="70" t="str">
        <f t="shared" si="12"/>
        <v>0944</v>
      </c>
      <c r="AD273" s="70" t="str">
        <f t="shared" si="13"/>
        <v>19182530944</v>
      </c>
      <c r="AE273" s="70" t="str">
        <f t="shared" si="14"/>
        <v>1918253094441000</v>
      </c>
      <c r="AF273" s="69">
        <v>771874</v>
      </c>
      <c r="AG273">
        <v>771874</v>
      </c>
      <c r="AI273">
        <v>0</v>
      </c>
      <c r="AJ273">
        <v>0</v>
      </c>
      <c r="AK273">
        <v>0</v>
      </c>
    </row>
    <row r="274" spans="1:41">
      <c r="A274" s="152" t="s">
        <v>361</v>
      </c>
      <c r="B274" s="152" t="s">
        <v>641</v>
      </c>
      <c r="C274" s="152" t="s">
        <v>302</v>
      </c>
      <c r="D274" s="152" t="s">
        <v>897</v>
      </c>
      <c r="E274" s="152" t="s">
        <v>308</v>
      </c>
      <c r="F274" s="152" t="s">
        <v>519</v>
      </c>
      <c r="G274" s="152" t="s">
        <v>520</v>
      </c>
      <c r="H274" s="152" t="s">
        <v>531</v>
      </c>
      <c r="I274" s="152" t="s">
        <v>532</v>
      </c>
      <c r="J274" s="152" t="s">
        <v>533</v>
      </c>
      <c r="K274" s="152" t="s">
        <v>897</v>
      </c>
      <c r="L274" s="152" t="s">
        <v>393</v>
      </c>
      <c r="M274" s="152" t="s">
        <v>485</v>
      </c>
      <c r="N274" s="152" t="s">
        <v>519</v>
      </c>
      <c r="O274" s="152" t="s">
        <v>531</v>
      </c>
      <c r="P274" s="152" t="s">
        <v>89</v>
      </c>
      <c r="Q274" s="152" t="s">
        <v>893</v>
      </c>
      <c r="R274" s="152" t="s">
        <v>535</v>
      </c>
      <c r="S274" s="152" t="s">
        <v>536</v>
      </c>
      <c r="T274" s="152" t="s">
        <v>398</v>
      </c>
      <c r="U274" s="152" t="s">
        <v>399</v>
      </c>
      <c r="V274" s="152" t="s">
        <v>377</v>
      </c>
      <c r="W274" s="152" t="s">
        <v>378</v>
      </c>
      <c r="X274" s="152" t="s">
        <v>42</v>
      </c>
      <c r="Y274" s="152" t="s">
        <v>379</v>
      </c>
      <c r="Z274" s="152" t="s">
        <v>512</v>
      </c>
      <c r="AA274" s="152" t="s">
        <v>513</v>
      </c>
      <c r="AB274" s="152" t="s">
        <v>129</v>
      </c>
      <c r="AC274" s="70" t="str">
        <f t="shared" si="12"/>
        <v>0944</v>
      </c>
      <c r="AD274" s="70" t="str">
        <f t="shared" si="13"/>
        <v>19183430944</v>
      </c>
      <c r="AE274" s="70" t="str">
        <f t="shared" si="14"/>
        <v>1918343094441000</v>
      </c>
      <c r="AF274" s="69">
        <v>3150000</v>
      </c>
      <c r="AG274">
        <v>3150000</v>
      </c>
      <c r="AI274">
        <v>0</v>
      </c>
      <c r="AJ274">
        <v>0</v>
      </c>
      <c r="AK274">
        <v>0</v>
      </c>
    </row>
    <row r="275" spans="1:41">
      <c r="A275" s="152" t="s">
        <v>361</v>
      </c>
      <c r="B275" s="152" t="s">
        <v>641</v>
      </c>
      <c r="C275" s="152" t="s">
        <v>302</v>
      </c>
      <c r="D275" s="152" t="s">
        <v>897</v>
      </c>
      <c r="E275" s="152" t="s">
        <v>308</v>
      </c>
      <c r="F275" s="152" t="s">
        <v>519</v>
      </c>
      <c r="G275" s="152" t="s">
        <v>520</v>
      </c>
      <c r="H275" s="152" t="s">
        <v>12</v>
      </c>
      <c r="I275" s="152" t="s">
        <v>503</v>
      </c>
      <c r="J275" s="152" t="s">
        <v>895</v>
      </c>
      <c r="K275" s="152" t="s">
        <v>897</v>
      </c>
      <c r="L275" s="152" t="s">
        <v>393</v>
      </c>
      <c r="M275" s="152" t="s">
        <v>505</v>
      </c>
      <c r="N275" s="152" t="s">
        <v>519</v>
      </c>
      <c r="O275" s="152" t="s">
        <v>12</v>
      </c>
      <c r="P275" s="152" t="s">
        <v>56</v>
      </c>
      <c r="Q275" s="152" t="s">
        <v>506</v>
      </c>
      <c r="R275" s="152" t="s">
        <v>507</v>
      </c>
      <c r="S275" s="152" t="s">
        <v>508</v>
      </c>
      <c r="T275" s="152" t="s">
        <v>398</v>
      </c>
      <c r="U275" s="152" t="s">
        <v>399</v>
      </c>
      <c r="V275" s="152" t="s">
        <v>377</v>
      </c>
      <c r="W275" s="152" t="s">
        <v>378</v>
      </c>
      <c r="X275" s="152" t="s">
        <v>42</v>
      </c>
      <c r="Y275" s="152" t="s">
        <v>379</v>
      </c>
      <c r="Z275" s="152" t="s">
        <v>512</v>
      </c>
      <c r="AA275" s="152" t="s">
        <v>513</v>
      </c>
      <c r="AB275" s="152" t="s">
        <v>132</v>
      </c>
      <c r="AC275" s="70" t="str">
        <f t="shared" si="12"/>
        <v>0944</v>
      </c>
      <c r="AD275" s="70" t="str">
        <f t="shared" si="13"/>
        <v>19182930944</v>
      </c>
      <c r="AE275" s="70" t="str">
        <f t="shared" si="14"/>
        <v>1918293094441000</v>
      </c>
      <c r="AF275" s="69">
        <v>70000</v>
      </c>
      <c r="AG275">
        <v>70000</v>
      </c>
      <c r="AI275">
        <v>0</v>
      </c>
      <c r="AJ275">
        <v>0</v>
      </c>
      <c r="AK275">
        <v>0</v>
      </c>
    </row>
    <row r="276" spans="1:41">
      <c r="A276" s="152" t="s">
        <v>361</v>
      </c>
      <c r="B276" s="152" t="s">
        <v>641</v>
      </c>
      <c r="C276" s="152" t="s">
        <v>302</v>
      </c>
      <c r="D276" s="152" t="s">
        <v>897</v>
      </c>
      <c r="E276" s="152" t="s">
        <v>308</v>
      </c>
      <c r="F276" s="152" t="s">
        <v>519</v>
      </c>
      <c r="G276" s="152" t="s">
        <v>520</v>
      </c>
      <c r="H276" s="152" t="s">
        <v>13</v>
      </c>
      <c r="I276" s="152" t="s">
        <v>521</v>
      </c>
      <c r="J276" s="152" t="s">
        <v>522</v>
      </c>
      <c r="K276" s="152" t="s">
        <v>897</v>
      </c>
      <c r="L276" s="152" t="s">
        <v>393</v>
      </c>
      <c r="M276" s="152" t="s">
        <v>485</v>
      </c>
      <c r="N276" s="152" t="s">
        <v>519</v>
      </c>
      <c r="O276" s="152" t="s">
        <v>13</v>
      </c>
      <c r="P276" s="152" t="s">
        <v>79</v>
      </c>
      <c r="Q276" s="152" t="s">
        <v>904</v>
      </c>
      <c r="R276" s="152" t="s">
        <v>523</v>
      </c>
      <c r="S276" s="152" t="s">
        <v>524</v>
      </c>
      <c r="T276" s="152" t="s">
        <v>398</v>
      </c>
      <c r="U276" s="152" t="s">
        <v>399</v>
      </c>
      <c r="V276" s="152" t="s">
        <v>377</v>
      </c>
      <c r="W276" s="152" t="s">
        <v>378</v>
      </c>
      <c r="X276" s="152" t="s">
        <v>42</v>
      </c>
      <c r="Y276" s="152" t="s">
        <v>379</v>
      </c>
      <c r="Z276" s="152" t="s">
        <v>512</v>
      </c>
      <c r="AA276" s="152" t="s">
        <v>513</v>
      </c>
      <c r="AB276" s="152" t="s">
        <v>137</v>
      </c>
      <c r="AC276" s="70" t="str">
        <f t="shared" si="12"/>
        <v>0944</v>
      </c>
      <c r="AD276" s="70" t="str">
        <f t="shared" si="13"/>
        <v>19181730944</v>
      </c>
      <c r="AE276" s="70" t="str">
        <f t="shared" si="14"/>
        <v>1918173094441000</v>
      </c>
      <c r="AF276" s="69">
        <v>6442254</v>
      </c>
      <c r="AG276">
        <v>6442254</v>
      </c>
      <c r="AI276">
        <v>0</v>
      </c>
      <c r="AJ276">
        <v>0</v>
      </c>
      <c r="AK276">
        <v>0</v>
      </c>
    </row>
    <row r="277" spans="1:41">
      <c r="A277" s="152" t="s">
        <v>361</v>
      </c>
      <c r="B277" s="152" t="s">
        <v>364</v>
      </c>
      <c r="C277" s="152" t="s">
        <v>365</v>
      </c>
      <c r="D277" s="152" t="s">
        <v>364</v>
      </c>
      <c r="E277" s="152" t="s">
        <v>365</v>
      </c>
      <c r="F277" s="152" t="s">
        <v>275</v>
      </c>
      <c r="G277" s="152" t="s">
        <v>390</v>
      </c>
      <c r="H277" s="152" t="s">
        <v>642</v>
      </c>
      <c r="I277" s="152" t="s">
        <v>643</v>
      </c>
      <c r="J277" s="152" t="s">
        <v>644</v>
      </c>
      <c r="K277" s="152" t="s">
        <v>364</v>
      </c>
      <c r="L277" s="152" t="s">
        <v>645</v>
      </c>
      <c r="M277" s="152" t="s">
        <v>646</v>
      </c>
      <c r="N277" s="152" t="s">
        <v>275</v>
      </c>
      <c r="O277" s="152" t="s">
        <v>642</v>
      </c>
      <c r="P277" s="152" t="s">
        <v>79</v>
      </c>
      <c r="Q277" s="152" t="s">
        <v>643</v>
      </c>
      <c r="R277" s="152" t="s">
        <v>647</v>
      </c>
      <c r="S277" s="152" t="s">
        <v>648</v>
      </c>
      <c r="T277" s="152" t="s">
        <v>375</v>
      </c>
      <c r="U277" s="152" t="s">
        <v>376</v>
      </c>
      <c r="V277" s="152" t="s">
        <v>377</v>
      </c>
      <c r="W277" s="152" t="s">
        <v>378</v>
      </c>
      <c r="X277" s="152" t="s">
        <v>375</v>
      </c>
      <c r="Y277" s="152" t="s">
        <v>383</v>
      </c>
      <c r="Z277" s="152" t="s">
        <v>380</v>
      </c>
      <c r="AA277" s="152" t="s">
        <v>381</v>
      </c>
      <c r="AB277" s="152" t="s">
        <v>905</v>
      </c>
      <c r="AC277" s="70" t="str">
        <f t="shared" si="12"/>
        <v>0100</v>
      </c>
      <c r="AD277" s="70" t="str">
        <f t="shared" si="13"/>
        <v>19496910100</v>
      </c>
      <c r="AE277" s="70" t="str">
        <f t="shared" si="14"/>
        <v>1949691010041231</v>
      </c>
      <c r="AG277">
        <v>0</v>
      </c>
      <c r="AI277">
        <v>2194795</v>
      </c>
      <c r="AJ277">
        <v>2194795</v>
      </c>
      <c r="AK277">
        <v>0</v>
      </c>
    </row>
    <row r="278" spans="1:41">
      <c r="A278" s="152" t="s">
        <v>361</v>
      </c>
      <c r="B278" s="152" t="s">
        <v>364</v>
      </c>
      <c r="C278" s="152" t="s">
        <v>365</v>
      </c>
      <c r="D278" s="152" t="s">
        <v>364</v>
      </c>
      <c r="E278" s="152" t="s">
        <v>365</v>
      </c>
      <c r="F278" s="152" t="s">
        <v>275</v>
      </c>
      <c r="G278" s="152" t="s">
        <v>390</v>
      </c>
      <c r="H278" s="152" t="s">
        <v>642</v>
      </c>
      <c r="I278" s="152" t="s">
        <v>643</v>
      </c>
      <c r="J278" s="152" t="s">
        <v>644</v>
      </c>
      <c r="K278" s="152" t="s">
        <v>364</v>
      </c>
      <c r="L278" s="152" t="s">
        <v>645</v>
      </c>
      <c r="M278" s="152" t="s">
        <v>646</v>
      </c>
      <c r="N278" s="152" t="s">
        <v>275</v>
      </c>
      <c r="O278" s="152" t="s">
        <v>642</v>
      </c>
      <c r="P278" s="152" t="s">
        <v>79</v>
      </c>
      <c r="Q278" s="152" t="s">
        <v>643</v>
      </c>
      <c r="R278" s="152" t="s">
        <v>647</v>
      </c>
      <c r="S278" s="152" t="s">
        <v>648</v>
      </c>
      <c r="T278" s="152" t="s">
        <v>375</v>
      </c>
      <c r="U278" s="152" t="s">
        <v>376</v>
      </c>
      <c r="V278" s="152" t="s">
        <v>377</v>
      </c>
      <c r="W278" s="152" t="s">
        <v>378</v>
      </c>
      <c r="X278" s="152" t="s">
        <v>375</v>
      </c>
      <c r="Y278" s="152" t="s">
        <v>383</v>
      </c>
      <c r="Z278" s="152" t="s">
        <v>419</v>
      </c>
      <c r="AA278" s="152" t="s">
        <v>420</v>
      </c>
      <c r="AB278" s="152" t="s">
        <v>905</v>
      </c>
      <c r="AC278" s="70" t="str">
        <f t="shared" si="12"/>
        <v>0151</v>
      </c>
      <c r="AD278" s="70" t="str">
        <f t="shared" si="13"/>
        <v>19496910151</v>
      </c>
      <c r="AE278" s="70" t="str">
        <f t="shared" si="14"/>
        <v>1949691015141231</v>
      </c>
      <c r="AF278" s="69">
        <v>8202342</v>
      </c>
      <c r="AG278">
        <v>8202342</v>
      </c>
      <c r="AI278">
        <v>5255501</v>
      </c>
      <c r="AJ278">
        <v>0.83</v>
      </c>
      <c r="AK278">
        <v>0</v>
      </c>
      <c r="AM278">
        <v>5255500.17</v>
      </c>
      <c r="AN278">
        <v>5255500.17</v>
      </c>
      <c r="AO278">
        <v>5255500.17</v>
      </c>
    </row>
    <row r="279" spans="1:41">
      <c r="A279" s="152" t="s">
        <v>361</v>
      </c>
      <c r="B279" s="152" t="s">
        <v>364</v>
      </c>
      <c r="C279" s="152" t="s">
        <v>365</v>
      </c>
      <c r="D279" s="152" t="s">
        <v>364</v>
      </c>
      <c r="E279" s="152" t="s">
        <v>365</v>
      </c>
      <c r="F279" s="152" t="s">
        <v>275</v>
      </c>
      <c r="G279" s="152" t="s">
        <v>390</v>
      </c>
      <c r="H279" s="152" t="s">
        <v>642</v>
      </c>
      <c r="I279" s="152" t="s">
        <v>643</v>
      </c>
      <c r="J279" s="152" t="s">
        <v>644</v>
      </c>
      <c r="K279" s="152" t="s">
        <v>364</v>
      </c>
      <c r="L279" s="152" t="s">
        <v>645</v>
      </c>
      <c r="M279" s="152" t="s">
        <v>646</v>
      </c>
      <c r="N279" s="152" t="s">
        <v>275</v>
      </c>
      <c r="O279" s="152" t="s">
        <v>642</v>
      </c>
      <c r="P279" s="152" t="s">
        <v>79</v>
      </c>
      <c r="Q279" s="152" t="s">
        <v>643</v>
      </c>
      <c r="R279" s="152" t="s">
        <v>647</v>
      </c>
      <c r="S279" s="152" t="s">
        <v>648</v>
      </c>
      <c r="T279" s="152" t="s">
        <v>375</v>
      </c>
      <c r="U279" s="152" t="s">
        <v>376</v>
      </c>
      <c r="V279" s="152" t="s">
        <v>377</v>
      </c>
      <c r="W279" s="152" t="s">
        <v>378</v>
      </c>
      <c r="X279" s="152" t="s">
        <v>375</v>
      </c>
      <c r="Y279" s="152" t="s">
        <v>383</v>
      </c>
      <c r="Z279" s="152" t="s">
        <v>906</v>
      </c>
      <c r="AA279" s="152" t="s">
        <v>907</v>
      </c>
      <c r="AB279" s="152" t="s">
        <v>905</v>
      </c>
      <c r="AC279" s="70" t="str">
        <f t="shared" si="12"/>
        <v>0156</v>
      </c>
      <c r="AD279" s="70" t="str">
        <f t="shared" si="13"/>
        <v>19496910156</v>
      </c>
      <c r="AE279" s="70" t="str">
        <f t="shared" si="14"/>
        <v>1949691015641231</v>
      </c>
      <c r="AF279" s="69">
        <v>3497965</v>
      </c>
      <c r="AG279">
        <v>3497965</v>
      </c>
      <c r="AI279">
        <v>3497016</v>
      </c>
      <c r="AJ279">
        <v>0.49</v>
      </c>
      <c r="AK279">
        <v>0</v>
      </c>
      <c r="AM279">
        <v>3497015.51</v>
      </c>
      <c r="AN279">
        <v>3497015.51</v>
      </c>
      <c r="AO279">
        <v>3497015.51</v>
      </c>
    </row>
    <row r="280" spans="1:41">
      <c r="A280" s="152" t="s">
        <v>361</v>
      </c>
      <c r="B280" s="152" t="s">
        <v>364</v>
      </c>
      <c r="C280" s="152" t="s">
        <v>365</v>
      </c>
      <c r="D280" s="152" t="s">
        <v>364</v>
      </c>
      <c r="E280" s="152" t="s">
        <v>365</v>
      </c>
      <c r="F280" s="152" t="s">
        <v>275</v>
      </c>
      <c r="G280" s="152" t="s">
        <v>390</v>
      </c>
      <c r="H280" s="152" t="s">
        <v>642</v>
      </c>
      <c r="I280" s="152" t="s">
        <v>643</v>
      </c>
      <c r="J280" s="152" t="s">
        <v>644</v>
      </c>
      <c r="K280" s="152" t="s">
        <v>364</v>
      </c>
      <c r="L280" s="152" t="s">
        <v>645</v>
      </c>
      <c r="M280" s="152" t="s">
        <v>646</v>
      </c>
      <c r="N280" s="152" t="s">
        <v>275</v>
      </c>
      <c r="O280" s="152" t="s">
        <v>642</v>
      </c>
      <c r="P280" s="152" t="s">
        <v>79</v>
      </c>
      <c r="Q280" s="152" t="s">
        <v>643</v>
      </c>
      <c r="R280" s="152" t="s">
        <v>647</v>
      </c>
      <c r="S280" s="152" t="s">
        <v>648</v>
      </c>
      <c r="T280" s="152" t="s">
        <v>375</v>
      </c>
      <c r="U280" s="152" t="s">
        <v>376</v>
      </c>
      <c r="V280" s="152" t="s">
        <v>377</v>
      </c>
      <c r="W280" s="152" t="s">
        <v>378</v>
      </c>
      <c r="X280" s="152" t="s">
        <v>375</v>
      </c>
      <c r="Y280" s="152" t="s">
        <v>383</v>
      </c>
      <c r="Z280" s="152" t="s">
        <v>908</v>
      </c>
      <c r="AA280" s="152" t="s">
        <v>909</v>
      </c>
      <c r="AB280" s="152" t="s">
        <v>905</v>
      </c>
      <c r="AC280" s="70" t="str">
        <f t="shared" si="12"/>
        <v>0169</v>
      </c>
      <c r="AD280" s="70" t="str">
        <f t="shared" si="13"/>
        <v>19496910169</v>
      </c>
      <c r="AE280" s="70" t="str">
        <f t="shared" si="14"/>
        <v>1949691016941231</v>
      </c>
      <c r="AF280" s="69">
        <v>5108680</v>
      </c>
      <c r="AG280">
        <v>5108680</v>
      </c>
      <c r="AI280">
        <v>446601</v>
      </c>
      <c r="AJ280">
        <v>0.74</v>
      </c>
      <c r="AK280">
        <v>0</v>
      </c>
      <c r="AM280">
        <v>446600.26</v>
      </c>
      <c r="AN280">
        <v>446600.26</v>
      </c>
      <c r="AO280">
        <v>446600.26</v>
      </c>
    </row>
    <row r="281" spans="1:41">
      <c r="A281" s="152" t="s">
        <v>361</v>
      </c>
      <c r="B281" s="152" t="s">
        <v>364</v>
      </c>
      <c r="C281" s="152" t="s">
        <v>365</v>
      </c>
      <c r="D281" s="152" t="s">
        <v>364</v>
      </c>
      <c r="E281" s="152" t="s">
        <v>365</v>
      </c>
      <c r="F281" s="152" t="s">
        <v>275</v>
      </c>
      <c r="G281" s="152" t="s">
        <v>390</v>
      </c>
      <c r="H281" s="152" t="s">
        <v>642</v>
      </c>
      <c r="I281" s="152" t="s">
        <v>643</v>
      </c>
      <c r="J281" s="152" t="s">
        <v>644</v>
      </c>
      <c r="K281" s="152" t="s">
        <v>364</v>
      </c>
      <c r="L281" s="152" t="s">
        <v>645</v>
      </c>
      <c r="M281" s="152" t="s">
        <v>646</v>
      </c>
      <c r="N281" s="152" t="s">
        <v>275</v>
      </c>
      <c r="O281" s="152" t="s">
        <v>642</v>
      </c>
      <c r="P281" s="152" t="s">
        <v>79</v>
      </c>
      <c r="Q281" s="152" t="s">
        <v>643</v>
      </c>
      <c r="R281" s="152" t="s">
        <v>647</v>
      </c>
      <c r="S281" s="152" t="s">
        <v>648</v>
      </c>
      <c r="T281" s="152" t="s">
        <v>375</v>
      </c>
      <c r="U281" s="152" t="s">
        <v>376</v>
      </c>
      <c r="V281" s="152" t="s">
        <v>377</v>
      </c>
      <c r="W281" s="152" t="s">
        <v>378</v>
      </c>
      <c r="X281" s="152" t="s">
        <v>375</v>
      </c>
      <c r="Y281" s="152" t="s">
        <v>383</v>
      </c>
      <c r="Z281" s="152" t="s">
        <v>432</v>
      </c>
      <c r="AA281" s="152" t="s">
        <v>433</v>
      </c>
      <c r="AB281" s="152" t="s">
        <v>905</v>
      </c>
      <c r="AC281" s="70" t="str">
        <f t="shared" si="12"/>
        <v>0188</v>
      </c>
      <c r="AD281" s="70" t="str">
        <f t="shared" si="13"/>
        <v>19496910188</v>
      </c>
      <c r="AE281" s="70" t="str">
        <f t="shared" si="14"/>
        <v>1949691018841231</v>
      </c>
      <c r="AG281">
        <v>0</v>
      </c>
      <c r="AI281">
        <v>1897943</v>
      </c>
      <c r="AJ281">
        <v>0</v>
      </c>
      <c r="AK281"/>
      <c r="AM281">
        <v>1897943</v>
      </c>
      <c r="AN281">
        <v>1712952.28</v>
      </c>
      <c r="AO281">
        <v>1712952.28</v>
      </c>
    </row>
    <row r="282" spans="1:41">
      <c r="A282" s="152" t="s">
        <v>361</v>
      </c>
      <c r="B282" s="152" t="s">
        <v>364</v>
      </c>
      <c r="C282" s="152" t="s">
        <v>365</v>
      </c>
      <c r="D282" s="152" t="s">
        <v>364</v>
      </c>
      <c r="E282" s="152" t="s">
        <v>365</v>
      </c>
      <c r="F282" s="152" t="s">
        <v>275</v>
      </c>
      <c r="G282" s="152" t="s">
        <v>390</v>
      </c>
      <c r="H282" s="152" t="s">
        <v>642</v>
      </c>
      <c r="I282" s="152" t="s">
        <v>643</v>
      </c>
      <c r="J282" s="152" t="s">
        <v>644</v>
      </c>
      <c r="K282" s="152" t="s">
        <v>364</v>
      </c>
      <c r="L282" s="152" t="s">
        <v>645</v>
      </c>
      <c r="M282" s="152" t="s">
        <v>646</v>
      </c>
      <c r="N282" s="152" t="s">
        <v>275</v>
      </c>
      <c r="O282" s="152" t="s">
        <v>642</v>
      </c>
      <c r="P282" s="152" t="s">
        <v>79</v>
      </c>
      <c r="Q282" s="152" t="s">
        <v>643</v>
      </c>
      <c r="R282" s="152" t="s">
        <v>647</v>
      </c>
      <c r="S282" s="152" t="s">
        <v>648</v>
      </c>
      <c r="T282" s="152" t="s">
        <v>375</v>
      </c>
      <c r="U282" s="152" t="s">
        <v>376</v>
      </c>
      <c r="V282" s="152" t="s">
        <v>377</v>
      </c>
      <c r="W282" s="152" t="s">
        <v>378</v>
      </c>
      <c r="X282" s="152" t="s">
        <v>375</v>
      </c>
      <c r="Y282" s="152" t="s">
        <v>383</v>
      </c>
      <c r="Z282" s="152" t="s">
        <v>910</v>
      </c>
      <c r="AA282" s="152" t="s">
        <v>494</v>
      </c>
      <c r="AB282" s="152" t="s">
        <v>905</v>
      </c>
      <c r="AC282" s="70" t="str">
        <f t="shared" si="12"/>
        <v>0380</v>
      </c>
      <c r="AD282" s="70" t="str">
        <f t="shared" si="13"/>
        <v>19496910380</v>
      </c>
      <c r="AE282" s="70" t="str">
        <f t="shared" si="14"/>
        <v>1949691038041231</v>
      </c>
      <c r="AG282">
        <v>0</v>
      </c>
      <c r="AI282">
        <v>11280216</v>
      </c>
      <c r="AJ282">
        <v>90009.46</v>
      </c>
      <c r="AK282"/>
      <c r="AM282">
        <v>11190206.539999999</v>
      </c>
      <c r="AN282">
        <v>8954681.6999999993</v>
      </c>
      <c r="AO282">
        <v>8954681.6999999993</v>
      </c>
    </row>
    <row r="283" spans="1:41">
      <c r="A283" s="152" t="s">
        <v>361</v>
      </c>
      <c r="B283" s="152" t="s">
        <v>364</v>
      </c>
      <c r="C283" s="152" t="s">
        <v>365</v>
      </c>
      <c r="D283" s="152" t="s">
        <v>364</v>
      </c>
      <c r="E283" s="152" t="s">
        <v>365</v>
      </c>
      <c r="F283" s="152" t="s">
        <v>275</v>
      </c>
      <c r="G283" s="152" t="s">
        <v>390</v>
      </c>
      <c r="H283" s="152" t="s">
        <v>650</v>
      </c>
      <c r="I283" s="152" t="s">
        <v>651</v>
      </c>
      <c r="J283" s="152" t="s">
        <v>652</v>
      </c>
      <c r="K283" s="152" t="s">
        <v>364</v>
      </c>
      <c r="L283" s="152" t="s">
        <v>393</v>
      </c>
      <c r="M283" s="152" t="s">
        <v>371</v>
      </c>
      <c r="N283" s="152" t="s">
        <v>275</v>
      </c>
      <c r="O283" s="152" t="s">
        <v>650</v>
      </c>
      <c r="P283" s="152" t="s">
        <v>79</v>
      </c>
      <c r="Q283" s="152" t="s">
        <v>653</v>
      </c>
      <c r="R283" s="152" t="s">
        <v>654</v>
      </c>
      <c r="S283" s="152" t="s">
        <v>655</v>
      </c>
      <c r="T283" s="152" t="s">
        <v>475</v>
      </c>
      <c r="U283" s="152" t="s">
        <v>476</v>
      </c>
      <c r="V283" s="152" t="s">
        <v>377</v>
      </c>
      <c r="W283" s="152" t="s">
        <v>378</v>
      </c>
      <c r="X283" s="152" t="s">
        <v>375</v>
      </c>
      <c r="Y283" s="152" t="s">
        <v>383</v>
      </c>
      <c r="Z283" s="152" t="s">
        <v>380</v>
      </c>
      <c r="AA283" s="152" t="s">
        <v>381</v>
      </c>
      <c r="AB283" s="152" t="s">
        <v>911</v>
      </c>
      <c r="AC283" s="70" t="str">
        <f t="shared" si="12"/>
        <v>0100</v>
      </c>
      <c r="AD283" s="70" t="str">
        <f t="shared" si="13"/>
        <v>19496710100</v>
      </c>
      <c r="AE283" s="70" t="str">
        <f t="shared" si="14"/>
        <v>1949671010041231</v>
      </c>
      <c r="AF283" s="69">
        <v>53686425</v>
      </c>
      <c r="AG283">
        <v>53686425</v>
      </c>
      <c r="AI283">
        <v>21496077</v>
      </c>
      <c r="AJ283">
        <v>684363.42</v>
      </c>
      <c r="AK283">
        <v>0</v>
      </c>
      <c r="AM283">
        <v>20811713.579999998</v>
      </c>
      <c r="AN283">
        <v>20811713.52</v>
      </c>
      <c r="AO283">
        <v>20811713.52</v>
      </c>
    </row>
    <row r="284" spans="1:41">
      <c r="A284" s="152" t="s">
        <v>361</v>
      </c>
      <c r="B284" s="152" t="s">
        <v>364</v>
      </c>
      <c r="C284" s="152" t="s">
        <v>365</v>
      </c>
      <c r="D284" s="152" t="s">
        <v>364</v>
      </c>
      <c r="E284" s="152" t="s">
        <v>365</v>
      </c>
      <c r="F284" s="152" t="s">
        <v>275</v>
      </c>
      <c r="G284" s="152" t="s">
        <v>390</v>
      </c>
      <c r="H284" s="152" t="s">
        <v>650</v>
      </c>
      <c r="I284" s="152" t="s">
        <v>651</v>
      </c>
      <c r="J284" s="152" t="s">
        <v>652</v>
      </c>
      <c r="K284" s="152" t="s">
        <v>364</v>
      </c>
      <c r="L284" s="152" t="s">
        <v>393</v>
      </c>
      <c r="M284" s="152" t="s">
        <v>371</v>
      </c>
      <c r="N284" s="152" t="s">
        <v>275</v>
      </c>
      <c r="O284" s="152" t="s">
        <v>650</v>
      </c>
      <c r="P284" s="152" t="s">
        <v>79</v>
      </c>
      <c r="Q284" s="152" t="s">
        <v>653</v>
      </c>
      <c r="R284" s="152" t="s">
        <v>654</v>
      </c>
      <c r="S284" s="152" t="s">
        <v>655</v>
      </c>
      <c r="T284" s="152" t="s">
        <v>475</v>
      </c>
      <c r="U284" s="152" t="s">
        <v>476</v>
      </c>
      <c r="V284" s="152" t="s">
        <v>377</v>
      </c>
      <c r="W284" s="152" t="s">
        <v>378</v>
      </c>
      <c r="X284" s="152" t="s">
        <v>375</v>
      </c>
      <c r="Y284" s="152" t="s">
        <v>383</v>
      </c>
      <c r="Z284" s="152" t="s">
        <v>910</v>
      </c>
      <c r="AA284" s="152" t="s">
        <v>494</v>
      </c>
      <c r="AB284" s="152" t="s">
        <v>911</v>
      </c>
      <c r="AC284" s="70" t="str">
        <f t="shared" si="12"/>
        <v>0380</v>
      </c>
      <c r="AD284" s="70" t="str">
        <f t="shared" si="13"/>
        <v>19496710380</v>
      </c>
      <c r="AE284" s="70" t="str">
        <f t="shared" si="14"/>
        <v>1949671038041231</v>
      </c>
      <c r="AG284">
        <v>0</v>
      </c>
      <c r="AI284">
        <v>32876215</v>
      </c>
      <c r="AJ284">
        <v>1</v>
      </c>
      <c r="AK284"/>
      <c r="AM284">
        <v>32876214</v>
      </c>
      <c r="AN284">
        <v>20757182.300000001</v>
      </c>
      <c r="AO284">
        <v>20757182.300000001</v>
      </c>
    </row>
    <row r="285" spans="1:41">
      <c r="A285" s="152" t="s">
        <v>361</v>
      </c>
      <c r="B285" s="152" t="s">
        <v>364</v>
      </c>
      <c r="C285" s="152" t="s">
        <v>365</v>
      </c>
      <c r="D285" s="152" t="s">
        <v>364</v>
      </c>
      <c r="E285" s="152" t="s">
        <v>365</v>
      </c>
      <c r="F285" s="152" t="s">
        <v>275</v>
      </c>
      <c r="G285" s="152" t="s">
        <v>390</v>
      </c>
      <c r="H285" s="152" t="s">
        <v>391</v>
      </c>
      <c r="I285" s="152" t="s">
        <v>312</v>
      </c>
      <c r="J285" s="152" t="s">
        <v>392</v>
      </c>
      <c r="K285" s="152" t="s">
        <v>364</v>
      </c>
      <c r="L285" s="152" t="s">
        <v>393</v>
      </c>
      <c r="M285" s="152" t="s">
        <v>394</v>
      </c>
      <c r="N285" s="152" t="s">
        <v>275</v>
      </c>
      <c r="O285" s="152" t="s">
        <v>391</v>
      </c>
      <c r="P285" s="152" t="s">
        <v>79</v>
      </c>
      <c r="Q285" s="152" t="s">
        <v>404</v>
      </c>
      <c r="R285" s="152" t="s">
        <v>396</v>
      </c>
      <c r="S285" s="152" t="s">
        <v>397</v>
      </c>
      <c r="T285" s="152" t="s">
        <v>398</v>
      </c>
      <c r="U285" s="152" t="s">
        <v>399</v>
      </c>
      <c r="V285" s="152" t="s">
        <v>377</v>
      </c>
      <c r="W285" s="152" t="s">
        <v>378</v>
      </c>
      <c r="X285" s="152" t="s">
        <v>51</v>
      </c>
      <c r="Y285" s="152" t="s">
        <v>489</v>
      </c>
      <c r="Z285" s="152" t="s">
        <v>912</v>
      </c>
      <c r="AA285" s="152" t="s">
        <v>913</v>
      </c>
      <c r="AB285" s="152" t="s">
        <v>407</v>
      </c>
      <c r="AC285" s="70" t="str">
        <f t="shared" si="12"/>
        <v>0178</v>
      </c>
      <c r="AD285" s="70" t="str">
        <f t="shared" si="13"/>
        <v>19498040178</v>
      </c>
      <c r="AE285" s="70" t="str">
        <f t="shared" si="14"/>
        <v>1949804017841231</v>
      </c>
      <c r="AF285" s="69">
        <v>20520826</v>
      </c>
      <c r="AG285">
        <v>9821362</v>
      </c>
      <c r="AI285">
        <v>3217523</v>
      </c>
      <c r="AJ285">
        <v>0</v>
      </c>
      <c r="AK285">
        <v>3217523</v>
      </c>
    </row>
    <row r="286" spans="1:41">
      <c r="A286" s="152" t="s">
        <v>361</v>
      </c>
      <c r="B286" s="152" t="s">
        <v>364</v>
      </c>
      <c r="C286" s="152" t="s">
        <v>365</v>
      </c>
      <c r="D286" s="152" t="s">
        <v>364</v>
      </c>
      <c r="E286" s="152" t="s">
        <v>365</v>
      </c>
      <c r="F286" s="152" t="s">
        <v>275</v>
      </c>
      <c r="G286" s="152" t="s">
        <v>390</v>
      </c>
      <c r="H286" s="152" t="s">
        <v>391</v>
      </c>
      <c r="I286" s="152" t="s">
        <v>312</v>
      </c>
      <c r="J286" s="152" t="s">
        <v>392</v>
      </c>
      <c r="K286" s="152" t="s">
        <v>364</v>
      </c>
      <c r="L286" s="152" t="s">
        <v>393</v>
      </c>
      <c r="M286" s="152" t="s">
        <v>394</v>
      </c>
      <c r="N286" s="152" t="s">
        <v>275</v>
      </c>
      <c r="O286" s="152" t="s">
        <v>391</v>
      </c>
      <c r="P286" s="152" t="s">
        <v>79</v>
      </c>
      <c r="Q286" s="152" t="s">
        <v>404</v>
      </c>
      <c r="R286" s="152" t="s">
        <v>396</v>
      </c>
      <c r="S286" s="152" t="s">
        <v>397</v>
      </c>
      <c r="T286" s="152" t="s">
        <v>398</v>
      </c>
      <c r="U286" s="152" t="s">
        <v>399</v>
      </c>
      <c r="V286" s="152" t="s">
        <v>377</v>
      </c>
      <c r="W286" s="152" t="s">
        <v>378</v>
      </c>
      <c r="X286" s="152" t="s">
        <v>51</v>
      </c>
      <c r="Y286" s="152" t="s">
        <v>489</v>
      </c>
      <c r="Z286" s="152" t="s">
        <v>405</v>
      </c>
      <c r="AA286" s="152" t="s">
        <v>406</v>
      </c>
      <c r="AB286" s="152" t="s">
        <v>407</v>
      </c>
      <c r="AC286" s="70" t="str">
        <f t="shared" si="12"/>
        <v>0178</v>
      </c>
      <c r="AD286" s="70" t="str">
        <f t="shared" si="13"/>
        <v>19498040178</v>
      </c>
      <c r="AE286" s="70" t="str">
        <f t="shared" si="14"/>
        <v>1949804017841231</v>
      </c>
      <c r="AG286">
        <v>10699464</v>
      </c>
      <c r="AI286">
        <v>10699464</v>
      </c>
      <c r="AJ286">
        <v>8051890.9199999999</v>
      </c>
      <c r="AK286"/>
      <c r="AM286">
        <v>2647573.08</v>
      </c>
      <c r="AN286">
        <v>354234.93</v>
      </c>
      <c r="AO286">
        <v>354234.93</v>
      </c>
    </row>
    <row r="287" spans="1:41">
      <c r="A287" s="152" t="s">
        <v>361</v>
      </c>
      <c r="B287" s="152" t="s">
        <v>364</v>
      </c>
      <c r="C287" s="152" t="s">
        <v>365</v>
      </c>
      <c r="D287" s="152" t="s">
        <v>364</v>
      </c>
      <c r="E287" s="152" t="s">
        <v>365</v>
      </c>
      <c r="F287" s="152" t="s">
        <v>275</v>
      </c>
      <c r="G287" s="152" t="s">
        <v>390</v>
      </c>
      <c r="H287" s="152" t="s">
        <v>391</v>
      </c>
      <c r="I287" s="152" t="s">
        <v>312</v>
      </c>
      <c r="J287" s="152" t="s">
        <v>392</v>
      </c>
      <c r="K287" s="152" t="s">
        <v>364</v>
      </c>
      <c r="L287" s="152" t="s">
        <v>393</v>
      </c>
      <c r="M287" s="152" t="s">
        <v>394</v>
      </c>
      <c r="N287" s="152" t="s">
        <v>275</v>
      </c>
      <c r="O287" s="152" t="s">
        <v>391</v>
      </c>
      <c r="P287" s="152" t="s">
        <v>79</v>
      </c>
      <c r="Q287" s="152" t="s">
        <v>404</v>
      </c>
      <c r="R287" s="152" t="s">
        <v>396</v>
      </c>
      <c r="S287" s="152" t="s">
        <v>397</v>
      </c>
      <c r="T287" s="152" t="s">
        <v>398</v>
      </c>
      <c r="U287" s="152" t="s">
        <v>399</v>
      </c>
      <c r="V287" s="152" t="s">
        <v>377</v>
      </c>
      <c r="W287" s="152" t="s">
        <v>378</v>
      </c>
      <c r="X287" s="152" t="s">
        <v>42</v>
      </c>
      <c r="Y287" s="152" t="s">
        <v>379</v>
      </c>
      <c r="Z287" s="152" t="s">
        <v>912</v>
      </c>
      <c r="AA287" s="152" t="s">
        <v>913</v>
      </c>
      <c r="AB287" s="152" t="s">
        <v>407</v>
      </c>
      <c r="AC287" s="70" t="str">
        <f t="shared" si="12"/>
        <v>0178</v>
      </c>
      <c r="AD287" s="70" t="str">
        <f t="shared" si="13"/>
        <v>19498030178</v>
      </c>
      <c r="AE287" s="70" t="str">
        <f t="shared" si="14"/>
        <v>1949803017841231</v>
      </c>
      <c r="AF287" s="69">
        <v>101975154</v>
      </c>
      <c r="AG287">
        <v>10746985</v>
      </c>
      <c r="AI287">
        <v>13446861</v>
      </c>
      <c r="AJ287">
        <v>0</v>
      </c>
      <c r="AK287">
        <v>13446861</v>
      </c>
    </row>
    <row r="288" spans="1:41">
      <c r="A288" s="152" t="s">
        <v>361</v>
      </c>
      <c r="B288" s="152" t="s">
        <v>364</v>
      </c>
      <c r="C288" s="152" t="s">
        <v>365</v>
      </c>
      <c r="D288" s="152" t="s">
        <v>364</v>
      </c>
      <c r="E288" s="152" t="s">
        <v>365</v>
      </c>
      <c r="F288" s="152" t="s">
        <v>275</v>
      </c>
      <c r="G288" s="152" t="s">
        <v>390</v>
      </c>
      <c r="H288" s="152" t="s">
        <v>391</v>
      </c>
      <c r="I288" s="152" t="s">
        <v>312</v>
      </c>
      <c r="J288" s="152" t="s">
        <v>392</v>
      </c>
      <c r="K288" s="152" t="s">
        <v>364</v>
      </c>
      <c r="L288" s="152" t="s">
        <v>393</v>
      </c>
      <c r="M288" s="152" t="s">
        <v>394</v>
      </c>
      <c r="N288" s="152" t="s">
        <v>275</v>
      </c>
      <c r="O288" s="152" t="s">
        <v>391</v>
      </c>
      <c r="P288" s="152" t="s">
        <v>79</v>
      </c>
      <c r="Q288" s="152" t="s">
        <v>404</v>
      </c>
      <c r="R288" s="152" t="s">
        <v>396</v>
      </c>
      <c r="S288" s="152" t="s">
        <v>397</v>
      </c>
      <c r="T288" s="152" t="s">
        <v>398</v>
      </c>
      <c r="U288" s="152" t="s">
        <v>399</v>
      </c>
      <c r="V288" s="152" t="s">
        <v>377</v>
      </c>
      <c r="W288" s="152" t="s">
        <v>378</v>
      </c>
      <c r="X288" s="152" t="s">
        <v>42</v>
      </c>
      <c r="Y288" s="152" t="s">
        <v>379</v>
      </c>
      <c r="Z288" s="152" t="s">
        <v>405</v>
      </c>
      <c r="AA288" s="152" t="s">
        <v>406</v>
      </c>
      <c r="AB288" s="152" t="s">
        <v>407</v>
      </c>
      <c r="AC288" s="70" t="str">
        <f t="shared" si="12"/>
        <v>0178</v>
      </c>
      <c r="AD288" s="70" t="str">
        <f t="shared" si="13"/>
        <v>19498030178</v>
      </c>
      <c r="AE288" s="70" t="str">
        <f t="shared" si="14"/>
        <v>1949803017841231</v>
      </c>
      <c r="AG288">
        <v>91228169</v>
      </c>
      <c r="AI288">
        <v>91228169</v>
      </c>
      <c r="AJ288">
        <v>20098687.109999999</v>
      </c>
      <c r="AK288"/>
      <c r="AM288">
        <v>70262367.650000006</v>
      </c>
      <c r="AN288">
        <v>48888638.310000002</v>
      </c>
      <c r="AO288">
        <v>48764195.880000003</v>
      </c>
    </row>
    <row r="289" spans="1:41">
      <c r="A289" s="152" t="s">
        <v>361</v>
      </c>
      <c r="B289" s="152" t="s">
        <v>364</v>
      </c>
      <c r="C289" s="152" t="s">
        <v>365</v>
      </c>
      <c r="D289" s="152" t="s">
        <v>364</v>
      </c>
      <c r="E289" s="152" t="s">
        <v>365</v>
      </c>
      <c r="F289" s="152" t="s">
        <v>275</v>
      </c>
      <c r="G289" s="152" t="s">
        <v>390</v>
      </c>
      <c r="H289" s="152" t="s">
        <v>391</v>
      </c>
      <c r="I289" s="152" t="s">
        <v>312</v>
      </c>
      <c r="J289" s="152" t="s">
        <v>392</v>
      </c>
      <c r="K289" s="152" t="s">
        <v>364</v>
      </c>
      <c r="L289" s="152" t="s">
        <v>393</v>
      </c>
      <c r="M289" s="152" t="s">
        <v>394</v>
      </c>
      <c r="N289" s="152" t="s">
        <v>275</v>
      </c>
      <c r="O289" s="152" t="s">
        <v>391</v>
      </c>
      <c r="P289" s="152" t="s">
        <v>914</v>
      </c>
      <c r="Q289" s="152" t="s">
        <v>632</v>
      </c>
      <c r="R289" s="152" t="s">
        <v>396</v>
      </c>
      <c r="S289" s="152" t="s">
        <v>397</v>
      </c>
      <c r="T289" s="152" t="s">
        <v>398</v>
      </c>
      <c r="U289" s="152" t="s">
        <v>399</v>
      </c>
      <c r="V289" s="152" t="s">
        <v>377</v>
      </c>
      <c r="W289" s="152" t="s">
        <v>378</v>
      </c>
      <c r="X289" s="152" t="s">
        <v>42</v>
      </c>
      <c r="Y289" s="152" t="s">
        <v>379</v>
      </c>
      <c r="Z289" s="152" t="s">
        <v>912</v>
      </c>
      <c r="AA289" s="152" t="s">
        <v>913</v>
      </c>
      <c r="AB289" s="152" t="s">
        <v>915</v>
      </c>
      <c r="AC289" s="70" t="str">
        <f t="shared" si="12"/>
        <v>0178</v>
      </c>
      <c r="AD289" s="70" t="str">
        <f t="shared" si="13"/>
        <v>19498630178</v>
      </c>
      <c r="AE289" s="70" t="str">
        <f t="shared" si="14"/>
        <v>1949863017841231</v>
      </c>
      <c r="AF289" s="69">
        <v>3065000</v>
      </c>
      <c r="AG289">
        <v>1440367</v>
      </c>
      <c r="AI289">
        <v>1312330</v>
      </c>
      <c r="AJ289">
        <v>0</v>
      </c>
      <c r="AK289">
        <v>1312330</v>
      </c>
    </row>
    <row r="290" spans="1:41">
      <c r="A290" s="152" t="s">
        <v>361</v>
      </c>
      <c r="B290" s="152" t="s">
        <v>364</v>
      </c>
      <c r="C290" s="152" t="s">
        <v>365</v>
      </c>
      <c r="D290" s="152" t="s">
        <v>364</v>
      </c>
      <c r="E290" s="152" t="s">
        <v>365</v>
      </c>
      <c r="F290" s="152" t="s">
        <v>275</v>
      </c>
      <c r="G290" s="152" t="s">
        <v>390</v>
      </c>
      <c r="H290" s="152" t="s">
        <v>391</v>
      </c>
      <c r="I290" s="152" t="s">
        <v>312</v>
      </c>
      <c r="J290" s="152" t="s">
        <v>392</v>
      </c>
      <c r="K290" s="152" t="s">
        <v>364</v>
      </c>
      <c r="L290" s="152" t="s">
        <v>393</v>
      </c>
      <c r="M290" s="152" t="s">
        <v>394</v>
      </c>
      <c r="N290" s="152" t="s">
        <v>275</v>
      </c>
      <c r="O290" s="152" t="s">
        <v>391</v>
      </c>
      <c r="P290" s="152" t="s">
        <v>914</v>
      </c>
      <c r="Q290" s="152" t="s">
        <v>632</v>
      </c>
      <c r="R290" s="152" t="s">
        <v>396</v>
      </c>
      <c r="S290" s="152" t="s">
        <v>397</v>
      </c>
      <c r="T290" s="152" t="s">
        <v>398</v>
      </c>
      <c r="U290" s="152" t="s">
        <v>399</v>
      </c>
      <c r="V290" s="152" t="s">
        <v>377</v>
      </c>
      <c r="W290" s="152" t="s">
        <v>378</v>
      </c>
      <c r="X290" s="152" t="s">
        <v>42</v>
      </c>
      <c r="Y290" s="152" t="s">
        <v>379</v>
      </c>
      <c r="Z290" s="152" t="s">
        <v>405</v>
      </c>
      <c r="AA290" s="152" t="s">
        <v>406</v>
      </c>
      <c r="AB290" s="152" t="s">
        <v>915</v>
      </c>
      <c r="AC290" s="70" t="str">
        <f t="shared" si="12"/>
        <v>0178</v>
      </c>
      <c r="AD290" s="70" t="str">
        <f t="shared" si="13"/>
        <v>19498630178</v>
      </c>
      <c r="AE290" s="70" t="str">
        <f t="shared" si="14"/>
        <v>1949863017841231</v>
      </c>
      <c r="AG290">
        <v>1624633</v>
      </c>
      <c r="AI290">
        <v>1624633</v>
      </c>
      <c r="AJ290">
        <v>412684.46</v>
      </c>
      <c r="AK290"/>
      <c r="AM290">
        <v>1211948.54</v>
      </c>
      <c r="AN290">
        <v>542324.09</v>
      </c>
      <c r="AO290">
        <v>474411.59</v>
      </c>
    </row>
    <row r="291" spans="1:41">
      <c r="A291" s="152" t="s">
        <v>361</v>
      </c>
      <c r="B291" s="152" t="s">
        <v>364</v>
      </c>
      <c r="C291" s="152" t="s">
        <v>365</v>
      </c>
      <c r="D291" s="152" t="s">
        <v>364</v>
      </c>
      <c r="E291" s="152" t="s">
        <v>365</v>
      </c>
      <c r="F291" s="152" t="s">
        <v>275</v>
      </c>
      <c r="G291" s="152" t="s">
        <v>390</v>
      </c>
      <c r="H291" s="152" t="s">
        <v>411</v>
      </c>
      <c r="I291" s="152" t="s">
        <v>412</v>
      </c>
      <c r="J291" s="152" t="s">
        <v>544</v>
      </c>
      <c r="K291" s="152" t="s">
        <v>364</v>
      </c>
      <c r="L291" s="152" t="s">
        <v>393</v>
      </c>
      <c r="M291" s="152" t="s">
        <v>415</v>
      </c>
      <c r="N291" s="152" t="s">
        <v>275</v>
      </c>
      <c r="O291" s="152" t="s">
        <v>411</v>
      </c>
      <c r="P291" s="152" t="s">
        <v>47</v>
      </c>
      <c r="Q291" s="152" t="s">
        <v>416</v>
      </c>
      <c r="R291" s="152" t="s">
        <v>417</v>
      </c>
      <c r="S291" s="152" t="s">
        <v>418</v>
      </c>
      <c r="T291" s="152" t="s">
        <v>375</v>
      </c>
      <c r="U291" s="152" t="s">
        <v>376</v>
      </c>
      <c r="V291" s="152" t="s">
        <v>377</v>
      </c>
      <c r="W291" s="152" t="s">
        <v>378</v>
      </c>
      <c r="X291" s="152" t="s">
        <v>42</v>
      </c>
      <c r="Y291" s="152" t="s">
        <v>379</v>
      </c>
      <c r="Z291" s="152" t="s">
        <v>419</v>
      </c>
      <c r="AA291" s="152" t="s">
        <v>420</v>
      </c>
      <c r="AB291" s="152" t="s">
        <v>916</v>
      </c>
      <c r="AC291" s="70" t="str">
        <f t="shared" si="12"/>
        <v>0151</v>
      </c>
      <c r="AD291" s="70" t="str">
        <f t="shared" si="13"/>
        <v>19497130151</v>
      </c>
      <c r="AE291" s="70" t="str">
        <f t="shared" si="14"/>
        <v>1949713015141231</v>
      </c>
      <c r="AF291" s="69">
        <v>4011008</v>
      </c>
      <c r="AG291">
        <v>4011008</v>
      </c>
      <c r="AI291">
        <v>1290214</v>
      </c>
      <c r="AJ291">
        <v>0.62</v>
      </c>
      <c r="AK291">
        <v>0</v>
      </c>
      <c r="AM291">
        <v>1290213.3799999999</v>
      </c>
      <c r="AN291">
        <v>1286548.6100000001</v>
      </c>
      <c r="AO291">
        <v>1286548.6100000001</v>
      </c>
    </row>
    <row r="292" spans="1:41">
      <c r="A292" s="152" t="s">
        <v>361</v>
      </c>
      <c r="B292" s="152" t="s">
        <v>364</v>
      </c>
      <c r="C292" s="152" t="s">
        <v>365</v>
      </c>
      <c r="D292" s="152" t="s">
        <v>364</v>
      </c>
      <c r="E292" s="152" t="s">
        <v>365</v>
      </c>
      <c r="F292" s="152" t="s">
        <v>275</v>
      </c>
      <c r="G292" s="152" t="s">
        <v>390</v>
      </c>
      <c r="H292" s="152" t="s">
        <v>411</v>
      </c>
      <c r="I292" s="152" t="s">
        <v>412</v>
      </c>
      <c r="J292" s="152" t="s">
        <v>544</v>
      </c>
      <c r="K292" s="152" t="s">
        <v>364</v>
      </c>
      <c r="L292" s="152" t="s">
        <v>393</v>
      </c>
      <c r="M292" s="152" t="s">
        <v>415</v>
      </c>
      <c r="N292" s="152" t="s">
        <v>275</v>
      </c>
      <c r="O292" s="152" t="s">
        <v>411</v>
      </c>
      <c r="P292" s="152" t="s">
        <v>47</v>
      </c>
      <c r="Q292" s="152" t="s">
        <v>416</v>
      </c>
      <c r="R292" s="152" t="s">
        <v>417</v>
      </c>
      <c r="S292" s="152" t="s">
        <v>418</v>
      </c>
      <c r="T292" s="152" t="s">
        <v>375</v>
      </c>
      <c r="U292" s="152" t="s">
        <v>376</v>
      </c>
      <c r="V292" s="152" t="s">
        <v>377</v>
      </c>
      <c r="W292" s="152" t="s">
        <v>378</v>
      </c>
      <c r="X292" s="152" t="s">
        <v>42</v>
      </c>
      <c r="Y292" s="152" t="s">
        <v>379</v>
      </c>
      <c r="Z292" s="152" t="s">
        <v>910</v>
      </c>
      <c r="AA292" s="152" t="s">
        <v>494</v>
      </c>
      <c r="AB292" s="152" t="s">
        <v>916</v>
      </c>
      <c r="AC292" s="70" t="str">
        <f t="shared" si="12"/>
        <v>0380</v>
      </c>
      <c r="AD292" s="70" t="str">
        <f t="shared" si="13"/>
        <v>19497130380</v>
      </c>
      <c r="AE292" s="70" t="str">
        <f t="shared" si="14"/>
        <v>1949713038041231</v>
      </c>
      <c r="AG292">
        <v>0</v>
      </c>
      <c r="AI292">
        <v>2512138</v>
      </c>
      <c r="AJ292">
        <v>803050.54</v>
      </c>
      <c r="AK292">
        <v>50000</v>
      </c>
      <c r="AM292">
        <v>1659087.46</v>
      </c>
      <c r="AN292">
        <v>1298014</v>
      </c>
      <c r="AO292">
        <v>1298014</v>
      </c>
    </row>
    <row r="293" spans="1:41">
      <c r="A293" s="152" t="s">
        <v>361</v>
      </c>
      <c r="B293" s="152" t="s">
        <v>364</v>
      </c>
      <c r="C293" s="152" t="s">
        <v>365</v>
      </c>
      <c r="D293" s="152" t="s">
        <v>364</v>
      </c>
      <c r="E293" s="152" t="s">
        <v>365</v>
      </c>
      <c r="F293" s="152" t="s">
        <v>275</v>
      </c>
      <c r="G293" s="152" t="s">
        <v>390</v>
      </c>
      <c r="H293" s="152" t="s">
        <v>411</v>
      </c>
      <c r="I293" s="152" t="s">
        <v>412</v>
      </c>
      <c r="J293" s="152" t="s">
        <v>544</v>
      </c>
      <c r="K293" s="152" t="s">
        <v>364</v>
      </c>
      <c r="L293" s="152" t="s">
        <v>393</v>
      </c>
      <c r="M293" s="152" t="s">
        <v>415</v>
      </c>
      <c r="N293" s="152" t="s">
        <v>275</v>
      </c>
      <c r="O293" s="152" t="s">
        <v>411</v>
      </c>
      <c r="P293" s="152" t="s">
        <v>52</v>
      </c>
      <c r="Q293" s="152" t="s">
        <v>917</v>
      </c>
      <c r="R293" s="152" t="s">
        <v>417</v>
      </c>
      <c r="S293" s="152" t="s">
        <v>418</v>
      </c>
      <c r="T293" s="152" t="s">
        <v>375</v>
      </c>
      <c r="U293" s="152" t="s">
        <v>376</v>
      </c>
      <c r="V293" s="152" t="s">
        <v>377</v>
      </c>
      <c r="W293" s="152" t="s">
        <v>378</v>
      </c>
      <c r="X293" s="152" t="s">
        <v>42</v>
      </c>
      <c r="Y293" s="152" t="s">
        <v>379</v>
      </c>
      <c r="Z293" s="152" t="s">
        <v>419</v>
      </c>
      <c r="AA293" s="152" t="s">
        <v>420</v>
      </c>
      <c r="AB293" s="152" t="s">
        <v>918</v>
      </c>
      <c r="AC293" s="70" t="str">
        <f t="shared" si="12"/>
        <v>0151</v>
      </c>
      <c r="AD293" s="70" t="str">
        <f t="shared" si="13"/>
        <v>19562630151</v>
      </c>
      <c r="AE293" s="70" t="str">
        <f t="shared" si="14"/>
        <v>1956263015141231</v>
      </c>
      <c r="AG293">
        <v>0</v>
      </c>
      <c r="AI293">
        <v>129879</v>
      </c>
      <c r="AJ293">
        <v>93779.56</v>
      </c>
      <c r="AK293">
        <v>0</v>
      </c>
      <c r="AM293">
        <v>36099.440000000002</v>
      </c>
      <c r="AN293">
        <v>12208.01</v>
      </c>
      <c r="AO293">
        <v>12208.01</v>
      </c>
    </row>
    <row r="294" spans="1:41">
      <c r="A294" s="152" t="s">
        <v>361</v>
      </c>
      <c r="B294" s="152" t="s">
        <v>364</v>
      </c>
      <c r="C294" s="152" t="s">
        <v>365</v>
      </c>
      <c r="D294" s="152" t="s">
        <v>364</v>
      </c>
      <c r="E294" s="152" t="s">
        <v>365</v>
      </c>
      <c r="F294" s="152" t="s">
        <v>275</v>
      </c>
      <c r="G294" s="152" t="s">
        <v>390</v>
      </c>
      <c r="H294" s="152" t="s">
        <v>411</v>
      </c>
      <c r="I294" s="152" t="s">
        <v>412</v>
      </c>
      <c r="J294" s="152" t="s">
        <v>544</v>
      </c>
      <c r="K294" s="152" t="s">
        <v>364</v>
      </c>
      <c r="L294" s="152" t="s">
        <v>393</v>
      </c>
      <c r="M294" s="152" t="s">
        <v>415</v>
      </c>
      <c r="N294" s="152" t="s">
        <v>275</v>
      </c>
      <c r="O294" s="152" t="s">
        <v>411</v>
      </c>
      <c r="P294" s="152" t="s">
        <v>52</v>
      </c>
      <c r="Q294" s="152" t="s">
        <v>917</v>
      </c>
      <c r="R294" s="152" t="s">
        <v>417</v>
      </c>
      <c r="S294" s="152" t="s">
        <v>418</v>
      </c>
      <c r="T294" s="152" t="s">
        <v>375</v>
      </c>
      <c r="U294" s="152" t="s">
        <v>376</v>
      </c>
      <c r="V294" s="152" t="s">
        <v>377</v>
      </c>
      <c r="W294" s="152" t="s">
        <v>378</v>
      </c>
      <c r="X294" s="152" t="s">
        <v>42</v>
      </c>
      <c r="Y294" s="152" t="s">
        <v>379</v>
      </c>
      <c r="Z294" s="152" t="s">
        <v>910</v>
      </c>
      <c r="AA294" s="152" t="s">
        <v>494</v>
      </c>
      <c r="AB294" s="152" t="s">
        <v>918</v>
      </c>
      <c r="AC294" s="70" t="str">
        <f t="shared" si="12"/>
        <v>0380</v>
      </c>
      <c r="AD294" s="70" t="str">
        <f t="shared" si="13"/>
        <v>19562630380</v>
      </c>
      <c r="AE294" s="70" t="str">
        <f t="shared" si="14"/>
        <v>1956263038041231</v>
      </c>
      <c r="AG294">
        <v>0</v>
      </c>
      <c r="AI294">
        <v>78777</v>
      </c>
      <c r="AJ294">
        <v>41754</v>
      </c>
      <c r="AK294"/>
      <c r="AM294">
        <v>37023</v>
      </c>
      <c r="AN294">
        <v>11988.73</v>
      </c>
      <c r="AO294">
        <v>11988.73</v>
      </c>
    </row>
    <row r="295" spans="1:41">
      <c r="A295" s="152" t="s">
        <v>361</v>
      </c>
      <c r="B295" s="152" t="s">
        <v>364</v>
      </c>
      <c r="C295" s="152" t="s">
        <v>365</v>
      </c>
      <c r="D295" s="152" t="s">
        <v>364</v>
      </c>
      <c r="E295" s="152" t="s">
        <v>365</v>
      </c>
      <c r="F295" s="152" t="s">
        <v>275</v>
      </c>
      <c r="G295" s="152" t="s">
        <v>390</v>
      </c>
      <c r="H295" s="152" t="s">
        <v>422</v>
      </c>
      <c r="I295" s="152" t="s">
        <v>423</v>
      </c>
      <c r="J295" s="152" t="s">
        <v>424</v>
      </c>
      <c r="K295" s="152" t="s">
        <v>364</v>
      </c>
      <c r="L295" s="152" t="s">
        <v>393</v>
      </c>
      <c r="M295" s="152" t="s">
        <v>394</v>
      </c>
      <c r="N295" s="152" t="s">
        <v>275</v>
      </c>
      <c r="O295" s="152" t="s">
        <v>422</v>
      </c>
      <c r="P295" s="152" t="s">
        <v>79</v>
      </c>
      <c r="Q295" s="152" t="s">
        <v>423</v>
      </c>
      <c r="R295" s="152" t="s">
        <v>425</v>
      </c>
      <c r="S295" s="152" t="s">
        <v>426</v>
      </c>
      <c r="T295" s="152" t="s">
        <v>375</v>
      </c>
      <c r="U295" s="152" t="s">
        <v>376</v>
      </c>
      <c r="V295" s="152" t="s">
        <v>377</v>
      </c>
      <c r="W295" s="152" t="s">
        <v>378</v>
      </c>
      <c r="X295" s="152" t="s">
        <v>375</v>
      </c>
      <c r="Y295" s="152" t="s">
        <v>383</v>
      </c>
      <c r="Z295" s="152" t="s">
        <v>912</v>
      </c>
      <c r="AA295" s="152" t="s">
        <v>913</v>
      </c>
      <c r="AB295" s="152" t="s">
        <v>919</v>
      </c>
      <c r="AC295" s="70" t="str">
        <f t="shared" si="12"/>
        <v>0178</v>
      </c>
      <c r="AD295" s="70" t="str">
        <f t="shared" si="13"/>
        <v>19496810178</v>
      </c>
      <c r="AE295" s="70" t="str">
        <f t="shared" si="14"/>
        <v>1949681017841231</v>
      </c>
      <c r="AF295" s="69">
        <v>322523522</v>
      </c>
      <c r="AG295">
        <v>200403734</v>
      </c>
      <c r="AI295">
        <v>0</v>
      </c>
      <c r="AJ295">
        <v>0</v>
      </c>
      <c r="AK295">
        <v>0</v>
      </c>
    </row>
    <row r="296" spans="1:41">
      <c r="A296" s="152" t="s">
        <v>361</v>
      </c>
      <c r="B296" s="152" t="s">
        <v>364</v>
      </c>
      <c r="C296" s="152" t="s">
        <v>365</v>
      </c>
      <c r="D296" s="152" t="s">
        <v>364</v>
      </c>
      <c r="E296" s="152" t="s">
        <v>365</v>
      </c>
      <c r="F296" s="152" t="s">
        <v>275</v>
      </c>
      <c r="G296" s="152" t="s">
        <v>390</v>
      </c>
      <c r="H296" s="152" t="s">
        <v>422</v>
      </c>
      <c r="I296" s="152" t="s">
        <v>423</v>
      </c>
      <c r="J296" s="152" t="s">
        <v>424</v>
      </c>
      <c r="K296" s="152" t="s">
        <v>364</v>
      </c>
      <c r="L296" s="152" t="s">
        <v>393</v>
      </c>
      <c r="M296" s="152" t="s">
        <v>394</v>
      </c>
      <c r="N296" s="152" t="s">
        <v>275</v>
      </c>
      <c r="O296" s="152" t="s">
        <v>422</v>
      </c>
      <c r="P296" s="152" t="s">
        <v>79</v>
      </c>
      <c r="Q296" s="152" t="s">
        <v>423</v>
      </c>
      <c r="R296" s="152" t="s">
        <v>425</v>
      </c>
      <c r="S296" s="152" t="s">
        <v>426</v>
      </c>
      <c r="T296" s="152" t="s">
        <v>375</v>
      </c>
      <c r="U296" s="152" t="s">
        <v>376</v>
      </c>
      <c r="V296" s="152" t="s">
        <v>377</v>
      </c>
      <c r="W296" s="152" t="s">
        <v>378</v>
      </c>
      <c r="X296" s="152" t="s">
        <v>375</v>
      </c>
      <c r="Y296" s="152" t="s">
        <v>383</v>
      </c>
      <c r="Z296" s="152" t="s">
        <v>405</v>
      </c>
      <c r="AA296" s="152" t="s">
        <v>406</v>
      </c>
      <c r="AB296" s="152" t="s">
        <v>919</v>
      </c>
      <c r="AC296" s="70" t="str">
        <f t="shared" si="12"/>
        <v>0178</v>
      </c>
      <c r="AD296" s="70" t="str">
        <f t="shared" si="13"/>
        <v>19496810178</v>
      </c>
      <c r="AE296" s="70" t="str">
        <f t="shared" si="14"/>
        <v>1949681017841231</v>
      </c>
      <c r="AG296">
        <v>122119788</v>
      </c>
      <c r="AI296">
        <v>122119788</v>
      </c>
      <c r="AJ296">
        <v>112763.81</v>
      </c>
      <c r="AK296"/>
      <c r="AM296">
        <v>122007024.19</v>
      </c>
      <c r="AN296">
        <v>121871382.98999999</v>
      </c>
      <c r="AO296">
        <v>121871382.98999999</v>
      </c>
    </row>
    <row r="297" spans="1:41">
      <c r="A297" s="152" t="s">
        <v>361</v>
      </c>
      <c r="B297" s="152" t="s">
        <v>364</v>
      </c>
      <c r="C297" s="152" t="s">
        <v>365</v>
      </c>
      <c r="D297" s="152" t="s">
        <v>364</v>
      </c>
      <c r="E297" s="152" t="s">
        <v>365</v>
      </c>
      <c r="F297" s="152" t="s">
        <v>275</v>
      </c>
      <c r="G297" s="152" t="s">
        <v>390</v>
      </c>
      <c r="H297" s="152" t="s">
        <v>422</v>
      </c>
      <c r="I297" s="152" t="s">
        <v>423</v>
      </c>
      <c r="J297" s="152" t="s">
        <v>424</v>
      </c>
      <c r="K297" s="152" t="s">
        <v>364</v>
      </c>
      <c r="L297" s="152" t="s">
        <v>393</v>
      </c>
      <c r="M297" s="152" t="s">
        <v>394</v>
      </c>
      <c r="N297" s="152" t="s">
        <v>275</v>
      </c>
      <c r="O297" s="152" t="s">
        <v>422</v>
      </c>
      <c r="P297" s="152" t="s">
        <v>79</v>
      </c>
      <c r="Q297" s="152" t="s">
        <v>423</v>
      </c>
      <c r="R297" s="152" t="s">
        <v>425</v>
      </c>
      <c r="S297" s="152" t="s">
        <v>426</v>
      </c>
      <c r="T297" s="152" t="s">
        <v>375</v>
      </c>
      <c r="U297" s="152" t="s">
        <v>376</v>
      </c>
      <c r="V297" s="152" t="s">
        <v>377</v>
      </c>
      <c r="W297" s="152" t="s">
        <v>378</v>
      </c>
      <c r="X297" s="152" t="s">
        <v>375</v>
      </c>
      <c r="Y297" s="152" t="s">
        <v>383</v>
      </c>
      <c r="Z297" s="152" t="s">
        <v>910</v>
      </c>
      <c r="AA297" s="152" t="s">
        <v>494</v>
      </c>
      <c r="AB297" s="152" t="s">
        <v>919</v>
      </c>
      <c r="AC297" s="70" t="str">
        <f t="shared" si="12"/>
        <v>0380</v>
      </c>
      <c r="AD297" s="70" t="str">
        <f t="shared" si="13"/>
        <v>19496810380</v>
      </c>
      <c r="AE297" s="70" t="str">
        <f t="shared" si="14"/>
        <v>1949681038041231</v>
      </c>
      <c r="AG297">
        <v>0</v>
      </c>
      <c r="AI297">
        <v>192894525</v>
      </c>
      <c r="AJ297">
        <v>19392046.670000002</v>
      </c>
      <c r="AK297">
        <v>0</v>
      </c>
      <c r="AM297">
        <v>173502478.33000001</v>
      </c>
      <c r="AN297">
        <v>126910882.72</v>
      </c>
      <c r="AO297">
        <v>126910882.72</v>
      </c>
    </row>
    <row r="298" spans="1:41">
      <c r="A298" s="152" t="s">
        <v>361</v>
      </c>
      <c r="B298" s="152" t="s">
        <v>364</v>
      </c>
      <c r="C298" s="152" t="s">
        <v>365</v>
      </c>
      <c r="D298" s="152" t="s">
        <v>364</v>
      </c>
      <c r="E298" s="152" t="s">
        <v>365</v>
      </c>
      <c r="F298" s="152" t="s">
        <v>275</v>
      </c>
      <c r="G298" s="152" t="s">
        <v>390</v>
      </c>
      <c r="H298" s="152" t="s">
        <v>422</v>
      </c>
      <c r="I298" s="152" t="s">
        <v>423</v>
      </c>
      <c r="J298" s="152" t="s">
        <v>424</v>
      </c>
      <c r="K298" s="152" t="s">
        <v>364</v>
      </c>
      <c r="L298" s="152" t="s">
        <v>393</v>
      </c>
      <c r="M298" s="152" t="s">
        <v>394</v>
      </c>
      <c r="N298" s="152" t="s">
        <v>275</v>
      </c>
      <c r="O298" s="152" t="s">
        <v>422</v>
      </c>
      <c r="P298" s="152" t="s">
        <v>79</v>
      </c>
      <c r="Q298" s="152" t="s">
        <v>423</v>
      </c>
      <c r="R298" s="152" t="s">
        <v>425</v>
      </c>
      <c r="S298" s="152" t="s">
        <v>426</v>
      </c>
      <c r="T298" s="152" t="s">
        <v>375</v>
      </c>
      <c r="U298" s="152" t="s">
        <v>376</v>
      </c>
      <c r="V298" s="152" t="s">
        <v>377</v>
      </c>
      <c r="W298" s="152" t="s">
        <v>378</v>
      </c>
      <c r="X298" s="152" t="s">
        <v>375</v>
      </c>
      <c r="Y298" s="152" t="s">
        <v>383</v>
      </c>
      <c r="Z298" s="152" t="s">
        <v>920</v>
      </c>
      <c r="AA298" s="152" t="s">
        <v>921</v>
      </c>
      <c r="AB298" s="152" t="s">
        <v>919</v>
      </c>
      <c r="AC298" s="70" t="str">
        <f t="shared" si="12"/>
        <v>0380</v>
      </c>
      <c r="AD298" s="70" t="str">
        <f t="shared" si="13"/>
        <v>19496810380</v>
      </c>
      <c r="AE298" s="70" t="str">
        <f t="shared" si="14"/>
        <v>1949681038041231</v>
      </c>
      <c r="AG298">
        <v>0</v>
      </c>
      <c r="AI298">
        <v>0</v>
      </c>
      <c r="AJ298">
        <v>0</v>
      </c>
      <c r="AK298"/>
    </row>
    <row r="299" spans="1:41">
      <c r="A299" s="152" t="s">
        <v>361</v>
      </c>
      <c r="B299" s="152" t="s">
        <v>364</v>
      </c>
      <c r="C299" s="152" t="s">
        <v>365</v>
      </c>
      <c r="D299" s="152" t="s">
        <v>364</v>
      </c>
      <c r="E299" s="152" t="s">
        <v>365</v>
      </c>
      <c r="F299" s="152" t="s">
        <v>275</v>
      </c>
      <c r="G299" s="152" t="s">
        <v>390</v>
      </c>
      <c r="H299" s="152" t="s">
        <v>436</v>
      </c>
      <c r="I299" s="152" t="s">
        <v>437</v>
      </c>
      <c r="J299" s="152" t="s">
        <v>549</v>
      </c>
      <c r="K299" s="152" t="s">
        <v>364</v>
      </c>
      <c r="L299" s="152" t="s">
        <v>393</v>
      </c>
      <c r="M299" s="152" t="s">
        <v>415</v>
      </c>
      <c r="N299" s="152" t="s">
        <v>275</v>
      </c>
      <c r="O299" s="152" t="s">
        <v>436</v>
      </c>
      <c r="P299" s="152" t="s">
        <v>47</v>
      </c>
      <c r="Q299" s="152" t="s">
        <v>439</v>
      </c>
      <c r="R299" s="152" t="s">
        <v>440</v>
      </c>
      <c r="S299" s="152" t="s">
        <v>441</v>
      </c>
      <c r="T299" s="152" t="s">
        <v>375</v>
      </c>
      <c r="U299" s="152" t="s">
        <v>376</v>
      </c>
      <c r="V299" s="152" t="s">
        <v>377</v>
      </c>
      <c r="W299" s="152" t="s">
        <v>378</v>
      </c>
      <c r="X299" s="152" t="s">
        <v>42</v>
      </c>
      <c r="Y299" s="152" t="s">
        <v>379</v>
      </c>
      <c r="Z299" s="152" t="s">
        <v>380</v>
      </c>
      <c r="AA299" s="152" t="s">
        <v>381</v>
      </c>
      <c r="AB299" s="152" t="s">
        <v>922</v>
      </c>
      <c r="AC299" s="70" t="str">
        <f t="shared" si="12"/>
        <v>0100</v>
      </c>
      <c r="AD299" s="70" t="str">
        <f t="shared" si="13"/>
        <v>19497030100</v>
      </c>
      <c r="AE299" s="70" t="str">
        <f t="shared" si="14"/>
        <v>1949703010041231</v>
      </c>
      <c r="AF299" s="69">
        <v>592012</v>
      </c>
      <c r="AG299">
        <v>592012</v>
      </c>
      <c r="AI299">
        <v>494316</v>
      </c>
      <c r="AJ299">
        <v>62057.4</v>
      </c>
      <c r="AK299">
        <v>0</v>
      </c>
      <c r="AM299">
        <v>432258.6</v>
      </c>
      <c r="AN299">
        <v>432258.6</v>
      </c>
      <c r="AO299">
        <v>432258.6</v>
      </c>
    </row>
    <row r="300" spans="1:41">
      <c r="A300" s="152" t="s">
        <v>361</v>
      </c>
      <c r="B300" s="152" t="s">
        <v>364</v>
      </c>
      <c r="C300" s="152" t="s">
        <v>365</v>
      </c>
      <c r="D300" s="152" t="s">
        <v>364</v>
      </c>
      <c r="E300" s="152" t="s">
        <v>365</v>
      </c>
      <c r="F300" s="152" t="s">
        <v>275</v>
      </c>
      <c r="G300" s="152" t="s">
        <v>390</v>
      </c>
      <c r="H300" s="152" t="s">
        <v>436</v>
      </c>
      <c r="I300" s="152" t="s">
        <v>437</v>
      </c>
      <c r="J300" s="152" t="s">
        <v>549</v>
      </c>
      <c r="K300" s="152" t="s">
        <v>364</v>
      </c>
      <c r="L300" s="152" t="s">
        <v>393</v>
      </c>
      <c r="M300" s="152" t="s">
        <v>415</v>
      </c>
      <c r="N300" s="152" t="s">
        <v>275</v>
      </c>
      <c r="O300" s="152" t="s">
        <v>436</v>
      </c>
      <c r="P300" s="152" t="s">
        <v>47</v>
      </c>
      <c r="Q300" s="152" t="s">
        <v>439</v>
      </c>
      <c r="R300" s="152" t="s">
        <v>440</v>
      </c>
      <c r="S300" s="152" t="s">
        <v>441</v>
      </c>
      <c r="T300" s="152" t="s">
        <v>375</v>
      </c>
      <c r="U300" s="152" t="s">
        <v>376</v>
      </c>
      <c r="V300" s="152" t="s">
        <v>377</v>
      </c>
      <c r="W300" s="152" t="s">
        <v>378</v>
      </c>
      <c r="X300" s="152" t="s">
        <v>42</v>
      </c>
      <c r="Y300" s="152" t="s">
        <v>379</v>
      </c>
      <c r="Z300" s="152" t="s">
        <v>432</v>
      </c>
      <c r="AA300" s="152" t="s">
        <v>433</v>
      </c>
      <c r="AB300" s="152" t="s">
        <v>922</v>
      </c>
      <c r="AC300" s="70" t="str">
        <f t="shared" si="12"/>
        <v>0188</v>
      </c>
      <c r="AD300" s="70" t="str">
        <f t="shared" si="13"/>
        <v>19497030188</v>
      </c>
      <c r="AE300" s="70" t="str">
        <f t="shared" si="14"/>
        <v>1949703018841231</v>
      </c>
      <c r="AG300">
        <v>0</v>
      </c>
      <c r="AI300">
        <v>306834</v>
      </c>
      <c r="AJ300">
        <v>0</v>
      </c>
      <c r="AK300"/>
      <c r="AM300">
        <v>306834</v>
      </c>
      <c r="AN300">
        <v>85546.5</v>
      </c>
      <c r="AO300">
        <v>85546.5</v>
      </c>
    </row>
    <row r="301" spans="1:41">
      <c r="A301" s="152" t="s">
        <v>361</v>
      </c>
      <c r="B301" s="152" t="s">
        <v>364</v>
      </c>
      <c r="C301" s="152" t="s">
        <v>365</v>
      </c>
      <c r="D301" s="152" t="s">
        <v>364</v>
      </c>
      <c r="E301" s="152" t="s">
        <v>365</v>
      </c>
      <c r="F301" s="152" t="s">
        <v>275</v>
      </c>
      <c r="G301" s="152" t="s">
        <v>390</v>
      </c>
      <c r="H301" s="152" t="s">
        <v>436</v>
      </c>
      <c r="I301" s="152" t="s">
        <v>437</v>
      </c>
      <c r="J301" s="152" t="s">
        <v>549</v>
      </c>
      <c r="K301" s="152" t="s">
        <v>364</v>
      </c>
      <c r="L301" s="152" t="s">
        <v>393</v>
      </c>
      <c r="M301" s="152" t="s">
        <v>415</v>
      </c>
      <c r="N301" s="152" t="s">
        <v>275</v>
      </c>
      <c r="O301" s="152" t="s">
        <v>436</v>
      </c>
      <c r="P301" s="152" t="s">
        <v>47</v>
      </c>
      <c r="Q301" s="152" t="s">
        <v>439</v>
      </c>
      <c r="R301" s="152" t="s">
        <v>440</v>
      </c>
      <c r="S301" s="152" t="s">
        <v>441</v>
      </c>
      <c r="T301" s="152" t="s">
        <v>375</v>
      </c>
      <c r="U301" s="152" t="s">
        <v>376</v>
      </c>
      <c r="V301" s="152" t="s">
        <v>377</v>
      </c>
      <c r="W301" s="152" t="s">
        <v>378</v>
      </c>
      <c r="X301" s="152" t="s">
        <v>42</v>
      </c>
      <c r="Y301" s="152" t="s">
        <v>379</v>
      </c>
      <c r="Z301" s="152" t="s">
        <v>910</v>
      </c>
      <c r="AA301" s="152" t="s">
        <v>494</v>
      </c>
      <c r="AB301" s="152" t="s">
        <v>922</v>
      </c>
      <c r="AC301" s="70" t="str">
        <f t="shared" si="12"/>
        <v>0380</v>
      </c>
      <c r="AD301" s="70" t="str">
        <f t="shared" si="13"/>
        <v>19497030380</v>
      </c>
      <c r="AE301" s="70" t="str">
        <f t="shared" si="14"/>
        <v>1949703038041231</v>
      </c>
      <c r="AG301">
        <v>0</v>
      </c>
      <c r="AI301">
        <v>444930</v>
      </c>
      <c r="AJ301">
        <v>6000</v>
      </c>
      <c r="AK301"/>
      <c r="AM301">
        <v>438930</v>
      </c>
      <c r="AN301">
        <v>339601.95</v>
      </c>
      <c r="AO301">
        <v>339601.95</v>
      </c>
    </row>
    <row r="302" spans="1:41">
      <c r="A302" s="152" t="s">
        <v>361</v>
      </c>
      <c r="B302" s="152" t="s">
        <v>364</v>
      </c>
      <c r="C302" s="152" t="s">
        <v>365</v>
      </c>
      <c r="D302" s="152" t="s">
        <v>364</v>
      </c>
      <c r="E302" s="152" t="s">
        <v>365</v>
      </c>
      <c r="F302" s="152" t="s">
        <v>275</v>
      </c>
      <c r="G302" s="152" t="s">
        <v>390</v>
      </c>
      <c r="H302" s="152" t="s">
        <v>436</v>
      </c>
      <c r="I302" s="152" t="s">
        <v>437</v>
      </c>
      <c r="J302" s="152" t="s">
        <v>549</v>
      </c>
      <c r="K302" s="152" t="s">
        <v>364</v>
      </c>
      <c r="L302" s="152" t="s">
        <v>393</v>
      </c>
      <c r="M302" s="152" t="s">
        <v>415</v>
      </c>
      <c r="N302" s="152" t="s">
        <v>275</v>
      </c>
      <c r="O302" s="152" t="s">
        <v>436</v>
      </c>
      <c r="P302" s="152" t="s">
        <v>39</v>
      </c>
      <c r="Q302" s="152" t="s">
        <v>443</v>
      </c>
      <c r="R302" s="152" t="s">
        <v>440</v>
      </c>
      <c r="S302" s="152" t="s">
        <v>441</v>
      </c>
      <c r="T302" s="152" t="s">
        <v>375</v>
      </c>
      <c r="U302" s="152" t="s">
        <v>376</v>
      </c>
      <c r="V302" s="152" t="s">
        <v>377</v>
      </c>
      <c r="W302" s="152" t="s">
        <v>378</v>
      </c>
      <c r="X302" s="152" t="s">
        <v>42</v>
      </c>
      <c r="Y302" s="152" t="s">
        <v>379</v>
      </c>
      <c r="Z302" s="152" t="s">
        <v>380</v>
      </c>
      <c r="AA302" s="152" t="s">
        <v>381</v>
      </c>
      <c r="AB302" s="152" t="s">
        <v>923</v>
      </c>
      <c r="AC302" s="70" t="str">
        <f t="shared" si="12"/>
        <v>0100</v>
      </c>
      <c r="AD302" s="70" t="str">
        <f t="shared" si="13"/>
        <v>19497430100</v>
      </c>
      <c r="AE302" s="70" t="str">
        <f t="shared" si="14"/>
        <v>1949743010041231</v>
      </c>
      <c r="AF302" s="69">
        <v>94443</v>
      </c>
      <c r="AG302">
        <v>94443</v>
      </c>
      <c r="AI302">
        <v>13478</v>
      </c>
      <c r="AJ302">
        <v>0.12</v>
      </c>
      <c r="AK302">
        <v>0</v>
      </c>
      <c r="AM302">
        <v>13477.88</v>
      </c>
      <c r="AN302">
        <v>10477.879999999999</v>
      </c>
      <c r="AO302">
        <v>10477.879999999999</v>
      </c>
    </row>
    <row r="303" spans="1:41">
      <c r="A303" s="152" t="s">
        <v>361</v>
      </c>
      <c r="B303" s="152" t="s">
        <v>364</v>
      </c>
      <c r="C303" s="152" t="s">
        <v>365</v>
      </c>
      <c r="D303" s="152" t="s">
        <v>364</v>
      </c>
      <c r="E303" s="152" t="s">
        <v>365</v>
      </c>
      <c r="F303" s="152" t="s">
        <v>275</v>
      </c>
      <c r="G303" s="152" t="s">
        <v>390</v>
      </c>
      <c r="H303" s="152" t="s">
        <v>436</v>
      </c>
      <c r="I303" s="152" t="s">
        <v>437</v>
      </c>
      <c r="J303" s="152" t="s">
        <v>549</v>
      </c>
      <c r="K303" s="152" t="s">
        <v>364</v>
      </c>
      <c r="L303" s="152" t="s">
        <v>393</v>
      </c>
      <c r="M303" s="152" t="s">
        <v>415</v>
      </c>
      <c r="N303" s="152" t="s">
        <v>275</v>
      </c>
      <c r="O303" s="152" t="s">
        <v>436</v>
      </c>
      <c r="P303" s="152" t="s">
        <v>39</v>
      </c>
      <c r="Q303" s="152" t="s">
        <v>443</v>
      </c>
      <c r="R303" s="152" t="s">
        <v>440</v>
      </c>
      <c r="S303" s="152" t="s">
        <v>441</v>
      </c>
      <c r="T303" s="152" t="s">
        <v>375</v>
      </c>
      <c r="U303" s="152" t="s">
        <v>376</v>
      </c>
      <c r="V303" s="152" t="s">
        <v>377</v>
      </c>
      <c r="W303" s="152" t="s">
        <v>378</v>
      </c>
      <c r="X303" s="152" t="s">
        <v>42</v>
      </c>
      <c r="Y303" s="152" t="s">
        <v>379</v>
      </c>
      <c r="Z303" s="152" t="s">
        <v>432</v>
      </c>
      <c r="AA303" s="152" t="s">
        <v>433</v>
      </c>
      <c r="AB303" s="152" t="s">
        <v>923</v>
      </c>
      <c r="AC303" s="70" t="str">
        <f t="shared" si="12"/>
        <v>0188</v>
      </c>
      <c r="AD303" s="70" t="str">
        <f t="shared" si="13"/>
        <v>19497430188</v>
      </c>
      <c r="AE303" s="70" t="str">
        <f t="shared" si="14"/>
        <v>1949743018841231</v>
      </c>
      <c r="AG303">
        <v>0</v>
      </c>
      <c r="AI303">
        <v>94443</v>
      </c>
      <c r="AJ303">
        <v>94443</v>
      </c>
      <c r="AK303"/>
    </row>
    <row r="304" spans="1:41">
      <c r="A304" s="152" t="s">
        <v>361</v>
      </c>
      <c r="B304" s="152" t="s">
        <v>364</v>
      </c>
      <c r="C304" s="152" t="s">
        <v>365</v>
      </c>
      <c r="D304" s="152" t="s">
        <v>364</v>
      </c>
      <c r="E304" s="152" t="s">
        <v>365</v>
      </c>
      <c r="F304" s="152" t="s">
        <v>275</v>
      </c>
      <c r="G304" s="152" t="s">
        <v>390</v>
      </c>
      <c r="H304" s="152" t="s">
        <v>436</v>
      </c>
      <c r="I304" s="152" t="s">
        <v>437</v>
      </c>
      <c r="J304" s="152" t="s">
        <v>549</v>
      </c>
      <c r="K304" s="152" t="s">
        <v>364</v>
      </c>
      <c r="L304" s="152" t="s">
        <v>393</v>
      </c>
      <c r="M304" s="152" t="s">
        <v>415</v>
      </c>
      <c r="N304" s="152" t="s">
        <v>275</v>
      </c>
      <c r="O304" s="152" t="s">
        <v>436</v>
      </c>
      <c r="P304" s="152" t="s">
        <v>39</v>
      </c>
      <c r="Q304" s="152" t="s">
        <v>443</v>
      </c>
      <c r="R304" s="152" t="s">
        <v>440</v>
      </c>
      <c r="S304" s="152" t="s">
        <v>441</v>
      </c>
      <c r="T304" s="152" t="s">
        <v>375</v>
      </c>
      <c r="U304" s="152" t="s">
        <v>376</v>
      </c>
      <c r="V304" s="152" t="s">
        <v>377</v>
      </c>
      <c r="W304" s="152" t="s">
        <v>378</v>
      </c>
      <c r="X304" s="152" t="s">
        <v>42</v>
      </c>
      <c r="Y304" s="152" t="s">
        <v>379</v>
      </c>
      <c r="Z304" s="152" t="s">
        <v>910</v>
      </c>
      <c r="AA304" s="152" t="s">
        <v>494</v>
      </c>
      <c r="AB304" s="152" t="s">
        <v>923</v>
      </c>
      <c r="AC304" s="70" t="str">
        <f t="shared" ref="AC304:AC367" si="15">LEFT(Z304,4)</f>
        <v>0380</v>
      </c>
      <c r="AD304" s="70" t="str">
        <f t="shared" ref="AD304:AD367" si="16">CONCATENATE(AB304,X304,AC304)</f>
        <v>19497430380</v>
      </c>
      <c r="AE304" s="70" t="str">
        <f t="shared" si="14"/>
        <v>1949743038041231</v>
      </c>
      <c r="AG304">
        <v>0</v>
      </c>
      <c r="AI304">
        <v>80965</v>
      </c>
      <c r="AJ304">
        <v>8361</v>
      </c>
      <c r="AK304"/>
      <c r="AM304">
        <v>72604</v>
      </c>
      <c r="AN304">
        <v>2305.06</v>
      </c>
      <c r="AO304">
        <v>2305.06</v>
      </c>
    </row>
    <row r="305" spans="1:41">
      <c r="A305" s="152" t="s">
        <v>361</v>
      </c>
      <c r="B305" s="152" t="s">
        <v>364</v>
      </c>
      <c r="C305" s="152" t="s">
        <v>365</v>
      </c>
      <c r="D305" s="152" t="s">
        <v>364</v>
      </c>
      <c r="E305" s="152" t="s">
        <v>365</v>
      </c>
      <c r="F305" s="152" t="s">
        <v>275</v>
      </c>
      <c r="G305" s="152" t="s">
        <v>390</v>
      </c>
      <c r="H305" s="152" t="s">
        <v>436</v>
      </c>
      <c r="I305" s="152" t="s">
        <v>437</v>
      </c>
      <c r="J305" s="152" t="s">
        <v>549</v>
      </c>
      <c r="K305" s="152" t="s">
        <v>364</v>
      </c>
      <c r="L305" s="152" t="s">
        <v>393</v>
      </c>
      <c r="M305" s="152" t="s">
        <v>415</v>
      </c>
      <c r="N305" s="152" t="s">
        <v>275</v>
      </c>
      <c r="O305" s="152" t="s">
        <v>436</v>
      </c>
      <c r="P305" s="152" t="s">
        <v>56</v>
      </c>
      <c r="Q305" s="152" t="s">
        <v>445</v>
      </c>
      <c r="R305" s="152" t="s">
        <v>440</v>
      </c>
      <c r="S305" s="152" t="s">
        <v>441</v>
      </c>
      <c r="T305" s="152" t="s">
        <v>375</v>
      </c>
      <c r="U305" s="152" t="s">
        <v>376</v>
      </c>
      <c r="V305" s="152" t="s">
        <v>377</v>
      </c>
      <c r="W305" s="152" t="s">
        <v>378</v>
      </c>
      <c r="X305" s="152" t="s">
        <v>42</v>
      </c>
      <c r="Y305" s="152" t="s">
        <v>379</v>
      </c>
      <c r="Z305" s="152" t="s">
        <v>380</v>
      </c>
      <c r="AA305" s="152" t="s">
        <v>381</v>
      </c>
      <c r="AB305" s="152" t="s">
        <v>924</v>
      </c>
      <c r="AC305" s="70" t="str">
        <f t="shared" si="15"/>
        <v>0100</v>
      </c>
      <c r="AD305" s="70" t="str">
        <f t="shared" si="16"/>
        <v>19497630100</v>
      </c>
      <c r="AE305" s="70" t="str">
        <f t="shared" si="14"/>
        <v>1949763010041231</v>
      </c>
      <c r="AF305" s="69">
        <v>3761924</v>
      </c>
      <c r="AG305">
        <v>3761924</v>
      </c>
      <c r="AI305">
        <v>3279078</v>
      </c>
      <c r="AJ305">
        <v>162951.54999999999</v>
      </c>
      <c r="AK305">
        <v>0</v>
      </c>
      <c r="AM305">
        <v>3116126.45</v>
      </c>
      <c r="AN305">
        <v>3109878.71</v>
      </c>
      <c r="AO305">
        <v>3109878.71</v>
      </c>
    </row>
    <row r="306" spans="1:41">
      <c r="A306" s="152" t="s">
        <v>361</v>
      </c>
      <c r="B306" s="152" t="s">
        <v>364</v>
      </c>
      <c r="C306" s="152" t="s">
        <v>365</v>
      </c>
      <c r="D306" s="152" t="s">
        <v>364</v>
      </c>
      <c r="E306" s="152" t="s">
        <v>365</v>
      </c>
      <c r="F306" s="152" t="s">
        <v>275</v>
      </c>
      <c r="G306" s="152" t="s">
        <v>390</v>
      </c>
      <c r="H306" s="152" t="s">
        <v>436</v>
      </c>
      <c r="I306" s="152" t="s">
        <v>437</v>
      </c>
      <c r="J306" s="152" t="s">
        <v>549</v>
      </c>
      <c r="K306" s="152" t="s">
        <v>364</v>
      </c>
      <c r="L306" s="152" t="s">
        <v>393</v>
      </c>
      <c r="M306" s="152" t="s">
        <v>415</v>
      </c>
      <c r="N306" s="152" t="s">
        <v>275</v>
      </c>
      <c r="O306" s="152" t="s">
        <v>436</v>
      </c>
      <c r="P306" s="152" t="s">
        <v>56</v>
      </c>
      <c r="Q306" s="152" t="s">
        <v>445</v>
      </c>
      <c r="R306" s="152" t="s">
        <v>440</v>
      </c>
      <c r="S306" s="152" t="s">
        <v>441</v>
      </c>
      <c r="T306" s="152" t="s">
        <v>375</v>
      </c>
      <c r="U306" s="152" t="s">
        <v>376</v>
      </c>
      <c r="V306" s="152" t="s">
        <v>377</v>
      </c>
      <c r="W306" s="152" t="s">
        <v>378</v>
      </c>
      <c r="X306" s="152" t="s">
        <v>42</v>
      </c>
      <c r="Y306" s="152" t="s">
        <v>379</v>
      </c>
      <c r="Z306" s="152" t="s">
        <v>432</v>
      </c>
      <c r="AA306" s="152" t="s">
        <v>433</v>
      </c>
      <c r="AB306" s="152" t="s">
        <v>924</v>
      </c>
      <c r="AC306" s="70" t="str">
        <f t="shared" si="15"/>
        <v>0188</v>
      </c>
      <c r="AD306" s="70" t="str">
        <f t="shared" si="16"/>
        <v>19497630188</v>
      </c>
      <c r="AE306" s="70" t="str">
        <f t="shared" si="14"/>
        <v>1949763018841231</v>
      </c>
      <c r="AG306">
        <v>0</v>
      </c>
      <c r="AI306">
        <v>843439</v>
      </c>
      <c r="AJ306">
        <v>0</v>
      </c>
      <c r="AK306"/>
      <c r="AM306">
        <v>843439</v>
      </c>
      <c r="AN306">
        <v>601109.96</v>
      </c>
      <c r="AO306">
        <v>601109.96</v>
      </c>
    </row>
    <row r="307" spans="1:41">
      <c r="A307" s="152" t="s">
        <v>361</v>
      </c>
      <c r="B307" s="152" t="s">
        <v>364</v>
      </c>
      <c r="C307" s="152" t="s">
        <v>365</v>
      </c>
      <c r="D307" s="152" t="s">
        <v>364</v>
      </c>
      <c r="E307" s="152" t="s">
        <v>365</v>
      </c>
      <c r="F307" s="152" t="s">
        <v>275</v>
      </c>
      <c r="G307" s="152" t="s">
        <v>390</v>
      </c>
      <c r="H307" s="152" t="s">
        <v>436</v>
      </c>
      <c r="I307" s="152" t="s">
        <v>437</v>
      </c>
      <c r="J307" s="152" t="s">
        <v>549</v>
      </c>
      <c r="K307" s="152" t="s">
        <v>364</v>
      </c>
      <c r="L307" s="152" t="s">
        <v>393</v>
      </c>
      <c r="M307" s="152" t="s">
        <v>415</v>
      </c>
      <c r="N307" s="152" t="s">
        <v>275</v>
      </c>
      <c r="O307" s="152" t="s">
        <v>436</v>
      </c>
      <c r="P307" s="152" t="s">
        <v>56</v>
      </c>
      <c r="Q307" s="152" t="s">
        <v>445</v>
      </c>
      <c r="R307" s="152" t="s">
        <v>440</v>
      </c>
      <c r="S307" s="152" t="s">
        <v>441</v>
      </c>
      <c r="T307" s="152" t="s">
        <v>375</v>
      </c>
      <c r="U307" s="152" t="s">
        <v>376</v>
      </c>
      <c r="V307" s="152" t="s">
        <v>377</v>
      </c>
      <c r="W307" s="152" t="s">
        <v>378</v>
      </c>
      <c r="X307" s="152" t="s">
        <v>42</v>
      </c>
      <c r="Y307" s="152" t="s">
        <v>379</v>
      </c>
      <c r="Z307" s="152" t="s">
        <v>910</v>
      </c>
      <c r="AA307" s="152" t="s">
        <v>494</v>
      </c>
      <c r="AB307" s="152" t="s">
        <v>924</v>
      </c>
      <c r="AC307" s="70" t="str">
        <f t="shared" si="15"/>
        <v>0380</v>
      </c>
      <c r="AD307" s="70" t="str">
        <f t="shared" si="16"/>
        <v>19497630380</v>
      </c>
      <c r="AE307" s="70" t="str">
        <f t="shared" si="14"/>
        <v>1949763038041231</v>
      </c>
      <c r="AG307">
        <v>0</v>
      </c>
      <c r="AI307">
        <v>3564282</v>
      </c>
      <c r="AJ307">
        <v>454851</v>
      </c>
      <c r="AK307"/>
      <c r="AM307">
        <v>3109431</v>
      </c>
      <c r="AN307">
        <v>2503065.0699999998</v>
      </c>
      <c r="AO307">
        <v>2503065.0699999998</v>
      </c>
    </row>
    <row r="308" spans="1:41">
      <c r="A308" s="152" t="s">
        <v>361</v>
      </c>
      <c r="B308" s="152" t="s">
        <v>364</v>
      </c>
      <c r="C308" s="152" t="s">
        <v>365</v>
      </c>
      <c r="D308" s="152" t="s">
        <v>364</v>
      </c>
      <c r="E308" s="152" t="s">
        <v>365</v>
      </c>
      <c r="F308" s="152" t="s">
        <v>275</v>
      </c>
      <c r="G308" s="152" t="s">
        <v>390</v>
      </c>
      <c r="H308" s="152" t="s">
        <v>436</v>
      </c>
      <c r="I308" s="152" t="s">
        <v>437</v>
      </c>
      <c r="J308" s="152" t="s">
        <v>549</v>
      </c>
      <c r="K308" s="152" t="s">
        <v>364</v>
      </c>
      <c r="L308" s="152" t="s">
        <v>393</v>
      </c>
      <c r="M308" s="152" t="s">
        <v>415</v>
      </c>
      <c r="N308" s="152" t="s">
        <v>275</v>
      </c>
      <c r="O308" s="152" t="s">
        <v>436</v>
      </c>
      <c r="P308" s="152" t="s">
        <v>672</v>
      </c>
      <c r="Q308" s="152" t="s">
        <v>673</v>
      </c>
      <c r="R308" s="152" t="s">
        <v>440</v>
      </c>
      <c r="S308" s="152" t="s">
        <v>441</v>
      </c>
      <c r="T308" s="152" t="s">
        <v>375</v>
      </c>
      <c r="U308" s="152" t="s">
        <v>376</v>
      </c>
      <c r="V308" s="152" t="s">
        <v>377</v>
      </c>
      <c r="W308" s="152" t="s">
        <v>378</v>
      </c>
      <c r="X308" s="152" t="s">
        <v>42</v>
      </c>
      <c r="Y308" s="152" t="s">
        <v>379</v>
      </c>
      <c r="Z308" s="152" t="s">
        <v>380</v>
      </c>
      <c r="AA308" s="152" t="s">
        <v>381</v>
      </c>
      <c r="AB308" s="152" t="s">
        <v>925</v>
      </c>
      <c r="AC308" s="70" t="str">
        <f t="shared" si="15"/>
        <v>0100</v>
      </c>
      <c r="AD308" s="70" t="str">
        <f t="shared" si="16"/>
        <v>19497830100</v>
      </c>
      <c r="AE308" s="70" t="str">
        <f t="shared" si="14"/>
        <v>1949783010041231</v>
      </c>
      <c r="AF308" s="69">
        <v>35223</v>
      </c>
      <c r="AG308">
        <v>35223</v>
      </c>
      <c r="AI308">
        <v>29762</v>
      </c>
      <c r="AJ308">
        <v>0.88</v>
      </c>
      <c r="AK308">
        <v>0</v>
      </c>
      <c r="AM308">
        <v>29761.119999999999</v>
      </c>
      <c r="AN308">
        <v>29761.119999999999</v>
      </c>
      <c r="AO308">
        <v>29761.119999999999</v>
      </c>
    </row>
    <row r="309" spans="1:41">
      <c r="A309" s="152" t="s">
        <v>361</v>
      </c>
      <c r="B309" s="152" t="s">
        <v>364</v>
      </c>
      <c r="C309" s="152" t="s">
        <v>365</v>
      </c>
      <c r="D309" s="152" t="s">
        <v>364</v>
      </c>
      <c r="E309" s="152" t="s">
        <v>365</v>
      </c>
      <c r="F309" s="152" t="s">
        <v>275</v>
      </c>
      <c r="G309" s="152" t="s">
        <v>390</v>
      </c>
      <c r="H309" s="152" t="s">
        <v>436</v>
      </c>
      <c r="I309" s="152" t="s">
        <v>437</v>
      </c>
      <c r="J309" s="152" t="s">
        <v>549</v>
      </c>
      <c r="K309" s="152" t="s">
        <v>364</v>
      </c>
      <c r="L309" s="152" t="s">
        <v>393</v>
      </c>
      <c r="M309" s="152" t="s">
        <v>415</v>
      </c>
      <c r="N309" s="152" t="s">
        <v>275</v>
      </c>
      <c r="O309" s="152" t="s">
        <v>436</v>
      </c>
      <c r="P309" s="152" t="s">
        <v>672</v>
      </c>
      <c r="Q309" s="152" t="s">
        <v>673</v>
      </c>
      <c r="R309" s="152" t="s">
        <v>440</v>
      </c>
      <c r="S309" s="152" t="s">
        <v>441</v>
      </c>
      <c r="T309" s="152" t="s">
        <v>375</v>
      </c>
      <c r="U309" s="152" t="s">
        <v>376</v>
      </c>
      <c r="V309" s="152" t="s">
        <v>377</v>
      </c>
      <c r="W309" s="152" t="s">
        <v>378</v>
      </c>
      <c r="X309" s="152" t="s">
        <v>42</v>
      </c>
      <c r="Y309" s="152" t="s">
        <v>379</v>
      </c>
      <c r="Z309" s="152" t="s">
        <v>910</v>
      </c>
      <c r="AA309" s="152" t="s">
        <v>494</v>
      </c>
      <c r="AB309" s="152" t="s">
        <v>925</v>
      </c>
      <c r="AC309" s="70" t="str">
        <f t="shared" si="15"/>
        <v>0380</v>
      </c>
      <c r="AD309" s="70" t="str">
        <f t="shared" si="16"/>
        <v>19497830380</v>
      </c>
      <c r="AE309" s="70" t="str">
        <f t="shared" si="14"/>
        <v>1949783038041231</v>
      </c>
      <c r="AG309">
        <v>0</v>
      </c>
      <c r="AI309">
        <v>40683</v>
      </c>
      <c r="AJ309">
        <v>17675.400000000001</v>
      </c>
      <c r="AK309"/>
      <c r="AM309">
        <v>23007.599999999999</v>
      </c>
      <c r="AN309">
        <v>23007.599999999999</v>
      </c>
      <c r="AO309">
        <v>23007.599999999999</v>
      </c>
    </row>
    <row r="310" spans="1:41">
      <c r="A310" s="152" t="s">
        <v>361</v>
      </c>
      <c r="B310" s="152" t="s">
        <v>364</v>
      </c>
      <c r="C310" s="152" t="s">
        <v>365</v>
      </c>
      <c r="D310" s="152" t="s">
        <v>364</v>
      </c>
      <c r="E310" s="152" t="s">
        <v>365</v>
      </c>
      <c r="F310" s="152" t="s">
        <v>275</v>
      </c>
      <c r="G310" s="152" t="s">
        <v>390</v>
      </c>
      <c r="H310" s="152" t="s">
        <v>447</v>
      </c>
      <c r="I310" s="152" t="s">
        <v>448</v>
      </c>
      <c r="J310" s="152" t="s">
        <v>449</v>
      </c>
      <c r="K310" s="152" t="s">
        <v>364</v>
      </c>
      <c r="L310" s="152" t="s">
        <v>393</v>
      </c>
      <c r="M310" s="152" t="s">
        <v>394</v>
      </c>
      <c r="N310" s="152" t="s">
        <v>275</v>
      </c>
      <c r="O310" s="152" t="s">
        <v>447</v>
      </c>
      <c r="P310" s="152" t="s">
        <v>79</v>
      </c>
      <c r="Q310" s="152" t="s">
        <v>450</v>
      </c>
      <c r="R310" s="152" t="s">
        <v>451</v>
      </c>
      <c r="S310" s="152" t="s">
        <v>452</v>
      </c>
      <c r="T310" s="152" t="s">
        <v>398</v>
      </c>
      <c r="U310" s="152" t="s">
        <v>399</v>
      </c>
      <c r="V310" s="152" t="s">
        <v>377</v>
      </c>
      <c r="W310" s="152" t="s">
        <v>378</v>
      </c>
      <c r="X310" s="152" t="s">
        <v>42</v>
      </c>
      <c r="Y310" s="152" t="s">
        <v>379</v>
      </c>
      <c r="Z310" s="152" t="s">
        <v>912</v>
      </c>
      <c r="AA310" s="152" t="s">
        <v>913</v>
      </c>
      <c r="AB310" s="152" t="s">
        <v>926</v>
      </c>
      <c r="AC310" s="70" t="str">
        <f t="shared" si="15"/>
        <v>0178</v>
      </c>
      <c r="AD310" s="70" t="str">
        <f t="shared" si="16"/>
        <v>19498130178</v>
      </c>
      <c r="AE310" s="70" t="str">
        <f t="shared" si="14"/>
        <v>1949813017841231</v>
      </c>
      <c r="AF310" s="69">
        <v>770000</v>
      </c>
      <c r="AG310">
        <v>-70000</v>
      </c>
      <c r="AI310">
        <v>0</v>
      </c>
      <c r="AJ310">
        <v>0</v>
      </c>
      <c r="AK310"/>
    </row>
    <row r="311" spans="1:41">
      <c r="A311" s="152" t="s">
        <v>361</v>
      </c>
      <c r="B311" s="152" t="s">
        <v>364</v>
      </c>
      <c r="C311" s="152" t="s">
        <v>365</v>
      </c>
      <c r="D311" s="152" t="s">
        <v>364</v>
      </c>
      <c r="E311" s="152" t="s">
        <v>365</v>
      </c>
      <c r="F311" s="152" t="s">
        <v>275</v>
      </c>
      <c r="G311" s="152" t="s">
        <v>390</v>
      </c>
      <c r="H311" s="152" t="s">
        <v>447</v>
      </c>
      <c r="I311" s="152" t="s">
        <v>448</v>
      </c>
      <c r="J311" s="152" t="s">
        <v>449</v>
      </c>
      <c r="K311" s="152" t="s">
        <v>364</v>
      </c>
      <c r="L311" s="152" t="s">
        <v>393</v>
      </c>
      <c r="M311" s="152" t="s">
        <v>394</v>
      </c>
      <c r="N311" s="152" t="s">
        <v>275</v>
      </c>
      <c r="O311" s="152" t="s">
        <v>447</v>
      </c>
      <c r="P311" s="152" t="s">
        <v>79</v>
      </c>
      <c r="Q311" s="152" t="s">
        <v>450</v>
      </c>
      <c r="R311" s="152" t="s">
        <v>451</v>
      </c>
      <c r="S311" s="152" t="s">
        <v>452</v>
      </c>
      <c r="T311" s="152" t="s">
        <v>398</v>
      </c>
      <c r="U311" s="152" t="s">
        <v>399</v>
      </c>
      <c r="V311" s="152" t="s">
        <v>377</v>
      </c>
      <c r="W311" s="152" t="s">
        <v>378</v>
      </c>
      <c r="X311" s="152" t="s">
        <v>42</v>
      </c>
      <c r="Y311" s="152" t="s">
        <v>379</v>
      </c>
      <c r="Z311" s="152" t="s">
        <v>405</v>
      </c>
      <c r="AA311" s="152" t="s">
        <v>406</v>
      </c>
      <c r="AB311" s="152" t="s">
        <v>926</v>
      </c>
      <c r="AC311" s="70" t="str">
        <f t="shared" si="15"/>
        <v>0178</v>
      </c>
      <c r="AD311" s="70" t="str">
        <f t="shared" si="16"/>
        <v>19498130178</v>
      </c>
      <c r="AE311" s="70" t="str">
        <f t="shared" si="14"/>
        <v>1949813017841231</v>
      </c>
      <c r="AG311">
        <v>840000</v>
      </c>
      <c r="AI311">
        <v>840000</v>
      </c>
      <c r="AJ311">
        <v>70000</v>
      </c>
      <c r="AK311"/>
      <c r="AM311">
        <v>770000</v>
      </c>
      <c r="AN311">
        <v>694589.9</v>
      </c>
      <c r="AO311">
        <v>694589.9</v>
      </c>
    </row>
    <row r="312" spans="1:41">
      <c r="A312" s="152" t="s">
        <v>361</v>
      </c>
      <c r="B312" s="152" t="s">
        <v>364</v>
      </c>
      <c r="C312" s="152" t="s">
        <v>365</v>
      </c>
      <c r="D312" s="152" t="s">
        <v>364</v>
      </c>
      <c r="E312" s="152" t="s">
        <v>365</v>
      </c>
      <c r="F312" s="152" t="s">
        <v>366</v>
      </c>
      <c r="G312" s="152" t="s">
        <v>367</v>
      </c>
      <c r="H312" s="152" t="s">
        <v>56</v>
      </c>
      <c r="I312" s="152" t="s">
        <v>368</v>
      </c>
      <c r="J312" s="152" t="s">
        <v>369</v>
      </c>
      <c r="K312" s="152" t="s">
        <v>364</v>
      </c>
      <c r="L312" s="152" t="s">
        <v>370</v>
      </c>
      <c r="M312" s="152" t="s">
        <v>371</v>
      </c>
      <c r="N312" s="152" t="s">
        <v>366</v>
      </c>
      <c r="O312" s="152" t="s">
        <v>56</v>
      </c>
      <c r="P312" s="152" t="s">
        <v>47</v>
      </c>
      <c r="Q312" s="152" t="s">
        <v>372</v>
      </c>
      <c r="R312" s="152" t="s">
        <v>373</v>
      </c>
      <c r="S312" s="152" t="s">
        <v>374</v>
      </c>
      <c r="T312" s="152" t="s">
        <v>375</v>
      </c>
      <c r="U312" s="152" t="s">
        <v>376</v>
      </c>
      <c r="V312" s="152" t="s">
        <v>377</v>
      </c>
      <c r="W312" s="152" t="s">
        <v>378</v>
      </c>
      <c r="X312" s="152" t="s">
        <v>42</v>
      </c>
      <c r="Y312" s="152" t="s">
        <v>379</v>
      </c>
      <c r="Z312" s="152" t="s">
        <v>380</v>
      </c>
      <c r="AA312" s="152" t="s">
        <v>381</v>
      </c>
      <c r="AB312" s="152" t="s">
        <v>382</v>
      </c>
      <c r="AC312" s="70" t="str">
        <f t="shared" si="15"/>
        <v>0100</v>
      </c>
      <c r="AD312" s="70" t="str">
        <f t="shared" si="16"/>
        <v>09268030100</v>
      </c>
      <c r="AE312" s="70" t="str">
        <f t="shared" si="14"/>
        <v>0926803010041231</v>
      </c>
      <c r="AG312">
        <v>0</v>
      </c>
      <c r="AI312">
        <v>983477</v>
      </c>
      <c r="AJ312">
        <v>0</v>
      </c>
      <c r="AK312">
        <v>0</v>
      </c>
    </row>
    <row r="313" spans="1:41">
      <c r="A313" s="152" t="s">
        <v>361</v>
      </c>
      <c r="B313" s="152" t="s">
        <v>364</v>
      </c>
      <c r="C313" s="152" t="s">
        <v>365</v>
      </c>
      <c r="D313" s="152" t="s">
        <v>364</v>
      </c>
      <c r="E313" s="152" t="s">
        <v>365</v>
      </c>
      <c r="F313" s="152" t="s">
        <v>366</v>
      </c>
      <c r="G313" s="152" t="s">
        <v>367</v>
      </c>
      <c r="H313" s="152" t="s">
        <v>56</v>
      </c>
      <c r="I313" s="152" t="s">
        <v>368</v>
      </c>
      <c r="J313" s="152" t="s">
        <v>369</v>
      </c>
      <c r="K313" s="152" t="s">
        <v>364</v>
      </c>
      <c r="L313" s="152" t="s">
        <v>370</v>
      </c>
      <c r="M313" s="152" t="s">
        <v>371</v>
      </c>
      <c r="N313" s="152" t="s">
        <v>366</v>
      </c>
      <c r="O313" s="152" t="s">
        <v>56</v>
      </c>
      <c r="P313" s="152" t="s">
        <v>47</v>
      </c>
      <c r="Q313" s="152" t="s">
        <v>372</v>
      </c>
      <c r="R313" s="152" t="s">
        <v>373</v>
      </c>
      <c r="S313" s="152" t="s">
        <v>374</v>
      </c>
      <c r="T313" s="152" t="s">
        <v>375</v>
      </c>
      <c r="U313" s="152" t="s">
        <v>376</v>
      </c>
      <c r="V313" s="152" t="s">
        <v>377</v>
      </c>
      <c r="W313" s="152" t="s">
        <v>378</v>
      </c>
      <c r="X313" s="152" t="s">
        <v>375</v>
      </c>
      <c r="Y313" s="152" t="s">
        <v>383</v>
      </c>
      <c r="Z313" s="152" t="s">
        <v>380</v>
      </c>
      <c r="AA313" s="152" t="s">
        <v>381</v>
      </c>
      <c r="AB313" s="152" t="s">
        <v>382</v>
      </c>
      <c r="AC313" s="70" t="str">
        <f t="shared" si="15"/>
        <v>0100</v>
      </c>
      <c r="AD313" s="70" t="str">
        <f t="shared" si="16"/>
        <v>09268010100</v>
      </c>
      <c r="AE313" s="70" t="str">
        <f t="shared" si="14"/>
        <v>0926801010041231</v>
      </c>
      <c r="AF313" s="69">
        <v>1000</v>
      </c>
      <c r="AG313">
        <v>1000</v>
      </c>
      <c r="AI313">
        <v>1008521</v>
      </c>
      <c r="AJ313">
        <v>1000</v>
      </c>
      <c r="AK313">
        <v>0</v>
      </c>
    </row>
    <row r="314" spans="1:41">
      <c r="A314" s="152" t="s">
        <v>361</v>
      </c>
      <c r="B314" s="152" t="s">
        <v>364</v>
      </c>
      <c r="C314" s="152" t="s">
        <v>365</v>
      </c>
      <c r="D314" s="152" t="s">
        <v>364</v>
      </c>
      <c r="E314" s="152" t="s">
        <v>365</v>
      </c>
      <c r="F314" s="152" t="s">
        <v>366</v>
      </c>
      <c r="G314" s="152" t="s">
        <v>367</v>
      </c>
      <c r="H314" s="152" t="s">
        <v>56</v>
      </c>
      <c r="I314" s="152" t="s">
        <v>368</v>
      </c>
      <c r="J314" s="152" t="s">
        <v>369</v>
      </c>
      <c r="K314" s="152" t="s">
        <v>364</v>
      </c>
      <c r="L314" s="152" t="s">
        <v>370</v>
      </c>
      <c r="M314" s="152" t="s">
        <v>371</v>
      </c>
      <c r="N314" s="152" t="s">
        <v>366</v>
      </c>
      <c r="O314" s="152" t="s">
        <v>56</v>
      </c>
      <c r="P314" s="152" t="s">
        <v>47</v>
      </c>
      <c r="Q314" s="152" t="s">
        <v>372</v>
      </c>
      <c r="R314" s="152" t="s">
        <v>373</v>
      </c>
      <c r="S314" s="152" t="s">
        <v>374</v>
      </c>
      <c r="T314" s="152" t="s">
        <v>375</v>
      </c>
      <c r="U314" s="152" t="s">
        <v>376</v>
      </c>
      <c r="V314" s="152" t="s">
        <v>377</v>
      </c>
      <c r="W314" s="152" t="s">
        <v>378</v>
      </c>
      <c r="X314" s="152" t="s">
        <v>375</v>
      </c>
      <c r="Y314" s="152" t="s">
        <v>383</v>
      </c>
      <c r="Z314" s="152" t="s">
        <v>386</v>
      </c>
      <c r="AA314" s="152" t="s">
        <v>381</v>
      </c>
      <c r="AB314" s="152" t="s">
        <v>382</v>
      </c>
      <c r="AC314" s="70" t="str">
        <f t="shared" si="15"/>
        <v>0300</v>
      </c>
      <c r="AD314" s="70" t="str">
        <f t="shared" si="16"/>
        <v>09268010300</v>
      </c>
      <c r="AE314" s="70" t="str">
        <f t="shared" si="14"/>
        <v>0926801030041231</v>
      </c>
      <c r="AG314">
        <v>0</v>
      </c>
      <c r="AI314">
        <v>8573</v>
      </c>
      <c r="AJ314">
        <v>0</v>
      </c>
      <c r="AK314"/>
    </row>
    <row r="315" spans="1:41">
      <c r="A315" s="152" t="s">
        <v>361</v>
      </c>
      <c r="B315" s="152" t="s">
        <v>364</v>
      </c>
      <c r="C315" s="152" t="s">
        <v>365</v>
      </c>
      <c r="D315" s="152" t="s">
        <v>364</v>
      </c>
      <c r="E315" s="152" t="s">
        <v>365</v>
      </c>
      <c r="F315" s="152" t="s">
        <v>677</v>
      </c>
      <c r="G315" s="152" t="s">
        <v>678</v>
      </c>
      <c r="H315" s="152" t="s">
        <v>679</v>
      </c>
      <c r="I315" s="152" t="s">
        <v>680</v>
      </c>
      <c r="J315" s="152" t="s">
        <v>681</v>
      </c>
      <c r="K315" s="152" t="s">
        <v>364</v>
      </c>
      <c r="L315" s="152" t="s">
        <v>370</v>
      </c>
      <c r="M315" s="152" t="s">
        <v>371</v>
      </c>
      <c r="N315" s="152" t="s">
        <v>677</v>
      </c>
      <c r="O315" s="152" t="s">
        <v>679</v>
      </c>
      <c r="P315" s="152" t="s">
        <v>47</v>
      </c>
      <c r="Q315" s="152" t="s">
        <v>686</v>
      </c>
      <c r="R315" s="152" t="s">
        <v>683</v>
      </c>
      <c r="S315" s="152" t="s">
        <v>684</v>
      </c>
      <c r="T315" s="152" t="s">
        <v>375</v>
      </c>
      <c r="U315" s="152" t="s">
        <v>376</v>
      </c>
      <c r="V315" s="152" t="s">
        <v>377</v>
      </c>
      <c r="W315" s="152" t="s">
        <v>378</v>
      </c>
      <c r="X315" s="152" t="s">
        <v>375</v>
      </c>
      <c r="Y315" s="152" t="s">
        <v>383</v>
      </c>
      <c r="Z315" s="152" t="s">
        <v>419</v>
      </c>
      <c r="AA315" s="152" t="s">
        <v>420</v>
      </c>
      <c r="AB315" s="152" t="s">
        <v>927</v>
      </c>
      <c r="AC315" s="70" t="str">
        <f t="shared" si="15"/>
        <v>0151</v>
      </c>
      <c r="AD315" s="70" t="str">
        <f t="shared" si="16"/>
        <v>19497210151</v>
      </c>
      <c r="AE315" s="70" t="str">
        <f t="shared" si="14"/>
        <v>1949721015141231</v>
      </c>
      <c r="AF315" s="69">
        <v>1000</v>
      </c>
      <c r="AG315">
        <v>1000</v>
      </c>
      <c r="AI315">
        <v>0</v>
      </c>
      <c r="AJ315">
        <v>0</v>
      </c>
      <c r="AK315">
        <v>0</v>
      </c>
    </row>
    <row r="316" spans="1:41">
      <c r="A316" s="152" t="s">
        <v>361</v>
      </c>
      <c r="B316" s="152" t="s">
        <v>364</v>
      </c>
      <c r="C316" s="152" t="s">
        <v>365</v>
      </c>
      <c r="D316" s="152" t="s">
        <v>364</v>
      </c>
      <c r="E316" s="152" t="s">
        <v>365</v>
      </c>
      <c r="F316" s="152" t="s">
        <v>677</v>
      </c>
      <c r="G316" s="152" t="s">
        <v>678</v>
      </c>
      <c r="H316" s="152" t="s">
        <v>679</v>
      </c>
      <c r="I316" s="152" t="s">
        <v>680</v>
      </c>
      <c r="J316" s="152" t="s">
        <v>681</v>
      </c>
      <c r="K316" s="152" t="s">
        <v>364</v>
      </c>
      <c r="L316" s="152" t="s">
        <v>370</v>
      </c>
      <c r="M316" s="152" t="s">
        <v>371</v>
      </c>
      <c r="N316" s="152" t="s">
        <v>677</v>
      </c>
      <c r="O316" s="152" t="s">
        <v>679</v>
      </c>
      <c r="P316" s="152" t="s">
        <v>47</v>
      </c>
      <c r="Q316" s="152" t="s">
        <v>686</v>
      </c>
      <c r="R316" s="152" t="s">
        <v>683</v>
      </c>
      <c r="S316" s="152" t="s">
        <v>684</v>
      </c>
      <c r="T316" s="152" t="s">
        <v>375</v>
      </c>
      <c r="U316" s="152" t="s">
        <v>376</v>
      </c>
      <c r="V316" s="152" t="s">
        <v>377</v>
      </c>
      <c r="W316" s="152" t="s">
        <v>378</v>
      </c>
      <c r="X316" s="152" t="s">
        <v>375</v>
      </c>
      <c r="Y316" s="152" t="s">
        <v>383</v>
      </c>
      <c r="Z316" s="152" t="s">
        <v>910</v>
      </c>
      <c r="AA316" s="152" t="s">
        <v>494</v>
      </c>
      <c r="AB316" s="152" t="s">
        <v>927</v>
      </c>
      <c r="AC316" s="70" t="str">
        <f t="shared" si="15"/>
        <v>0380</v>
      </c>
      <c r="AD316" s="70" t="str">
        <f t="shared" si="16"/>
        <v>19497210380</v>
      </c>
      <c r="AE316" s="70" t="str">
        <f t="shared" si="14"/>
        <v>1949721038041231</v>
      </c>
      <c r="AG316">
        <v>0</v>
      </c>
      <c r="AI316">
        <v>151000</v>
      </c>
      <c r="AJ316">
        <v>0</v>
      </c>
      <c r="AK316"/>
      <c r="AM316">
        <v>151000</v>
      </c>
      <c r="AN316">
        <v>9801.2000000000007</v>
      </c>
      <c r="AO316">
        <v>9801.2000000000007</v>
      </c>
    </row>
    <row r="317" spans="1:41">
      <c r="A317" s="152" t="s">
        <v>361</v>
      </c>
      <c r="B317" s="152" t="s">
        <v>364</v>
      </c>
      <c r="C317" s="152" t="s">
        <v>365</v>
      </c>
      <c r="D317" s="152" t="s">
        <v>364</v>
      </c>
      <c r="E317" s="152" t="s">
        <v>365</v>
      </c>
      <c r="F317" s="152" t="s">
        <v>467</v>
      </c>
      <c r="G317" s="152" t="s">
        <v>468</v>
      </c>
      <c r="H317" s="152" t="s">
        <v>469</v>
      </c>
      <c r="I317" s="152" t="s">
        <v>318</v>
      </c>
      <c r="J317" s="152" t="s">
        <v>470</v>
      </c>
      <c r="K317" s="152" t="s">
        <v>364</v>
      </c>
      <c r="L317" s="152" t="s">
        <v>471</v>
      </c>
      <c r="M317" s="152" t="s">
        <v>472</v>
      </c>
      <c r="N317" s="152" t="s">
        <v>467</v>
      </c>
      <c r="O317" s="152" t="s">
        <v>469</v>
      </c>
      <c r="P317" s="152" t="s">
        <v>79</v>
      </c>
      <c r="Q317" s="152" t="s">
        <v>318</v>
      </c>
      <c r="R317" s="152" t="s">
        <v>473</v>
      </c>
      <c r="S317" s="152" t="s">
        <v>474</v>
      </c>
      <c r="T317" s="152" t="s">
        <v>475</v>
      </c>
      <c r="U317" s="152" t="s">
        <v>476</v>
      </c>
      <c r="V317" s="152" t="s">
        <v>377</v>
      </c>
      <c r="W317" s="152" t="s">
        <v>378</v>
      </c>
      <c r="X317" s="152" t="s">
        <v>320</v>
      </c>
      <c r="Y317" s="152" t="s">
        <v>468</v>
      </c>
      <c r="Z317" s="152" t="s">
        <v>430</v>
      </c>
      <c r="AA317" s="152" t="s">
        <v>431</v>
      </c>
      <c r="AB317" s="152" t="s">
        <v>928</v>
      </c>
      <c r="AC317" s="70" t="str">
        <f t="shared" si="15"/>
        <v>0150</v>
      </c>
      <c r="AD317" s="70" t="str">
        <f t="shared" si="16"/>
        <v>09267390150</v>
      </c>
      <c r="AE317" s="70" t="str">
        <f t="shared" si="14"/>
        <v>0926739015041231</v>
      </c>
      <c r="AF317" s="69">
        <v>186072</v>
      </c>
      <c r="AG317">
        <v>246321</v>
      </c>
      <c r="AI317">
        <v>246321</v>
      </c>
      <c r="AJ317">
        <v>246321</v>
      </c>
      <c r="AK317"/>
    </row>
    <row r="318" spans="1:41">
      <c r="A318" s="152" t="s">
        <v>361</v>
      </c>
      <c r="B318" s="152" t="s">
        <v>364</v>
      </c>
      <c r="C318" s="152" t="s">
        <v>365</v>
      </c>
      <c r="D318" s="152" t="s">
        <v>364</v>
      </c>
      <c r="E318" s="152" t="s">
        <v>365</v>
      </c>
      <c r="F318" s="152" t="s">
        <v>467</v>
      </c>
      <c r="G318" s="152" t="s">
        <v>468</v>
      </c>
      <c r="H318" s="152" t="s">
        <v>469</v>
      </c>
      <c r="I318" s="152" t="s">
        <v>318</v>
      </c>
      <c r="J318" s="152" t="s">
        <v>470</v>
      </c>
      <c r="K318" s="152" t="s">
        <v>364</v>
      </c>
      <c r="L318" s="152" t="s">
        <v>471</v>
      </c>
      <c r="M318" s="152" t="s">
        <v>472</v>
      </c>
      <c r="N318" s="152" t="s">
        <v>467</v>
      </c>
      <c r="O318" s="152" t="s">
        <v>469</v>
      </c>
      <c r="P318" s="152" t="s">
        <v>79</v>
      </c>
      <c r="Q318" s="152" t="s">
        <v>318</v>
      </c>
      <c r="R318" s="152" t="s">
        <v>473</v>
      </c>
      <c r="S318" s="152" t="s">
        <v>474</v>
      </c>
      <c r="T318" s="152" t="s">
        <v>475</v>
      </c>
      <c r="U318" s="152" t="s">
        <v>476</v>
      </c>
      <c r="V318" s="152" t="s">
        <v>377</v>
      </c>
      <c r="W318" s="152" t="s">
        <v>378</v>
      </c>
      <c r="X318" s="152" t="s">
        <v>320</v>
      </c>
      <c r="Y318" s="152" t="s">
        <v>468</v>
      </c>
      <c r="Z318" s="152" t="s">
        <v>477</v>
      </c>
      <c r="AA318" s="152" t="s">
        <v>478</v>
      </c>
      <c r="AB318" s="152" t="s">
        <v>928</v>
      </c>
      <c r="AC318" s="70" t="str">
        <f t="shared" si="15"/>
        <v>0172</v>
      </c>
      <c r="AD318" s="70" t="str">
        <f t="shared" si="16"/>
        <v>09267390172</v>
      </c>
      <c r="AE318" s="70" t="str">
        <f t="shared" si="14"/>
        <v>0926739017241231</v>
      </c>
      <c r="AF318" s="69">
        <v>5290071</v>
      </c>
      <c r="AG318">
        <v>5294145</v>
      </c>
      <c r="AI318">
        <v>5294145</v>
      </c>
      <c r="AJ318">
        <v>5294145</v>
      </c>
      <c r="AK318"/>
    </row>
    <row r="319" spans="1:41">
      <c r="A319" s="152" t="s">
        <v>361</v>
      </c>
      <c r="B319" s="152" t="s">
        <v>364</v>
      </c>
      <c r="C319" s="152" t="s">
        <v>365</v>
      </c>
      <c r="D319" s="152" t="s">
        <v>364</v>
      </c>
      <c r="E319" s="152" t="s">
        <v>365</v>
      </c>
      <c r="F319" s="152" t="s">
        <v>467</v>
      </c>
      <c r="G319" s="152" t="s">
        <v>468</v>
      </c>
      <c r="H319" s="152" t="s">
        <v>469</v>
      </c>
      <c r="I319" s="152" t="s">
        <v>318</v>
      </c>
      <c r="J319" s="152" t="s">
        <v>470</v>
      </c>
      <c r="K319" s="152" t="s">
        <v>364</v>
      </c>
      <c r="L319" s="152" t="s">
        <v>471</v>
      </c>
      <c r="M319" s="152" t="s">
        <v>472</v>
      </c>
      <c r="N319" s="152" t="s">
        <v>467</v>
      </c>
      <c r="O319" s="152" t="s">
        <v>469</v>
      </c>
      <c r="P319" s="152" t="s">
        <v>79</v>
      </c>
      <c r="Q319" s="152" t="s">
        <v>318</v>
      </c>
      <c r="R319" s="152" t="s">
        <v>473</v>
      </c>
      <c r="S319" s="152" t="s">
        <v>474</v>
      </c>
      <c r="T319" s="152" t="s">
        <v>475</v>
      </c>
      <c r="U319" s="152" t="s">
        <v>476</v>
      </c>
      <c r="V319" s="152" t="s">
        <v>377</v>
      </c>
      <c r="W319" s="152" t="s">
        <v>378</v>
      </c>
      <c r="X319" s="152" t="s">
        <v>320</v>
      </c>
      <c r="Y319" s="152" t="s">
        <v>468</v>
      </c>
      <c r="Z319" s="152" t="s">
        <v>912</v>
      </c>
      <c r="AA319" s="152" t="s">
        <v>913</v>
      </c>
      <c r="AB319" s="152" t="s">
        <v>928</v>
      </c>
      <c r="AC319" s="70" t="str">
        <f t="shared" si="15"/>
        <v>0178</v>
      </c>
      <c r="AD319" s="70" t="str">
        <f t="shared" si="16"/>
        <v>09267390178</v>
      </c>
      <c r="AE319" s="70" t="str">
        <f t="shared" si="14"/>
        <v>0926739017841231</v>
      </c>
      <c r="AG319">
        <v>8586877</v>
      </c>
      <c r="AI319">
        <v>8586877</v>
      </c>
      <c r="AJ319">
        <v>8586877</v>
      </c>
      <c r="AK319"/>
    </row>
    <row r="320" spans="1:41">
      <c r="A320" s="152" t="s">
        <v>361</v>
      </c>
      <c r="B320" s="152" t="s">
        <v>364</v>
      </c>
      <c r="C320" s="152" t="s">
        <v>365</v>
      </c>
      <c r="D320" s="152" t="s">
        <v>364</v>
      </c>
      <c r="E320" s="152" t="s">
        <v>365</v>
      </c>
      <c r="F320" s="152" t="s">
        <v>467</v>
      </c>
      <c r="G320" s="152" t="s">
        <v>468</v>
      </c>
      <c r="H320" s="152" t="s">
        <v>469</v>
      </c>
      <c r="I320" s="152" t="s">
        <v>318</v>
      </c>
      <c r="J320" s="152" t="s">
        <v>470</v>
      </c>
      <c r="K320" s="152" t="s">
        <v>364</v>
      </c>
      <c r="L320" s="152" t="s">
        <v>471</v>
      </c>
      <c r="M320" s="152" t="s">
        <v>472</v>
      </c>
      <c r="N320" s="152" t="s">
        <v>467</v>
      </c>
      <c r="O320" s="152" t="s">
        <v>469</v>
      </c>
      <c r="P320" s="152" t="s">
        <v>79</v>
      </c>
      <c r="Q320" s="152" t="s">
        <v>318</v>
      </c>
      <c r="R320" s="152" t="s">
        <v>473</v>
      </c>
      <c r="S320" s="152" t="s">
        <v>474</v>
      </c>
      <c r="T320" s="152" t="s">
        <v>475</v>
      </c>
      <c r="U320" s="152" t="s">
        <v>476</v>
      </c>
      <c r="V320" s="152" t="s">
        <v>377</v>
      </c>
      <c r="W320" s="152" t="s">
        <v>378</v>
      </c>
      <c r="X320" s="152" t="s">
        <v>320</v>
      </c>
      <c r="Y320" s="152" t="s">
        <v>468</v>
      </c>
      <c r="Z320" s="152" t="s">
        <v>493</v>
      </c>
      <c r="AA320" s="152" t="s">
        <v>494</v>
      </c>
      <c r="AB320" s="152" t="s">
        <v>928</v>
      </c>
      <c r="AC320" s="70" t="str">
        <f t="shared" si="15"/>
        <v>0180</v>
      </c>
      <c r="AD320" s="70" t="str">
        <f t="shared" si="16"/>
        <v>09267390180</v>
      </c>
      <c r="AE320" s="70" t="str">
        <f t="shared" si="14"/>
        <v>0926739018041231</v>
      </c>
      <c r="AF320" s="69">
        <v>761670</v>
      </c>
      <c r="AG320">
        <v>761670</v>
      </c>
      <c r="AI320">
        <v>761670</v>
      </c>
      <c r="AJ320">
        <v>761670</v>
      </c>
      <c r="AK320"/>
    </row>
    <row r="321" spans="1:41">
      <c r="A321" s="152" t="s">
        <v>361</v>
      </c>
      <c r="B321" s="152" t="s">
        <v>364</v>
      </c>
      <c r="C321" s="152" t="s">
        <v>365</v>
      </c>
      <c r="D321" s="152" t="s">
        <v>364</v>
      </c>
      <c r="E321" s="152" t="s">
        <v>365</v>
      </c>
      <c r="F321" s="152" t="s">
        <v>519</v>
      </c>
      <c r="G321" s="152" t="s">
        <v>520</v>
      </c>
      <c r="H321" s="152" t="s">
        <v>929</v>
      </c>
      <c r="I321" s="152" t="s">
        <v>930</v>
      </c>
      <c r="J321" s="152" t="s">
        <v>931</v>
      </c>
      <c r="K321" s="152" t="s">
        <v>364</v>
      </c>
      <c r="L321" s="152" t="s">
        <v>393</v>
      </c>
      <c r="M321" s="152" t="s">
        <v>485</v>
      </c>
      <c r="N321" s="152" t="s">
        <v>519</v>
      </c>
      <c r="O321" s="152" t="s">
        <v>929</v>
      </c>
      <c r="P321" s="152" t="s">
        <v>52</v>
      </c>
      <c r="Q321" s="152" t="s">
        <v>932</v>
      </c>
      <c r="R321" s="152" t="s">
        <v>933</v>
      </c>
      <c r="S321" s="152" t="s">
        <v>934</v>
      </c>
      <c r="T321" s="152" t="s">
        <v>398</v>
      </c>
      <c r="U321" s="152" t="s">
        <v>399</v>
      </c>
      <c r="V321" s="152" t="s">
        <v>377</v>
      </c>
      <c r="W321" s="152" t="s">
        <v>378</v>
      </c>
      <c r="X321" s="152" t="s">
        <v>42</v>
      </c>
      <c r="Y321" s="152" t="s">
        <v>379</v>
      </c>
      <c r="Z321" s="152" t="s">
        <v>912</v>
      </c>
      <c r="AA321" s="152" t="s">
        <v>913</v>
      </c>
      <c r="AB321" s="152" t="s">
        <v>935</v>
      </c>
      <c r="AC321" s="70" t="str">
        <f t="shared" si="15"/>
        <v>0178</v>
      </c>
      <c r="AD321" s="70" t="str">
        <f t="shared" si="16"/>
        <v>19498430178</v>
      </c>
      <c r="AE321" s="70" t="str">
        <f t="shared" si="14"/>
        <v>1949843017841231</v>
      </c>
      <c r="AF321" s="69">
        <v>7773163</v>
      </c>
      <c r="AG321">
        <v>7614008</v>
      </c>
      <c r="AI321">
        <v>5724818</v>
      </c>
      <c r="AJ321">
        <v>0</v>
      </c>
      <c r="AK321">
        <v>5724818</v>
      </c>
    </row>
    <row r="322" spans="1:41">
      <c r="A322" s="152" t="s">
        <v>361</v>
      </c>
      <c r="B322" s="152" t="s">
        <v>364</v>
      </c>
      <c r="C322" s="152" t="s">
        <v>365</v>
      </c>
      <c r="D322" s="152" t="s">
        <v>364</v>
      </c>
      <c r="E322" s="152" t="s">
        <v>365</v>
      </c>
      <c r="F322" s="152" t="s">
        <v>519</v>
      </c>
      <c r="G322" s="152" t="s">
        <v>520</v>
      </c>
      <c r="H322" s="152" t="s">
        <v>929</v>
      </c>
      <c r="I322" s="152" t="s">
        <v>930</v>
      </c>
      <c r="J322" s="152" t="s">
        <v>931</v>
      </c>
      <c r="K322" s="152" t="s">
        <v>364</v>
      </c>
      <c r="L322" s="152" t="s">
        <v>393</v>
      </c>
      <c r="M322" s="152" t="s">
        <v>485</v>
      </c>
      <c r="N322" s="152" t="s">
        <v>519</v>
      </c>
      <c r="O322" s="152" t="s">
        <v>929</v>
      </c>
      <c r="P322" s="152" t="s">
        <v>52</v>
      </c>
      <c r="Q322" s="152" t="s">
        <v>932</v>
      </c>
      <c r="R322" s="152" t="s">
        <v>933</v>
      </c>
      <c r="S322" s="152" t="s">
        <v>934</v>
      </c>
      <c r="T322" s="152" t="s">
        <v>398</v>
      </c>
      <c r="U322" s="152" t="s">
        <v>399</v>
      </c>
      <c r="V322" s="152" t="s">
        <v>377</v>
      </c>
      <c r="W322" s="152" t="s">
        <v>378</v>
      </c>
      <c r="X322" s="152" t="s">
        <v>42</v>
      </c>
      <c r="Y322" s="152" t="s">
        <v>379</v>
      </c>
      <c r="Z322" s="152" t="s">
        <v>405</v>
      </c>
      <c r="AA322" s="152" t="s">
        <v>406</v>
      </c>
      <c r="AB322" s="152" t="s">
        <v>935</v>
      </c>
      <c r="AC322" s="70" t="str">
        <f t="shared" si="15"/>
        <v>0178</v>
      </c>
      <c r="AD322" s="70" t="str">
        <f t="shared" si="16"/>
        <v>19498430178</v>
      </c>
      <c r="AE322" s="70" t="str">
        <f t="shared" si="14"/>
        <v>1949843017841231</v>
      </c>
      <c r="AG322">
        <v>159155</v>
      </c>
      <c r="AI322">
        <v>159155</v>
      </c>
      <c r="AJ322">
        <v>78900.399999999994</v>
      </c>
      <c r="AK322"/>
      <c r="AM322">
        <v>80254.600000000006</v>
      </c>
      <c r="AN322">
        <v>65465.68</v>
      </c>
      <c r="AO322">
        <v>65465.68</v>
      </c>
    </row>
    <row r="323" spans="1:41">
      <c r="A323" s="152" t="s">
        <v>361</v>
      </c>
      <c r="B323" s="152" t="s">
        <v>364</v>
      </c>
      <c r="C323" s="152" t="s">
        <v>365</v>
      </c>
      <c r="D323" s="152" t="s">
        <v>364</v>
      </c>
      <c r="E323" s="152" t="s">
        <v>365</v>
      </c>
      <c r="F323" s="152" t="s">
        <v>519</v>
      </c>
      <c r="G323" s="152" t="s">
        <v>520</v>
      </c>
      <c r="H323" s="152" t="s">
        <v>929</v>
      </c>
      <c r="I323" s="152" t="s">
        <v>930</v>
      </c>
      <c r="J323" s="152" t="s">
        <v>931</v>
      </c>
      <c r="K323" s="152" t="s">
        <v>364</v>
      </c>
      <c r="L323" s="152" t="s">
        <v>393</v>
      </c>
      <c r="M323" s="152" t="s">
        <v>485</v>
      </c>
      <c r="N323" s="152" t="s">
        <v>519</v>
      </c>
      <c r="O323" s="152" t="s">
        <v>929</v>
      </c>
      <c r="P323" s="152" t="s">
        <v>39</v>
      </c>
      <c r="Q323" s="152" t="s">
        <v>936</v>
      </c>
      <c r="R323" s="152" t="s">
        <v>933</v>
      </c>
      <c r="S323" s="152" t="s">
        <v>934</v>
      </c>
      <c r="T323" s="152" t="s">
        <v>398</v>
      </c>
      <c r="U323" s="152" t="s">
        <v>399</v>
      </c>
      <c r="V323" s="152" t="s">
        <v>377</v>
      </c>
      <c r="W323" s="152" t="s">
        <v>378</v>
      </c>
      <c r="X323" s="152" t="s">
        <v>42</v>
      </c>
      <c r="Y323" s="152" t="s">
        <v>379</v>
      </c>
      <c r="Z323" s="152" t="s">
        <v>912</v>
      </c>
      <c r="AA323" s="152" t="s">
        <v>913</v>
      </c>
      <c r="AB323" s="152" t="s">
        <v>937</v>
      </c>
      <c r="AC323" s="70" t="str">
        <f t="shared" si="15"/>
        <v>0178</v>
      </c>
      <c r="AD323" s="70" t="str">
        <f t="shared" si="16"/>
        <v>19498530178</v>
      </c>
      <c r="AE323" s="70" t="str">
        <f t="shared" ref="AE323:AE386" si="17">CONCATENATE(AD323,B323)</f>
        <v>1949853017841231</v>
      </c>
      <c r="AF323" s="69">
        <v>6443160</v>
      </c>
      <c r="AG323">
        <v>906659</v>
      </c>
      <c r="AI323">
        <v>2036731</v>
      </c>
      <c r="AJ323">
        <v>0</v>
      </c>
      <c r="AK323">
        <v>2036731</v>
      </c>
    </row>
    <row r="324" spans="1:41">
      <c r="A324" s="152" t="s">
        <v>361</v>
      </c>
      <c r="B324" s="152" t="s">
        <v>364</v>
      </c>
      <c r="C324" s="152" t="s">
        <v>365</v>
      </c>
      <c r="D324" s="152" t="s">
        <v>364</v>
      </c>
      <c r="E324" s="152" t="s">
        <v>365</v>
      </c>
      <c r="F324" s="152" t="s">
        <v>519</v>
      </c>
      <c r="G324" s="152" t="s">
        <v>520</v>
      </c>
      <c r="H324" s="152" t="s">
        <v>929</v>
      </c>
      <c r="I324" s="152" t="s">
        <v>930</v>
      </c>
      <c r="J324" s="152" t="s">
        <v>931</v>
      </c>
      <c r="K324" s="152" t="s">
        <v>364</v>
      </c>
      <c r="L324" s="152" t="s">
        <v>393</v>
      </c>
      <c r="M324" s="152" t="s">
        <v>485</v>
      </c>
      <c r="N324" s="152" t="s">
        <v>519</v>
      </c>
      <c r="O324" s="152" t="s">
        <v>929</v>
      </c>
      <c r="P324" s="152" t="s">
        <v>39</v>
      </c>
      <c r="Q324" s="152" t="s">
        <v>936</v>
      </c>
      <c r="R324" s="152" t="s">
        <v>933</v>
      </c>
      <c r="S324" s="152" t="s">
        <v>934</v>
      </c>
      <c r="T324" s="152" t="s">
        <v>398</v>
      </c>
      <c r="U324" s="152" t="s">
        <v>399</v>
      </c>
      <c r="V324" s="152" t="s">
        <v>377</v>
      </c>
      <c r="W324" s="152" t="s">
        <v>378</v>
      </c>
      <c r="X324" s="152" t="s">
        <v>42</v>
      </c>
      <c r="Y324" s="152" t="s">
        <v>379</v>
      </c>
      <c r="Z324" s="152" t="s">
        <v>405</v>
      </c>
      <c r="AA324" s="152" t="s">
        <v>406</v>
      </c>
      <c r="AB324" s="152" t="s">
        <v>937</v>
      </c>
      <c r="AC324" s="70" t="str">
        <f t="shared" si="15"/>
        <v>0178</v>
      </c>
      <c r="AD324" s="70" t="str">
        <f t="shared" si="16"/>
        <v>19498530178</v>
      </c>
      <c r="AE324" s="70" t="str">
        <f t="shared" si="17"/>
        <v>1949853017841231</v>
      </c>
      <c r="AG324">
        <v>5536501</v>
      </c>
      <c r="AI324">
        <v>5536501</v>
      </c>
      <c r="AJ324">
        <v>5359322.7300000004</v>
      </c>
      <c r="AK324"/>
      <c r="AM324">
        <v>177178.27</v>
      </c>
      <c r="AN324">
        <v>103901.08</v>
      </c>
      <c r="AO324">
        <v>103901.08</v>
      </c>
    </row>
    <row r="325" spans="1:41">
      <c r="A325" s="152" t="s">
        <v>361</v>
      </c>
      <c r="B325" s="152" t="s">
        <v>364</v>
      </c>
      <c r="C325" s="152" t="s">
        <v>365</v>
      </c>
      <c r="D325" s="152" t="s">
        <v>364</v>
      </c>
      <c r="E325" s="152" t="s">
        <v>365</v>
      </c>
      <c r="F325" s="152" t="s">
        <v>519</v>
      </c>
      <c r="G325" s="152" t="s">
        <v>520</v>
      </c>
      <c r="H325" s="152" t="s">
        <v>929</v>
      </c>
      <c r="I325" s="152" t="s">
        <v>930</v>
      </c>
      <c r="J325" s="152" t="s">
        <v>931</v>
      </c>
      <c r="K325" s="152" t="s">
        <v>364</v>
      </c>
      <c r="L325" s="152" t="s">
        <v>393</v>
      </c>
      <c r="M325" s="152" t="s">
        <v>485</v>
      </c>
      <c r="N325" s="152" t="s">
        <v>519</v>
      </c>
      <c r="O325" s="152" t="s">
        <v>929</v>
      </c>
      <c r="P325" s="152" t="s">
        <v>56</v>
      </c>
      <c r="Q325" s="152" t="s">
        <v>938</v>
      </c>
      <c r="R325" s="152" t="s">
        <v>933</v>
      </c>
      <c r="S325" s="152" t="s">
        <v>934</v>
      </c>
      <c r="T325" s="152" t="s">
        <v>398</v>
      </c>
      <c r="U325" s="152" t="s">
        <v>399</v>
      </c>
      <c r="V325" s="152" t="s">
        <v>377</v>
      </c>
      <c r="W325" s="152" t="s">
        <v>378</v>
      </c>
      <c r="X325" s="152" t="s">
        <v>42</v>
      </c>
      <c r="Y325" s="152" t="s">
        <v>379</v>
      </c>
      <c r="Z325" s="152" t="s">
        <v>912</v>
      </c>
      <c r="AA325" s="152" t="s">
        <v>913</v>
      </c>
      <c r="AB325" s="152" t="s">
        <v>939</v>
      </c>
      <c r="AC325" s="70" t="str">
        <f t="shared" si="15"/>
        <v>0178</v>
      </c>
      <c r="AD325" s="70" t="str">
        <f t="shared" si="16"/>
        <v>19498730178</v>
      </c>
      <c r="AE325" s="70" t="str">
        <f t="shared" si="17"/>
        <v>1949873017841231</v>
      </c>
      <c r="AF325" s="69">
        <v>455000</v>
      </c>
      <c r="AG325">
        <v>389650</v>
      </c>
      <c r="AI325">
        <v>389650</v>
      </c>
      <c r="AJ325">
        <v>0</v>
      </c>
      <c r="AK325">
        <v>389650</v>
      </c>
    </row>
    <row r="326" spans="1:41">
      <c r="A326" s="152" t="s">
        <v>361</v>
      </c>
      <c r="B326" s="152" t="s">
        <v>364</v>
      </c>
      <c r="C326" s="152" t="s">
        <v>365</v>
      </c>
      <c r="D326" s="152" t="s">
        <v>364</v>
      </c>
      <c r="E326" s="152" t="s">
        <v>365</v>
      </c>
      <c r="F326" s="152" t="s">
        <v>519</v>
      </c>
      <c r="G326" s="152" t="s">
        <v>520</v>
      </c>
      <c r="H326" s="152" t="s">
        <v>929</v>
      </c>
      <c r="I326" s="152" t="s">
        <v>930</v>
      </c>
      <c r="J326" s="152" t="s">
        <v>931</v>
      </c>
      <c r="K326" s="152" t="s">
        <v>364</v>
      </c>
      <c r="L326" s="152" t="s">
        <v>393</v>
      </c>
      <c r="M326" s="152" t="s">
        <v>485</v>
      </c>
      <c r="N326" s="152" t="s">
        <v>519</v>
      </c>
      <c r="O326" s="152" t="s">
        <v>929</v>
      </c>
      <c r="P326" s="152" t="s">
        <v>56</v>
      </c>
      <c r="Q326" s="152" t="s">
        <v>938</v>
      </c>
      <c r="R326" s="152" t="s">
        <v>933</v>
      </c>
      <c r="S326" s="152" t="s">
        <v>934</v>
      </c>
      <c r="T326" s="152" t="s">
        <v>398</v>
      </c>
      <c r="U326" s="152" t="s">
        <v>399</v>
      </c>
      <c r="V326" s="152" t="s">
        <v>377</v>
      </c>
      <c r="W326" s="152" t="s">
        <v>378</v>
      </c>
      <c r="X326" s="152" t="s">
        <v>42</v>
      </c>
      <c r="Y326" s="152" t="s">
        <v>379</v>
      </c>
      <c r="Z326" s="152" t="s">
        <v>405</v>
      </c>
      <c r="AA326" s="152" t="s">
        <v>406</v>
      </c>
      <c r="AB326" s="152" t="s">
        <v>939</v>
      </c>
      <c r="AC326" s="70" t="str">
        <f t="shared" si="15"/>
        <v>0178</v>
      </c>
      <c r="AD326" s="70" t="str">
        <f t="shared" si="16"/>
        <v>19498730178</v>
      </c>
      <c r="AE326" s="70" t="str">
        <f t="shared" si="17"/>
        <v>1949873017841231</v>
      </c>
      <c r="AG326">
        <v>65350</v>
      </c>
      <c r="AI326">
        <v>65350</v>
      </c>
      <c r="AJ326">
        <v>44102.44</v>
      </c>
      <c r="AK326"/>
      <c r="AM326">
        <v>21247.56</v>
      </c>
      <c r="AN326">
        <v>13465.42</v>
      </c>
      <c r="AO326">
        <v>12153.16</v>
      </c>
    </row>
    <row r="327" spans="1:41">
      <c r="A327" s="152" t="s">
        <v>361</v>
      </c>
      <c r="B327" s="152" t="s">
        <v>364</v>
      </c>
      <c r="C327" s="152" t="s">
        <v>365</v>
      </c>
      <c r="D327" s="152" t="s">
        <v>364</v>
      </c>
      <c r="E327" s="152" t="s">
        <v>365</v>
      </c>
      <c r="F327" s="152" t="s">
        <v>519</v>
      </c>
      <c r="G327" s="152" t="s">
        <v>520</v>
      </c>
      <c r="H327" s="152" t="s">
        <v>940</v>
      </c>
      <c r="I327" s="152" t="s">
        <v>941</v>
      </c>
      <c r="J327" s="152" t="s">
        <v>942</v>
      </c>
      <c r="K327" s="152" t="s">
        <v>364</v>
      </c>
      <c r="L327" s="152" t="s">
        <v>393</v>
      </c>
      <c r="M327" s="152" t="s">
        <v>943</v>
      </c>
      <c r="N327" s="152" t="s">
        <v>519</v>
      </c>
      <c r="O327" s="152" t="s">
        <v>940</v>
      </c>
      <c r="P327" s="152" t="s">
        <v>79</v>
      </c>
      <c r="Q327" s="152" t="s">
        <v>941</v>
      </c>
      <c r="R327" s="152" t="s">
        <v>944</v>
      </c>
      <c r="S327" s="152" t="s">
        <v>945</v>
      </c>
      <c r="T327" s="152" t="s">
        <v>398</v>
      </c>
      <c r="U327" s="152" t="s">
        <v>399</v>
      </c>
      <c r="V327" s="152" t="s">
        <v>377</v>
      </c>
      <c r="W327" s="152" t="s">
        <v>378</v>
      </c>
      <c r="X327" s="152" t="s">
        <v>51</v>
      </c>
      <c r="Y327" s="152" t="s">
        <v>489</v>
      </c>
      <c r="Z327" s="152" t="s">
        <v>912</v>
      </c>
      <c r="AA327" s="152" t="s">
        <v>913</v>
      </c>
      <c r="AB327" s="152" t="s">
        <v>946</v>
      </c>
      <c r="AC327" s="70" t="str">
        <f t="shared" si="15"/>
        <v>0178</v>
      </c>
      <c r="AD327" s="70" t="str">
        <f t="shared" si="16"/>
        <v>19498240178</v>
      </c>
      <c r="AE327" s="70" t="str">
        <f t="shared" si="17"/>
        <v>1949824017841231</v>
      </c>
      <c r="AF327" s="69">
        <v>624824</v>
      </c>
      <c r="AG327">
        <v>-14505280</v>
      </c>
      <c r="AI327">
        <v>0</v>
      </c>
      <c r="AJ327">
        <v>0</v>
      </c>
      <c r="AK327"/>
    </row>
    <row r="328" spans="1:41">
      <c r="A328" s="152" t="s">
        <v>361</v>
      </c>
      <c r="B328" s="152" t="s">
        <v>364</v>
      </c>
      <c r="C328" s="152" t="s">
        <v>365</v>
      </c>
      <c r="D328" s="152" t="s">
        <v>364</v>
      </c>
      <c r="E328" s="152" t="s">
        <v>365</v>
      </c>
      <c r="F328" s="152" t="s">
        <v>519</v>
      </c>
      <c r="G328" s="152" t="s">
        <v>520</v>
      </c>
      <c r="H328" s="152" t="s">
        <v>940</v>
      </c>
      <c r="I328" s="152" t="s">
        <v>941</v>
      </c>
      <c r="J328" s="152" t="s">
        <v>942</v>
      </c>
      <c r="K328" s="152" t="s">
        <v>364</v>
      </c>
      <c r="L328" s="152" t="s">
        <v>393</v>
      </c>
      <c r="M328" s="152" t="s">
        <v>943</v>
      </c>
      <c r="N328" s="152" t="s">
        <v>519</v>
      </c>
      <c r="O328" s="152" t="s">
        <v>940</v>
      </c>
      <c r="P328" s="152" t="s">
        <v>79</v>
      </c>
      <c r="Q328" s="152" t="s">
        <v>941</v>
      </c>
      <c r="R328" s="152" t="s">
        <v>944</v>
      </c>
      <c r="S328" s="152" t="s">
        <v>945</v>
      </c>
      <c r="T328" s="152" t="s">
        <v>398</v>
      </c>
      <c r="U328" s="152" t="s">
        <v>399</v>
      </c>
      <c r="V328" s="152" t="s">
        <v>377</v>
      </c>
      <c r="W328" s="152" t="s">
        <v>378</v>
      </c>
      <c r="X328" s="152" t="s">
        <v>51</v>
      </c>
      <c r="Y328" s="152" t="s">
        <v>489</v>
      </c>
      <c r="Z328" s="152" t="s">
        <v>405</v>
      </c>
      <c r="AA328" s="152" t="s">
        <v>406</v>
      </c>
      <c r="AB328" s="152" t="s">
        <v>946</v>
      </c>
      <c r="AC328" s="70" t="str">
        <f t="shared" si="15"/>
        <v>0178</v>
      </c>
      <c r="AD328" s="70" t="str">
        <f t="shared" si="16"/>
        <v>19498240178</v>
      </c>
      <c r="AE328" s="70" t="str">
        <f t="shared" si="17"/>
        <v>1949824017841231</v>
      </c>
      <c r="AG328">
        <v>14505280</v>
      </c>
      <c r="AI328">
        <v>14505280</v>
      </c>
      <c r="AJ328">
        <v>3478165.59</v>
      </c>
      <c r="AK328"/>
      <c r="AM328">
        <v>11027114.41</v>
      </c>
      <c r="AN328">
        <v>515114.41</v>
      </c>
      <c r="AO328">
        <v>515114.41</v>
      </c>
    </row>
    <row r="329" spans="1:41">
      <c r="A329" s="152" t="s">
        <v>361</v>
      </c>
      <c r="B329" s="152" t="s">
        <v>364</v>
      </c>
      <c r="C329" s="152" t="s">
        <v>365</v>
      </c>
      <c r="D329" s="152" t="s">
        <v>364</v>
      </c>
      <c r="E329" s="152" t="s">
        <v>365</v>
      </c>
      <c r="F329" s="152" t="s">
        <v>519</v>
      </c>
      <c r="G329" s="152" t="s">
        <v>520</v>
      </c>
      <c r="H329" s="152" t="s">
        <v>940</v>
      </c>
      <c r="I329" s="152" t="s">
        <v>941</v>
      </c>
      <c r="J329" s="152" t="s">
        <v>942</v>
      </c>
      <c r="K329" s="152" t="s">
        <v>364</v>
      </c>
      <c r="L329" s="152" t="s">
        <v>393</v>
      </c>
      <c r="M329" s="152" t="s">
        <v>943</v>
      </c>
      <c r="N329" s="152" t="s">
        <v>519</v>
      </c>
      <c r="O329" s="152" t="s">
        <v>940</v>
      </c>
      <c r="P329" s="152" t="s">
        <v>79</v>
      </c>
      <c r="Q329" s="152" t="s">
        <v>941</v>
      </c>
      <c r="R329" s="152" t="s">
        <v>944</v>
      </c>
      <c r="S329" s="152" t="s">
        <v>945</v>
      </c>
      <c r="T329" s="152" t="s">
        <v>398</v>
      </c>
      <c r="U329" s="152" t="s">
        <v>399</v>
      </c>
      <c r="V329" s="152" t="s">
        <v>377</v>
      </c>
      <c r="W329" s="152" t="s">
        <v>378</v>
      </c>
      <c r="X329" s="152" t="s">
        <v>42</v>
      </c>
      <c r="Y329" s="152" t="s">
        <v>379</v>
      </c>
      <c r="Z329" s="152" t="s">
        <v>912</v>
      </c>
      <c r="AA329" s="152" t="s">
        <v>913</v>
      </c>
      <c r="AB329" s="152" t="s">
        <v>946</v>
      </c>
      <c r="AC329" s="70" t="str">
        <f t="shared" si="15"/>
        <v>0178</v>
      </c>
      <c r="AD329" s="70" t="str">
        <f t="shared" si="16"/>
        <v>19498230178</v>
      </c>
      <c r="AE329" s="70" t="str">
        <f t="shared" si="17"/>
        <v>1949823017841231</v>
      </c>
      <c r="AF329" s="69">
        <v>28017643</v>
      </c>
      <c r="AG329">
        <v>10543280</v>
      </c>
      <c r="AI329">
        <v>0</v>
      </c>
      <c r="AJ329">
        <v>0</v>
      </c>
      <c r="AK329">
        <v>0</v>
      </c>
    </row>
    <row r="330" spans="1:41">
      <c r="A330" s="152" t="s">
        <v>361</v>
      </c>
      <c r="B330" s="152" t="s">
        <v>364</v>
      </c>
      <c r="C330" s="152" t="s">
        <v>365</v>
      </c>
      <c r="D330" s="152" t="s">
        <v>364</v>
      </c>
      <c r="E330" s="152" t="s">
        <v>365</v>
      </c>
      <c r="F330" s="152" t="s">
        <v>519</v>
      </c>
      <c r="G330" s="152" t="s">
        <v>520</v>
      </c>
      <c r="H330" s="152" t="s">
        <v>940</v>
      </c>
      <c r="I330" s="152" t="s">
        <v>941</v>
      </c>
      <c r="J330" s="152" t="s">
        <v>942</v>
      </c>
      <c r="K330" s="152" t="s">
        <v>364</v>
      </c>
      <c r="L330" s="152" t="s">
        <v>393</v>
      </c>
      <c r="M330" s="152" t="s">
        <v>943</v>
      </c>
      <c r="N330" s="152" t="s">
        <v>519</v>
      </c>
      <c r="O330" s="152" t="s">
        <v>940</v>
      </c>
      <c r="P330" s="152" t="s">
        <v>79</v>
      </c>
      <c r="Q330" s="152" t="s">
        <v>941</v>
      </c>
      <c r="R330" s="152" t="s">
        <v>944</v>
      </c>
      <c r="S330" s="152" t="s">
        <v>945</v>
      </c>
      <c r="T330" s="152" t="s">
        <v>398</v>
      </c>
      <c r="U330" s="152" t="s">
        <v>399</v>
      </c>
      <c r="V330" s="152" t="s">
        <v>377</v>
      </c>
      <c r="W330" s="152" t="s">
        <v>378</v>
      </c>
      <c r="X330" s="152" t="s">
        <v>42</v>
      </c>
      <c r="Y330" s="152" t="s">
        <v>379</v>
      </c>
      <c r="Z330" s="152" t="s">
        <v>405</v>
      </c>
      <c r="AA330" s="152" t="s">
        <v>406</v>
      </c>
      <c r="AB330" s="152" t="s">
        <v>946</v>
      </c>
      <c r="AC330" s="70" t="str">
        <f t="shared" si="15"/>
        <v>0178</v>
      </c>
      <c r="AD330" s="70" t="str">
        <f t="shared" si="16"/>
        <v>19498230178</v>
      </c>
      <c r="AE330" s="70" t="str">
        <f t="shared" si="17"/>
        <v>1949823017841231</v>
      </c>
      <c r="AG330">
        <v>17474363</v>
      </c>
      <c r="AI330">
        <v>17474363</v>
      </c>
      <c r="AJ330">
        <v>2774576.75</v>
      </c>
      <c r="AK330"/>
      <c r="AM330">
        <v>14699786.25</v>
      </c>
      <c r="AN330">
        <v>10128086.84</v>
      </c>
      <c r="AO330">
        <v>10111287.960000001</v>
      </c>
    </row>
    <row r="331" spans="1:41">
      <c r="A331" s="152" t="s">
        <v>361</v>
      </c>
      <c r="B331" s="152" t="s">
        <v>364</v>
      </c>
      <c r="C331" s="152" t="s">
        <v>365</v>
      </c>
      <c r="D331" s="152" t="s">
        <v>364</v>
      </c>
      <c r="E331" s="152" t="s">
        <v>365</v>
      </c>
      <c r="F331" s="152" t="s">
        <v>519</v>
      </c>
      <c r="G331" s="152" t="s">
        <v>520</v>
      </c>
      <c r="H331" s="152" t="s">
        <v>947</v>
      </c>
      <c r="I331" s="152" t="s">
        <v>948</v>
      </c>
      <c r="J331" s="152" t="s">
        <v>949</v>
      </c>
      <c r="K331" s="152" t="s">
        <v>364</v>
      </c>
      <c r="L331" s="152" t="s">
        <v>393</v>
      </c>
      <c r="M331" s="152" t="s">
        <v>950</v>
      </c>
      <c r="N331" s="152" t="s">
        <v>519</v>
      </c>
      <c r="O331" s="152" t="s">
        <v>947</v>
      </c>
      <c r="P331" s="152" t="s">
        <v>79</v>
      </c>
      <c r="Q331" s="152" t="s">
        <v>948</v>
      </c>
      <c r="R331" s="152" t="s">
        <v>951</v>
      </c>
      <c r="S331" s="152" t="s">
        <v>952</v>
      </c>
      <c r="T331" s="152" t="s">
        <v>398</v>
      </c>
      <c r="U331" s="152" t="s">
        <v>399</v>
      </c>
      <c r="V331" s="152" t="s">
        <v>377</v>
      </c>
      <c r="W331" s="152" t="s">
        <v>378</v>
      </c>
      <c r="X331" s="152" t="s">
        <v>42</v>
      </c>
      <c r="Y331" s="152" t="s">
        <v>379</v>
      </c>
      <c r="Z331" s="152" t="s">
        <v>912</v>
      </c>
      <c r="AA331" s="152" t="s">
        <v>913</v>
      </c>
      <c r="AB331" s="152" t="s">
        <v>953</v>
      </c>
      <c r="AC331" s="70" t="str">
        <f t="shared" si="15"/>
        <v>0178</v>
      </c>
      <c r="AD331" s="70" t="str">
        <f t="shared" si="16"/>
        <v>19498330178</v>
      </c>
      <c r="AE331" s="70" t="str">
        <f t="shared" si="17"/>
        <v>1949833017841231</v>
      </c>
      <c r="AF331" s="69">
        <v>21930460</v>
      </c>
      <c r="AG331">
        <v>11454867</v>
      </c>
      <c r="AI331">
        <v>8690154</v>
      </c>
      <c r="AJ331">
        <v>0</v>
      </c>
      <c r="AK331">
        <v>8690154</v>
      </c>
    </row>
    <row r="332" spans="1:41">
      <c r="A332" s="152" t="s">
        <v>361</v>
      </c>
      <c r="B332" s="152" t="s">
        <v>364</v>
      </c>
      <c r="C332" s="152" t="s">
        <v>365</v>
      </c>
      <c r="D332" s="152" t="s">
        <v>364</v>
      </c>
      <c r="E332" s="152" t="s">
        <v>365</v>
      </c>
      <c r="F332" s="152" t="s">
        <v>519</v>
      </c>
      <c r="G332" s="152" t="s">
        <v>520</v>
      </c>
      <c r="H332" s="152" t="s">
        <v>947</v>
      </c>
      <c r="I332" s="152" t="s">
        <v>948</v>
      </c>
      <c r="J332" s="152" t="s">
        <v>949</v>
      </c>
      <c r="K332" s="152" t="s">
        <v>364</v>
      </c>
      <c r="L332" s="152" t="s">
        <v>393</v>
      </c>
      <c r="M332" s="152" t="s">
        <v>950</v>
      </c>
      <c r="N332" s="152" t="s">
        <v>519</v>
      </c>
      <c r="O332" s="152" t="s">
        <v>947</v>
      </c>
      <c r="P332" s="152" t="s">
        <v>79</v>
      </c>
      <c r="Q332" s="152" t="s">
        <v>948</v>
      </c>
      <c r="R332" s="152" t="s">
        <v>951</v>
      </c>
      <c r="S332" s="152" t="s">
        <v>952</v>
      </c>
      <c r="T332" s="152" t="s">
        <v>398</v>
      </c>
      <c r="U332" s="152" t="s">
        <v>399</v>
      </c>
      <c r="V332" s="152" t="s">
        <v>377</v>
      </c>
      <c r="W332" s="152" t="s">
        <v>378</v>
      </c>
      <c r="X332" s="152" t="s">
        <v>42</v>
      </c>
      <c r="Y332" s="152" t="s">
        <v>379</v>
      </c>
      <c r="Z332" s="152" t="s">
        <v>405</v>
      </c>
      <c r="AA332" s="152" t="s">
        <v>406</v>
      </c>
      <c r="AB332" s="152" t="s">
        <v>953</v>
      </c>
      <c r="AC332" s="70" t="str">
        <f t="shared" si="15"/>
        <v>0178</v>
      </c>
      <c r="AD332" s="70" t="str">
        <f t="shared" si="16"/>
        <v>19498330178</v>
      </c>
      <c r="AE332" s="70" t="str">
        <f t="shared" si="17"/>
        <v>1949833017841231</v>
      </c>
      <c r="AG332">
        <v>10475593</v>
      </c>
      <c r="AI332">
        <v>10475593</v>
      </c>
      <c r="AJ332">
        <v>798303.91</v>
      </c>
      <c r="AK332"/>
      <c r="AM332">
        <v>9677289.0899999999</v>
      </c>
      <c r="AN332">
        <v>6696619.7199999997</v>
      </c>
      <c r="AO332">
        <v>6696619.7199999997</v>
      </c>
    </row>
    <row r="333" spans="1:41">
      <c r="A333" s="152" t="s">
        <v>361</v>
      </c>
      <c r="B333" s="152" t="s">
        <v>364</v>
      </c>
      <c r="C333" s="152" t="s">
        <v>365</v>
      </c>
      <c r="D333" s="152" t="s">
        <v>954</v>
      </c>
      <c r="E333" s="152" t="s">
        <v>955</v>
      </c>
      <c r="F333" s="152" t="s">
        <v>275</v>
      </c>
      <c r="G333" s="152" t="s">
        <v>390</v>
      </c>
      <c r="H333" s="152" t="s">
        <v>642</v>
      </c>
      <c r="I333" s="152" t="s">
        <v>643</v>
      </c>
      <c r="J333" s="152" t="s">
        <v>644</v>
      </c>
      <c r="K333" s="152" t="s">
        <v>954</v>
      </c>
      <c r="L333" s="152" t="s">
        <v>645</v>
      </c>
      <c r="M333" s="152" t="s">
        <v>646</v>
      </c>
      <c r="N333" s="152" t="s">
        <v>275</v>
      </c>
      <c r="O333" s="152" t="s">
        <v>642</v>
      </c>
      <c r="P333" s="152" t="s">
        <v>79</v>
      </c>
      <c r="Q333" s="152" t="s">
        <v>643</v>
      </c>
      <c r="R333" s="152" t="s">
        <v>647</v>
      </c>
      <c r="S333" s="152" t="s">
        <v>648</v>
      </c>
      <c r="T333" s="152" t="s">
        <v>375</v>
      </c>
      <c r="U333" s="152" t="s">
        <v>376</v>
      </c>
      <c r="V333" s="152" t="s">
        <v>377</v>
      </c>
      <c r="W333" s="152" t="s">
        <v>378</v>
      </c>
      <c r="X333" s="152" t="s">
        <v>375</v>
      </c>
      <c r="Y333" s="152" t="s">
        <v>383</v>
      </c>
      <c r="Z333" s="152" t="s">
        <v>512</v>
      </c>
      <c r="AA333" s="152" t="s">
        <v>513</v>
      </c>
      <c r="AB333" s="152" t="s">
        <v>956</v>
      </c>
      <c r="AC333" s="70" t="str">
        <f t="shared" si="15"/>
        <v>0944</v>
      </c>
      <c r="AD333" s="70" t="str">
        <f t="shared" si="16"/>
        <v>16627910944</v>
      </c>
      <c r="AE333" s="70" t="str">
        <f t="shared" si="17"/>
        <v>1662791094441231</v>
      </c>
      <c r="AF333" s="69">
        <v>5568290</v>
      </c>
      <c r="AG333">
        <v>5568290</v>
      </c>
      <c r="AI333">
        <v>0</v>
      </c>
      <c r="AJ333">
        <v>0</v>
      </c>
      <c r="AK333">
        <v>0</v>
      </c>
    </row>
    <row r="334" spans="1:41">
      <c r="A334" s="152" t="s">
        <v>361</v>
      </c>
      <c r="B334" s="152" t="s">
        <v>364</v>
      </c>
      <c r="C334" s="152" t="s">
        <v>365</v>
      </c>
      <c r="D334" s="152" t="s">
        <v>954</v>
      </c>
      <c r="E334" s="152" t="s">
        <v>955</v>
      </c>
      <c r="F334" s="152" t="s">
        <v>275</v>
      </c>
      <c r="G334" s="152" t="s">
        <v>390</v>
      </c>
      <c r="H334" s="152" t="s">
        <v>436</v>
      </c>
      <c r="I334" s="152" t="s">
        <v>437</v>
      </c>
      <c r="J334" s="152" t="s">
        <v>549</v>
      </c>
      <c r="K334" s="152" t="s">
        <v>954</v>
      </c>
      <c r="L334" s="152" t="s">
        <v>393</v>
      </c>
      <c r="M334" s="152" t="s">
        <v>415</v>
      </c>
      <c r="N334" s="152" t="s">
        <v>275</v>
      </c>
      <c r="O334" s="152" t="s">
        <v>436</v>
      </c>
      <c r="P334" s="152" t="s">
        <v>47</v>
      </c>
      <c r="Q334" s="152" t="s">
        <v>439</v>
      </c>
      <c r="R334" s="152" t="s">
        <v>440</v>
      </c>
      <c r="S334" s="152" t="s">
        <v>441</v>
      </c>
      <c r="T334" s="152" t="s">
        <v>375</v>
      </c>
      <c r="U334" s="152" t="s">
        <v>376</v>
      </c>
      <c r="V334" s="152" t="s">
        <v>377</v>
      </c>
      <c r="W334" s="152" t="s">
        <v>378</v>
      </c>
      <c r="X334" s="152" t="s">
        <v>42</v>
      </c>
      <c r="Y334" s="152" t="s">
        <v>379</v>
      </c>
      <c r="Z334" s="152" t="s">
        <v>512</v>
      </c>
      <c r="AA334" s="152" t="s">
        <v>513</v>
      </c>
      <c r="AB334" s="152" t="s">
        <v>957</v>
      </c>
      <c r="AC334" s="70" t="str">
        <f t="shared" si="15"/>
        <v>0944</v>
      </c>
      <c r="AD334" s="70" t="str">
        <f t="shared" si="16"/>
        <v>19497330944</v>
      </c>
      <c r="AE334" s="70" t="str">
        <f t="shared" si="17"/>
        <v>1949733094441231</v>
      </c>
      <c r="AF334" s="69">
        <v>592011</v>
      </c>
      <c r="AG334">
        <v>592011</v>
      </c>
      <c r="AI334">
        <v>0</v>
      </c>
      <c r="AJ334">
        <v>0</v>
      </c>
      <c r="AK334">
        <v>0</v>
      </c>
    </row>
    <row r="335" spans="1:41">
      <c r="A335" s="152" t="s">
        <v>361</v>
      </c>
      <c r="B335" s="152" t="s">
        <v>364</v>
      </c>
      <c r="C335" s="152" t="s">
        <v>365</v>
      </c>
      <c r="D335" s="152" t="s">
        <v>954</v>
      </c>
      <c r="E335" s="152" t="s">
        <v>955</v>
      </c>
      <c r="F335" s="152" t="s">
        <v>275</v>
      </c>
      <c r="G335" s="152" t="s">
        <v>390</v>
      </c>
      <c r="H335" s="152" t="s">
        <v>436</v>
      </c>
      <c r="I335" s="152" t="s">
        <v>437</v>
      </c>
      <c r="J335" s="152" t="s">
        <v>549</v>
      </c>
      <c r="K335" s="152" t="s">
        <v>954</v>
      </c>
      <c r="L335" s="152" t="s">
        <v>393</v>
      </c>
      <c r="M335" s="152" t="s">
        <v>415</v>
      </c>
      <c r="N335" s="152" t="s">
        <v>275</v>
      </c>
      <c r="O335" s="152" t="s">
        <v>436</v>
      </c>
      <c r="P335" s="152" t="s">
        <v>39</v>
      </c>
      <c r="Q335" s="152" t="s">
        <v>443</v>
      </c>
      <c r="R335" s="152" t="s">
        <v>440</v>
      </c>
      <c r="S335" s="152" t="s">
        <v>441</v>
      </c>
      <c r="T335" s="152" t="s">
        <v>375</v>
      </c>
      <c r="U335" s="152" t="s">
        <v>376</v>
      </c>
      <c r="V335" s="152" t="s">
        <v>377</v>
      </c>
      <c r="W335" s="152" t="s">
        <v>378</v>
      </c>
      <c r="X335" s="152" t="s">
        <v>42</v>
      </c>
      <c r="Y335" s="152" t="s">
        <v>379</v>
      </c>
      <c r="Z335" s="152" t="s">
        <v>512</v>
      </c>
      <c r="AA335" s="152" t="s">
        <v>513</v>
      </c>
      <c r="AB335" s="152" t="s">
        <v>958</v>
      </c>
      <c r="AC335" s="70" t="str">
        <f t="shared" si="15"/>
        <v>0944</v>
      </c>
      <c r="AD335" s="70" t="str">
        <f t="shared" si="16"/>
        <v>19497530944</v>
      </c>
      <c r="AE335" s="70" t="str">
        <f t="shared" si="17"/>
        <v>1949753094441231</v>
      </c>
      <c r="AF335" s="69">
        <v>94443</v>
      </c>
      <c r="AG335">
        <v>94443</v>
      </c>
      <c r="AI335">
        <v>0</v>
      </c>
      <c r="AJ335">
        <v>0</v>
      </c>
      <c r="AK335">
        <v>0</v>
      </c>
    </row>
    <row r="336" spans="1:41">
      <c r="A336" s="152" t="s">
        <v>361</v>
      </c>
      <c r="B336" s="152" t="s">
        <v>364</v>
      </c>
      <c r="C336" s="152" t="s">
        <v>365</v>
      </c>
      <c r="D336" s="152" t="s">
        <v>954</v>
      </c>
      <c r="E336" s="152" t="s">
        <v>955</v>
      </c>
      <c r="F336" s="152" t="s">
        <v>275</v>
      </c>
      <c r="G336" s="152" t="s">
        <v>390</v>
      </c>
      <c r="H336" s="152" t="s">
        <v>436</v>
      </c>
      <c r="I336" s="152" t="s">
        <v>437</v>
      </c>
      <c r="J336" s="152" t="s">
        <v>549</v>
      </c>
      <c r="K336" s="152" t="s">
        <v>954</v>
      </c>
      <c r="L336" s="152" t="s">
        <v>393</v>
      </c>
      <c r="M336" s="152" t="s">
        <v>415</v>
      </c>
      <c r="N336" s="152" t="s">
        <v>275</v>
      </c>
      <c r="O336" s="152" t="s">
        <v>436</v>
      </c>
      <c r="P336" s="152" t="s">
        <v>56</v>
      </c>
      <c r="Q336" s="152" t="s">
        <v>445</v>
      </c>
      <c r="R336" s="152" t="s">
        <v>440</v>
      </c>
      <c r="S336" s="152" t="s">
        <v>441</v>
      </c>
      <c r="T336" s="152" t="s">
        <v>375</v>
      </c>
      <c r="U336" s="152" t="s">
        <v>376</v>
      </c>
      <c r="V336" s="152" t="s">
        <v>377</v>
      </c>
      <c r="W336" s="152" t="s">
        <v>378</v>
      </c>
      <c r="X336" s="152" t="s">
        <v>42</v>
      </c>
      <c r="Y336" s="152" t="s">
        <v>379</v>
      </c>
      <c r="Z336" s="152" t="s">
        <v>380</v>
      </c>
      <c r="AA336" s="152" t="s">
        <v>381</v>
      </c>
      <c r="AB336" s="152" t="s">
        <v>959</v>
      </c>
      <c r="AC336" s="70" t="str">
        <f t="shared" si="15"/>
        <v>0100</v>
      </c>
      <c r="AD336" s="70" t="str">
        <f t="shared" si="16"/>
        <v>19497730100</v>
      </c>
      <c r="AE336" s="70" t="str">
        <f t="shared" si="17"/>
        <v>1949773010041231</v>
      </c>
      <c r="AG336"/>
      <c r="AI336">
        <v>0</v>
      </c>
      <c r="AJ336">
        <v>0</v>
      </c>
      <c r="AK336">
        <v>0</v>
      </c>
    </row>
    <row r="337" spans="1:41">
      <c r="A337" s="152" t="s">
        <v>361</v>
      </c>
      <c r="B337" s="152" t="s">
        <v>364</v>
      </c>
      <c r="C337" s="152" t="s">
        <v>365</v>
      </c>
      <c r="D337" s="152" t="s">
        <v>954</v>
      </c>
      <c r="E337" s="152" t="s">
        <v>955</v>
      </c>
      <c r="F337" s="152" t="s">
        <v>275</v>
      </c>
      <c r="G337" s="152" t="s">
        <v>390</v>
      </c>
      <c r="H337" s="152" t="s">
        <v>436</v>
      </c>
      <c r="I337" s="152" t="s">
        <v>437</v>
      </c>
      <c r="J337" s="152" t="s">
        <v>549</v>
      </c>
      <c r="K337" s="152" t="s">
        <v>954</v>
      </c>
      <c r="L337" s="152" t="s">
        <v>393</v>
      </c>
      <c r="M337" s="152" t="s">
        <v>415</v>
      </c>
      <c r="N337" s="152" t="s">
        <v>275</v>
      </c>
      <c r="O337" s="152" t="s">
        <v>436</v>
      </c>
      <c r="P337" s="152" t="s">
        <v>56</v>
      </c>
      <c r="Q337" s="152" t="s">
        <v>445</v>
      </c>
      <c r="R337" s="152" t="s">
        <v>440</v>
      </c>
      <c r="S337" s="152" t="s">
        <v>441</v>
      </c>
      <c r="T337" s="152" t="s">
        <v>375</v>
      </c>
      <c r="U337" s="152" t="s">
        <v>376</v>
      </c>
      <c r="V337" s="152" t="s">
        <v>377</v>
      </c>
      <c r="W337" s="152" t="s">
        <v>378</v>
      </c>
      <c r="X337" s="152" t="s">
        <v>42</v>
      </c>
      <c r="Y337" s="152" t="s">
        <v>379</v>
      </c>
      <c r="Z337" s="152" t="s">
        <v>512</v>
      </c>
      <c r="AA337" s="152" t="s">
        <v>513</v>
      </c>
      <c r="AB337" s="152" t="s">
        <v>959</v>
      </c>
      <c r="AC337" s="70" t="str">
        <f t="shared" si="15"/>
        <v>0944</v>
      </c>
      <c r="AD337" s="70" t="str">
        <f t="shared" si="16"/>
        <v>19497730944</v>
      </c>
      <c r="AE337" s="70" t="str">
        <f t="shared" si="17"/>
        <v>1949773094441231</v>
      </c>
      <c r="AF337" s="69">
        <v>3761924</v>
      </c>
      <c r="AG337">
        <v>3761924</v>
      </c>
      <c r="AI337">
        <v>0</v>
      </c>
      <c r="AJ337">
        <v>0</v>
      </c>
      <c r="AK337">
        <v>0</v>
      </c>
    </row>
    <row r="338" spans="1:41">
      <c r="A338" s="152" t="s">
        <v>361</v>
      </c>
      <c r="B338" s="152" t="s">
        <v>364</v>
      </c>
      <c r="C338" s="152" t="s">
        <v>365</v>
      </c>
      <c r="D338" s="152" t="s">
        <v>954</v>
      </c>
      <c r="E338" s="152" t="s">
        <v>955</v>
      </c>
      <c r="F338" s="152" t="s">
        <v>275</v>
      </c>
      <c r="G338" s="152" t="s">
        <v>390</v>
      </c>
      <c r="H338" s="152" t="s">
        <v>436</v>
      </c>
      <c r="I338" s="152" t="s">
        <v>437</v>
      </c>
      <c r="J338" s="152" t="s">
        <v>549</v>
      </c>
      <c r="K338" s="152" t="s">
        <v>954</v>
      </c>
      <c r="L338" s="152" t="s">
        <v>393</v>
      </c>
      <c r="M338" s="152" t="s">
        <v>415</v>
      </c>
      <c r="N338" s="152" t="s">
        <v>275</v>
      </c>
      <c r="O338" s="152" t="s">
        <v>436</v>
      </c>
      <c r="P338" s="152" t="s">
        <v>672</v>
      </c>
      <c r="Q338" s="152" t="s">
        <v>673</v>
      </c>
      <c r="R338" s="152" t="s">
        <v>440</v>
      </c>
      <c r="S338" s="152" t="s">
        <v>441</v>
      </c>
      <c r="T338" s="152" t="s">
        <v>375</v>
      </c>
      <c r="U338" s="152" t="s">
        <v>376</v>
      </c>
      <c r="V338" s="152" t="s">
        <v>377</v>
      </c>
      <c r="W338" s="152" t="s">
        <v>378</v>
      </c>
      <c r="X338" s="152" t="s">
        <v>42</v>
      </c>
      <c r="Y338" s="152" t="s">
        <v>379</v>
      </c>
      <c r="Z338" s="152" t="s">
        <v>380</v>
      </c>
      <c r="AA338" s="152" t="s">
        <v>381</v>
      </c>
      <c r="AB338" s="152" t="s">
        <v>960</v>
      </c>
      <c r="AC338" s="70" t="str">
        <f t="shared" si="15"/>
        <v>0100</v>
      </c>
      <c r="AD338" s="70" t="str">
        <f t="shared" si="16"/>
        <v>19497930100</v>
      </c>
      <c r="AE338" s="70" t="str">
        <f t="shared" si="17"/>
        <v>1949793010041231</v>
      </c>
      <c r="AG338"/>
      <c r="AI338">
        <v>0</v>
      </c>
      <c r="AJ338">
        <v>0</v>
      </c>
      <c r="AK338">
        <v>0</v>
      </c>
    </row>
    <row r="339" spans="1:41">
      <c r="A339" s="152" t="s">
        <v>361</v>
      </c>
      <c r="B339" s="152" t="s">
        <v>364</v>
      </c>
      <c r="C339" s="152" t="s">
        <v>365</v>
      </c>
      <c r="D339" s="152" t="s">
        <v>954</v>
      </c>
      <c r="E339" s="152" t="s">
        <v>955</v>
      </c>
      <c r="F339" s="152" t="s">
        <v>275</v>
      </c>
      <c r="G339" s="152" t="s">
        <v>390</v>
      </c>
      <c r="H339" s="152" t="s">
        <v>436</v>
      </c>
      <c r="I339" s="152" t="s">
        <v>437</v>
      </c>
      <c r="J339" s="152" t="s">
        <v>549</v>
      </c>
      <c r="K339" s="152" t="s">
        <v>954</v>
      </c>
      <c r="L339" s="152" t="s">
        <v>393</v>
      </c>
      <c r="M339" s="152" t="s">
        <v>415</v>
      </c>
      <c r="N339" s="152" t="s">
        <v>275</v>
      </c>
      <c r="O339" s="152" t="s">
        <v>436</v>
      </c>
      <c r="P339" s="152" t="s">
        <v>672</v>
      </c>
      <c r="Q339" s="152" t="s">
        <v>673</v>
      </c>
      <c r="R339" s="152" t="s">
        <v>440</v>
      </c>
      <c r="S339" s="152" t="s">
        <v>441</v>
      </c>
      <c r="T339" s="152" t="s">
        <v>375</v>
      </c>
      <c r="U339" s="152" t="s">
        <v>376</v>
      </c>
      <c r="V339" s="152" t="s">
        <v>377</v>
      </c>
      <c r="W339" s="152" t="s">
        <v>378</v>
      </c>
      <c r="X339" s="152" t="s">
        <v>42</v>
      </c>
      <c r="Y339" s="152" t="s">
        <v>379</v>
      </c>
      <c r="Z339" s="152" t="s">
        <v>512</v>
      </c>
      <c r="AA339" s="152" t="s">
        <v>513</v>
      </c>
      <c r="AB339" s="152" t="s">
        <v>960</v>
      </c>
      <c r="AC339" s="70" t="str">
        <f t="shared" si="15"/>
        <v>0944</v>
      </c>
      <c r="AD339" s="70" t="str">
        <f t="shared" si="16"/>
        <v>19497930944</v>
      </c>
      <c r="AE339" s="70" t="str">
        <f t="shared" si="17"/>
        <v>1949793094441231</v>
      </c>
      <c r="AF339" s="69">
        <v>35222</v>
      </c>
      <c r="AG339">
        <v>35222</v>
      </c>
      <c r="AI339">
        <v>0</v>
      </c>
      <c r="AJ339">
        <v>0</v>
      </c>
      <c r="AK339">
        <v>0</v>
      </c>
    </row>
    <row r="340" spans="1:41">
      <c r="A340" s="152" t="s">
        <v>361</v>
      </c>
      <c r="B340" s="152" t="s">
        <v>364</v>
      </c>
      <c r="C340" s="152" t="s">
        <v>365</v>
      </c>
      <c r="D340" s="152" t="s">
        <v>954</v>
      </c>
      <c r="E340" s="152" t="s">
        <v>955</v>
      </c>
      <c r="F340" s="152" t="s">
        <v>366</v>
      </c>
      <c r="G340" s="152" t="s">
        <v>367</v>
      </c>
      <c r="H340" s="152" t="s">
        <v>56</v>
      </c>
      <c r="I340" s="152" t="s">
        <v>368</v>
      </c>
      <c r="J340" s="152" t="s">
        <v>369</v>
      </c>
      <c r="K340" s="152" t="s">
        <v>954</v>
      </c>
      <c r="L340" s="152" t="s">
        <v>370</v>
      </c>
      <c r="M340" s="152" t="s">
        <v>371</v>
      </c>
      <c r="N340" s="152" t="s">
        <v>366</v>
      </c>
      <c r="O340" s="152" t="s">
        <v>56</v>
      </c>
      <c r="P340" s="152" t="s">
        <v>47</v>
      </c>
      <c r="Q340" s="152" t="s">
        <v>372</v>
      </c>
      <c r="R340" s="152" t="s">
        <v>373</v>
      </c>
      <c r="S340" s="152" t="s">
        <v>374</v>
      </c>
      <c r="T340" s="152" t="s">
        <v>375</v>
      </c>
      <c r="U340" s="152" t="s">
        <v>376</v>
      </c>
      <c r="V340" s="152" t="s">
        <v>377</v>
      </c>
      <c r="W340" s="152" t="s">
        <v>378</v>
      </c>
      <c r="X340" s="152" t="s">
        <v>42</v>
      </c>
      <c r="Y340" s="152" t="s">
        <v>379</v>
      </c>
      <c r="Z340" s="152" t="s">
        <v>512</v>
      </c>
      <c r="AA340" s="152" t="s">
        <v>513</v>
      </c>
      <c r="AB340" s="152" t="s">
        <v>961</v>
      </c>
      <c r="AC340" s="70" t="str">
        <f t="shared" si="15"/>
        <v>0944</v>
      </c>
      <c r="AD340" s="70" t="str">
        <f t="shared" si="16"/>
        <v>16344330944</v>
      </c>
      <c r="AE340" s="70" t="str">
        <f t="shared" si="17"/>
        <v>1634433094441231</v>
      </c>
      <c r="AF340" s="69">
        <v>946847</v>
      </c>
      <c r="AG340">
        <v>946847</v>
      </c>
      <c r="AI340">
        <v>0</v>
      </c>
      <c r="AJ340">
        <v>0</v>
      </c>
      <c r="AK340">
        <v>0</v>
      </c>
    </row>
    <row r="341" spans="1:41">
      <c r="A341" s="152" t="s">
        <v>361</v>
      </c>
      <c r="B341" s="152" t="s">
        <v>364</v>
      </c>
      <c r="C341" s="152" t="s">
        <v>365</v>
      </c>
      <c r="D341" s="152" t="s">
        <v>954</v>
      </c>
      <c r="E341" s="152" t="s">
        <v>955</v>
      </c>
      <c r="F341" s="152" t="s">
        <v>366</v>
      </c>
      <c r="G341" s="152" t="s">
        <v>367</v>
      </c>
      <c r="H341" s="152" t="s">
        <v>56</v>
      </c>
      <c r="I341" s="152" t="s">
        <v>368</v>
      </c>
      <c r="J341" s="152" t="s">
        <v>369</v>
      </c>
      <c r="K341" s="152" t="s">
        <v>954</v>
      </c>
      <c r="L341" s="152" t="s">
        <v>370</v>
      </c>
      <c r="M341" s="152" t="s">
        <v>371</v>
      </c>
      <c r="N341" s="152" t="s">
        <v>366</v>
      </c>
      <c r="O341" s="152" t="s">
        <v>56</v>
      </c>
      <c r="P341" s="152" t="s">
        <v>47</v>
      </c>
      <c r="Q341" s="152" t="s">
        <v>372</v>
      </c>
      <c r="R341" s="152" t="s">
        <v>373</v>
      </c>
      <c r="S341" s="152" t="s">
        <v>374</v>
      </c>
      <c r="T341" s="152" t="s">
        <v>375</v>
      </c>
      <c r="U341" s="152" t="s">
        <v>376</v>
      </c>
      <c r="V341" s="152" t="s">
        <v>377</v>
      </c>
      <c r="W341" s="152" t="s">
        <v>378</v>
      </c>
      <c r="X341" s="152" t="s">
        <v>375</v>
      </c>
      <c r="Y341" s="152" t="s">
        <v>383</v>
      </c>
      <c r="Z341" s="152" t="s">
        <v>512</v>
      </c>
      <c r="AA341" s="152" t="s">
        <v>513</v>
      </c>
      <c r="AB341" s="152" t="s">
        <v>961</v>
      </c>
      <c r="AC341" s="70" t="str">
        <f t="shared" si="15"/>
        <v>0944</v>
      </c>
      <c r="AD341" s="70" t="str">
        <f t="shared" si="16"/>
        <v>16344310944</v>
      </c>
      <c r="AE341" s="70" t="str">
        <f t="shared" si="17"/>
        <v>1634431094441231</v>
      </c>
      <c r="AF341" s="69">
        <v>977242</v>
      </c>
      <c r="AG341">
        <v>977242</v>
      </c>
      <c r="AI341">
        <v>0</v>
      </c>
      <c r="AJ341">
        <v>0</v>
      </c>
      <c r="AK341">
        <v>0</v>
      </c>
    </row>
    <row r="342" spans="1:41">
      <c r="A342" s="152" t="s">
        <v>361</v>
      </c>
      <c r="B342" s="152" t="s">
        <v>962</v>
      </c>
      <c r="C342" s="152" t="s">
        <v>963</v>
      </c>
      <c r="D342" s="152" t="s">
        <v>964</v>
      </c>
      <c r="E342" s="152" t="s">
        <v>300</v>
      </c>
      <c r="F342" s="152" t="s">
        <v>467</v>
      </c>
      <c r="G342" s="152" t="s">
        <v>468</v>
      </c>
      <c r="H342" s="152" t="s">
        <v>469</v>
      </c>
      <c r="I342" s="152" t="s">
        <v>318</v>
      </c>
      <c r="J342" s="152" t="s">
        <v>470</v>
      </c>
      <c r="K342" s="152" t="s">
        <v>964</v>
      </c>
      <c r="L342" s="152" t="s">
        <v>471</v>
      </c>
      <c r="M342" s="152" t="s">
        <v>472</v>
      </c>
      <c r="N342" s="152" t="s">
        <v>467</v>
      </c>
      <c r="O342" s="152" t="s">
        <v>469</v>
      </c>
      <c r="P342" s="152" t="s">
        <v>79</v>
      </c>
      <c r="Q342" s="152" t="s">
        <v>318</v>
      </c>
      <c r="R342" s="152" t="s">
        <v>473</v>
      </c>
      <c r="S342" s="152" t="s">
        <v>474</v>
      </c>
      <c r="T342" s="152" t="s">
        <v>475</v>
      </c>
      <c r="U342" s="152" t="s">
        <v>476</v>
      </c>
      <c r="V342" s="152" t="s">
        <v>377</v>
      </c>
      <c r="W342" s="152" t="s">
        <v>378</v>
      </c>
      <c r="X342" s="152" t="s">
        <v>320</v>
      </c>
      <c r="Y342" s="152" t="s">
        <v>468</v>
      </c>
      <c r="Z342" s="152" t="s">
        <v>477</v>
      </c>
      <c r="AA342" s="152" t="s">
        <v>478</v>
      </c>
      <c r="AB342" s="152" t="s">
        <v>965</v>
      </c>
      <c r="AC342" s="70" t="str">
        <f t="shared" si="15"/>
        <v>0172</v>
      </c>
      <c r="AD342" s="70" t="str">
        <f t="shared" si="16"/>
        <v>09268990172</v>
      </c>
      <c r="AE342" s="70" t="str">
        <f t="shared" si="17"/>
        <v>0926899017241232</v>
      </c>
      <c r="AF342" s="69">
        <v>628335123</v>
      </c>
      <c r="AG342">
        <v>620131151</v>
      </c>
      <c r="AI342">
        <v>620131151</v>
      </c>
      <c r="AJ342">
        <v>620131151</v>
      </c>
      <c r="AK342"/>
    </row>
    <row r="343" spans="1:41">
      <c r="A343" s="152" t="s">
        <v>361</v>
      </c>
      <c r="B343" s="152" t="s">
        <v>962</v>
      </c>
      <c r="C343" s="152" t="s">
        <v>963</v>
      </c>
      <c r="D343" s="152" t="s">
        <v>964</v>
      </c>
      <c r="E343" s="152" t="s">
        <v>300</v>
      </c>
      <c r="F343" s="152" t="s">
        <v>467</v>
      </c>
      <c r="G343" s="152" t="s">
        <v>468</v>
      </c>
      <c r="H343" s="152" t="s">
        <v>469</v>
      </c>
      <c r="I343" s="152" t="s">
        <v>318</v>
      </c>
      <c r="J343" s="152" t="s">
        <v>470</v>
      </c>
      <c r="K343" s="152" t="s">
        <v>964</v>
      </c>
      <c r="L343" s="152" t="s">
        <v>471</v>
      </c>
      <c r="M343" s="152" t="s">
        <v>472</v>
      </c>
      <c r="N343" s="152" t="s">
        <v>467</v>
      </c>
      <c r="O343" s="152" t="s">
        <v>469</v>
      </c>
      <c r="P343" s="152" t="s">
        <v>79</v>
      </c>
      <c r="Q343" s="152" t="s">
        <v>318</v>
      </c>
      <c r="R343" s="152" t="s">
        <v>473</v>
      </c>
      <c r="S343" s="152" t="s">
        <v>474</v>
      </c>
      <c r="T343" s="152" t="s">
        <v>475</v>
      </c>
      <c r="U343" s="152" t="s">
        <v>476</v>
      </c>
      <c r="V343" s="152" t="s">
        <v>377</v>
      </c>
      <c r="W343" s="152" t="s">
        <v>378</v>
      </c>
      <c r="X343" s="152" t="s">
        <v>320</v>
      </c>
      <c r="Y343" s="152" t="s">
        <v>468</v>
      </c>
      <c r="Z343" s="152" t="s">
        <v>912</v>
      </c>
      <c r="AA343" s="152" t="s">
        <v>913</v>
      </c>
      <c r="AB343" s="152" t="s">
        <v>965</v>
      </c>
      <c r="AC343" s="70" t="str">
        <f t="shared" si="15"/>
        <v>0178</v>
      </c>
      <c r="AD343" s="70" t="str">
        <f t="shared" si="16"/>
        <v>09268990178</v>
      </c>
      <c r="AE343" s="70" t="str">
        <f t="shared" si="17"/>
        <v>0926899017841232</v>
      </c>
      <c r="AF343" s="69">
        <v>228676323</v>
      </c>
      <c r="AG343">
        <v>229378625</v>
      </c>
      <c r="AI343">
        <v>229378625</v>
      </c>
      <c r="AJ343">
        <v>229378625</v>
      </c>
      <c r="AK343"/>
    </row>
    <row r="344" spans="1:41">
      <c r="A344" s="152" t="s">
        <v>361</v>
      </c>
      <c r="B344" s="152" t="s">
        <v>962</v>
      </c>
      <c r="C344" s="152" t="s">
        <v>963</v>
      </c>
      <c r="D344" s="152" t="s">
        <v>964</v>
      </c>
      <c r="E344" s="152" t="s">
        <v>300</v>
      </c>
      <c r="F344" s="152" t="s">
        <v>519</v>
      </c>
      <c r="G344" s="152" t="s">
        <v>520</v>
      </c>
      <c r="H344" s="152" t="s">
        <v>966</v>
      </c>
      <c r="I344" s="152" t="s">
        <v>967</v>
      </c>
      <c r="J344" s="152" t="s">
        <v>968</v>
      </c>
      <c r="K344" s="152" t="s">
        <v>964</v>
      </c>
      <c r="L344" s="152" t="s">
        <v>393</v>
      </c>
      <c r="M344" s="152" t="s">
        <v>485</v>
      </c>
      <c r="N344" s="152" t="s">
        <v>519</v>
      </c>
      <c r="O344" s="152" t="s">
        <v>966</v>
      </c>
      <c r="P344" s="152" t="s">
        <v>47</v>
      </c>
      <c r="Q344" s="152" t="s">
        <v>969</v>
      </c>
      <c r="R344" s="152" t="s">
        <v>970</v>
      </c>
      <c r="S344" s="152" t="s">
        <v>971</v>
      </c>
      <c r="T344" s="152" t="s">
        <v>398</v>
      </c>
      <c r="U344" s="152" t="s">
        <v>399</v>
      </c>
      <c r="V344" s="152" t="s">
        <v>377</v>
      </c>
      <c r="W344" s="152" t="s">
        <v>378</v>
      </c>
      <c r="X344" s="152" t="s">
        <v>42</v>
      </c>
      <c r="Y344" s="152" t="s">
        <v>379</v>
      </c>
      <c r="Z344" s="152" t="s">
        <v>477</v>
      </c>
      <c r="AA344" s="152" t="s">
        <v>478</v>
      </c>
      <c r="AB344" s="152" t="s">
        <v>972</v>
      </c>
      <c r="AC344" s="70" t="str">
        <f t="shared" si="15"/>
        <v>0172</v>
      </c>
      <c r="AD344" s="70" t="str">
        <f t="shared" si="16"/>
        <v>19498830172</v>
      </c>
      <c r="AE344" s="70" t="str">
        <f t="shared" si="17"/>
        <v>1949883017241232</v>
      </c>
      <c r="AF344" s="69">
        <v>61281</v>
      </c>
      <c r="AG344">
        <v>61281</v>
      </c>
      <c r="AI344">
        <v>61281</v>
      </c>
      <c r="AJ344">
        <v>61281</v>
      </c>
      <c r="AK344"/>
    </row>
    <row r="345" spans="1:41">
      <c r="A345" s="152" t="s">
        <v>361</v>
      </c>
      <c r="B345" s="152" t="s">
        <v>973</v>
      </c>
      <c r="C345" s="152" t="s">
        <v>974</v>
      </c>
      <c r="D345" s="152" t="s">
        <v>973</v>
      </c>
      <c r="E345" s="152" t="s">
        <v>301</v>
      </c>
      <c r="F345" s="152" t="s">
        <v>275</v>
      </c>
      <c r="G345" s="152" t="s">
        <v>390</v>
      </c>
      <c r="H345" s="152" t="s">
        <v>391</v>
      </c>
      <c r="I345" s="152" t="s">
        <v>312</v>
      </c>
      <c r="J345" s="152" t="s">
        <v>392</v>
      </c>
      <c r="K345" s="152" t="s">
        <v>973</v>
      </c>
      <c r="L345" s="152" t="s">
        <v>393</v>
      </c>
      <c r="M345" s="152" t="s">
        <v>394</v>
      </c>
      <c r="N345" s="152" t="s">
        <v>275</v>
      </c>
      <c r="O345" s="152" t="s">
        <v>391</v>
      </c>
      <c r="P345" s="152" t="s">
        <v>79</v>
      </c>
      <c r="Q345" s="152" t="s">
        <v>312</v>
      </c>
      <c r="R345" s="152" t="s">
        <v>396</v>
      </c>
      <c r="S345" s="152" t="s">
        <v>397</v>
      </c>
      <c r="T345" s="152" t="s">
        <v>398</v>
      </c>
      <c r="U345" s="152" t="s">
        <v>399</v>
      </c>
      <c r="V345" s="152" t="s">
        <v>377</v>
      </c>
      <c r="W345" s="152" t="s">
        <v>378</v>
      </c>
      <c r="X345" s="152" t="s">
        <v>51</v>
      </c>
      <c r="Y345" s="152" t="s">
        <v>489</v>
      </c>
      <c r="Z345" s="152" t="s">
        <v>477</v>
      </c>
      <c r="AA345" s="152" t="s">
        <v>478</v>
      </c>
      <c r="AB345" s="152" t="s">
        <v>313</v>
      </c>
      <c r="AC345" s="70" t="str">
        <f t="shared" si="15"/>
        <v>0172</v>
      </c>
      <c r="AD345" s="70" t="str">
        <f t="shared" si="16"/>
        <v>19496540172</v>
      </c>
      <c r="AE345" s="70" t="str">
        <f t="shared" si="17"/>
        <v>1949654017241903</v>
      </c>
      <c r="AF345" s="69">
        <v>20000</v>
      </c>
      <c r="AG345"/>
      <c r="AJ345"/>
      <c r="AK345"/>
    </row>
    <row r="346" spans="1:41">
      <c r="A346" s="152" t="s">
        <v>361</v>
      </c>
      <c r="B346" s="152" t="s">
        <v>973</v>
      </c>
      <c r="C346" s="152" t="s">
        <v>974</v>
      </c>
      <c r="D346" s="152" t="s">
        <v>973</v>
      </c>
      <c r="E346" s="152" t="s">
        <v>301</v>
      </c>
      <c r="F346" s="152" t="s">
        <v>275</v>
      </c>
      <c r="G346" s="152" t="s">
        <v>390</v>
      </c>
      <c r="H346" s="152" t="s">
        <v>391</v>
      </c>
      <c r="I346" s="152" t="s">
        <v>312</v>
      </c>
      <c r="J346" s="152" t="s">
        <v>392</v>
      </c>
      <c r="K346" s="152" t="s">
        <v>973</v>
      </c>
      <c r="L346" s="152" t="s">
        <v>393</v>
      </c>
      <c r="M346" s="152" t="s">
        <v>394</v>
      </c>
      <c r="N346" s="152" t="s">
        <v>275</v>
      </c>
      <c r="O346" s="152" t="s">
        <v>391</v>
      </c>
      <c r="P346" s="152" t="s">
        <v>79</v>
      </c>
      <c r="Q346" s="152" t="s">
        <v>312</v>
      </c>
      <c r="R346" s="152" t="s">
        <v>396</v>
      </c>
      <c r="S346" s="152" t="s">
        <v>397</v>
      </c>
      <c r="T346" s="152" t="s">
        <v>398</v>
      </c>
      <c r="U346" s="152" t="s">
        <v>399</v>
      </c>
      <c r="V346" s="152" t="s">
        <v>377</v>
      </c>
      <c r="W346" s="152" t="s">
        <v>378</v>
      </c>
      <c r="X346" s="152" t="s">
        <v>42</v>
      </c>
      <c r="Y346" s="152" t="s">
        <v>379</v>
      </c>
      <c r="Z346" s="152" t="s">
        <v>477</v>
      </c>
      <c r="AA346" s="152" t="s">
        <v>478</v>
      </c>
      <c r="AB346" s="152" t="s">
        <v>313</v>
      </c>
      <c r="AC346" s="70" t="str">
        <f t="shared" si="15"/>
        <v>0172</v>
      </c>
      <c r="AD346" s="70" t="str">
        <f t="shared" si="16"/>
        <v>19496530172</v>
      </c>
      <c r="AE346" s="70" t="str">
        <f t="shared" si="17"/>
        <v>1949653017241903</v>
      </c>
      <c r="AF346" s="69">
        <v>30000</v>
      </c>
      <c r="AG346">
        <v>30000</v>
      </c>
      <c r="AI346">
        <v>30000</v>
      </c>
      <c r="AJ346">
        <v>30000</v>
      </c>
      <c r="AK346"/>
    </row>
    <row r="347" spans="1:41">
      <c r="A347" s="152" t="s">
        <v>361</v>
      </c>
      <c r="B347" s="152" t="s">
        <v>973</v>
      </c>
      <c r="C347" s="152" t="s">
        <v>974</v>
      </c>
      <c r="D347" s="152" t="s">
        <v>973</v>
      </c>
      <c r="E347" s="152" t="s">
        <v>301</v>
      </c>
      <c r="F347" s="152" t="s">
        <v>467</v>
      </c>
      <c r="G347" s="152" t="s">
        <v>468</v>
      </c>
      <c r="H347" s="152" t="s">
        <v>469</v>
      </c>
      <c r="I347" s="152" t="s">
        <v>318</v>
      </c>
      <c r="J347" s="152" t="s">
        <v>470</v>
      </c>
      <c r="K347" s="152" t="s">
        <v>973</v>
      </c>
      <c r="L347" s="152" t="s">
        <v>471</v>
      </c>
      <c r="M347" s="152" t="s">
        <v>472</v>
      </c>
      <c r="N347" s="152" t="s">
        <v>467</v>
      </c>
      <c r="O347" s="152" t="s">
        <v>469</v>
      </c>
      <c r="P347" s="152" t="s">
        <v>79</v>
      </c>
      <c r="Q347" s="152" t="s">
        <v>318</v>
      </c>
      <c r="R347" s="152" t="s">
        <v>473</v>
      </c>
      <c r="S347" s="152" t="s">
        <v>474</v>
      </c>
      <c r="T347" s="152" t="s">
        <v>475</v>
      </c>
      <c r="U347" s="152" t="s">
        <v>476</v>
      </c>
      <c r="V347" s="152" t="s">
        <v>377</v>
      </c>
      <c r="W347" s="152" t="s">
        <v>378</v>
      </c>
      <c r="X347" s="152" t="s">
        <v>320</v>
      </c>
      <c r="Y347" s="152" t="s">
        <v>468</v>
      </c>
      <c r="Z347" s="152" t="s">
        <v>477</v>
      </c>
      <c r="AA347" s="152" t="s">
        <v>478</v>
      </c>
      <c r="AB347" s="152" t="s">
        <v>319</v>
      </c>
      <c r="AC347" s="70" t="str">
        <f t="shared" si="15"/>
        <v>0172</v>
      </c>
      <c r="AD347" s="70" t="str">
        <f t="shared" si="16"/>
        <v>09266590172</v>
      </c>
      <c r="AE347" s="70" t="str">
        <f t="shared" si="17"/>
        <v>0926659017241903</v>
      </c>
      <c r="AG347">
        <v>13444783</v>
      </c>
      <c r="AI347">
        <v>13444783</v>
      </c>
      <c r="AJ347">
        <v>13444783</v>
      </c>
      <c r="AK347"/>
    </row>
    <row r="348" spans="1:41">
      <c r="A348" s="152" t="s">
        <v>361</v>
      </c>
      <c r="B348" s="152" t="s">
        <v>973</v>
      </c>
      <c r="C348" s="152" t="s">
        <v>974</v>
      </c>
      <c r="D348" s="152" t="s">
        <v>973</v>
      </c>
      <c r="E348" s="152" t="s">
        <v>301</v>
      </c>
      <c r="F348" s="152" t="s">
        <v>519</v>
      </c>
      <c r="G348" s="152" t="s">
        <v>520</v>
      </c>
      <c r="H348" s="152" t="s">
        <v>975</v>
      </c>
      <c r="I348" s="152" t="s">
        <v>315</v>
      </c>
      <c r="J348" s="152" t="s">
        <v>976</v>
      </c>
      <c r="K348" s="152" t="s">
        <v>973</v>
      </c>
      <c r="L348" s="152" t="s">
        <v>393</v>
      </c>
      <c r="M348" s="152" t="s">
        <v>977</v>
      </c>
      <c r="N348" s="152" t="s">
        <v>519</v>
      </c>
      <c r="O348" s="152" t="s">
        <v>975</v>
      </c>
      <c r="P348" s="152" t="s">
        <v>52</v>
      </c>
      <c r="Q348" s="152" t="s">
        <v>978</v>
      </c>
      <c r="R348" s="152" t="s">
        <v>979</v>
      </c>
      <c r="S348" s="152" t="s">
        <v>980</v>
      </c>
      <c r="T348" s="152" t="s">
        <v>398</v>
      </c>
      <c r="U348" s="152" t="s">
        <v>399</v>
      </c>
      <c r="V348" s="152" t="s">
        <v>377</v>
      </c>
      <c r="W348" s="152" t="s">
        <v>378</v>
      </c>
      <c r="X348" s="152" t="s">
        <v>42</v>
      </c>
      <c r="Y348" s="152" t="s">
        <v>379</v>
      </c>
      <c r="Z348" s="152" t="s">
        <v>380</v>
      </c>
      <c r="AA348" s="152" t="s">
        <v>381</v>
      </c>
      <c r="AB348" s="152" t="s">
        <v>317</v>
      </c>
      <c r="AC348" s="70" t="str">
        <f t="shared" si="15"/>
        <v>0100</v>
      </c>
      <c r="AD348" s="70" t="str">
        <f t="shared" si="16"/>
        <v>20530430100</v>
      </c>
      <c r="AE348" s="70" t="str">
        <f t="shared" si="17"/>
        <v>2053043010041903</v>
      </c>
      <c r="AG348"/>
      <c r="AI348">
        <v>1491980</v>
      </c>
      <c r="AJ348">
        <v>1491980</v>
      </c>
      <c r="AK348"/>
    </row>
    <row r="349" spans="1:41">
      <c r="A349" s="152" t="s">
        <v>361</v>
      </c>
      <c r="B349" s="152" t="s">
        <v>973</v>
      </c>
      <c r="C349" s="152" t="s">
        <v>974</v>
      </c>
      <c r="D349" s="152" t="s">
        <v>973</v>
      </c>
      <c r="E349" s="152" t="s">
        <v>301</v>
      </c>
      <c r="F349" s="152" t="s">
        <v>519</v>
      </c>
      <c r="G349" s="152" t="s">
        <v>520</v>
      </c>
      <c r="H349" s="152" t="s">
        <v>975</v>
      </c>
      <c r="I349" s="152" t="s">
        <v>315</v>
      </c>
      <c r="J349" s="152" t="s">
        <v>976</v>
      </c>
      <c r="K349" s="152" t="s">
        <v>973</v>
      </c>
      <c r="L349" s="152" t="s">
        <v>393</v>
      </c>
      <c r="M349" s="152" t="s">
        <v>977</v>
      </c>
      <c r="N349" s="152" t="s">
        <v>519</v>
      </c>
      <c r="O349" s="152" t="s">
        <v>975</v>
      </c>
      <c r="P349" s="152" t="s">
        <v>39</v>
      </c>
      <c r="Q349" s="152" t="s">
        <v>981</v>
      </c>
      <c r="R349" s="152" t="s">
        <v>979</v>
      </c>
      <c r="S349" s="152" t="s">
        <v>980</v>
      </c>
      <c r="T349" s="152" t="s">
        <v>398</v>
      </c>
      <c r="U349" s="152" t="s">
        <v>399</v>
      </c>
      <c r="V349" s="152" t="s">
        <v>377</v>
      </c>
      <c r="W349" s="152" t="s">
        <v>378</v>
      </c>
      <c r="X349" s="152" t="s">
        <v>51</v>
      </c>
      <c r="Y349" s="152" t="s">
        <v>489</v>
      </c>
      <c r="Z349" s="152" t="s">
        <v>477</v>
      </c>
      <c r="AA349" s="152" t="s">
        <v>478</v>
      </c>
      <c r="AB349" s="152" t="s">
        <v>316</v>
      </c>
      <c r="AC349" s="70" t="str">
        <f t="shared" si="15"/>
        <v>0172</v>
      </c>
      <c r="AD349" s="70" t="str">
        <f t="shared" si="16"/>
        <v>19496640172</v>
      </c>
      <c r="AE349" s="70" t="str">
        <f t="shared" si="17"/>
        <v>1949664017241903</v>
      </c>
      <c r="AF349" s="69">
        <v>300000</v>
      </c>
      <c r="AG349"/>
      <c r="AJ349"/>
      <c r="AK349"/>
    </row>
    <row r="350" spans="1:41">
      <c r="A350" s="152" t="s">
        <v>361</v>
      </c>
      <c r="B350" s="152" t="s">
        <v>973</v>
      </c>
      <c r="C350" s="152" t="s">
        <v>974</v>
      </c>
      <c r="D350" s="152" t="s">
        <v>973</v>
      </c>
      <c r="E350" s="152" t="s">
        <v>301</v>
      </c>
      <c r="F350" s="152" t="s">
        <v>519</v>
      </c>
      <c r="G350" s="152" t="s">
        <v>520</v>
      </c>
      <c r="H350" s="152" t="s">
        <v>975</v>
      </c>
      <c r="I350" s="152" t="s">
        <v>315</v>
      </c>
      <c r="J350" s="152" t="s">
        <v>976</v>
      </c>
      <c r="K350" s="152" t="s">
        <v>973</v>
      </c>
      <c r="L350" s="152" t="s">
        <v>393</v>
      </c>
      <c r="M350" s="152" t="s">
        <v>977</v>
      </c>
      <c r="N350" s="152" t="s">
        <v>519</v>
      </c>
      <c r="O350" s="152" t="s">
        <v>975</v>
      </c>
      <c r="P350" s="152" t="s">
        <v>39</v>
      </c>
      <c r="Q350" s="152" t="s">
        <v>981</v>
      </c>
      <c r="R350" s="152" t="s">
        <v>979</v>
      </c>
      <c r="S350" s="152" t="s">
        <v>980</v>
      </c>
      <c r="T350" s="152" t="s">
        <v>398</v>
      </c>
      <c r="U350" s="152" t="s">
        <v>399</v>
      </c>
      <c r="V350" s="152" t="s">
        <v>377</v>
      </c>
      <c r="W350" s="152" t="s">
        <v>378</v>
      </c>
      <c r="X350" s="152" t="s">
        <v>42</v>
      </c>
      <c r="Y350" s="152" t="s">
        <v>379</v>
      </c>
      <c r="Z350" s="152" t="s">
        <v>380</v>
      </c>
      <c r="AA350" s="152" t="s">
        <v>381</v>
      </c>
      <c r="AB350" s="152" t="s">
        <v>316</v>
      </c>
      <c r="AC350" s="70" t="str">
        <f t="shared" si="15"/>
        <v>0100</v>
      </c>
      <c r="AD350" s="70" t="str">
        <f t="shared" si="16"/>
        <v>19496630100</v>
      </c>
      <c r="AE350" s="70" t="str">
        <f t="shared" si="17"/>
        <v>1949663010041903</v>
      </c>
      <c r="AG350">
        <v>0</v>
      </c>
      <c r="AI350">
        <v>1458020</v>
      </c>
      <c r="AJ350">
        <v>12816.87</v>
      </c>
      <c r="AK350">
        <v>194227</v>
      </c>
      <c r="AM350">
        <v>1250976.1299999999</v>
      </c>
    </row>
    <row r="351" spans="1:41">
      <c r="A351" s="152" t="s">
        <v>361</v>
      </c>
      <c r="B351" s="152" t="s">
        <v>973</v>
      </c>
      <c r="C351" s="152" t="s">
        <v>974</v>
      </c>
      <c r="D351" s="152" t="s">
        <v>973</v>
      </c>
      <c r="E351" s="152" t="s">
        <v>301</v>
      </c>
      <c r="F351" s="152" t="s">
        <v>519</v>
      </c>
      <c r="G351" s="152" t="s">
        <v>520</v>
      </c>
      <c r="H351" s="152" t="s">
        <v>975</v>
      </c>
      <c r="I351" s="152" t="s">
        <v>315</v>
      </c>
      <c r="J351" s="152" t="s">
        <v>976</v>
      </c>
      <c r="K351" s="152" t="s">
        <v>973</v>
      </c>
      <c r="L351" s="152" t="s">
        <v>393</v>
      </c>
      <c r="M351" s="152" t="s">
        <v>977</v>
      </c>
      <c r="N351" s="152" t="s">
        <v>519</v>
      </c>
      <c r="O351" s="152" t="s">
        <v>975</v>
      </c>
      <c r="P351" s="152" t="s">
        <v>39</v>
      </c>
      <c r="Q351" s="152" t="s">
        <v>981</v>
      </c>
      <c r="R351" s="152" t="s">
        <v>979</v>
      </c>
      <c r="S351" s="152" t="s">
        <v>980</v>
      </c>
      <c r="T351" s="152" t="s">
        <v>398</v>
      </c>
      <c r="U351" s="152" t="s">
        <v>399</v>
      </c>
      <c r="V351" s="152" t="s">
        <v>377</v>
      </c>
      <c r="W351" s="152" t="s">
        <v>378</v>
      </c>
      <c r="X351" s="152" t="s">
        <v>42</v>
      </c>
      <c r="Y351" s="152" t="s">
        <v>379</v>
      </c>
      <c r="Z351" s="152" t="s">
        <v>477</v>
      </c>
      <c r="AA351" s="152" t="s">
        <v>478</v>
      </c>
      <c r="AB351" s="152" t="s">
        <v>316</v>
      </c>
      <c r="AC351" s="70" t="str">
        <f t="shared" si="15"/>
        <v>0172</v>
      </c>
      <c r="AD351" s="70" t="str">
        <f t="shared" si="16"/>
        <v>19496630172</v>
      </c>
      <c r="AE351" s="70" t="str">
        <f t="shared" si="17"/>
        <v>1949663017241903</v>
      </c>
      <c r="AF351" s="69">
        <v>13250000</v>
      </c>
      <c r="AG351">
        <v>124107</v>
      </c>
      <c r="AI351">
        <v>0</v>
      </c>
      <c r="AJ351">
        <v>0</v>
      </c>
      <c r="AK351">
        <v>0</v>
      </c>
    </row>
    <row r="352" spans="1:41">
      <c r="A352" t="s">
        <v>361</v>
      </c>
      <c r="B352" t="s">
        <v>973</v>
      </c>
      <c r="C352" t="s">
        <v>974</v>
      </c>
      <c r="D352" t="s">
        <v>973</v>
      </c>
      <c r="E352" t="s">
        <v>301</v>
      </c>
      <c r="F352" t="s">
        <v>519</v>
      </c>
      <c r="G352" t="s">
        <v>520</v>
      </c>
      <c r="H352" t="s">
        <v>975</v>
      </c>
      <c r="I352" t="s">
        <v>315</v>
      </c>
      <c r="J352" t="s">
        <v>976</v>
      </c>
      <c r="K352" t="s">
        <v>973</v>
      </c>
      <c r="L352" t="s">
        <v>393</v>
      </c>
      <c r="M352" t="s">
        <v>977</v>
      </c>
      <c r="N352" t="s">
        <v>519</v>
      </c>
      <c r="O352" t="s">
        <v>975</v>
      </c>
      <c r="P352" t="s">
        <v>39</v>
      </c>
      <c r="Q352" t="s">
        <v>981</v>
      </c>
      <c r="R352" t="s">
        <v>979</v>
      </c>
      <c r="S352" t="s">
        <v>980</v>
      </c>
      <c r="T352" t="s">
        <v>398</v>
      </c>
      <c r="U352" t="s">
        <v>399</v>
      </c>
      <c r="V352" t="s">
        <v>377</v>
      </c>
      <c r="W352" t="s">
        <v>378</v>
      </c>
      <c r="X352" t="s">
        <v>42</v>
      </c>
      <c r="Y352" t="s">
        <v>379</v>
      </c>
      <c r="Z352" t="s">
        <v>982</v>
      </c>
      <c r="AA352" t="s">
        <v>983</v>
      </c>
      <c r="AB352" t="s">
        <v>316</v>
      </c>
      <c r="AC352" s="70" t="str">
        <f t="shared" si="15"/>
        <v>0172</v>
      </c>
      <c r="AD352" s="70" t="str">
        <f t="shared" si="16"/>
        <v>19496630172</v>
      </c>
      <c r="AE352" s="70" t="str">
        <f t="shared" si="17"/>
        <v>1949663017241903</v>
      </c>
      <c r="AG352">
        <v>13125893</v>
      </c>
      <c r="AI352">
        <v>13125893</v>
      </c>
      <c r="AJ352">
        <v>0</v>
      </c>
      <c r="AK352"/>
      <c r="AM352">
        <v>13125893</v>
      </c>
      <c r="AN352">
        <v>12652466.359999999</v>
      </c>
      <c r="AO352">
        <v>12193071.91</v>
      </c>
    </row>
    <row r="353" spans="1:41">
      <c r="A353" t="s">
        <v>361</v>
      </c>
      <c r="B353" t="s">
        <v>973</v>
      </c>
      <c r="C353" t="s">
        <v>974</v>
      </c>
      <c r="D353" t="s">
        <v>973</v>
      </c>
      <c r="E353" t="s">
        <v>301</v>
      </c>
      <c r="F353" t="s">
        <v>519</v>
      </c>
      <c r="G353" t="s">
        <v>520</v>
      </c>
      <c r="H353" t="s">
        <v>975</v>
      </c>
      <c r="I353" t="s">
        <v>315</v>
      </c>
      <c r="J353" t="s">
        <v>976</v>
      </c>
      <c r="K353" t="s">
        <v>973</v>
      </c>
      <c r="L353" t="s">
        <v>393</v>
      </c>
      <c r="M353" t="s">
        <v>977</v>
      </c>
      <c r="N353" t="s">
        <v>519</v>
      </c>
      <c r="O353" t="s">
        <v>975</v>
      </c>
      <c r="P353" t="s">
        <v>39</v>
      </c>
      <c r="Q353" t="s">
        <v>981</v>
      </c>
      <c r="R353" t="s">
        <v>979</v>
      </c>
      <c r="S353" t="s">
        <v>980</v>
      </c>
      <c r="T353" t="s">
        <v>398</v>
      </c>
      <c r="U353" t="s">
        <v>399</v>
      </c>
      <c r="V353" t="s">
        <v>377</v>
      </c>
      <c r="W353" t="s">
        <v>378</v>
      </c>
      <c r="X353" t="s">
        <v>42</v>
      </c>
      <c r="Y353" t="s">
        <v>379</v>
      </c>
      <c r="Z353" t="s">
        <v>984</v>
      </c>
      <c r="AA353" t="s">
        <v>985</v>
      </c>
      <c r="AB353" t="s">
        <v>316</v>
      </c>
      <c r="AC353" s="70" t="str">
        <f t="shared" si="15"/>
        <v>0100</v>
      </c>
      <c r="AD353" s="70" t="str">
        <f t="shared" si="16"/>
        <v>19496630100</v>
      </c>
      <c r="AE353" s="70" t="str">
        <f t="shared" si="17"/>
        <v>1949663010041903</v>
      </c>
      <c r="AG353">
        <v>0</v>
      </c>
      <c r="AI353">
        <v>0</v>
      </c>
      <c r="AJ353">
        <v>0</v>
      </c>
      <c r="AK353"/>
    </row>
    <row r="354" spans="1:41">
      <c r="A354" t="s">
        <v>361</v>
      </c>
      <c r="B354" t="s">
        <v>973</v>
      </c>
      <c r="C354" t="s">
        <v>974</v>
      </c>
      <c r="D354" t="s">
        <v>986</v>
      </c>
      <c r="E354" t="s">
        <v>303</v>
      </c>
      <c r="F354" t="s">
        <v>519</v>
      </c>
      <c r="G354" t="s">
        <v>520</v>
      </c>
      <c r="H354" t="s">
        <v>987</v>
      </c>
      <c r="I354" t="s">
        <v>321</v>
      </c>
      <c r="J354" t="s">
        <v>988</v>
      </c>
      <c r="K354" t="s">
        <v>986</v>
      </c>
      <c r="L354" t="s">
        <v>393</v>
      </c>
      <c r="M354" t="s">
        <v>977</v>
      </c>
      <c r="N354" t="s">
        <v>519</v>
      </c>
      <c r="O354" t="s">
        <v>987</v>
      </c>
      <c r="P354" t="s">
        <v>79</v>
      </c>
      <c r="Q354" t="s">
        <v>989</v>
      </c>
      <c r="R354" t="s">
        <v>990</v>
      </c>
      <c r="S354" t="s">
        <v>991</v>
      </c>
      <c r="T354" t="s">
        <v>475</v>
      </c>
      <c r="U354" t="s">
        <v>476</v>
      </c>
      <c r="V354" t="s">
        <v>377</v>
      </c>
      <c r="W354" t="s">
        <v>378</v>
      </c>
      <c r="X354" t="s">
        <v>324</v>
      </c>
      <c r="Y354" t="s">
        <v>992</v>
      </c>
      <c r="Z354" t="s">
        <v>993</v>
      </c>
      <c r="AA354" t="s">
        <v>994</v>
      </c>
      <c r="AB354" t="s">
        <v>322</v>
      </c>
      <c r="AC354" s="70" t="str">
        <f t="shared" si="15"/>
        <v>0166</v>
      </c>
      <c r="AD354" s="70" t="str">
        <f t="shared" si="16"/>
        <v>17403650166</v>
      </c>
      <c r="AE354" s="70" t="str">
        <f t="shared" si="17"/>
        <v>1740365016641903</v>
      </c>
      <c r="AF354" s="69">
        <v>45070862</v>
      </c>
      <c r="AG354">
        <v>0</v>
      </c>
      <c r="AI354">
        <v>0</v>
      </c>
      <c r="AJ354">
        <v>0</v>
      </c>
      <c r="AK354"/>
    </row>
    <row r="355" spans="1:41">
      <c r="A355" t="s">
        <v>361</v>
      </c>
      <c r="B355" t="s">
        <v>973</v>
      </c>
      <c r="C355" t="s">
        <v>974</v>
      </c>
      <c r="D355" t="s">
        <v>986</v>
      </c>
      <c r="E355" t="s">
        <v>303</v>
      </c>
      <c r="F355" t="s">
        <v>519</v>
      </c>
      <c r="G355" t="s">
        <v>520</v>
      </c>
      <c r="H355" t="s">
        <v>987</v>
      </c>
      <c r="I355" t="s">
        <v>321</v>
      </c>
      <c r="J355" t="s">
        <v>988</v>
      </c>
      <c r="K355" t="s">
        <v>986</v>
      </c>
      <c r="L355" t="s">
        <v>393</v>
      </c>
      <c r="M355" t="s">
        <v>977</v>
      </c>
      <c r="N355" t="s">
        <v>519</v>
      </c>
      <c r="O355" t="s">
        <v>987</v>
      </c>
      <c r="P355" t="s">
        <v>79</v>
      </c>
      <c r="Q355" t="s">
        <v>989</v>
      </c>
      <c r="R355" t="s">
        <v>990</v>
      </c>
      <c r="S355" t="s">
        <v>991</v>
      </c>
      <c r="T355" t="s">
        <v>475</v>
      </c>
      <c r="U355" t="s">
        <v>476</v>
      </c>
      <c r="V355" t="s">
        <v>377</v>
      </c>
      <c r="W355" t="s">
        <v>378</v>
      </c>
      <c r="X355" t="s">
        <v>324</v>
      </c>
      <c r="Y355" t="s">
        <v>992</v>
      </c>
      <c r="Z355" t="s">
        <v>995</v>
      </c>
      <c r="AA355" t="s">
        <v>996</v>
      </c>
      <c r="AB355" t="s">
        <v>322</v>
      </c>
      <c r="AC355" s="70" t="str">
        <f t="shared" si="15"/>
        <v>0166</v>
      </c>
      <c r="AD355" s="70" t="str">
        <f t="shared" si="16"/>
        <v>17403650166</v>
      </c>
      <c r="AE355" s="70" t="str">
        <f t="shared" si="17"/>
        <v>1740365016641903</v>
      </c>
      <c r="AG355">
        <v>45070862</v>
      </c>
      <c r="AI355">
        <v>45070862</v>
      </c>
      <c r="AJ355">
        <v>0</v>
      </c>
      <c r="AK355"/>
      <c r="AM355">
        <v>45070862</v>
      </c>
    </row>
    <row r="356" spans="1:41">
      <c r="A356" t="s">
        <v>361</v>
      </c>
      <c r="B356" t="s">
        <v>973</v>
      </c>
      <c r="C356" t="s">
        <v>974</v>
      </c>
      <c r="D356" t="s">
        <v>986</v>
      </c>
      <c r="E356" t="s">
        <v>303</v>
      </c>
      <c r="F356" t="s">
        <v>519</v>
      </c>
      <c r="G356" t="s">
        <v>520</v>
      </c>
      <c r="H356" t="s">
        <v>987</v>
      </c>
      <c r="I356" t="s">
        <v>321</v>
      </c>
      <c r="J356" t="s">
        <v>988</v>
      </c>
      <c r="K356" t="s">
        <v>986</v>
      </c>
      <c r="L356" t="s">
        <v>393</v>
      </c>
      <c r="M356" t="s">
        <v>977</v>
      </c>
      <c r="N356" t="s">
        <v>519</v>
      </c>
      <c r="O356" t="s">
        <v>987</v>
      </c>
      <c r="P356" t="s">
        <v>79</v>
      </c>
      <c r="Q356" t="s">
        <v>989</v>
      </c>
      <c r="R356" t="s">
        <v>990</v>
      </c>
      <c r="S356" t="s">
        <v>991</v>
      </c>
      <c r="T356" t="s">
        <v>475</v>
      </c>
      <c r="U356" t="s">
        <v>476</v>
      </c>
      <c r="V356" t="s">
        <v>377</v>
      </c>
      <c r="W356" t="s">
        <v>378</v>
      </c>
      <c r="X356" t="s">
        <v>324</v>
      </c>
      <c r="Y356" t="s">
        <v>992</v>
      </c>
      <c r="Z356" t="s">
        <v>477</v>
      </c>
      <c r="AA356" t="s">
        <v>478</v>
      </c>
      <c r="AB356" t="s">
        <v>322</v>
      </c>
      <c r="AC356" s="70" t="str">
        <f t="shared" si="15"/>
        <v>0172</v>
      </c>
      <c r="AD356" s="70" t="str">
        <f t="shared" si="16"/>
        <v>17403650172</v>
      </c>
      <c r="AE356" s="70" t="str">
        <f t="shared" si="17"/>
        <v>1740365017241903</v>
      </c>
      <c r="AF356" s="69">
        <v>262263968</v>
      </c>
      <c r="AG356">
        <v>0</v>
      </c>
      <c r="AI356">
        <v>0</v>
      </c>
      <c r="AJ356">
        <v>0</v>
      </c>
      <c r="AK356"/>
    </row>
    <row r="357" spans="1:41">
      <c r="A357" t="s">
        <v>361</v>
      </c>
      <c r="B357" t="s">
        <v>973</v>
      </c>
      <c r="C357" t="s">
        <v>974</v>
      </c>
      <c r="D357" t="s">
        <v>986</v>
      </c>
      <c r="E357" t="s">
        <v>303</v>
      </c>
      <c r="F357" t="s">
        <v>519</v>
      </c>
      <c r="G357" t="s">
        <v>520</v>
      </c>
      <c r="H357" t="s">
        <v>987</v>
      </c>
      <c r="I357" t="s">
        <v>321</v>
      </c>
      <c r="J357" t="s">
        <v>988</v>
      </c>
      <c r="K357" t="s">
        <v>986</v>
      </c>
      <c r="L357" t="s">
        <v>393</v>
      </c>
      <c r="M357" t="s">
        <v>977</v>
      </c>
      <c r="N357" t="s">
        <v>519</v>
      </c>
      <c r="O357" t="s">
        <v>987</v>
      </c>
      <c r="P357" t="s">
        <v>79</v>
      </c>
      <c r="Q357" t="s">
        <v>989</v>
      </c>
      <c r="R357" t="s">
        <v>990</v>
      </c>
      <c r="S357" t="s">
        <v>991</v>
      </c>
      <c r="T357" t="s">
        <v>475</v>
      </c>
      <c r="U357" t="s">
        <v>476</v>
      </c>
      <c r="V357" t="s">
        <v>377</v>
      </c>
      <c r="W357" t="s">
        <v>378</v>
      </c>
      <c r="X357" t="s">
        <v>324</v>
      </c>
      <c r="Y357" t="s">
        <v>992</v>
      </c>
      <c r="Z357" t="s">
        <v>982</v>
      </c>
      <c r="AA357" t="s">
        <v>983</v>
      </c>
      <c r="AB357" t="s">
        <v>322</v>
      </c>
      <c r="AC357" s="70" t="str">
        <f t="shared" si="15"/>
        <v>0172</v>
      </c>
      <c r="AD357" s="70" t="str">
        <f t="shared" si="16"/>
        <v>17403650172</v>
      </c>
      <c r="AE357" s="70" t="str">
        <f t="shared" si="17"/>
        <v>1740365017241903</v>
      </c>
      <c r="AG357">
        <v>262263968</v>
      </c>
      <c r="AI357">
        <v>262263968</v>
      </c>
      <c r="AJ357">
        <v>0</v>
      </c>
      <c r="AK357"/>
      <c r="AM357">
        <v>262263968</v>
      </c>
    </row>
    <row r="358" spans="1:41">
      <c r="A358" t="s">
        <v>361</v>
      </c>
      <c r="B358" t="s">
        <v>973</v>
      </c>
      <c r="C358" t="s">
        <v>974</v>
      </c>
      <c r="D358" t="s">
        <v>986</v>
      </c>
      <c r="E358" t="s">
        <v>303</v>
      </c>
      <c r="F358" t="s">
        <v>519</v>
      </c>
      <c r="G358" t="s">
        <v>520</v>
      </c>
      <c r="H358" t="s">
        <v>987</v>
      </c>
      <c r="I358" t="s">
        <v>321</v>
      </c>
      <c r="J358" t="s">
        <v>988</v>
      </c>
      <c r="K358" t="s">
        <v>986</v>
      </c>
      <c r="L358" t="s">
        <v>393</v>
      </c>
      <c r="M358" t="s">
        <v>977</v>
      </c>
      <c r="N358" t="s">
        <v>519</v>
      </c>
      <c r="O358" t="s">
        <v>987</v>
      </c>
      <c r="P358" t="s">
        <v>79</v>
      </c>
      <c r="Q358" t="s">
        <v>989</v>
      </c>
      <c r="R358" t="s">
        <v>990</v>
      </c>
      <c r="S358" t="s">
        <v>991</v>
      </c>
      <c r="T358" t="s">
        <v>475</v>
      </c>
      <c r="U358" t="s">
        <v>476</v>
      </c>
      <c r="V358" t="s">
        <v>377</v>
      </c>
      <c r="W358" t="s">
        <v>378</v>
      </c>
      <c r="X358" t="s">
        <v>324</v>
      </c>
      <c r="Y358" t="s">
        <v>992</v>
      </c>
      <c r="Z358" t="s">
        <v>493</v>
      </c>
      <c r="AA358" t="s">
        <v>494</v>
      </c>
      <c r="AB358" t="s">
        <v>322</v>
      </c>
      <c r="AC358" s="70" t="str">
        <f t="shared" si="15"/>
        <v>0180</v>
      </c>
      <c r="AD358" s="70" t="str">
        <f t="shared" si="16"/>
        <v>17403650180</v>
      </c>
      <c r="AE358" s="70" t="str">
        <f t="shared" si="17"/>
        <v>1740365018041903</v>
      </c>
      <c r="AF358" s="69">
        <v>61235590</v>
      </c>
      <c r="AG358">
        <v>0</v>
      </c>
      <c r="AI358">
        <v>0</v>
      </c>
      <c r="AJ358">
        <v>0</v>
      </c>
      <c r="AK358"/>
    </row>
    <row r="359" spans="1:41">
      <c r="A359" t="s">
        <v>361</v>
      </c>
      <c r="B359" t="s">
        <v>973</v>
      </c>
      <c r="C359" t="s">
        <v>974</v>
      </c>
      <c r="D359" t="s">
        <v>986</v>
      </c>
      <c r="E359" t="s">
        <v>303</v>
      </c>
      <c r="F359" t="s">
        <v>519</v>
      </c>
      <c r="G359" t="s">
        <v>520</v>
      </c>
      <c r="H359" t="s">
        <v>987</v>
      </c>
      <c r="I359" t="s">
        <v>321</v>
      </c>
      <c r="J359" t="s">
        <v>988</v>
      </c>
      <c r="K359" t="s">
        <v>986</v>
      </c>
      <c r="L359" t="s">
        <v>393</v>
      </c>
      <c r="M359" t="s">
        <v>977</v>
      </c>
      <c r="N359" t="s">
        <v>519</v>
      </c>
      <c r="O359" t="s">
        <v>987</v>
      </c>
      <c r="P359" t="s">
        <v>79</v>
      </c>
      <c r="Q359" t="s">
        <v>989</v>
      </c>
      <c r="R359" t="s">
        <v>990</v>
      </c>
      <c r="S359" t="s">
        <v>991</v>
      </c>
      <c r="T359" t="s">
        <v>475</v>
      </c>
      <c r="U359" t="s">
        <v>476</v>
      </c>
      <c r="V359" t="s">
        <v>377</v>
      </c>
      <c r="W359" t="s">
        <v>378</v>
      </c>
      <c r="X359" t="s">
        <v>324</v>
      </c>
      <c r="Y359" t="s">
        <v>992</v>
      </c>
      <c r="Z359" t="s">
        <v>997</v>
      </c>
      <c r="AA359" t="s">
        <v>998</v>
      </c>
      <c r="AB359" t="s">
        <v>322</v>
      </c>
      <c r="AC359" s="70" t="str">
        <f t="shared" si="15"/>
        <v>0180</v>
      </c>
      <c r="AD359" s="70" t="str">
        <f t="shared" si="16"/>
        <v>17403650180</v>
      </c>
      <c r="AE359" s="70" t="str">
        <f t="shared" si="17"/>
        <v>1740365018041903</v>
      </c>
      <c r="AG359">
        <v>61235590</v>
      </c>
      <c r="AI359">
        <v>61235590</v>
      </c>
      <c r="AJ359">
        <v>0</v>
      </c>
      <c r="AK359"/>
      <c r="AM359">
        <v>61235590</v>
      </c>
    </row>
    <row r="360" spans="1:41">
      <c r="A360" t="s">
        <v>361</v>
      </c>
      <c r="B360" t="s">
        <v>973</v>
      </c>
      <c r="C360" t="s">
        <v>974</v>
      </c>
      <c r="D360" t="s">
        <v>986</v>
      </c>
      <c r="E360" t="s">
        <v>303</v>
      </c>
      <c r="F360" t="s">
        <v>519</v>
      </c>
      <c r="G360" t="s">
        <v>520</v>
      </c>
      <c r="H360" t="s">
        <v>987</v>
      </c>
      <c r="I360" t="s">
        <v>321</v>
      </c>
      <c r="J360" t="s">
        <v>988</v>
      </c>
      <c r="K360" t="s">
        <v>986</v>
      </c>
      <c r="L360" t="s">
        <v>393</v>
      </c>
      <c r="M360" t="s">
        <v>977</v>
      </c>
      <c r="N360" t="s">
        <v>519</v>
      </c>
      <c r="O360" t="s">
        <v>987</v>
      </c>
      <c r="P360" t="s">
        <v>79</v>
      </c>
      <c r="Q360" t="s">
        <v>989</v>
      </c>
      <c r="R360" t="s">
        <v>990</v>
      </c>
      <c r="S360" t="s">
        <v>991</v>
      </c>
      <c r="T360" t="s">
        <v>475</v>
      </c>
      <c r="U360" t="s">
        <v>476</v>
      </c>
      <c r="V360" t="s">
        <v>377</v>
      </c>
      <c r="W360" t="s">
        <v>378</v>
      </c>
      <c r="X360" t="s">
        <v>324</v>
      </c>
      <c r="Y360" t="s">
        <v>992</v>
      </c>
      <c r="Z360" t="s">
        <v>999</v>
      </c>
      <c r="AA360" t="s">
        <v>985</v>
      </c>
      <c r="AB360" t="s">
        <v>322</v>
      </c>
      <c r="AC360" s="70" t="str">
        <f t="shared" si="15"/>
        <v>0180</v>
      </c>
      <c r="AD360" s="70" t="str">
        <f t="shared" si="16"/>
        <v>17403650180</v>
      </c>
      <c r="AE360" s="70" t="str">
        <f t="shared" si="17"/>
        <v>1740365018041903</v>
      </c>
      <c r="AG360">
        <v>0</v>
      </c>
      <c r="AI360">
        <v>0</v>
      </c>
      <c r="AJ360">
        <v>0</v>
      </c>
      <c r="AK360"/>
    </row>
    <row r="361" spans="1:41">
      <c r="A361" t="s">
        <v>361</v>
      </c>
      <c r="B361" t="s">
        <v>1000</v>
      </c>
      <c r="C361" t="s">
        <v>1001</v>
      </c>
      <c r="D361" t="s">
        <v>389</v>
      </c>
      <c r="E361" t="s">
        <v>302</v>
      </c>
      <c r="F361" t="s">
        <v>275</v>
      </c>
      <c r="G361" t="s">
        <v>390</v>
      </c>
      <c r="H361" t="s">
        <v>391</v>
      </c>
      <c r="I361" t="s">
        <v>312</v>
      </c>
      <c r="J361" t="s">
        <v>392</v>
      </c>
      <c r="K361" t="s">
        <v>389</v>
      </c>
      <c r="L361" t="s">
        <v>393</v>
      </c>
      <c r="M361" t="s">
        <v>394</v>
      </c>
      <c r="N361" t="s">
        <v>275</v>
      </c>
      <c r="O361" t="s">
        <v>391</v>
      </c>
      <c r="P361" t="s">
        <v>68</v>
      </c>
      <c r="Q361" t="s">
        <v>395</v>
      </c>
      <c r="R361" t="s">
        <v>396</v>
      </c>
      <c r="S361" t="s">
        <v>397</v>
      </c>
      <c r="T361" t="s">
        <v>398</v>
      </c>
      <c r="U361" t="s">
        <v>399</v>
      </c>
      <c r="V361" t="s">
        <v>377</v>
      </c>
      <c r="W361" t="s">
        <v>378</v>
      </c>
      <c r="X361" t="s">
        <v>42</v>
      </c>
      <c r="Y361" t="s">
        <v>379</v>
      </c>
      <c r="Z361" t="s">
        <v>380</v>
      </c>
      <c r="AA361" t="s">
        <v>381</v>
      </c>
      <c r="AB361" t="s">
        <v>70</v>
      </c>
      <c r="AC361" s="70" t="str">
        <f t="shared" si="15"/>
        <v>0100</v>
      </c>
      <c r="AD361" s="70" t="str">
        <f t="shared" si="16"/>
        <v>19496430100</v>
      </c>
      <c r="AE361" s="70" t="str">
        <f t="shared" si="17"/>
        <v>1949643010044000</v>
      </c>
      <c r="AG361"/>
      <c r="AJ361">
        <v>0</v>
      </c>
      <c r="AK361"/>
      <c r="AM361">
        <v>234695</v>
      </c>
      <c r="AN361">
        <v>234695</v>
      </c>
      <c r="AO361">
        <v>234695</v>
      </c>
    </row>
    <row r="362" spans="1:41">
      <c r="A362" t="s">
        <v>361</v>
      </c>
      <c r="B362" t="s">
        <v>1002</v>
      </c>
      <c r="C362" t="s">
        <v>1003</v>
      </c>
      <c r="D362" t="s">
        <v>389</v>
      </c>
      <c r="E362" t="s">
        <v>302</v>
      </c>
      <c r="F362" t="s">
        <v>275</v>
      </c>
      <c r="G362" t="s">
        <v>390</v>
      </c>
      <c r="H362" t="s">
        <v>391</v>
      </c>
      <c r="I362" t="s">
        <v>312</v>
      </c>
      <c r="J362" t="s">
        <v>392</v>
      </c>
      <c r="K362" t="s">
        <v>389</v>
      </c>
      <c r="L362" t="s">
        <v>393</v>
      </c>
      <c r="M362" t="s">
        <v>394</v>
      </c>
      <c r="N362" t="s">
        <v>275</v>
      </c>
      <c r="O362" t="s">
        <v>391</v>
      </c>
      <c r="P362" t="s">
        <v>68</v>
      </c>
      <c r="Q362" t="s">
        <v>395</v>
      </c>
      <c r="R362" t="s">
        <v>396</v>
      </c>
      <c r="S362" t="s">
        <v>397</v>
      </c>
      <c r="T362" t="s">
        <v>398</v>
      </c>
      <c r="U362" t="s">
        <v>399</v>
      </c>
      <c r="V362" t="s">
        <v>377</v>
      </c>
      <c r="W362" t="s">
        <v>378</v>
      </c>
      <c r="X362" t="s">
        <v>42</v>
      </c>
      <c r="Y362" t="s">
        <v>379</v>
      </c>
      <c r="Z362" t="s">
        <v>380</v>
      </c>
      <c r="AA362" t="s">
        <v>381</v>
      </c>
      <c r="AB362" t="s">
        <v>70</v>
      </c>
      <c r="AC362" s="70" t="str">
        <f t="shared" si="15"/>
        <v>0100</v>
      </c>
      <c r="AD362" s="70" t="str">
        <f t="shared" si="16"/>
        <v>19496430100</v>
      </c>
      <c r="AE362" s="70" t="str">
        <f t="shared" si="17"/>
        <v>1949643010044205</v>
      </c>
      <c r="AG362"/>
      <c r="AJ362">
        <v>0</v>
      </c>
      <c r="AK362"/>
    </row>
    <row r="363" spans="1:41">
      <c r="A363" t="s">
        <v>361</v>
      </c>
      <c r="B363" t="s">
        <v>1004</v>
      </c>
      <c r="C363" t="s">
        <v>1005</v>
      </c>
      <c r="D363" t="s">
        <v>389</v>
      </c>
      <c r="E363" t="s">
        <v>302</v>
      </c>
      <c r="F363" t="s">
        <v>275</v>
      </c>
      <c r="G363" t="s">
        <v>390</v>
      </c>
      <c r="H363" t="s">
        <v>391</v>
      </c>
      <c r="I363" t="s">
        <v>312</v>
      </c>
      <c r="J363" t="s">
        <v>392</v>
      </c>
      <c r="K363" t="s">
        <v>389</v>
      </c>
      <c r="L363" t="s">
        <v>393</v>
      </c>
      <c r="M363" t="s">
        <v>394</v>
      </c>
      <c r="N363" t="s">
        <v>275</v>
      </c>
      <c r="O363" t="s">
        <v>391</v>
      </c>
      <c r="P363" t="s">
        <v>68</v>
      </c>
      <c r="Q363" t="s">
        <v>395</v>
      </c>
      <c r="R363" t="s">
        <v>396</v>
      </c>
      <c r="S363" t="s">
        <v>397</v>
      </c>
      <c r="T363" t="s">
        <v>398</v>
      </c>
      <c r="U363" t="s">
        <v>399</v>
      </c>
      <c r="V363" t="s">
        <v>377</v>
      </c>
      <c r="W363" t="s">
        <v>378</v>
      </c>
      <c r="X363" t="s">
        <v>42</v>
      </c>
      <c r="Y363" t="s">
        <v>379</v>
      </c>
      <c r="Z363" t="s">
        <v>380</v>
      </c>
      <c r="AA363" t="s">
        <v>381</v>
      </c>
      <c r="AB363" t="s">
        <v>70</v>
      </c>
      <c r="AC363" s="70" t="str">
        <f t="shared" si="15"/>
        <v>0100</v>
      </c>
      <c r="AD363" s="70" t="str">
        <f t="shared" si="16"/>
        <v>19496430100</v>
      </c>
      <c r="AE363" s="70" t="str">
        <f t="shared" si="17"/>
        <v>1949643010053000</v>
      </c>
      <c r="AG363"/>
      <c r="AJ363">
        <v>0</v>
      </c>
      <c r="AK363"/>
      <c r="AM363">
        <v>1097501.5</v>
      </c>
      <c r="AN363">
        <v>272277.92</v>
      </c>
      <c r="AO363">
        <v>272277.92</v>
      </c>
    </row>
    <row r="364" spans="1:41">
      <c r="A364" t="s">
        <v>361</v>
      </c>
      <c r="B364" t="s">
        <v>1006</v>
      </c>
      <c r="C364" t="s">
        <v>1007</v>
      </c>
      <c r="D364" t="s">
        <v>389</v>
      </c>
      <c r="E364" t="s">
        <v>302</v>
      </c>
      <c r="F364" t="s">
        <v>275</v>
      </c>
      <c r="G364" t="s">
        <v>390</v>
      </c>
      <c r="H364" t="s">
        <v>391</v>
      </c>
      <c r="I364" t="s">
        <v>312</v>
      </c>
      <c r="J364" t="s">
        <v>392</v>
      </c>
      <c r="K364" t="s">
        <v>389</v>
      </c>
      <c r="L364" t="s">
        <v>393</v>
      </c>
      <c r="M364" t="s">
        <v>394</v>
      </c>
      <c r="N364" t="s">
        <v>275</v>
      </c>
      <c r="O364" t="s">
        <v>391</v>
      </c>
      <c r="P364" t="s">
        <v>68</v>
      </c>
      <c r="Q364" t="s">
        <v>395</v>
      </c>
      <c r="R364" t="s">
        <v>396</v>
      </c>
      <c r="S364" t="s">
        <v>397</v>
      </c>
      <c r="T364" t="s">
        <v>398</v>
      </c>
      <c r="U364" t="s">
        <v>399</v>
      </c>
      <c r="V364" t="s">
        <v>377</v>
      </c>
      <c r="W364" t="s">
        <v>378</v>
      </c>
      <c r="X364" t="s">
        <v>42</v>
      </c>
      <c r="Y364" t="s">
        <v>379</v>
      </c>
      <c r="Z364" t="s">
        <v>380</v>
      </c>
      <c r="AA364" t="s">
        <v>381</v>
      </c>
      <c r="AB364" t="s">
        <v>70</v>
      </c>
      <c r="AC364" s="70" t="str">
        <f t="shared" si="15"/>
        <v>0100</v>
      </c>
      <c r="AD364" s="70" t="str">
        <f t="shared" si="16"/>
        <v>19496430100</v>
      </c>
      <c r="AE364" s="70" t="str">
        <f t="shared" si="17"/>
        <v>1949643010055000</v>
      </c>
      <c r="AG364"/>
      <c r="AJ364">
        <v>455705.26</v>
      </c>
      <c r="AK364"/>
    </row>
    <row r="365" spans="1:41">
      <c r="A365" t="s">
        <v>361</v>
      </c>
      <c r="B365" t="s">
        <v>1006</v>
      </c>
      <c r="C365" t="s">
        <v>1007</v>
      </c>
      <c r="D365" t="s">
        <v>389</v>
      </c>
      <c r="E365" t="s">
        <v>302</v>
      </c>
      <c r="F365" t="s">
        <v>275</v>
      </c>
      <c r="G365" t="s">
        <v>390</v>
      </c>
      <c r="H365" t="s">
        <v>661</v>
      </c>
      <c r="I365" t="s">
        <v>662</v>
      </c>
      <c r="J365" t="s">
        <v>663</v>
      </c>
      <c r="K365" t="s">
        <v>389</v>
      </c>
      <c r="L365" t="s">
        <v>393</v>
      </c>
      <c r="M365" t="s">
        <v>616</v>
      </c>
      <c r="N365" t="s">
        <v>275</v>
      </c>
      <c r="O365" t="s">
        <v>661</v>
      </c>
      <c r="P365" t="s">
        <v>79</v>
      </c>
      <c r="Q365" t="s">
        <v>664</v>
      </c>
      <c r="R365" t="s">
        <v>665</v>
      </c>
      <c r="S365" t="s">
        <v>666</v>
      </c>
      <c r="T365" t="s">
        <v>398</v>
      </c>
      <c r="U365" t="s">
        <v>399</v>
      </c>
      <c r="V365" t="s">
        <v>377</v>
      </c>
      <c r="W365" t="s">
        <v>378</v>
      </c>
      <c r="X365" t="s">
        <v>42</v>
      </c>
      <c r="Y365" t="s">
        <v>379</v>
      </c>
      <c r="Z365" t="s">
        <v>380</v>
      </c>
      <c r="AA365" t="s">
        <v>381</v>
      </c>
      <c r="AB365" t="s">
        <v>81</v>
      </c>
      <c r="AC365" s="70" t="str">
        <f t="shared" si="15"/>
        <v>0100</v>
      </c>
      <c r="AD365" s="70" t="str">
        <f t="shared" si="16"/>
        <v>19494430100</v>
      </c>
      <c r="AE365" s="70" t="str">
        <f t="shared" si="17"/>
        <v>1949443010055000</v>
      </c>
      <c r="AG365"/>
      <c r="AJ365">
        <v>0</v>
      </c>
      <c r="AK365"/>
      <c r="AM365">
        <v>20000000</v>
      </c>
      <c r="AN365">
        <v>11125749.41</v>
      </c>
      <c r="AO365">
        <v>10964334.43</v>
      </c>
    </row>
    <row r="366" spans="1:41">
      <c r="AC366" s="70" t="str">
        <f t="shared" si="15"/>
        <v/>
      </c>
      <c r="AD366" s="70" t="str">
        <f t="shared" si="16"/>
        <v/>
      </c>
      <c r="AE366" s="70" t="str">
        <f t="shared" si="17"/>
        <v/>
      </c>
      <c r="AG366"/>
      <c r="AJ366"/>
      <c r="AK366"/>
    </row>
    <row r="367" spans="1:41">
      <c r="AC367" s="70" t="str">
        <f t="shared" si="15"/>
        <v/>
      </c>
      <c r="AD367" s="70" t="str">
        <f t="shared" si="16"/>
        <v/>
      </c>
      <c r="AE367" s="70" t="str">
        <f t="shared" si="17"/>
        <v/>
      </c>
      <c r="AG367"/>
      <c r="AJ367"/>
      <c r="AK367"/>
    </row>
    <row r="368" spans="1:41">
      <c r="AC368" s="70" t="str">
        <f t="shared" ref="AC368:AC395" si="18">LEFT(Z368,4)</f>
        <v/>
      </c>
      <c r="AD368" s="70" t="str">
        <f t="shared" ref="AD368:AD395" si="19">CONCATENATE(AB368,X368,AC368)</f>
        <v/>
      </c>
      <c r="AE368" s="70" t="str">
        <f t="shared" si="17"/>
        <v/>
      </c>
      <c r="AG368"/>
      <c r="AJ368"/>
      <c r="AK368"/>
    </row>
    <row r="369" spans="29:37">
      <c r="AC369" s="70" t="str">
        <f t="shared" si="18"/>
        <v/>
      </c>
      <c r="AD369" s="70" t="str">
        <f t="shared" si="19"/>
        <v/>
      </c>
      <c r="AE369" s="70" t="str">
        <f t="shared" si="17"/>
        <v/>
      </c>
      <c r="AG369"/>
      <c r="AJ369"/>
      <c r="AK369"/>
    </row>
    <row r="370" spans="29:37">
      <c r="AC370" s="70" t="str">
        <f t="shared" si="18"/>
        <v/>
      </c>
      <c r="AD370" s="70" t="str">
        <f t="shared" si="19"/>
        <v/>
      </c>
      <c r="AE370" s="70" t="str">
        <f t="shared" si="17"/>
        <v/>
      </c>
      <c r="AG370"/>
      <c r="AJ370"/>
      <c r="AK370"/>
    </row>
    <row r="371" spans="29:37">
      <c r="AC371" s="70" t="str">
        <f t="shared" si="18"/>
        <v/>
      </c>
      <c r="AD371" s="70" t="str">
        <f t="shared" si="19"/>
        <v/>
      </c>
      <c r="AE371" s="70" t="str">
        <f t="shared" si="17"/>
        <v/>
      </c>
      <c r="AG371"/>
      <c r="AJ371"/>
      <c r="AK371"/>
    </row>
    <row r="372" spans="29:37">
      <c r="AC372" s="70" t="str">
        <f t="shared" si="18"/>
        <v/>
      </c>
      <c r="AD372" s="70" t="str">
        <f t="shared" si="19"/>
        <v/>
      </c>
      <c r="AE372" s="70" t="str">
        <f t="shared" si="17"/>
        <v/>
      </c>
      <c r="AG372"/>
      <c r="AJ372"/>
      <c r="AK372"/>
    </row>
    <row r="373" spans="29:37">
      <c r="AC373" s="70" t="str">
        <f t="shared" si="18"/>
        <v/>
      </c>
      <c r="AD373" s="70" t="str">
        <f t="shared" si="19"/>
        <v/>
      </c>
      <c r="AE373" s="70" t="str">
        <f t="shared" si="17"/>
        <v/>
      </c>
      <c r="AG373"/>
      <c r="AJ373"/>
      <c r="AK373"/>
    </row>
    <row r="374" spans="29:37">
      <c r="AC374" s="70" t="str">
        <f t="shared" si="18"/>
        <v/>
      </c>
      <c r="AD374" s="70" t="str">
        <f t="shared" si="19"/>
        <v/>
      </c>
      <c r="AE374" s="70" t="str">
        <f t="shared" si="17"/>
        <v/>
      </c>
      <c r="AG374"/>
      <c r="AJ374"/>
      <c r="AK374"/>
    </row>
    <row r="375" spans="29:37">
      <c r="AC375" s="70" t="str">
        <f t="shared" si="18"/>
        <v/>
      </c>
      <c r="AD375" s="70" t="str">
        <f t="shared" si="19"/>
        <v/>
      </c>
      <c r="AE375" s="70" t="str">
        <f t="shared" si="17"/>
        <v/>
      </c>
      <c r="AG375"/>
      <c r="AJ375"/>
      <c r="AK375"/>
    </row>
    <row r="376" spans="29:37">
      <c r="AC376" s="70" t="str">
        <f t="shared" si="18"/>
        <v/>
      </c>
      <c r="AD376" s="70" t="str">
        <f t="shared" si="19"/>
        <v/>
      </c>
      <c r="AE376" s="70" t="str">
        <f t="shared" si="17"/>
        <v/>
      </c>
      <c r="AG376"/>
      <c r="AJ376"/>
      <c r="AK376"/>
    </row>
    <row r="377" spans="29:37">
      <c r="AC377" s="70" t="str">
        <f t="shared" si="18"/>
        <v/>
      </c>
      <c r="AD377" s="70" t="str">
        <f t="shared" si="19"/>
        <v/>
      </c>
      <c r="AE377" s="70" t="str">
        <f t="shared" si="17"/>
        <v/>
      </c>
      <c r="AG377"/>
      <c r="AJ377"/>
      <c r="AK377"/>
    </row>
    <row r="378" spans="29:37">
      <c r="AC378" s="70" t="str">
        <f t="shared" si="18"/>
        <v/>
      </c>
      <c r="AD378" s="70" t="str">
        <f t="shared" si="19"/>
        <v/>
      </c>
      <c r="AE378" s="70" t="str">
        <f t="shared" si="17"/>
        <v/>
      </c>
      <c r="AG378"/>
      <c r="AJ378"/>
      <c r="AK378"/>
    </row>
    <row r="379" spans="29:37">
      <c r="AC379" s="70" t="str">
        <f t="shared" si="18"/>
        <v/>
      </c>
      <c r="AD379" s="70" t="str">
        <f t="shared" si="19"/>
        <v/>
      </c>
      <c r="AE379" s="70" t="str">
        <f t="shared" si="17"/>
        <v/>
      </c>
      <c r="AG379"/>
      <c r="AJ379"/>
      <c r="AK379"/>
    </row>
    <row r="380" spans="29:37">
      <c r="AC380" s="70" t="str">
        <f t="shared" si="18"/>
        <v/>
      </c>
      <c r="AD380" s="70" t="str">
        <f t="shared" si="19"/>
        <v/>
      </c>
      <c r="AE380" s="70" t="str">
        <f t="shared" si="17"/>
        <v/>
      </c>
      <c r="AG380"/>
      <c r="AJ380"/>
      <c r="AK380"/>
    </row>
    <row r="381" spans="29:37">
      <c r="AC381" s="70" t="str">
        <f t="shared" si="18"/>
        <v/>
      </c>
      <c r="AD381" s="70" t="str">
        <f t="shared" si="19"/>
        <v/>
      </c>
      <c r="AE381" s="70" t="str">
        <f t="shared" si="17"/>
        <v/>
      </c>
      <c r="AG381"/>
      <c r="AJ381"/>
      <c r="AK381"/>
    </row>
    <row r="382" spans="29:37">
      <c r="AC382" s="70" t="str">
        <f t="shared" si="18"/>
        <v/>
      </c>
      <c r="AD382" s="70" t="str">
        <f t="shared" si="19"/>
        <v/>
      </c>
      <c r="AE382" s="70" t="str">
        <f t="shared" si="17"/>
        <v/>
      </c>
      <c r="AG382"/>
      <c r="AJ382"/>
      <c r="AK382"/>
    </row>
    <row r="383" spans="29:37">
      <c r="AC383" s="70" t="str">
        <f t="shared" si="18"/>
        <v/>
      </c>
      <c r="AD383" s="70" t="str">
        <f t="shared" si="19"/>
        <v/>
      </c>
      <c r="AE383" s="70" t="str">
        <f t="shared" si="17"/>
        <v/>
      </c>
      <c r="AG383"/>
      <c r="AJ383"/>
      <c r="AK383"/>
    </row>
    <row r="384" spans="29:37">
      <c r="AC384" s="70" t="str">
        <f t="shared" si="18"/>
        <v/>
      </c>
      <c r="AD384" s="70" t="str">
        <f t="shared" si="19"/>
        <v/>
      </c>
      <c r="AE384" s="70" t="str">
        <f t="shared" si="17"/>
        <v/>
      </c>
      <c r="AG384"/>
      <c r="AJ384"/>
      <c r="AK384"/>
    </row>
    <row r="385" spans="29:37">
      <c r="AC385" s="70" t="str">
        <f t="shared" si="18"/>
        <v/>
      </c>
      <c r="AD385" s="70" t="str">
        <f t="shared" si="19"/>
        <v/>
      </c>
      <c r="AE385" s="70" t="str">
        <f t="shared" si="17"/>
        <v/>
      </c>
      <c r="AG385"/>
      <c r="AJ385"/>
      <c r="AK385"/>
    </row>
    <row r="386" spans="29:37">
      <c r="AC386" s="70" t="str">
        <f t="shared" si="18"/>
        <v/>
      </c>
      <c r="AD386" s="70" t="str">
        <f t="shared" si="19"/>
        <v/>
      </c>
      <c r="AE386" s="70" t="str">
        <f t="shared" si="17"/>
        <v/>
      </c>
      <c r="AG386"/>
      <c r="AJ386"/>
      <c r="AK386"/>
    </row>
    <row r="387" spans="29:37">
      <c r="AC387" s="70" t="str">
        <f t="shared" si="18"/>
        <v/>
      </c>
      <c r="AD387" s="70" t="str">
        <f t="shared" si="19"/>
        <v/>
      </c>
      <c r="AE387" s="70" t="str">
        <f t="shared" ref="AE387:AE395" si="20">CONCATENATE(AD387,B387)</f>
        <v/>
      </c>
      <c r="AG387"/>
      <c r="AJ387"/>
      <c r="AK387"/>
    </row>
    <row r="388" spans="29:37">
      <c r="AC388" s="70" t="str">
        <f t="shared" si="18"/>
        <v/>
      </c>
      <c r="AD388" s="70" t="str">
        <f t="shared" si="19"/>
        <v/>
      </c>
      <c r="AE388" s="70" t="str">
        <f t="shared" si="20"/>
        <v/>
      </c>
      <c r="AG388"/>
      <c r="AJ388"/>
      <c r="AK388"/>
    </row>
    <row r="389" spans="29:37">
      <c r="AC389" s="70" t="str">
        <f t="shared" si="18"/>
        <v/>
      </c>
      <c r="AD389" s="70" t="str">
        <f t="shared" si="19"/>
        <v/>
      </c>
      <c r="AE389" s="70" t="str">
        <f t="shared" si="20"/>
        <v/>
      </c>
      <c r="AG389"/>
      <c r="AJ389"/>
      <c r="AK389"/>
    </row>
    <row r="390" spans="29:37">
      <c r="AC390" s="70" t="str">
        <f t="shared" si="18"/>
        <v/>
      </c>
      <c r="AD390" s="70" t="str">
        <f t="shared" si="19"/>
        <v/>
      </c>
      <c r="AE390" s="70" t="str">
        <f t="shared" si="20"/>
        <v/>
      </c>
      <c r="AG390"/>
      <c r="AJ390"/>
      <c r="AK390"/>
    </row>
    <row r="391" spans="29:37">
      <c r="AC391" s="70" t="str">
        <f t="shared" si="18"/>
        <v/>
      </c>
      <c r="AD391" s="70" t="str">
        <f t="shared" si="19"/>
        <v/>
      </c>
      <c r="AE391" s="70" t="str">
        <f t="shared" si="20"/>
        <v/>
      </c>
      <c r="AG391"/>
      <c r="AJ391"/>
      <c r="AK391"/>
    </row>
    <row r="392" spans="29:37">
      <c r="AC392" s="70" t="str">
        <f t="shared" si="18"/>
        <v/>
      </c>
      <c r="AD392" s="70" t="str">
        <f t="shared" si="19"/>
        <v/>
      </c>
      <c r="AE392" s="70" t="str">
        <f t="shared" si="20"/>
        <v/>
      </c>
      <c r="AG392"/>
      <c r="AJ392"/>
      <c r="AK392"/>
    </row>
    <row r="393" spans="29:37">
      <c r="AC393" s="70" t="str">
        <f t="shared" si="18"/>
        <v/>
      </c>
      <c r="AD393" s="70" t="str">
        <f t="shared" si="19"/>
        <v/>
      </c>
      <c r="AE393" s="70" t="str">
        <f t="shared" si="20"/>
        <v/>
      </c>
      <c r="AG393"/>
      <c r="AJ393"/>
      <c r="AK393"/>
    </row>
    <row r="394" spans="29:37">
      <c r="AC394" s="70" t="str">
        <f t="shared" si="18"/>
        <v/>
      </c>
      <c r="AD394" s="70" t="str">
        <f t="shared" si="19"/>
        <v/>
      </c>
      <c r="AE394" s="70" t="str">
        <f t="shared" si="20"/>
        <v/>
      </c>
      <c r="AG394"/>
      <c r="AJ394"/>
      <c r="AK394"/>
    </row>
    <row r="395" spans="29:37">
      <c r="AC395" s="70" t="str">
        <f t="shared" si="18"/>
        <v/>
      </c>
      <c r="AD395" s="70" t="str">
        <f t="shared" si="19"/>
        <v/>
      </c>
      <c r="AE395" s="70" t="str">
        <f t="shared" si="20"/>
        <v/>
      </c>
      <c r="AG395"/>
      <c r="AJ395"/>
      <c r="AK395"/>
    </row>
    <row r="399" spans="29:37">
      <c r="AI399" s="69"/>
    </row>
  </sheetData>
  <autoFilter ref="A1:AO395" xr:uid="{00000000-0009-0000-0000-00000B000000}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89B2C52DDC25846988728A01BFB2609" ma:contentTypeVersion="10" ma:contentTypeDescription="Crie um novo documento." ma:contentTypeScope="" ma:versionID="3eef2e4c583d6fcf9e267547afdc165b">
  <xsd:schema xmlns:xsd="http://www.w3.org/2001/XMLSchema" xmlns:xs="http://www.w3.org/2001/XMLSchema" xmlns:p="http://schemas.microsoft.com/office/2006/metadata/properties" xmlns:ns2="bedcc3a7-85b5-4050-bb35-f76dd767a6e6" xmlns:ns3="4390badb-2fd7-4db1-993a-3b9b81f06903" targetNamespace="http://schemas.microsoft.com/office/2006/metadata/properties" ma:root="true" ma:fieldsID="1018c85e652bdc73103af9d4d6c3ef80" ns2:_="" ns3:_="">
    <xsd:import namespace="bedcc3a7-85b5-4050-bb35-f76dd767a6e6"/>
    <xsd:import namespace="4390badb-2fd7-4db1-993a-3b9b81f069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dcc3a7-85b5-4050-bb35-f76dd767a6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90badb-2fd7-4db1-993a-3b9b81f0690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7E96DC-5F17-4F42-B020-EB31BCDBD9E5}"/>
</file>

<file path=customXml/itemProps2.xml><?xml version="1.0" encoding="utf-8"?>
<ds:datastoreItem xmlns:ds="http://schemas.openxmlformats.org/officeDocument/2006/customXml" ds:itemID="{C2DAA8DA-D9EF-4A14-A4A6-153AEE19E904}"/>
</file>

<file path=customXml/itemProps3.xml><?xml version="1.0" encoding="utf-8"?>
<ds:datastoreItem xmlns:ds="http://schemas.openxmlformats.org/officeDocument/2006/customXml" ds:itemID="{6C39CC33-BAF6-413E-9A1E-8728AA102BC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DIEPO</dc:creator>
  <cp:keywords/>
  <dc:description/>
  <cp:lastModifiedBy/>
  <cp:revision/>
  <dcterms:created xsi:type="dcterms:W3CDTF">2014-06-10T19:16:51Z</dcterms:created>
  <dcterms:modified xsi:type="dcterms:W3CDTF">2022-02-07T23:31:58Z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0x010100589B2C52DDC25846988728A01BFB2609</vt:lpwstr>
  </property>
</Properties>
</file>