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66925"/>
  <mc:AlternateContent xmlns:mc="http://schemas.openxmlformats.org/markup-compatibility/2006">
    <mc:Choice Requires="x15">
      <x15ac:absPath xmlns:x15ac="http://schemas.microsoft.com/office/spreadsheetml/2010/11/ac" url="C:\Users\Leo Manera\Desktop\"/>
    </mc:Choice>
  </mc:AlternateContent>
  <xr:revisionPtr revIDLastSave="0" documentId="8_{CBF66A15-9287-4F27-A0C4-4CF8652B70D1}" xr6:coauthVersionLast="46" xr6:coauthVersionMax="46" xr10:uidLastSave="{00000000-0000-0000-0000-000000000000}"/>
  <bookViews>
    <workbookView xWindow="-120" yWindow="-120" windowWidth="20730" windowHeight="11160" xr2:uid="{00000000-000D-0000-FFFF-FFFF00000000}"/>
  </bookViews>
  <sheets>
    <sheet name="GestorPCD_2019" sheetId="10" r:id="rId1"/>
    <sheet name="RELATÓRIO (por estacão)" sheetId="11" r:id="rId2"/>
    <sheet name="RELATÓRIO (por empreendimento)" sheetId="9" r:id="rId3"/>
    <sheet name="OUTORGADOS" sheetId="12" r:id="rId4"/>
    <sheet name="Não Encontrados" sheetId="8" r:id="rId5"/>
    <sheet name="monitoramento" sheetId="13" r:id="rId6"/>
  </sheets>
  <externalReferences>
    <externalReference r:id="rId7"/>
    <externalReference r:id="rId8"/>
    <externalReference r:id="rId9"/>
  </externalReferences>
  <definedNames>
    <definedName name="_xlnm._FilterDatabase" localSheetId="0" hidden="1">GestorPCD_2019!$A$2:$W$281</definedName>
    <definedName name="_xlnm._FilterDatabase" localSheetId="3" hidden="1">OUTORGADOS!$A$1:$X$182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2" l="1"/>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A188" i="12"/>
  <c r="A189" i="12"/>
  <c r="A187" i="12"/>
  <c r="Y179" i="13"/>
  <c r="L179" i="13"/>
  <c r="N179" i="13" s="1"/>
  <c r="J179" i="13"/>
  <c r="Y178" i="13"/>
  <c r="L178" i="13"/>
  <c r="N178" i="13" s="1"/>
  <c r="J178" i="13"/>
  <c r="Y177" i="13"/>
  <c r="L177" i="13"/>
  <c r="N177" i="13" s="1"/>
  <c r="J177" i="13"/>
  <c r="Y176" i="13"/>
  <c r="L176" i="13"/>
  <c r="N176" i="13" s="1"/>
  <c r="J176" i="13"/>
  <c r="Y175" i="13"/>
  <c r="L175" i="13"/>
  <c r="N175" i="13" s="1"/>
  <c r="J175" i="13"/>
  <c r="Y174" i="13"/>
  <c r="L174" i="13"/>
  <c r="N174" i="13" s="1"/>
  <c r="J174" i="13"/>
  <c r="Y173" i="13"/>
  <c r="L173" i="13"/>
  <c r="N173" i="13" s="1"/>
  <c r="J173" i="13"/>
  <c r="Y172" i="13"/>
  <c r="L172" i="13"/>
  <c r="N172" i="13" s="1"/>
  <c r="J172" i="13"/>
  <c r="Y171" i="13"/>
  <c r="L171" i="13"/>
  <c r="N171" i="13" s="1"/>
  <c r="J171" i="13"/>
  <c r="Y170" i="13"/>
  <c r="L170" i="13"/>
  <c r="N170" i="13" s="1"/>
  <c r="J170" i="13"/>
  <c r="Y169" i="13"/>
  <c r="L169" i="13"/>
  <c r="N169" i="13" s="1"/>
  <c r="J169" i="13"/>
  <c r="Y168" i="13"/>
  <c r="L168" i="13"/>
  <c r="N168" i="13" s="1"/>
  <c r="J168" i="13"/>
  <c r="Y167" i="13"/>
  <c r="L167" i="13"/>
  <c r="N167" i="13" s="1"/>
  <c r="J167" i="13"/>
  <c r="Y166" i="13"/>
  <c r="L166" i="13"/>
  <c r="N166" i="13" s="1"/>
  <c r="J166" i="13"/>
  <c r="Y165" i="13"/>
  <c r="L165" i="13"/>
  <c r="N165" i="13" s="1"/>
  <c r="J165" i="13"/>
  <c r="Y164" i="13"/>
  <c r="L164" i="13"/>
  <c r="N164" i="13" s="1"/>
  <c r="J164" i="13"/>
  <c r="Y163" i="13"/>
  <c r="L163" i="13"/>
  <c r="N163" i="13" s="1"/>
  <c r="J163" i="13"/>
  <c r="Y162" i="13"/>
  <c r="L162" i="13"/>
  <c r="N162" i="13" s="1"/>
  <c r="J162" i="13"/>
  <c r="Y161" i="13"/>
  <c r="L161" i="13"/>
  <c r="N161" i="13" s="1"/>
  <c r="J161" i="13"/>
  <c r="Y160" i="13"/>
  <c r="L160" i="13"/>
  <c r="N160" i="13" s="1"/>
  <c r="J160" i="13"/>
  <c r="Y159" i="13"/>
  <c r="L159" i="13"/>
  <c r="N159" i="13" s="1"/>
  <c r="J159" i="13"/>
  <c r="Y158" i="13"/>
  <c r="L158" i="13"/>
  <c r="N158" i="13" s="1"/>
  <c r="J158" i="13"/>
  <c r="Y157" i="13"/>
  <c r="L157" i="13"/>
  <c r="N157" i="13" s="1"/>
  <c r="J157" i="13"/>
  <c r="Y156" i="13"/>
  <c r="L156" i="13"/>
  <c r="N156" i="13" s="1"/>
  <c r="J156" i="13"/>
  <c r="Y155" i="13"/>
  <c r="L155" i="13"/>
  <c r="N155" i="13" s="1"/>
  <c r="J155" i="13"/>
  <c r="Y154" i="13"/>
  <c r="L154" i="13"/>
  <c r="N154" i="13" s="1"/>
  <c r="J154" i="13"/>
  <c r="Y153" i="13"/>
  <c r="L153" i="13"/>
  <c r="N153" i="13" s="1"/>
  <c r="J153" i="13"/>
  <c r="Y152" i="13"/>
  <c r="L152" i="13"/>
  <c r="N152" i="13" s="1"/>
  <c r="J152" i="13"/>
  <c r="Y151" i="13"/>
  <c r="L151" i="13"/>
  <c r="N151" i="13" s="1"/>
  <c r="J151" i="13"/>
  <c r="Y150" i="13"/>
  <c r="L150" i="13"/>
  <c r="N150" i="13" s="1"/>
  <c r="J150" i="13"/>
  <c r="Y149" i="13"/>
  <c r="L149" i="13"/>
  <c r="N149" i="13" s="1"/>
  <c r="J149" i="13"/>
  <c r="Y148" i="13"/>
  <c r="L148" i="13"/>
  <c r="N148" i="13" s="1"/>
  <c r="J148" i="13"/>
  <c r="Y147" i="13"/>
  <c r="L147" i="13"/>
  <c r="N147" i="13" s="1"/>
  <c r="J147" i="13"/>
  <c r="Y146" i="13"/>
  <c r="L146" i="13"/>
  <c r="N146" i="13" s="1"/>
  <c r="J146" i="13"/>
  <c r="Y145" i="13"/>
  <c r="L145" i="13"/>
  <c r="N145" i="13" s="1"/>
  <c r="J145" i="13"/>
  <c r="Y144" i="13"/>
  <c r="L144" i="13"/>
  <c r="N144" i="13" s="1"/>
  <c r="J144" i="13"/>
  <c r="Y143" i="13"/>
  <c r="L143" i="13"/>
  <c r="N143" i="13" s="1"/>
  <c r="J143" i="13"/>
  <c r="Y142" i="13"/>
  <c r="L142" i="13"/>
  <c r="N142" i="13" s="1"/>
  <c r="J142" i="13"/>
  <c r="Y141" i="13"/>
  <c r="L141" i="13"/>
  <c r="N141" i="13" s="1"/>
  <c r="J141" i="13"/>
  <c r="Y140" i="13"/>
  <c r="L140" i="13"/>
  <c r="N140" i="13" s="1"/>
  <c r="J140" i="13"/>
  <c r="Y139" i="13"/>
  <c r="L139" i="13"/>
  <c r="N139" i="13" s="1"/>
  <c r="J139" i="13"/>
  <c r="Y138" i="13"/>
  <c r="L138" i="13"/>
  <c r="N138" i="13" s="1"/>
  <c r="J138" i="13"/>
  <c r="Y137" i="13"/>
  <c r="L137" i="13"/>
  <c r="N137" i="13" s="1"/>
  <c r="J137" i="13"/>
  <c r="Y136" i="13"/>
  <c r="L136" i="13"/>
  <c r="N136" i="13" s="1"/>
  <c r="J136" i="13"/>
  <c r="Y135" i="13"/>
  <c r="L135" i="13"/>
  <c r="N135" i="13" s="1"/>
  <c r="J135" i="13"/>
  <c r="Y134" i="13"/>
  <c r="L134" i="13"/>
  <c r="N134" i="13" s="1"/>
  <c r="J134" i="13"/>
  <c r="Y133" i="13"/>
  <c r="L133" i="13"/>
  <c r="N133" i="13" s="1"/>
  <c r="J133" i="13"/>
  <c r="Y132" i="13"/>
  <c r="L132" i="13"/>
  <c r="N132" i="13" s="1"/>
  <c r="J132" i="13"/>
  <c r="Y131" i="13"/>
  <c r="L131" i="13"/>
  <c r="N131" i="13" s="1"/>
  <c r="J131" i="13"/>
  <c r="Y130" i="13"/>
  <c r="L130" i="13"/>
  <c r="N130" i="13" s="1"/>
  <c r="J130" i="13"/>
  <c r="Y129" i="13"/>
  <c r="L129" i="13"/>
  <c r="N129" i="13" s="1"/>
  <c r="J129" i="13"/>
  <c r="Y128" i="13"/>
  <c r="L128" i="13"/>
  <c r="N128" i="13" s="1"/>
  <c r="J128" i="13"/>
  <c r="Y127" i="13"/>
  <c r="L127" i="13"/>
  <c r="N127" i="13" s="1"/>
  <c r="J127" i="13"/>
  <c r="Y126" i="13"/>
  <c r="L126" i="13"/>
  <c r="N126" i="13" s="1"/>
  <c r="J126" i="13"/>
  <c r="Y125" i="13"/>
  <c r="L125" i="13"/>
  <c r="N125" i="13" s="1"/>
  <c r="J125" i="13"/>
  <c r="Y124" i="13"/>
  <c r="L124" i="13"/>
  <c r="N124" i="13" s="1"/>
  <c r="J124" i="13"/>
  <c r="Y123" i="13"/>
  <c r="L123" i="13"/>
  <c r="N123" i="13" s="1"/>
  <c r="J123" i="13"/>
  <c r="Y122" i="13"/>
  <c r="L122" i="13"/>
  <c r="N122" i="13" s="1"/>
  <c r="J122" i="13"/>
  <c r="Y121" i="13"/>
  <c r="L121" i="13"/>
  <c r="N121" i="13" s="1"/>
  <c r="J121" i="13"/>
  <c r="Y120" i="13"/>
  <c r="L120" i="13"/>
  <c r="N120" i="13" s="1"/>
  <c r="J120" i="13"/>
  <c r="Y119" i="13"/>
  <c r="L119" i="13"/>
  <c r="N119" i="13" s="1"/>
  <c r="J119" i="13"/>
  <c r="Y118" i="13"/>
  <c r="L118" i="13"/>
  <c r="N118" i="13" s="1"/>
  <c r="J118" i="13"/>
  <c r="Y117" i="13"/>
  <c r="L117" i="13"/>
  <c r="N117" i="13" s="1"/>
  <c r="J117" i="13"/>
  <c r="Y116" i="13"/>
  <c r="L116" i="13"/>
  <c r="N116" i="13" s="1"/>
  <c r="J116" i="13"/>
  <c r="Y115" i="13"/>
  <c r="L115" i="13"/>
  <c r="N115" i="13" s="1"/>
  <c r="J115" i="13"/>
  <c r="Y114" i="13"/>
  <c r="L114" i="13"/>
  <c r="N114" i="13" s="1"/>
  <c r="J114" i="13"/>
  <c r="Y113" i="13"/>
  <c r="L113" i="13"/>
  <c r="N113" i="13" s="1"/>
  <c r="J113" i="13"/>
  <c r="Y112" i="13"/>
  <c r="L112" i="13"/>
  <c r="N112" i="13" s="1"/>
  <c r="J112" i="13"/>
  <c r="Y111" i="13"/>
  <c r="L111" i="13"/>
  <c r="N111" i="13" s="1"/>
  <c r="J111" i="13"/>
  <c r="Y110" i="13"/>
  <c r="L110" i="13"/>
  <c r="N110" i="13" s="1"/>
  <c r="J110" i="13"/>
  <c r="Y109" i="13"/>
  <c r="L109" i="13"/>
  <c r="N109" i="13" s="1"/>
  <c r="J109" i="13"/>
  <c r="Y108" i="13"/>
  <c r="L108" i="13"/>
  <c r="N108" i="13" s="1"/>
  <c r="J108" i="13"/>
  <c r="Y107" i="13"/>
  <c r="L107" i="13"/>
  <c r="N107" i="13" s="1"/>
  <c r="J107" i="13"/>
  <c r="Y106" i="13"/>
  <c r="L106" i="13"/>
  <c r="N106" i="13" s="1"/>
  <c r="J106" i="13"/>
  <c r="Y105" i="13"/>
  <c r="L105" i="13"/>
  <c r="N105" i="13" s="1"/>
  <c r="J105" i="13"/>
  <c r="Y104" i="13"/>
  <c r="L104" i="13"/>
  <c r="N104" i="13" s="1"/>
  <c r="J104" i="13"/>
  <c r="Y103" i="13"/>
  <c r="L103" i="13"/>
  <c r="N103" i="13" s="1"/>
  <c r="J103" i="13"/>
  <c r="Y102" i="13"/>
  <c r="L102" i="13"/>
  <c r="N102" i="13" s="1"/>
  <c r="J102" i="13"/>
  <c r="Y101" i="13"/>
  <c r="L101" i="13"/>
  <c r="N101" i="13" s="1"/>
  <c r="J101" i="13"/>
  <c r="Y100" i="13"/>
  <c r="L100" i="13"/>
  <c r="N100" i="13" s="1"/>
  <c r="J100" i="13"/>
  <c r="Y99" i="13"/>
  <c r="L99" i="13"/>
  <c r="N99" i="13" s="1"/>
  <c r="J99" i="13"/>
  <c r="Y98" i="13"/>
  <c r="L98" i="13"/>
  <c r="N98" i="13" s="1"/>
  <c r="J98" i="13"/>
  <c r="Y97" i="13"/>
  <c r="L97" i="13"/>
  <c r="N97" i="13" s="1"/>
  <c r="J97" i="13"/>
  <c r="Y96" i="13"/>
  <c r="L96" i="13"/>
  <c r="N96" i="13" s="1"/>
  <c r="J96" i="13"/>
  <c r="Y95" i="13"/>
  <c r="L95" i="13"/>
  <c r="N95" i="13" s="1"/>
  <c r="J95" i="13"/>
  <c r="Y94" i="13"/>
  <c r="L94" i="13"/>
  <c r="N94" i="13" s="1"/>
  <c r="J94" i="13"/>
  <c r="Y93" i="13"/>
  <c r="L93" i="13"/>
  <c r="N93" i="13" s="1"/>
  <c r="J93" i="13"/>
  <c r="Y92" i="13"/>
  <c r="L92" i="13"/>
  <c r="N92" i="13" s="1"/>
  <c r="J92" i="13"/>
  <c r="Y91" i="13"/>
  <c r="L91" i="13"/>
  <c r="N91" i="13" s="1"/>
  <c r="J91" i="13"/>
  <c r="Y90" i="13"/>
  <c r="L90" i="13"/>
  <c r="N90" i="13" s="1"/>
  <c r="J90" i="13"/>
  <c r="Y89" i="13"/>
  <c r="L89" i="13"/>
  <c r="N89" i="13" s="1"/>
  <c r="J89" i="13"/>
  <c r="Y88" i="13"/>
  <c r="L88" i="13"/>
  <c r="N88" i="13" s="1"/>
  <c r="J88" i="13"/>
  <c r="Y87" i="13"/>
  <c r="L87" i="13"/>
  <c r="N87" i="13" s="1"/>
  <c r="J87" i="13"/>
  <c r="Y86" i="13"/>
  <c r="L86" i="13"/>
  <c r="N86" i="13" s="1"/>
  <c r="J86" i="13"/>
  <c r="Y85" i="13"/>
  <c r="L85" i="13"/>
  <c r="N85" i="13" s="1"/>
  <c r="J85" i="13"/>
  <c r="Y84" i="13"/>
  <c r="L84" i="13"/>
  <c r="N84" i="13" s="1"/>
  <c r="J84" i="13"/>
  <c r="Y83" i="13"/>
  <c r="L83" i="13"/>
  <c r="N83" i="13" s="1"/>
  <c r="J83" i="13"/>
  <c r="Y82" i="13"/>
  <c r="L82" i="13"/>
  <c r="N82" i="13" s="1"/>
  <c r="J82" i="13"/>
  <c r="Y81" i="13"/>
  <c r="L81" i="13"/>
  <c r="N81" i="13" s="1"/>
  <c r="J81" i="13"/>
  <c r="Y80" i="13"/>
  <c r="L80" i="13"/>
  <c r="N80" i="13" s="1"/>
  <c r="J80" i="13"/>
  <c r="Y79" i="13"/>
  <c r="L79" i="13"/>
  <c r="N79" i="13" s="1"/>
  <c r="J79" i="13"/>
  <c r="Y78" i="13"/>
  <c r="L78" i="13"/>
  <c r="N78" i="13" s="1"/>
  <c r="J78" i="13"/>
  <c r="Y77" i="13"/>
  <c r="L77" i="13"/>
  <c r="N77" i="13" s="1"/>
  <c r="J77" i="13"/>
  <c r="Y76" i="13"/>
  <c r="L76" i="13"/>
  <c r="N76" i="13" s="1"/>
  <c r="J76" i="13"/>
  <c r="Y75" i="13"/>
  <c r="L75" i="13"/>
  <c r="N75" i="13" s="1"/>
  <c r="J75" i="13"/>
  <c r="Y74" i="13"/>
  <c r="L74" i="13"/>
  <c r="N74" i="13" s="1"/>
  <c r="J74" i="13"/>
  <c r="Y73" i="13"/>
  <c r="L73" i="13"/>
  <c r="N73" i="13" s="1"/>
  <c r="J73" i="13"/>
  <c r="Y72" i="13"/>
  <c r="L72" i="13"/>
  <c r="N72" i="13" s="1"/>
  <c r="J72" i="13"/>
  <c r="Y71" i="13"/>
  <c r="L71" i="13"/>
  <c r="N71" i="13" s="1"/>
  <c r="J71" i="13"/>
  <c r="Y70" i="13"/>
  <c r="L70" i="13"/>
  <c r="N70" i="13" s="1"/>
  <c r="J70" i="13"/>
  <c r="Y69" i="13"/>
  <c r="L69" i="13"/>
  <c r="N69" i="13" s="1"/>
  <c r="J69" i="13"/>
  <c r="Y68" i="13"/>
  <c r="L68" i="13"/>
  <c r="N68" i="13" s="1"/>
  <c r="J68" i="13"/>
  <c r="Y67" i="13"/>
  <c r="L67" i="13"/>
  <c r="N67" i="13" s="1"/>
  <c r="J67" i="13"/>
  <c r="Y66" i="13"/>
  <c r="L66" i="13"/>
  <c r="N66" i="13" s="1"/>
  <c r="J66" i="13"/>
  <c r="Y65" i="13"/>
  <c r="L65" i="13"/>
  <c r="N65" i="13" s="1"/>
  <c r="J65" i="13"/>
  <c r="Y64" i="13"/>
  <c r="L64" i="13"/>
  <c r="N64" i="13" s="1"/>
  <c r="J64" i="13"/>
  <c r="Y63" i="13"/>
  <c r="L63" i="13"/>
  <c r="N63" i="13" s="1"/>
  <c r="J63" i="13"/>
  <c r="Y62" i="13"/>
  <c r="L62" i="13"/>
  <c r="N62" i="13" s="1"/>
  <c r="J62" i="13"/>
  <c r="Y61" i="13"/>
  <c r="L61" i="13"/>
  <c r="N61" i="13" s="1"/>
  <c r="J61" i="13"/>
  <c r="Y60" i="13"/>
  <c r="L60" i="13"/>
  <c r="N60" i="13" s="1"/>
  <c r="J60" i="13"/>
  <c r="Y59" i="13"/>
  <c r="L59" i="13"/>
  <c r="N59" i="13" s="1"/>
  <c r="J59" i="13"/>
  <c r="Y58" i="13"/>
  <c r="L58" i="13"/>
  <c r="N58" i="13" s="1"/>
  <c r="J58" i="13"/>
  <c r="Y57" i="13"/>
  <c r="L57" i="13"/>
  <c r="N57" i="13" s="1"/>
  <c r="J57" i="13"/>
  <c r="Y56" i="13"/>
  <c r="L56" i="13"/>
  <c r="N56" i="13" s="1"/>
  <c r="J56" i="13"/>
  <c r="Y55" i="13"/>
  <c r="L55" i="13"/>
  <c r="N55" i="13" s="1"/>
  <c r="J55" i="13"/>
  <c r="Y54" i="13"/>
  <c r="L54" i="13"/>
  <c r="N54" i="13" s="1"/>
  <c r="J54" i="13"/>
  <c r="Y53" i="13"/>
  <c r="L53" i="13"/>
  <c r="N53" i="13" s="1"/>
  <c r="J53" i="13"/>
  <c r="Y52" i="13"/>
  <c r="L52" i="13"/>
  <c r="N52" i="13" s="1"/>
  <c r="J52" i="13"/>
  <c r="Y51" i="13"/>
  <c r="L51" i="13"/>
  <c r="N51" i="13" s="1"/>
  <c r="J51" i="13"/>
  <c r="Y50" i="13"/>
  <c r="L50" i="13"/>
  <c r="N50" i="13" s="1"/>
  <c r="J50" i="13"/>
  <c r="Y49" i="13"/>
  <c r="L49" i="13"/>
  <c r="N49" i="13" s="1"/>
  <c r="J49" i="13"/>
  <c r="Y48" i="13"/>
  <c r="L48" i="13"/>
  <c r="N48" i="13" s="1"/>
  <c r="J48" i="13"/>
  <c r="Y47" i="13"/>
  <c r="L47" i="13"/>
  <c r="N47" i="13" s="1"/>
  <c r="J47" i="13"/>
  <c r="Y46" i="13"/>
  <c r="L46" i="13"/>
  <c r="N46" i="13" s="1"/>
  <c r="J46" i="13"/>
  <c r="Y45" i="13"/>
  <c r="L45" i="13"/>
  <c r="N45" i="13" s="1"/>
  <c r="J45" i="13"/>
  <c r="Y44" i="13"/>
  <c r="L44" i="13"/>
  <c r="N44" i="13" s="1"/>
  <c r="J44" i="13"/>
  <c r="Y43" i="13"/>
  <c r="L43" i="13"/>
  <c r="N43" i="13" s="1"/>
  <c r="J43" i="13"/>
  <c r="Y42" i="13"/>
  <c r="L42" i="13"/>
  <c r="N42" i="13" s="1"/>
  <c r="J42" i="13"/>
  <c r="Y41" i="13"/>
  <c r="L41" i="13"/>
  <c r="N41" i="13" s="1"/>
  <c r="J41" i="13"/>
  <c r="Y40" i="13"/>
  <c r="L40" i="13"/>
  <c r="N40" i="13" s="1"/>
  <c r="J40" i="13"/>
  <c r="Y39" i="13"/>
  <c r="L39" i="13"/>
  <c r="N39" i="13" s="1"/>
  <c r="J39" i="13"/>
  <c r="Y38" i="13"/>
  <c r="L38" i="13"/>
  <c r="N38" i="13" s="1"/>
  <c r="J38" i="13"/>
  <c r="Y37" i="13"/>
  <c r="L37" i="13"/>
  <c r="N37" i="13" s="1"/>
  <c r="J37" i="13"/>
  <c r="Y36" i="13"/>
  <c r="L36" i="13"/>
  <c r="N36" i="13" s="1"/>
  <c r="J36" i="13"/>
  <c r="Y35" i="13"/>
  <c r="L35" i="13"/>
  <c r="N35" i="13" s="1"/>
  <c r="J35" i="13"/>
  <c r="Y34" i="13"/>
  <c r="L34" i="13"/>
  <c r="N34" i="13" s="1"/>
  <c r="J34" i="13"/>
  <c r="Y33" i="13"/>
  <c r="L33" i="13"/>
  <c r="N33" i="13" s="1"/>
  <c r="J33" i="13"/>
  <c r="Y32" i="13"/>
  <c r="L32" i="13"/>
  <c r="N32" i="13" s="1"/>
  <c r="J32" i="13"/>
  <c r="Y31" i="13"/>
  <c r="L31" i="13"/>
  <c r="N31" i="13" s="1"/>
  <c r="J31" i="13"/>
  <c r="Y30" i="13"/>
  <c r="L30" i="13"/>
  <c r="N30" i="13" s="1"/>
  <c r="J30" i="13"/>
  <c r="Y29" i="13"/>
  <c r="L29" i="13"/>
  <c r="N29" i="13" s="1"/>
  <c r="J29" i="13"/>
  <c r="Y28" i="13"/>
  <c r="L28" i="13"/>
  <c r="N28" i="13" s="1"/>
  <c r="J28" i="13"/>
  <c r="Y27" i="13"/>
  <c r="L27" i="13"/>
  <c r="N27" i="13" s="1"/>
  <c r="J27" i="13"/>
  <c r="Y26" i="13"/>
  <c r="L26" i="13"/>
  <c r="N26" i="13" s="1"/>
  <c r="J26" i="13"/>
  <c r="Y25" i="13"/>
  <c r="L25" i="13"/>
  <c r="N25" i="13" s="1"/>
  <c r="J25" i="13"/>
  <c r="Y24" i="13"/>
  <c r="L24" i="13"/>
  <c r="N24" i="13" s="1"/>
  <c r="J24" i="13"/>
  <c r="Y23" i="13"/>
  <c r="L23" i="13"/>
  <c r="N23" i="13" s="1"/>
  <c r="J23" i="13"/>
  <c r="Y22" i="13"/>
  <c r="L22" i="13"/>
  <c r="N22" i="13" s="1"/>
  <c r="J22" i="13"/>
  <c r="F22" i="13"/>
  <c r="E22" i="13"/>
  <c r="Y21" i="13"/>
  <c r="L21" i="13"/>
  <c r="N21" i="13" s="1"/>
  <c r="J21" i="13"/>
  <c r="F21" i="13"/>
  <c r="E21" i="13"/>
  <c r="Y20" i="13"/>
  <c r="L20" i="13"/>
  <c r="N20" i="13" s="1"/>
  <c r="J20" i="13"/>
  <c r="F20" i="13"/>
  <c r="E20" i="13"/>
  <c r="Y19" i="13"/>
  <c r="N19" i="13"/>
  <c r="L19" i="13"/>
  <c r="J19" i="13"/>
  <c r="F19" i="13"/>
  <c r="E19" i="13"/>
  <c r="Y18" i="13"/>
  <c r="N18" i="13"/>
  <c r="L18" i="13"/>
  <c r="J18" i="13"/>
  <c r="F18" i="13"/>
  <c r="E18" i="13"/>
  <c r="Y17" i="13"/>
  <c r="N17" i="13"/>
  <c r="L17" i="13"/>
  <c r="J17" i="13"/>
  <c r="F17" i="13"/>
  <c r="E17" i="13"/>
  <c r="Y16" i="13"/>
  <c r="N16" i="13"/>
  <c r="L16" i="13"/>
  <c r="J16" i="13"/>
  <c r="F16" i="13"/>
  <c r="E16" i="13"/>
  <c r="Y15" i="13"/>
  <c r="N15" i="13"/>
  <c r="L15" i="13"/>
  <c r="J15" i="13"/>
  <c r="F15" i="13"/>
  <c r="E15" i="13"/>
  <c r="Y14" i="13"/>
  <c r="N14" i="13"/>
  <c r="L14" i="13"/>
  <c r="J14" i="13"/>
  <c r="F14" i="13"/>
  <c r="E14" i="13"/>
  <c r="Y13" i="13"/>
  <c r="N13" i="13"/>
  <c r="L13" i="13"/>
  <c r="J13" i="13"/>
  <c r="F13" i="13"/>
  <c r="E13" i="13"/>
  <c r="Y12" i="13"/>
  <c r="N12" i="13"/>
  <c r="L12" i="13"/>
  <c r="J12" i="13"/>
  <c r="F12" i="13"/>
  <c r="E12" i="13"/>
  <c r="Y11" i="13"/>
  <c r="N11" i="13"/>
  <c r="L11" i="13"/>
  <c r="J11" i="13"/>
  <c r="F11" i="13"/>
  <c r="E11" i="13"/>
  <c r="Y10" i="13"/>
  <c r="N10" i="13"/>
  <c r="L10" i="13"/>
  <c r="J10" i="13"/>
  <c r="F10" i="13"/>
  <c r="E10" i="13"/>
  <c r="Y9" i="13"/>
  <c r="N9" i="13"/>
  <c r="L9" i="13"/>
  <c r="J9" i="13"/>
  <c r="F9" i="13"/>
  <c r="E9" i="13"/>
  <c r="Y8" i="13"/>
  <c r="N8" i="13"/>
  <c r="L8" i="13"/>
  <c r="J8" i="13"/>
  <c r="F8" i="13"/>
  <c r="E8" i="13"/>
  <c r="Y7" i="13"/>
  <c r="N7" i="13"/>
  <c r="L7" i="13"/>
  <c r="J7" i="13"/>
  <c r="F7" i="13"/>
  <c r="E7" i="13"/>
  <c r="Y6" i="13"/>
  <c r="N6" i="13"/>
  <c r="L6" i="13"/>
  <c r="J6" i="13"/>
  <c r="F6" i="13"/>
  <c r="E6" i="13"/>
  <c r="Y5" i="13"/>
  <c r="N5" i="13"/>
  <c r="L5" i="13"/>
  <c r="J5" i="13"/>
  <c r="F5" i="13"/>
  <c r="E5" i="13"/>
  <c r="Y4" i="13"/>
  <c r="N4" i="13"/>
  <c r="L4" i="13"/>
  <c r="J4" i="13"/>
  <c r="F4" i="13"/>
  <c r="E4" i="13"/>
  <c r="Y3" i="13"/>
  <c r="N3" i="13"/>
  <c r="L3" i="13"/>
  <c r="J3" i="13"/>
  <c r="F3" i="13"/>
  <c r="E3" i="13"/>
  <c r="A191" i="12" l="1"/>
  <c r="O167" i="12"/>
  <c r="X64" i="12" l="1"/>
  <c r="X65" i="12"/>
  <c r="X67" i="12"/>
  <c r="X68" i="12"/>
  <c r="X69" i="12"/>
  <c r="X70" i="12"/>
  <c r="X71" i="12"/>
  <c r="X72" i="12"/>
  <c r="X73" i="12"/>
  <c r="X75" i="12"/>
  <c r="X82" i="12"/>
  <c r="X83" i="12"/>
  <c r="X85" i="12"/>
  <c r="X86" i="12"/>
  <c r="X87" i="12"/>
  <c r="X88" i="12"/>
  <c r="X89" i="12"/>
  <c r="X90" i="12"/>
  <c r="X91" i="12"/>
  <c r="X93" i="12"/>
  <c r="X94" i="12"/>
  <c r="X95" i="12"/>
  <c r="X96" i="12"/>
  <c r="X97" i="12"/>
  <c r="X99" i="12"/>
  <c r="X100" i="12"/>
  <c r="X101" i="12"/>
  <c r="X102" i="12"/>
  <c r="X103" i="12"/>
  <c r="X104" i="12"/>
  <c r="X106" i="12"/>
  <c r="X108" i="12"/>
  <c r="X109" i="12"/>
  <c r="X110" i="12"/>
  <c r="X111" i="12"/>
  <c r="X112" i="12"/>
  <c r="X113" i="12"/>
  <c r="X115" i="12"/>
  <c r="X117" i="12"/>
  <c r="X118" i="12"/>
  <c r="X120" i="12"/>
  <c r="X121" i="12"/>
  <c r="X124" i="12"/>
  <c r="X125" i="12"/>
  <c r="X126" i="12"/>
  <c r="X127" i="12"/>
  <c r="X129" i="12"/>
  <c r="X130" i="12"/>
  <c r="X131" i="12"/>
  <c r="X132" i="12"/>
  <c r="X133" i="12"/>
  <c r="X135" i="12"/>
  <c r="X140" i="12"/>
  <c r="X141" i="12"/>
  <c r="X142" i="12"/>
  <c r="X143" i="12"/>
  <c r="X144" i="12"/>
  <c r="X146" i="12"/>
  <c r="X147" i="12"/>
  <c r="X150" i="12"/>
  <c r="X151" i="12"/>
  <c r="X152" i="12"/>
  <c r="X154" i="12"/>
  <c r="X155" i="12"/>
  <c r="X156" i="12"/>
  <c r="X159" i="12"/>
  <c r="X160" i="12"/>
  <c r="X161" i="12"/>
  <c r="X163" i="12"/>
  <c r="X164" i="12"/>
  <c r="X165" i="12"/>
  <c r="X168" i="12"/>
  <c r="X169" i="12"/>
  <c r="X170" i="12"/>
  <c r="X177" i="12"/>
  <c r="X178" i="12"/>
  <c r="X179" i="12"/>
  <c r="X182" i="12"/>
  <c r="X62" i="12"/>
  <c r="X63" i="12"/>
  <c r="AM4" i="12"/>
  <c r="AM5" i="12"/>
  <c r="AM6" i="12"/>
  <c r="AM10" i="12"/>
  <c r="X33" i="12"/>
  <c r="X34" i="12"/>
  <c r="X35" i="12"/>
  <c r="X39" i="12"/>
  <c r="X40" i="12"/>
  <c r="X41" i="12"/>
  <c r="X42" i="12"/>
  <c r="X43" i="12"/>
  <c r="X44" i="12"/>
  <c r="X45" i="12"/>
  <c r="X46" i="12"/>
  <c r="X47" i="12"/>
  <c r="X48" i="12"/>
  <c r="X49" i="12"/>
  <c r="X50" i="12"/>
  <c r="X51" i="12"/>
  <c r="X52" i="12"/>
  <c r="X53" i="12"/>
  <c r="X54" i="12"/>
  <c r="X55" i="12"/>
  <c r="X56" i="12"/>
  <c r="X57" i="12"/>
  <c r="X58" i="12"/>
  <c r="X59" i="12"/>
  <c r="X60" i="12"/>
  <c r="X61" i="12"/>
  <c r="X3" i="12"/>
  <c r="S181" i="12"/>
  <c r="O181" i="12"/>
  <c r="X181" i="12" s="1"/>
  <c r="Q181" i="12"/>
  <c r="S180" i="12"/>
  <c r="O180" i="12"/>
  <c r="X180" i="12" s="1"/>
  <c r="Q180" i="12"/>
  <c r="S176" i="12"/>
  <c r="O176" i="12"/>
  <c r="X176" i="12" s="1"/>
  <c r="Q176" i="12"/>
  <c r="S175" i="12"/>
  <c r="O175" i="12"/>
  <c r="X175" i="12" s="1"/>
  <c r="Q175" i="12"/>
  <c r="S174" i="12"/>
  <c r="O174" i="12"/>
  <c r="X174" i="12" s="1"/>
  <c r="Q174" i="12"/>
  <c r="S173" i="12"/>
  <c r="O173" i="12"/>
  <c r="X173" i="12" s="1"/>
  <c r="Q173" i="12"/>
  <c r="S172" i="12"/>
  <c r="O172" i="12"/>
  <c r="X172" i="12" s="1"/>
  <c r="Q172" i="12"/>
  <c r="S171" i="12"/>
  <c r="O171" i="12"/>
  <c r="X171" i="12" s="1"/>
  <c r="Q171" i="12"/>
  <c r="S167" i="12"/>
  <c r="Q167" i="12"/>
  <c r="X167" i="12" s="1"/>
  <c r="S166" i="12"/>
  <c r="O166" i="12"/>
  <c r="X166" i="12" s="1"/>
  <c r="Q166" i="12"/>
  <c r="S162" i="12"/>
  <c r="O162" i="12"/>
  <c r="X162" i="12" s="1"/>
  <c r="Q162" i="12"/>
  <c r="S158" i="12"/>
  <c r="O158" i="12"/>
  <c r="X158" i="12" s="1"/>
  <c r="Q158" i="12"/>
  <c r="S157" i="12"/>
  <c r="O157" i="12"/>
  <c r="X157" i="12" s="1"/>
  <c r="Q157" i="12"/>
  <c r="S153" i="12"/>
  <c r="O153" i="12"/>
  <c r="X153" i="12" s="1"/>
  <c r="Q153" i="12"/>
  <c r="S149" i="12"/>
  <c r="O149" i="12"/>
  <c r="X149" i="12" s="1"/>
  <c r="Q149" i="12"/>
  <c r="S148" i="12"/>
  <c r="O148" i="12"/>
  <c r="X148" i="12" s="1"/>
  <c r="Q148" i="12"/>
  <c r="S145" i="12"/>
  <c r="O145" i="12"/>
  <c r="X145" i="12" s="1"/>
  <c r="Q145" i="12"/>
  <c r="S139" i="12"/>
  <c r="O139" i="12"/>
  <c r="X139" i="12" s="1"/>
  <c r="Q139" i="12"/>
  <c r="S138" i="12"/>
  <c r="O138" i="12"/>
  <c r="X138" i="12" s="1"/>
  <c r="Q138" i="12"/>
  <c r="S137" i="12"/>
  <c r="O137" i="12"/>
  <c r="X137" i="12" s="1"/>
  <c r="Q137" i="12"/>
  <c r="S136" i="12"/>
  <c r="O136" i="12"/>
  <c r="X136" i="12" s="1"/>
  <c r="Q136" i="12"/>
  <c r="S134" i="12"/>
  <c r="O134" i="12"/>
  <c r="X134" i="12" s="1"/>
  <c r="Q134" i="12"/>
  <c r="S128" i="12"/>
  <c r="O128" i="12"/>
  <c r="X128" i="12" s="1"/>
  <c r="Q128" i="12"/>
  <c r="S123" i="12"/>
  <c r="O123" i="12"/>
  <c r="X123" i="12" s="1"/>
  <c r="Q123" i="12"/>
  <c r="S122" i="12"/>
  <c r="O122" i="12"/>
  <c r="X122" i="12" s="1"/>
  <c r="Q122" i="12"/>
  <c r="S119" i="12"/>
  <c r="O119" i="12"/>
  <c r="X119" i="12" s="1"/>
  <c r="Q119" i="12"/>
  <c r="S116" i="12"/>
  <c r="O116" i="12"/>
  <c r="X116" i="12" s="1"/>
  <c r="Q116" i="12"/>
  <c r="S114" i="12"/>
  <c r="O114" i="12"/>
  <c r="X114" i="12" s="1"/>
  <c r="Q114" i="12"/>
  <c r="S107" i="12"/>
  <c r="O107" i="12"/>
  <c r="X107" i="12" s="1"/>
  <c r="Q107" i="12"/>
  <c r="S105" i="12"/>
  <c r="O105" i="12"/>
  <c r="X105" i="12" s="1"/>
  <c r="Q105" i="12"/>
  <c r="S98" i="12"/>
  <c r="O98" i="12"/>
  <c r="X98" i="12" s="1"/>
  <c r="Q98" i="12"/>
  <c r="S92" i="12"/>
  <c r="O92" i="12"/>
  <c r="X92" i="12" s="1"/>
  <c r="Q92" i="12"/>
  <c r="S84" i="12"/>
  <c r="O84" i="12"/>
  <c r="X84" i="12" s="1"/>
  <c r="Q84" i="12"/>
  <c r="S81" i="12"/>
  <c r="O81" i="12"/>
  <c r="X81" i="12" s="1"/>
  <c r="Q81" i="12"/>
  <c r="S80" i="12"/>
  <c r="O80" i="12"/>
  <c r="X80" i="12" s="1"/>
  <c r="Q80" i="12"/>
  <c r="S79" i="12"/>
  <c r="O79" i="12"/>
  <c r="X79" i="12" s="1"/>
  <c r="Q79" i="12"/>
  <c r="S78" i="12"/>
  <c r="O78" i="12"/>
  <c r="X78" i="12" s="1"/>
  <c r="Q78" i="12"/>
  <c r="S77" i="12"/>
  <c r="O77" i="12"/>
  <c r="X77" i="12" s="1"/>
  <c r="Q77" i="12"/>
  <c r="S76" i="12"/>
  <c r="Q76" i="12"/>
  <c r="O76" i="12"/>
  <c r="X76" i="12" s="1"/>
  <c r="S74" i="12"/>
  <c r="Q74" i="12"/>
  <c r="O74" i="12"/>
  <c r="X74" i="12" s="1"/>
  <c r="S66" i="12"/>
  <c r="Q66" i="12"/>
  <c r="O66" i="12"/>
  <c r="X66" i="12" s="1"/>
  <c r="S38" i="12"/>
  <c r="O38" i="12"/>
  <c r="X38" i="12" s="1"/>
  <c r="Q38" i="12"/>
  <c r="O37" i="12"/>
  <c r="X37" i="12" s="1"/>
  <c r="S37" i="12"/>
  <c r="Q37" i="12"/>
  <c r="S36" i="12"/>
  <c r="O36" i="12"/>
  <c r="X36" i="12" s="1"/>
  <c r="Q36" i="12"/>
  <c r="O32" i="12"/>
  <c r="X32" i="12" s="1"/>
  <c r="Q3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K182" i="12"/>
  <c r="J182" i="12"/>
  <c r="K181" i="12"/>
  <c r="J181" i="12"/>
  <c r="K180" i="12"/>
  <c r="J180" i="12"/>
  <c r="K179" i="12"/>
  <c r="J179" i="12"/>
  <c r="K178" i="12"/>
  <c r="J178" i="12"/>
  <c r="K177" i="12"/>
  <c r="J177" i="12"/>
  <c r="K176" i="12"/>
  <c r="J176" i="12"/>
  <c r="K175" i="12"/>
  <c r="J175" i="12"/>
  <c r="K174" i="12"/>
  <c r="J174" i="12"/>
  <c r="K173" i="12"/>
  <c r="J173" i="12"/>
  <c r="K172" i="12"/>
  <c r="J172" i="12"/>
  <c r="K171" i="12"/>
  <c r="M171" i="12" s="1"/>
  <c r="J171" i="12"/>
  <c r="K170" i="12"/>
  <c r="J170" i="12"/>
  <c r="K169" i="12"/>
  <c r="J169" i="12"/>
  <c r="K168" i="12"/>
  <c r="J168" i="12"/>
  <c r="K167" i="12"/>
  <c r="M167" i="12" s="1"/>
  <c r="J167" i="12"/>
  <c r="K166" i="12"/>
  <c r="J166" i="12"/>
  <c r="K165" i="12"/>
  <c r="M165" i="12" s="1"/>
  <c r="J165" i="12"/>
  <c r="K164" i="12"/>
  <c r="J164" i="12"/>
  <c r="K163" i="12"/>
  <c r="M163" i="12" s="1"/>
  <c r="J163" i="12"/>
  <c r="K162" i="12"/>
  <c r="J162" i="12"/>
  <c r="K161" i="12"/>
  <c r="M161" i="12" s="1"/>
  <c r="J161" i="12"/>
  <c r="K160" i="12"/>
  <c r="J160" i="12"/>
  <c r="K159" i="12"/>
  <c r="M159" i="12" s="1"/>
  <c r="J159" i="12"/>
  <c r="K158" i="12"/>
  <c r="J158" i="12"/>
  <c r="K157" i="12"/>
  <c r="M157" i="12" s="1"/>
  <c r="J157" i="12"/>
  <c r="K156" i="12"/>
  <c r="J156" i="12"/>
  <c r="K155" i="12"/>
  <c r="M155" i="12" s="1"/>
  <c r="J155" i="12"/>
  <c r="K154" i="12"/>
  <c r="J154" i="12"/>
  <c r="K153" i="12"/>
  <c r="M153" i="12" s="1"/>
  <c r="J153" i="12"/>
  <c r="K152" i="12"/>
  <c r="J152" i="12"/>
  <c r="K151" i="12"/>
  <c r="M151" i="12" s="1"/>
  <c r="J151" i="12"/>
  <c r="K150" i="12"/>
  <c r="J150" i="12"/>
  <c r="K149" i="12"/>
  <c r="M149" i="12" s="1"/>
  <c r="J149" i="12"/>
  <c r="K148" i="12"/>
  <c r="J148" i="12"/>
  <c r="K147" i="12"/>
  <c r="M147" i="12" s="1"/>
  <c r="J147" i="12"/>
  <c r="K146" i="12"/>
  <c r="J146" i="12"/>
  <c r="K145" i="12"/>
  <c r="M145" i="12" s="1"/>
  <c r="J145" i="12"/>
  <c r="K144" i="12"/>
  <c r="J144" i="12"/>
  <c r="K143" i="12"/>
  <c r="M143" i="12" s="1"/>
  <c r="J143" i="12"/>
  <c r="K142" i="12"/>
  <c r="J142" i="12"/>
  <c r="K141" i="12"/>
  <c r="M141" i="12" s="1"/>
  <c r="J141" i="12"/>
  <c r="K140" i="12"/>
  <c r="J140" i="12"/>
  <c r="K139" i="12"/>
  <c r="M139" i="12" s="1"/>
  <c r="J139" i="12"/>
  <c r="K138" i="12"/>
  <c r="J138" i="12"/>
  <c r="K137" i="12"/>
  <c r="M137" i="12" s="1"/>
  <c r="J137" i="12"/>
  <c r="K136" i="12"/>
  <c r="J136" i="12"/>
  <c r="K135" i="12"/>
  <c r="M135" i="12" s="1"/>
  <c r="J135" i="12"/>
  <c r="K134" i="12"/>
  <c r="J134" i="12"/>
  <c r="K133" i="12"/>
  <c r="M133" i="12" s="1"/>
  <c r="J133" i="12"/>
  <c r="K132" i="12"/>
  <c r="J132" i="12"/>
  <c r="K131" i="12"/>
  <c r="M131" i="12" s="1"/>
  <c r="J131" i="12"/>
  <c r="K130" i="12"/>
  <c r="J130" i="12"/>
  <c r="K129" i="12"/>
  <c r="M129" i="12" s="1"/>
  <c r="J129" i="12"/>
  <c r="K128" i="12"/>
  <c r="J128" i="12"/>
  <c r="K127" i="12"/>
  <c r="M127" i="12" s="1"/>
  <c r="J127" i="12"/>
  <c r="K126" i="12"/>
  <c r="J126" i="12"/>
  <c r="K125" i="12"/>
  <c r="M125" i="12" s="1"/>
  <c r="J125" i="12"/>
  <c r="K124" i="12"/>
  <c r="J124" i="12"/>
  <c r="K123" i="12"/>
  <c r="M123" i="12" s="1"/>
  <c r="J123" i="12"/>
  <c r="K122" i="12"/>
  <c r="J122" i="12"/>
  <c r="K121" i="12"/>
  <c r="M121" i="12" s="1"/>
  <c r="J121" i="12"/>
  <c r="K120" i="12"/>
  <c r="J120" i="12"/>
  <c r="K119" i="12"/>
  <c r="J119" i="12"/>
  <c r="K118" i="12"/>
  <c r="J118" i="12"/>
  <c r="K117" i="12"/>
  <c r="M117" i="12" s="1"/>
  <c r="J117" i="12"/>
  <c r="K116" i="12"/>
  <c r="J116" i="12"/>
  <c r="K115" i="12"/>
  <c r="M115" i="12" s="1"/>
  <c r="J115" i="12"/>
  <c r="K114" i="12"/>
  <c r="J114" i="12"/>
  <c r="K113" i="12"/>
  <c r="M113" i="12" s="1"/>
  <c r="J113" i="12"/>
  <c r="K112" i="12"/>
  <c r="J112" i="12"/>
  <c r="K111" i="12"/>
  <c r="M111" i="12" s="1"/>
  <c r="J111" i="12"/>
  <c r="K110" i="12"/>
  <c r="J110" i="12"/>
  <c r="K109" i="12"/>
  <c r="M109" i="12" s="1"/>
  <c r="J109" i="12"/>
  <c r="K108" i="12"/>
  <c r="J108" i="12"/>
  <c r="K107" i="12"/>
  <c r="M107" i="12" s="1"/>
  <c r="J107" i="12"/>
  <c r="K106" i="12"/>
  <c r="J106" i="12"/>
  <c r="K105" i="12"/>
  <c r="M105" i="12" s="1"/>
  <c r="J105" i="12"/>
  <c r="K104" i="12"/>
  <c r="J104" i="12"/>
  <c r="K103" i="12"/>
  <c r="M103" i="12" s="1"/>
  <c r="J103" i="12"/>
  <c r="K102" i="12"/>
  <c r="J102" i="12"/>
  <c r="K101" i="12"/>
  <c r="M101" i="12" s="1"/>
  <c r="J101" i="12"/>
  <c r="K100" i="12"/>
  <c r="J100" i="12"/>
  <c r="K99" i="12"/>
  <c r="M99" i="12" s="1"/>
  <c r="J99" i="12"/>
  <c r="K98" i="12"/>
  <c r="J98" i="12"/>
  <c r="K97" i="12"/>
  <c r="M97" i="12" s="1"/>
  <c r="J97" i="12"/>
  <c r="K96" i="12"/>
  <c r="J96" i="12"/>
  <c r="K95" i="12"/>
  <c r="M95" i="12" s="1"/>
  <c r="J95" i="12"/>
  <c r="K94" i="12"/>
  <c r="J94" i="12"/>
  <c r="K93" i="12"/>
  <c r="M93" i="12" s="1"/>
  <c r="J93" i="12"/>
  <c r="K92" i="12"/>
  <c r="J92" i="12"/>
  <c r="K91" i="12"/>
  <c r="M91" i="12" s="1"/>
  <c r="J91" i="12"/>
  <c r="K90" i="12"/>
  <c r="J90" i="12"/>
  <c r="K89" i="12"/>
  <c r="M89" i="12" s="1"/>
  <c r="J89" i="12"/>
  <c r="K88" i="12"/>
  <c r="J88" i="12"/>
  <c r="K87" i="12"/>
  <c r="M87" i="12" s="1"/>
  <c r="J87" i="12"/>
  <c r="K86" i="12"/>
  <c r="J86" i="12"/>
  <c r="K85" i="12"/>
  <c r="M85" i="12" s="1"/>
  <c r="J85" i="12"/>
  <c r="K84" i="12"/>
  <c r="J84" i="12"/>
  <c r="K83" i="12"/>
  <c r="M83" i="12" s="1"/>
  <c r="J83" i="12"/>
  <c r="K82" i="12"/>
  <c r="J82" i="12"/>
  <c r="K81" i="12"/>
  <c r="M81" i="12" s="1"/>
  <c r="J81" i="12"/>
  <c r="K80" i="12"/>
  <c r="J80" i="12"/>
  <c r="K79" i="12"/>
  <c r="M79" i="12" s="1"/>
  <c r="J79" i="12"/>
  <c r="K78" i="12"/>
  <c r="J78" i="12"/>
  <c r="K77" i="12"/>
  <c r="J77" i="12"/>
  <c r="K76" i="12"/>
  <c r="J76" i="12"/>
  <c r="K75" i="12"/>
  <c r="M75" i="12" s="1"/>
  <c r="J75" i="12"/>
  <c r="K74" i="12"/>
  <c r="J74" i="12"/>
  <c r="K73" i="12"/>
  <c r="M73" i="12" s="1"/>
  <c r="J73" i="12"/>
  <c r="K72" i="12"/>
  <c r="J72" i="12"/>
  <c r="K71" i="12"/>
  <c r="M71" i="12" s="1"/>
  <c r="J71" i="12"/>
  <c r="K70" i="12"/>
  <c r="J70" i="12"/>
  <c r="K69" i="12"/>
  <c r="M69" i="12" s="1"/>
  <c r="J69" i="12"/>
  <c r="K68" i="12"/>
  <c r="J68" i="12"/>
  <c r="K67" i="12"/>
  <c r="M67" i="12" s="1"/>
  <c r="J67" i="12"/>
  <c r="K66" i="12"/>
  <c r="J66" i="12"/>
  <c r="K65" i="12"/>
  <c r="M65" i="12" s="1"/>
  <c r="J65" i="12"/>
  <c r="K64" i="12"/>
  <c r="J64" i="12"/>
  <c r="K63" i="12"/>
  <c r="M63" i="12" s="1"/>
  <c r="J63" i="12"/>
  <c r="K62" i="12"/>
  <c r="J62" i="12"/>
  <c r="K61" i="12"/>
  <c r="M61" i="12" s="1"/>
  <c r="J61" i="12"/>
  <c r="K60" i="12"/>
  <c r="J60" i="12"/>
  <c r="K59" i="12"/>
  <c r="M59" i="12" s="1"/>
  <c r="J59" i="12"/>
  <c r="K58" i="12"/>
  <c r="J58" i="12"/>
  <c r="K57" i="12"/>
  <c r="M57" i="12" s="1"/>
  <c r="J57" i="12"/>
  <c r="K56" i="12"/>
  <c r="J56" i="12"/>
  <c r="K55" i="12"/>
  <c r="M55" i="12" s="1"/>
  <c r="J55" i="12"/>
  <c r="K54" i="12"/>
  <c r="J54" i="12"/>
  <c r="K53" i="12"/>
  <c r="M53" i="12" s="1"/>
  <c r="J53" i="12"/>
  <c r="K52" i="12"/>
  <c r="J52" i="12"/>
  <c r="K51" i="12"/>
  <c r="J51" i="12"/>
  <c r="K50" i="12"/>
  <c r="J50" i="12"/>
  <c r="K49" i="12"/>
  <c r="J49" i="12"/>
  <c r="K48" i="12"/>
  <c r="J48" i="12"/>
  <c r="K47" i="12"/>
  <c r="J47" i="12"/>
  <c r="K46" i="12"/>
  <c r="J46" i="12"/>
  <c r="K45" i="12"/>
  <c r="J45" i="12"/>
  <c r="K44" i="12"/>
  <c r="J44" i="12"/>
  <c r="K43" i="12"/>
  <c r="J43" i="12"/>
  <c r="K42" i="12"/>
  <c r="J42" i="12"/>
  <c r="K41" i="12"/>
  <c r="J41" i="12"/>
  <c r="K40" i="12"/>
  <c r="J40" i="12"/>
  <c r="K39" i="12"/>
  <c r="J39" i="12"/>
  <c r="K38" i="12"/>
  <c r="J38" i="12"/>
  <c r="K37" i="12"/>
  <c r="J37" i="12"/>
  <c r="K36" i="12"/>
  <c r="J36" i="12"/>
  <c r="K35" i="12"/>
  <c r="J35" i="12"/>
  <c r="K34" i="12"/>
  <c r="J34" i="12"/>
  <c r="K33" i="12"/>
  <c r="J33" i="12"/>
  <c r="K32" i="12"/>
  <c r="J32" i="12"/>
  <c r="K31" i="12"/>
  <c r="J31" i="12"/>
  <c r="K30" i="12"/>
  <c r="J30" i="12"/>
  <c r="K29" i="12"/>
  <c r="J29" i="12"/>
  <c r="K28" i="12"/>
  <c r="J28" i="12"/>
  <c r="K27" i="12"/>
  <c r="J27" i="12"/>
  <c r="K26" i="12"/>
  <c r="J26" i="12"/>
  <c r="K25" i="12"/>
  <c r="J25" i="12"/>
  <c r="K24" i="12"/>
  <c r="J24" i="12"/>
  <c r="K23" i="12"/>
  <c r="J23" i="12"/>
  <c r="K22" i="12"/>
  <c r="J22" i="12"/>
  <c r="K21" i="12"/>
  <c r="J21" i="12"/>
  <c r="K20" i="12"/>
  <c r="J20" i="12"/>
  <c r="K19" i="12"/>
  <c r="J19" i="12"/>
  <c r="K18" i="12"/>
  <c r="J18" i="12"/>
  <c r="K17" i="12"/>
  <c r="J17" i="12"/>
  <c r="K16" i="12"/>
  <c r="J16" i="12"/>
  <c r="K15" i="12"/>
  <c r="J15" i="12"/>
  <c r="K14" i="12"/>
  <c r="J14" i="12"/>
  <c r="K13" i="12"/>
  <c r="J13" i="12"/>
  <c r="K12" i="12"/>
  <c r="J12" i="12"/>
  <c r="K11" i="12"/>
  <c r="J11" i="12"/>
  <c r="K10" i="12"/>
  <c r="J10" i="12"/>
  <c r="K9" i="12"/>
  <c r="J9" i="12"/>
  <c r="K8" i="12"/>
  <c r="J8" i="12"/>
  <c r="K7" i="12"/>
  <c r="J7" i="12"/>
  <c r="K6" i="12"/>
  <c r="J6" i="12"/>
  <c r="K5" i="12"/>
  <c r="J5" i="12"/>
  <c r="K4" i="12"/>
  <c r="J4" i="12"/>
  <c r="K3" i="12"/>
  <c r="J3" i="12"/>
  <c r="M16" i="12" l="1"/>
  <c r="M18" i="12"/>
  <c r="M20" i="12"/>
  <c r="M22" i="12"/>
  <c r="M24" i="12"/>
  <c r="M26" i="12"/>
  <c r="M28" i="12"/>
  <c r="M30" i="12"/>
  <c r="M34" i="12"/>
  <c r="M40" i="12"/>
  <c r="M42" i="12"/>
  <c r="M44" i="12"/>
  <c r="M46" i="12"/>
  <c r="M48" i="12"/>
  <c r="M50" i="12"/>
  <c r="AB8" i="12"/>
  <c r="AB7" i="12"/>
  <c r="M173" i="12"/>
  <c r="M175" i="12"/>
  <c r="M119" i="12"/>
  <c r="M77" i="12"/>
  <c r="M38" i="12"/>
  <c r="M32" i="12"/>
  <c r="M36" i="12"/>
  <c r="M5" i="12"/>
  <c r="M3" i="12"/>
  <c r="M9" i="12"/>
  <c r="M13" i="12"/>
  <c r="M11" i="12"/>
  <c r="M7" i="12"/>
  <c r="M177" i="12"/>
  <c r="M179" i="12"/>
  <c r="M181" i="12"/>
  <c r="M4" i="12"/>
  <c r="M6" i="12"/>
  <c r="M8" i="12"/>
  <c r="M10" i="12"/>
  <c r="M12" i="12"/>
  <c r="M178" i="12"/>
  <c r="M180" i="12"/>
  <c r="M182" i="12"/>
  <c r="M15" i="12"/>
  <c r="M17" i="12"/>
  <c r="M19" i="12"/>
  <c r="M21" i="12"/>
  <c r="M23" i="12"/>
  <c r="M25" i="12"/>
  <c r="M27" i="12"/>
  <c r="M29" i="12"/>
  <c r="M31" i="12"/>
  <c r="M33" i="12"/>
  <c r="M35" i="12"/>
  <c r="M37" i="12"/>
  <c r="M39" i="12"/>
  <c r="M41" i="12"/>
  <c r="M43" i="12"/>
  <c r="M45" i="12"/>
  <c r="M47" i="12"/>
  <c r="M49" i="12"/>
  <c r="M51" i="12"/>
  <c r="M52" i="12"/>
  <c r="M54" i="12"/>
  <c r="M56" i="12"/>
  <c r="M58" i="12"/>
  <c r="M60" i="12"/>
  <c r="M62" i="12"/>
  <c r="M64" i="12"/>
  <c r="M66" i="12"/>
  <c r="M68" i="12"/>
  <c r="M70" i="12"/>
  <c r="M72" i="12"/>
  <c r="M74" i="12"/>
  <c r="M76" i="12"/>
  <c r="M78" i="12"/>
  <c r="M80" i="12"/>
  <c r="M82" i="12"/>
  <c r="M84" i="12"/>
  <c r="M86" i="12"/>
  <c r="M88" i="12"/>
  <c r="M90" i="12"/>
  <c r="M92" i="12"/>
  <c r="M94" i="12"/>
  <c r="M96" i="12"/>
  <c r="M98" i="12"/>
  <c r="M100" i="12"/>
  <c r="M102" i="12"/>
  <c r="M104" i="12"/>
  <c r="M106" i="12"/>
  <c r="M108" i="12"/>
  <c r="M110" i="12"/>
  <c r="M112" i="12"/>
  <c r="M114" i="12"/>
  <c r="M116" i="12"/>
  <c r="M118" i="12"/>
  <c r="M120" i="12"/>
  <c r="M122" i="12"/>
  <c r="M124" i="12"/>
  <c r="M126" i="12"/>
  <c r="M128" i="12"/>
  <c r="M130" i="12"/>
  <c r="M132" i="12"/>
  <c r="M134" i="12"/>
  <c r="M136" i="12"/>
  <c r="M138" i="12"/>
  <c r="M140" i="12"/>
  <c r="M142" i="12"/>
  <c r="M144" i="12"/>
  <c r="M146" i="12"/>
  <c r="M148" i="12"/>
  <c r="M150" i="12"/>
  <c r="M152" i="12"/>
  <c r="M154" i="12"/>
  <c r="M156" i="12"/>
  <c r="M158" i="12"/>
  <c r="M160" i="12"/>
  <c r="M162" i="12"/>
  <c r="M164" i="12"/>
  <c r="M166" i="12"/>
  <c r="M168" i="12"/>
  <c r="M169" i="12"/>
  <c r="M170" i="12"/>
  <c r="M172" i="12"/>
  <c r="M174" i="12"/>
  <c r="M176" i="12"/>
  <c r="M14" i="12"/>
  <c r="K5" i="9"/>
  <c r="J5" i="9"/>
  <c r="F5" i="9"/>
  <c r="P5" i="9"/>
  <c r="R4" i="9"/>
  <c r="O4" i="9"/>
  <c r="Q4" i="9"/>
  <c r="N4" i="9"/>
  <c r="H4" i="9"/>
  <c r="M4" i="9"/>
  <c r="G4" i="9"/>
  <c r="L4" i="9"/>
  <c r="P4" i="9"/>
  <c r="K4" i="9"/>
  <c r="F4" i="9"/>
  <c r="J4" i="9"/>
  <c r="H3" i="9"/>
  <c r="Q3" i="9"/>
  <c r="L3" i="9"/>
  <c r="G3" i="9"/>
  <c r="P3" i="9"/>
  <c r="K3" i="9"/>
  <c r="F3" i="9"/>
  <c r="J3" i="9"/>
  <c r="P2" i="9"/>
  <c r="K2" i="9"/>
  <c r="F2" i="9"/>
  <c r="J2" i="9"/>
  <c r="P31" i="9"/>
  <c r="K31" i="9"/>
  <c r="F31" i="9"/>
  <c r="J31" i="9"/>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 i="11"/>
  <c r="F41" i="9"/>
  <c r="P41" i="9"/>
  <c r="K41" i="9"/>
  <c r="J41" i="9"/>
  <c r="P40" i="9"/>
  <c r="K40" i="9"/>
  <c r="F40" i="9"/>
  <c r="J40" i="9"/>
  <c r="P39" i="9"/>
  <c r="K39" i="9"/>
  <c r="F39" i="9"/>
  <c r="J39" i="9"/>
  <c r="P38" i="9"/>
  <c r="K38" i="9"/>
  <c r="F38" i="9"/>
  <c r="J38" i="9"/>
  <c r="F37" i="9"/>
  <c r="P37" i="9"/>
  <c r="K37" i="9"/>
  <c r="J37" i="9"/>
  <c r="P36" i="9"/>
  <c r="K36" i="9"/>
  <c r="F36" i="9"/>
  <c r="J36" i="9"/>
  <c r="F35" i="9"/>
  <c r="P35" i="9"/>
  <c r="K35" i="9"/>
  <c r="J35" i="9"/>
  <c r="F34" i="9"/>
  <c r="P34" i="9"/>
  <c r="K34" i="9"/>
  <c r="J34" i="9"/>
  <c r="F33" i="9"/>
  <c r="K33" i="9"/>
  <c r="P33" i="9"/>
  <c r="J33" i="9"/>
  <c r="K32" i="9"/>
  <c r="F32" i="9"/>
  <c r="P32" i="9"/>
  <c r="J32" i="9"/>
  <c r="I30" i="9"/>
  <c r="N30" i="9"/>
  <c r="M30" i="9"/>
  <c r="H30" i="9"/>
  <c r="R30" i="9"/>
  <c r="L30" i="9"/>
  <c r="G30" i="9"/>
  <c r="Q30" i="9"/>
  <c r="K30" i="9"/>
  <c r="F29" i="9"/>
  <c r="J29" i="9"/>
  <c r="F28" i="9"/>
  <c r="P28" i="9"/>
  <c r="K28" i="9"/>
  <c r="J28" i="9"/>
  <c r="F27" i="9"/>
  <c r="K27" i="9"/>
  <c r="P27" i="9"/>
  <c r="J27" i="9"/>
  <c r="M26" i="9"/>
  <c r="G26" i="9"/>
  <c r="Q26" i="9"/>
  <c r="F26" i="9"/>
  <c r="K26" i="9"/>
  <c r="P26" i="9"/>
  <c r="J26" i="9"/>
  <c r="H25" i="9"/>
  <c r="R25" i="9"/>
  <c r="M25" i="9"/>
  <c r="G25" i="9"/>
  <c r="Q25" i="9"/>
  <c r="L25" i="9"/>
  <c r="K25" i="9"/>
  <c r="F25" i="9"/>
  <c r="P25" i="9"/>
  <c r="J25" i="9"/>
  <c r="F24" i="9"/>
  <c r="K24" i="9"/>
  <c r="P24" i="9"/>
  <c r="J24" i="9"/>
  <c r="G23" i="9"/>
  <c r="K23" i="9"/>
  <c r="H22" i="9"/>
  <c r="M22" i="9"/>
  <c r="R22" i="9"/>
  <c r="L22" i="9"/>
  <c r="G22" i="9"/>
  <c r="K22" i="9"/>
  <c r="Q22" i="9"/>
  <c r="O21" i="9"/>
  <c r="I21" i="9"/>
  <c r="S21" i="9"/>
  <c r="N21" i="9"/>
  <c r="H21" i="9"/>
  <c r="R21" i="9"/>
  <c r="M21" i="9"/>
  <c r="G21" i="9"/>
  <c r="Q21" i="9"/>
  <c r="L21" i="9"/>
  <c r="F21" i="9"/>
  <c r="K21" i="9"/>
  <c r="P21" i="9"/>
  <c r="J21" i="9"/>
  <c r="P20" i="9"/>
  <c r="K20" i="9"/>
  <c r="F20" i="9"/>
  <c r="J20" i="9"/>
  <c r="H19" i="9"/>
  <c r="R19" i="9"/>
  <c r="N19" i="9"/>
  <c r="G19" i="9"/>
  <c r="M19" i="9"/>
  <c r="Q19" i="9"/>
  <c r="L19" i="9"/>
  <c r="P19" i="9"/>
  <c r="K19" i="9"/>
  <c r="F19" i="9"/>
  <c r="J19" i="9"/>
  <c r="H18" i="9"/>
  <c r="R18" i="9"/>
  <c r="M18" i="9"/>
  <c r="F17" i="9"/>
  <c r="P17" i="9"/>
  <c r="K17" i="9"/>
  <c r="J17" i="9"/>
  <c r="H16" i="9"/>
  <c r="R16" i="9"/>
  <c r="M16" i="9"/>
  <c r="L16" i="9"/>
  <c r="G16" i="9"/>
  <c r="Q16" i="9"/>
  <c r="K16" i="9"/>
  <c r="F16" i="9"/>
  <c r="P16" i="9"/>
  <c r="J16" i="9"/>
  <c r="F15" i="9"/>
  <c r="P15" i="9"/>
  <c r="K15" i="9"/>
  <c r="J15" i="9"/>
  <c r="H14" i="9"/>
  <c r="R14" i="9"/>
  <c r="M14" i="9"/>
  <c r="L14" i="9"/>
  <c r="G14" i="9"/>
  <c r="Q14" i="9"/>
  <c r="K14" i="9"/>
  <c r="F14" i="9"/>
  <c r="P14" i="9"/>
  <c r="J14" i="9"/>
  <c r="R13" i="9"/>
  <c r="M13" i="9"/>
  <c r="H13" i="9"/>
  <c r="L13" i="9"/>
  <c r="G13" i="9"/>
  <c r="Q13" i="9"/>
  <c r="K13" i="9"/>
  <c r="F13" i="9"/>
  <c r="P13" i="9"/>
  <c r="J13" i="9"/>
  <c r="H12" i="9"/>
  <c r="M12" i="9"/>
  <c r="R12" i="9"/>
  <c r="G12" i="9"/>
  <c r="Q12" i="9"/>
  <c r="L12" i="9"/>
  <c r="K12" i="9"/>
  <c r="F12" i="9"/>
  <c r="P12" i="9"/>
  <c r="J12" i="9"/>
  <c r="F11" i="9"/>
  <c r="K11" i="9"/>
  <c r="P11" i="9"/>
  <c r="J11" i="9"/>
  <c r="F10" i="9"/>
  <c r="P10" i="9"/>
  <c r="K10" i="9"/>
  <c r="J10" i="9"/>
  <c r="R9" i="9"/>
  <c r="M9" i="9"/>
  <c r="Q9" i="9"/>
  <c r="L9" i="9"/>
  <c r="F9" i="9"/>
  <c r="K9" i="9"/>
  <c r="P9" i="9"/>
  <c r="J9" i="9"/>
  <c r="P8" i="9"/>
  <c r="K8" i="9"/>
  <c r="F8" i="9"/>
  <c r="J8" i="9"/>
  <c r="F7" i="9"/>
  <c r="P7" i="9"/>
  <c r="K7" i="9"/>
  <c r="J7" i="9"/>
  <c r="R3" i="9"/>
  <c r="M3" i="9"/>
  <c r="AB4" i="12" l="1"/>
  <c r="AB3" i="12"/>
  <c r="U2" i="9"/>
  <c r="W2" i="9"/>
  <c r="Y2" i="9"/>
  <c r="F9" i="10" l="1"/>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43" i="10"/>
  <c r="F144" i="10"/>
  <c r="F145" i="10"/>
  <c r="F146"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4" i="10"/>
  <c r="F5" i="10"/>
  <c r="F6" i="10"/>
  <c r="F7" i="10"/>
  <c r="F232" i="10"/>
  <c r="F233" i="10"/>
  <c r="F234" i="10"/>
  <c r="F235" i="10"/>
  <c r="F38" i="10"/>
  <c r="F39" i="10"/>
  <c r="F3" i="10"/>
  <c r="F8" i="10"/>
  <c r="D9" i="10"/>
  <c r="E9" i="10" s="1"/>
  <c r="D10" i="10"/>
  <c r="E10" i="10" s="1"/>
  <c r="D11" i="10"/>
  <c r="E11" i="10" s="1"/>
  <c r="D12" i="10"/>
  <c r="E12" i="10" s="1"/>
  <c r="D13" i="10"/>
  <c r="E13" i="10" s="1"/>
  <c r="D14" i="10"/>
  <c r="E14" i="10" s="1"/>
  <c r="D15" i="10"/>
  <c r="E15" i="10" s="1"/>
  <c r="D16" i="10"/>
  <c r="E16" i="10" s="1"/>
  <c r="D17" i="10"/>
  <c r="E17" i="10" s="1"/>
  <c r="D18" i="10"/>
  <c r="E18" i="10" s="1"/>
  <c r="D19" i="10"/>
  <c r="E19" i="10" s="1"/>
  <c r="D20" i="10"/>
  <c r="E20" i="10" s="1"/>
  <c r="D21" i="10"/>
  <c r="E21" i="10" s="1"/>
  <c r="D22" i="10"/>
  <c r="D23" i="10"/>
  <c r="D24" i="10"/>
  <c r="D25" i="10"/>
  <c r="D26" i="10"/>
  <c r="D27" i="10"/>
  <c r="D28" i="10"/>
  <c r="D29" i="10"/>
  <c r="D30" i="10"/>
  <c r="D31" i="10"/>
  <c r="D32" i="10"/>
  <c r="D33" i="10"/>
  <c r="D34" i="10"/>
  <c r="E34" i="10" s="1"/>
  <c r="D35" i="10"/>
  <c r="E35" i="10" s="1"/>
  <c r="D36" i="10"/>
  <c r="E36" i="10" s="1"/>
  <c r="D37" i="10"/>
  <c r="E37" i="10" s="1"/>
  <c r="D40" i="10"/>
  <c r="E40" i="10" s="1"/>
  <c r="D41" i="10"/>
  <c r="E41" i="10" s="1"/>
  <c r="D42" i="10"/>
  <c r="E42" i="10" s="1"/>
  <c r="D43" i="10"/>
  <c r="E43" i="10" s="1"/>
  <c r="D44" i="10"/>
  <c r="E44" i="10" s="1"/>
  <c r="D45" i="10"/>
  <c r="E45" i="10" s="1"/>
  <c r="D46" i="10"/>
  <c r="E46" i="10" s="1"/>
  <c r="D47" i="10"/>
  <c r="E47" i="10" s="1"/>
  <c r="D48" i="10"/>
  <c r="E48" i="10" s="1"/>
  <c r="D49" i="10"/>
  <c r="E49" i="10" s="1"/>
  <c r="D50" i="10"/>
  <c r="E50" i="10" s="1"/>
  <c r="D51" i="10"/>
  <c r="E51" i="10" s="1"/>
  <c r="D52" i="10"/>
  <c r="E52" i="10" s="1"/>
  <c r="D53" i="10"/>
  <c r="E53" i="10" s="1"/>
  <c r="D54" i="10"/>
  <c r="D55" i="10"/>
  <c r="D56" i="10"/>
  <c r="D57" i="10"/>
  <c r="D58" i="10"/>
  <c r="D59" i="10"/>
  <c r="E59" i="10" s="1"/>
  <c r="D60" i="10"/>
  <c r="E60" i="10" s="1"/>
  <c r="D61" i="10"/>
  <c r="E61" i="10" s="1"/>
  <c r="D62" i="10"/>
  <c r="E62" i="10" s="1"/>
  <c r="D63" i="10"/>
  <c r="E63" i="10" s="1"/>
  <c r="D64" i="10"/>
  <c r="E64" i="10" s="1"/>
  <c r="D65" i="10"/>
  <c r="E65" i="10" s="1"/>
  <c r="D66" i="10"/>
  <c r="E66" i="10" s="1"/>
  <c r="D67" i="10"/>
  <c r="E67" i="10" s="1"/>
  <c r="D68" i="10"/>
  <c r="E68" i="10" s="1"/>
  <c r="D69" i="10"/>
  <c r="E69" i="10" s="1"/>
  <c r="D70" i="10"/>
  <c r="E70" i="10" s="1"/>
  <c r="D71" i="10"/>
  <c r="E71" i="10" s="1"/>
  <c r="D72" i="10"/>
  <c r="E72" i="10" s="1"/>
  <c r="D73" i="10"/>
  <c r="E73" i="10" s="1"/>
  <c r="D74" i="10"/>
  <c r="D75" i="10"/>
  <c r="D76" i="10"/>
  <c r="D77" i="10"/>
  <c r="D78" i="10"/>
  <c r="D79" i="10"/>
  <c r="D80" i="10"/>
  <c r="D81" i="10"/>
  <c r="D82" i="10"/>
  <c r="E82" i="10" s="1"/>
  <c r="D83" i="10"/>
  <c r="E83" i="10" s="1"/>
  <c r="D84" i="10"/>
  <c r="D85" i="10"/>
  <c r="D86" i="10"/>
  <c r="D87" i="10"/>
  <c r="D88" i="10"/>
  <c r="D89" i="10"/>
  <c r="D90" i="10"/>
  <c r="E90" i="10" s="1"/>
  <c r="D91" i="10"/>
  <c r="E91" i="10" s="1"/>
  <c r="D92" i="10"/>
  <c r="E92" i="10" s="1"/>
  <c r="D93" i="10"/>
  <c r="E93" i="10" s="1"/>
  <c r="D94" i="10"/>
  <c r="D95" i="10"/>
  <c r="D96" i="10"/>
  <c r="D97" i="10"/>
  <c r="D98" i="10"/>
  <c r="D99" i="10"/>
  <c r="D100" i="10"/>
  <c r="D101" i="10"/>
  <c r="D102" i="10"/>
  <c r="D103" i="10"/>
  <c r="D104" i="10"/>
  <c r="E104" i="10" s="1"/>
  <c r="D105" i="10"/>
  <c r="E105" i="10" s="1"/>
  <c r="D106" i="10"/>
  <c r="E106" i="10" s="1"/>
  <c r="D107" i="10"/>
  <c r="E107" i="10" s="1"/>
  <c r="D108" i="10"/>
  <c r="E108" i="10" s="1"/>
  <c r="D109" i="10"/>
  <c r="E109" i="10" s="1"/>
  <c r="D110" i="10"/>
  <c r="E110" i="10" s="1"/>
  <c r="D111" i="10"/>
  <c r="D112" i="10"/>
  <c r="D113" i="10"/>
  <c r="D114" i="10"/>
  <c r="E114" i="10" s="1"/>
  <c r="D115" i="10"/>
  <c r="E115" i="10" s="1"/>
  <c r="D116" i="10"/>
  <c r="E116" i="10" s="1"/>
  <c r="D117" i="10"/>
  <c r="E117" i="10" s="1"/>
  <c r="D143" i="10"/>
  <c r="E143" i="10" s="1"/>
  <c r="D144" i="10"/>
  <c r="E144" i="10" s="1"/>
  <c r="D145" i="10"/>
  <c r="E145" i="10" s="1"/>
  <c r="D146" i="10"/>
  <c r="E146" i="10" s="1"/>
  <c r="D118" i="10"/>
  <c r="E118" i="10" s="1"/>
  <c r="D119" i="10"/>
  <c r="E119" i="10" s="1"/>
  <c r="D120" i="10"/>
  <c r="E120" i="10" s="1"/>
  <c r="D121" i="10"/>
  <c r="E121" i="10" s="1"/>
  <c r="D122" i="10"/>
  <c r="E122" i="10" s="1"/>
  <c r="D123" i="10"/>
  <c r="E123" i="10" s="1"/>
  <c r="D124" i="10"/>
  <c r="E124" i="10" s="1"/>
  <c r="D125" i="10"/>
  <c r="E125" i="10" s="1"/>
  <c r="D126" i="10"/>
  <c r="E126" i="10" s="1"/>
  <c r="D127" i="10"/>
  <c r="E127" i="10" s="1"/>
  <c r="D128" i="10"/>
  <c r="E128" i="10" s="1"/>
  <c r="D129" i="10"/>
  <c r="D130" i="10"/>
  <c r="D131" i="10"/>
  <c r="D132" i="10"/>
  <c r="E132" i="10" s="1"/>
  <c r="D133" i="10"/>
  <c r="E133" i="10" s="1"/>
  <c r="D134" i="10"/>
  <c r="E134" i="10" s="1"/>
  <c r="D135" i="10"/>
  <c r="E135" i="10" s="1"/>
  <c r="D136" i="10"/>
  <c r="E136" i="10" s="1"/>
  <c r="D137" i="10"/>
  <c r="E137" i="10" s="1"/>
  <c r="D138" i="10"/>
  <c r="D139" i="10"/>
  <c r="D140" i="10"/>
  <c r="D141" i="10"/>
  <c r="D142" i="10"/>
  <c r="D147" i="10"/>
  <c r="E147" i="10" s="1"/>
  <c r="D148" i="10"/>
  <c r="E148" i="10" s="1"/>
  <c r="D149" i="10"/>
  <c r="E149" i="10" s="1"/>
  <c r="D150" i="10"/>
  <c r="E150" i="10" s="1"/>
  <c r="D151" i="10"/>
  <c r="E151" i="10" s="1"/>
  <c r="D152" i="10"/>
  <c r="E152" i="10" s="1"/>
  <c r="D153" i="10"/>
  <c r="E153" i="10" s="1"/>
  <c r="D154" i="10"/>
  <c r="D155" i="10"/>
  <c r="D156" i="10"/>
  <c r="D157" i="10"/>
  <c r="D158" i="10"/>
  <c r="D159" i="10"/>
  <c r="D160" i="10"/>
  <c r="D161" i="10"/>
  <c r="D162" i="10"/>
  <c r="D163" i="10"/>
  <c r="D164" i="10"/>
  <c r="D165" i="10"/>
  <c r="D166" i="10"/>
  <c r="D167" i="10"/>
  <c r="D168" i="10"/>
  <c r="D169" i="10"/>
  <c r="E169" i="10" s="1"/>
  <c r="D170" i="10"/>
  <c r="E170" i="10" s="1"/>
  <c r="D171" i="10"/>
  <c r="E171" i="10" s="1"/>
  <c r="D172" i="10"/>
  <c r="E172" i="10" s="1"/>
  <c r="D173" i="10"/>
  <c r="E173" i="10" s="1"/>
  <c r="D174" i="10"/>
  <c r="E174" i="10" s="1"/>
  <c r="D175" i="10"/>
  <c r="E175" i="10" s="1"/>
  <c r="D176" i="10"/>
  <c r="D177" i="10"/>
  <c r="D178" i="10"/>
  <c r="E178" i="10" s="1"/>
  <c r="D179" i="10"/>
  <c r="E179" i="10" s="1"/>
  <c r="D180" i="10"/>
  <c r="E180" i="10" s="1"/>
  <c r="D181" i="10"/>
  <c r="E181" i="10" s="1"/>
  <c r="D182" i="10"/>
  <c r="E182" i="10" s="1"/>
  <c r="D183" i="10"/>
  <c r="E183" i="10" s="1"/>
  <c r="D184" i="10"/>
  <c r="D185" i="10"/>
  <c r="D186" i="10"/>
  <c r="D187" i="10"/>
  <c r="D188" i="10"/>
  <c r="D189" i="10"/>
  <c r="D190" i="10"/>
  <c r="E190" i="10" s="1"/>
  <c r="D191" i="10"/>
  <c r="E191" i="10" s="1"/>
  <c r="D192" i="10"/>
  <c r="E192" i="10" s="1"/>
  <c r="D193" i="10"/>
  <c r="E193" i="10" s="1"/>
  <c r="D194" i="10"/>
  <c r="E194" i="10" s="1"/>
  <c r="D195" i="10"/>
  <c r="E195" i="10" s="1"/>
  <c r="D196" i="10"/>
  <c r="E196" i="10" s="1"/>
  <c r="D197" i="10"/>
  <c r="E197" i="10" s="1"/>
  <c r="D198" i="10"/>
  <c r="E198" i="10" s="1"/>
  <c r="D199" i="10"/>
  <c r="E199" i="10" s="1"/>
  <c r="D200" i="10"/>
  <c r="E200" i="10" s="1"/>
  <c r="D201" i="10"/>
  <c r="E201" i="10" s="1"/>
  <c r="D202" i="10"/>
  <c r="E202" i="10" s="1"/>
  <c r="D203" i="10"/>
  <c r="E203" i="10" s="1"/>
  <c r="D204" i="10"/>
  <c r="E204" i="10" s="1"/>
  <c r="D205" i="10"/>
  <c r="E205" i="10" s="1"/>
  <c r="D206" i="10"/>
  <c r="E206" i="10" s="1"/>
  <c r="D207" i="10"/>
  <c r="E207" i="10" s="1"/>
  <c r="D208" i="10"/>
  <c r="E208" i="10" s="1"/>
  <c r="D209" i="10"/>
  <c r="D210" i="10"/>
  <c r="D211" i="10"/>
  <c r="D212" i="10"/>
  <c r="E212" i="10" s="1"/>
  <c r="D213" i="10"/>
  <c r="E213" i="10" s="1"/>
  <c r="D214" i="10"/>
  <c r="E214" i="10" s="1"/>
  <c r="D215" i="10"/>
  <c r="E215" i="10" s="1"/>
  <c r="D219" i="10"/>
  <c r="E219" i="10" s="1"/>
  <c r="D220" i="10"/>
  <c r="E220" i="10" s="1"/>
  <c r="D221" i="10"/>
  <c r="E221" i="10" s="1"/>
  <c r="D222" i="10"/>
  <c r="E222" i="10" s="1"/>
  <c r="D223" i="10"/>
  <c r="E223" i="10" s="1"/>
  <c r="D224" i="10"/>
  <c r="E224" i="10" s="1"/>
  <c r="D226" i="10"/>
  <c r="E226" i="10" s="1"/>
  <c r="D227" i="10"/>
  <c r="E227" i="10" s="1"/>
  <c r="D228" i="10"/>
  <c r="E228" i="10" s="1"/>
  <c r="D229" i="10"/>
  <c r="E229" i="10" s="1"/>
  <c r="D230" i="10"/>
  <c r="E230" i="10" s="1"/>
  <c r="D231" i="10"/>
  <c r="E231" i="10" s="1"/>
  <c r="D236" i="10"/>
  <c r="E236" i="10" s="1"/>
  <c r="D237" i="10"/>
  <c r="E237" i="10" s="1"/>
  <c r="D238" i="10"/>
  <c r="E238" i="10" s="1"/>
  <c r="D239" i="10"/>
  <c r="E239" i="10" s="1"/>
  <c r="D240" i="10"/>
  <c r="E240" i="10" s="1"/>
  <c r="D241" i="10"/>
  <c r="E241" i="10" s="1"/>
  <c r="D242" i="10"/>
  <c r="E242" i="10" s="1"/>
  <c r="D243" i="10"/>
  <c r="E243" i="10" s="1"/>
  <c r="D244" i="10"/>
  <c r="D245" i="10"/>
  <c r="D246" i="10"/>
  <c r="D247" i="10"/>
  <c r="D248" i="10"/>
  <c r="E248" i="10" s="1"/>
  <c r="D249" i="10"/>
  <c r="D250" i="10"/>
  <c r="D251" i="10"/>
  <c r="E251" i="10" s="1"/>
  <c r="D252" i="10"/>
  <c r="E252" i="10" s="1"/>
  <c r="D253" i="10"/>
  <c r="E253" i="10" s="1"/>
  <c r="D254" i="10"/>
  <c r="E254" i="10" s="1"/>
  <c r="D255" i="10"/>
  <c r="E255" i="10" s="1"/>
  <c r="D256" i="10"/>
  <c r="E256" i="10" s="1"/>
  <c r="D257" i="10"/>
  <c r="E257" i="10" s="1"/>
  <c r="D258" i="10"/>
  <c r="E258" i="10" s="1"/>
  <c r="D259" i="10"/>
  <c r="E259" i="10" s="1"/>
  <c r="D260" i="10"/>
  <c r="E260" i="10" s="1"/>
  <c r="D261" i="10"/>
  <c r="E261" i="10" s="1"/>
  <c r="D262" i="10"/>
  <c r="E262" i="10" s="1"/>
  <c r="D263" i="10"/>
  <c r="E263" i="10" s="1"/>
  <c r="D264" i="10"/>
  <c r="E264" i="10" s="1"/>
  <c r="D265" i="10"/>
  <c r="E265" i="10" s="1"/>
  <c r="D266" i="10"/>
  <c r="E266" i="10" s="1"/>
  <c r="D267" i="10"/>
  <c r="E267" i="10" s="1"/>
  <c r="D268" i="10"/>
  <c r="E268" i="10" s="1"/>
  <c r="D269" i="10"/>
  <c r="E269" i="10" s="1"/>
  <c r="D270" i="10"/>
  <c r="E270" i="10" s="1"/>
  <c r="D271" i="10"/>
  <c r="E271" i="10" s="1"/>
  <c r="D272" i="10"/>
  <c r="E272" i="10" s="1"/>
  <c r="D273" i="10"/>
  <c r="E273" i="10" s="1"/>
  <c r="D274" i="10"/>
  <c r="E274" i="10" s="1"/>
  <c r="D275" i="10"/>
  <c r="E275" i="10" s="1"/>
  <c r="D276" i="10"/>
  <c r="E276" i="10" s="1"/>
  <c r="D277" i="10"/>
  <c r="E277" i="10" s="1"/>
  <c r="D278" i="10"/>
  <c r="E278" i="10" s="1"/>
  <c r="D279" i="10"/>
  <c r="E279" i="10" s="1"/>
  <c r="D280" i="10"/>
  <c r="E280" i="10" s="1"/>
  <c r="D281" i="10"/>
  <c r="E281" i="10" s="1"/>
  <c r="D4" i="10"/>
  <c r="E4" i="10" s="1"/>
  <c r="D5" i="10"/>
  <c r="E5" i="10" s="1"/>
  <c r="D6" i="10"/>
  <c r="E6" i="10" s="1"/>
  <c r="D7" i="10"/>
  <c r="E7" i="10" s="1"/>
  <c r="D232" i="10"/>
  <c r="E232" i="10" s="1"/>
  <c r="D233" i="10"/>
  <c r="E233" i="10" s="1"/>
  <c r="D234" i="10"/>
  <c r="E234" i="10" s="1"/>
  <c r="D235" i="10"/>
  <c r="E235" i="10" s="1"/>
  <c r="D38" i="10"/>
  <c r="E38" i="10" s="1"/>
  <c r="D39" i="10"/>
  <c r="E39" i="10" s="1"/>
  <c r="D3" i="10"/>
  <c r="E3" i="10" s="1"/>
  <c r="D8" i="10"/>
  <c r="E8" i="10" s="1"/>
  <c r="C5" i="12" l="1"/>
  <c r="C7" i="12"/>
  <c r="C9" i="12"/>
  <c r="C11" i="12"/>
  <c r="C13" i="12"/>
  <c r="C15" i="12"/>
  <c r="C17" i="12"/>
  <c r="C19" i="12"/>
  <c r="C21" i="12"/>
  <c r="C23" i="12"/>
  <c r="C25" i="12"/>
  <c r="C27" i="12"/>
  <c r="C29" i="12"/>
  <c r="C31" i="12"/>
  <c r="C33" i="12"/>
  <c r="C35" i="12"/>
  <c r="C37" i="12"/>
  <c r="C39" i="12"/>
  <c r="C41" i="12"/>
  <c r="C43" i="12"/>
  <c r="C45" i="12"/>
  <c r="C47" i="12"/>
  <c r="C49" i="12"/>
  <c r="C51" i="12"/>
  <c r="C53" i="12"/>
  <c r="C55" i="12"/>
  <c r="C57" i="12"/>
  <c r="C59" i="12"/>
  <c r="C61" i="12"/>
  <c r="C63" i="12"/>
  <c r="C65" i="12"/>
  <c r="C67" i="12"/>
  <c r="C69" i="12"/>
  <c r="C71" i="12"/>
  <c r="C73" i="12"/>
  <c r="C75" i="12"/>
  <c r="C77" i="12"/>
  <c r="C79" i="12"/>
  <c r="C81" i="12"/>
  <c r="C83" i="12"/>
  <c r="C85" i="12"/>
  <c r="C87" i="12"/>
  <c r="C89" i="12"/>
  <c r="C91" i="12"/>
  <c r="C93" i="12"/>
  <c r="C95" i="12"/>
  <c r="C97" i="12"/>
  <c r="C99" i="12"/>
  <c r="C101" i="12"/>
  <c r="C103" i="12"/>
  <c r="C105" i="12"/>
  <c r="C107" i="12"/>
  <c r="C109" i="12"/>
  <c r="C111" i="12"/>
  <c r="C113" i="12"/>
  <c r="C115" i="12"/>
  <c r="C117" i="12"/>
  <c r="C4" i="12"/>
  <c r="C6" i="12"/>
  <c r="C8" i="12"/>
  <c r="C10" i="12"/>
  <c r="C12" i="12"/>
  <c r="C14" i="12"/>
  <c r="C16" i="12"/>
  <c r="C18" i="12"/>
  <c r="C20" i="12"/>
  <c r="C22" i="12"/>
  <c r="C24" i="12"/>
  <c r="C26" i="12"/>
  <c r="C28" i="12"/>
  <c r="C30" i="12"/>
  <c r="C32" i="12"/>
  <c r="C34" i="12"/>
  <c r="C36" i="12"/>
  <c r="C38" i="12"/>
  <c r="C40" i="12"/>
  <c r="C42" i="12"/>
  <c r="C44" i="12"/>
  <c r="C46" i="12"/>
  <c r="C48" i="12"/>
  <c r="C50" i="12"/>
  <c r="C52" i="12"/>
  <c r="C54" i="12"/>
  <c r="C56" i="12"/>
  <c r="C58" i="12"/>
  <c r="C60" i="12"/>
  <c r="C62" i="12"/>
  <c r="C64" i="12"/>
  <c r="C66" i="12"/>
  <c r="C68" i="12"/>
  <c r="C70" i="12"/>
  <c r="C72" i="12"/>
  <c r="C74" i="12"/>
  <c r="C76" i="12"/>
  <c r="C78" i="12"/>
  <c r="C80" i="12"/>
  <c r="C82" i="12"/>
  <c r="C84" i="12"/>
  <c r="C86" i="12"/>
  <c r="C88" i="12"/>
  <c r="C90" i="12"/>
  <c r="C92" i="12"/>
  <c r="C94" i="12"/>
  <c r="C96" i="12"/>
  <c r="C98" i="12"/>
  <c r="C100" i="12"/>
  <c r="C102" i="12"/>
  <c r="C104" i="12"/>
  <c r="C106" i="12"/>
  <c r="C108" i="12"/>
  <c r="C110" i="12"/>
  <c r="C112" i="12"/>
  <c r="C114" i="12"/>
  <c r="C116" i="12"/>
  <c r="C118" i="12"/>
  <c r="C120" i="12"/>
  <c r="C122" i="12"/>
  <c r="C124" i="12"/>
  <c r="C126" i="12"/>
  <c r="C119" i="12"/>
  <c r="C123" i="12"/>
  <c r="C127" i="12"/>
  <c r="C129" i="12"/>
  <c r="C131" i="12"/>
  <c r="C133" i="12"/>
  <c r="C135" i="12"/>
  <c r="C137" i="12"/>
  <c r="C139" i="12"/>
  <c r="C141" i="12"/>
  <c r="C143" i="12"/>
  <c r="C145" i="12"/>
  <c r="C147" i="12"/>
  <c r="C149" i="12"/>
  <c r="C151" i="12"/>
  <c r="C153" i="12"/>
  <c r="C155" i="12"/>
  <c r="C157" i="12"/>
  <c r="C159" i="12"/>
  <c r="C161" i="12"/>
  <c r="C163" i="12"/>
  <c r="C165" i="12"/>
  <c r="C167" i="12"/>
  <c r="C169" i="12"/>
  <c r="C171" i="12"/>
  <c r="C173" i="12"/>
  <c r="C175" i="12"/>
  <c r="C177" i="12"/>
  <c r="C179" i="12"/>
  <c r="C181" i="12"/>
  <c r="C3" i="12"/>
  <c r="C121" i="12"/>
  <c r="C125" i="12"/>
  <c r="C128" i="12"/>
  <c r="C130" i="12"/>
  <c r="C132" i="12"/>
  <c r="C134" i="12"/>
  <c r="C136" i="12"/>
  <c r="C138" i="12"/>
  <c r="C140" i="12"/>
  <c r="C142" i="12"/>
  <c r="C144" i="12"/>
  <c r="C146" i="12"/>
  <c r="C148" i="12"/>
  <c r="C150" i="12"/>
  <c r="C152" i="12"/>
  <c r="C154" i="12"/>
  <c r="C156" i="12"/>
  <c r="C158" i="12"/>
  <c r="C160" i="12"/>
  <c r="C162" i="12"/>
  <c r="C164" i="12"/>
  <c r="C166" i="12"/>
  <c r="C168" i="12"/>
  <c r="C170" i="12"/>
  <c r="C172" i="12"/>
  <c r="C174" i="12"/>
  <c r="C176" i="12"/>
  <c r="C178" i="12"/>
  <c r="C180" i="12"/>
  <c r="C182" i="12"/>
  <c r="C185" i="12" l="1"/>
</calcChain>
</file>

<file path=xl/sharedStrings.xml><?xml version="1.0" encoding="utf-8"?>
<sst xmlns="http://schemas.openxmlformats.org/spreadsheetml/2006/main" count="5363" uniqueCount="1011">
  <si>
    <t>Nome</t>
  </si>
  <si>
    <t>Latitude</t>
  </si>
  <si>
    <t>Longitude</t>
  </si>
  <si>
    <t>CGH</t>
  </si>
  <si>
    <t>Toca</t>
  </si>
  <si>
    <t>Taipinha</t>
  </si>
  <si>
    <t>Soledade</t>
  </si>
  <si>
    <t>N/D</t>
  </si>
  <si>
    <t>Santo Anjo</t>
  </si>
  <si>
    <t>Santa Rosa</t>
  </si>
  <si>
    <t>Rio São Marcos</t>
  </si>
  <si>
    <t>Rio Fortaleza</t>
  </si>
  <si>
    <t>Pirapó</t>
  </si>
  <si>
    <t>Picada 48</t>
  </si>
  <si>
    <t>Passo do Inferno</t>
  </si>
  <si>
    <t>Mirim/ Mata cobra</t>
  </si>
  <si>
    <t>Linha Granja Velha</t>
  </si>
  <si>
    <t>Jerônimo Balestrin</t>
  </si>
  <si>
    <t>Ivaí</t>
  </si>
  <si>
    <t>Herval</t>
  </si>
  <si>
    <t>Guarita</t>
  </si>
  <si>
    <t>Guaporé</t>
  </si>
  <si>
    <t>Galópolis</t>
  </si>
  <si>
    <t>Frederico João Cerutti SA</t>
  </si>
  <si>
    <t>Foz do Tigre</t>
  </si>
  <si>
    <t>Forquilha</t>
  </si>
  <si>
    <t>Focchezan</t>
  </si>
  <si>
    <t>Ernestina</t>
  </si>
  <si>
    <t>Dona Maria Piana</t>
  </si>
  <si>
    <t>Comandaí/Claudino Fernando Picolli</t>
  </si>
  <si>
    <t>Cascata do Pinheirinho</t>
  </si>
  <si>
    <t>Cascata das Andorinhas</t>
  </si>
  <si>
    <t>Carlos Bevilácqua</t>
  </si>
  <si>
    <t>Caraguatá</t>
  </si>
  <si>
    <t>Camargo</t>
  </si>
  <si>
    <t>CAA-YARI</t>
  </si>
  <si>
    <t>Boa Vista</t>
  </si>
  <si>
    <t>Bela União (Trincheira)</t>
  </si>
  <si>
    <t>Andorinhas</t>
  </si>
  <si>
    <t>Albano Machado</t>
  </si>
  <si>
    <t>UHE</t>
  </si>
  <si>
    <t>14 de Julho</t>
  </si>
  <si>
    <t>Alzir dos Santos Antunes (Antiga Monjolinho)</t>
  </si>
  <si>
    <t>Canastra</t>
  </si>
  <si>
    <t>Castro Alves</t>
  </si>
  <si>
    <t>Dona Francisca</t>
  </si>
  <si>
    <t>Itaúba</t>
  </si>
  <si>
    <t>Jacuí</t>
  </si>
  <si>
    <t>Monte Claro</t>
  </si>
  <si>
    <t>PCH</t>
  </si>
  <si>
    <t>Autódromo</t>
  </si>
  <si>
    <t>Bela Vista</t>
  </si>
  <si>
    <t>Boa Fé</t>
  </si>
  <si>
    <t>Bugres</t>
  </si>
  <si>
    <t>Caçador</t>
  </si>
  <si>
    <t>Cachoeira Cinco Veados</t>
  </si>
  <si>
    <t>Carlos Gonzatto</t>
  </si>
  <si>
    <t>Cazuza Ferreira</t>
  </si>
  <si>
    <t>Cotiporã</t>
  </si>
  <si>
    <t>Criúva</t>
  </si>
  <si>
    <t>Da Ilha</t>
  </si>
  <si>
    <t>Engenheiro Ernesto Jorge Dreher</t>
  </si>
  <si>
    <t>Engenheiro Henrique Kotzian</t>
  </si>
  <si>
    <t>Esmeralda</t>
  </si>
  <si>
    <t>Furnas do Segredo</t>
  </si>
  <si>
    <t>Jararaca</t>
  </si>
  <si>
    <t>Jardim</t>
  </si>
  <si>
    <t>José Barasuol</t>
  </si>
  <si>
    <t>Linha Aparecida</t>
  </si>
  <si>
    <t>Linha Emília</t>
  </si>
  <si>
    <t>Linha Jacinto</t>
  </si>
  <si>
    <t>Linha Onze Oeste</t>
  </si>
  <si>
    <t>Marco Baldo</t>
  </si>
  <si>
    <t>Moinho</t>
  </si>
  <si>
    <t>Morro Grande</t>
  </si>
  <si>
    <t>Ouro</t>
  </si>
  <si>
    <t>Palanquinho</t>
  </si>
  <si>
    <t>Passo de Ajuricaba</t>
  </si>
  <si>
    <t>Passo do Meio</t>
  </si>
  <si>
    <t>Quebra Dentes</t>
  </si>
  <si>
    <t>Quebrada Funda</t>
  </si>
  <si>
    <t>Rincão São Miguel</t>
  </si>
  <si>
    <t>Rio dos Índios</t>
  </si>
  <si>
    <t>RS-155</t>
  </si>
  <si>
    <t>Salto Guassupi</t>
  </si>
  <si>
    <t>Santa Carolina</t>
  </si>
  <si>
    <t>Santo Cristo</t>
  </si>
  <si>
    <t>Santo Cristo II</t>
  </si>
  <si>
    <t>São Bernardo</t>
  </si>
  <si>
    <t>São Paulo</t>
  </si>
  <si>
    <t>Serra dos Cavalinhos I</t>
  </si>
  <si>
    <t>Tambaú</t>
  </si>
  <si>
    <t>Toca do Tigre</t>
  </si>
  <si>
    <t>das Cabras</t>
  </si>
  <si>
    <t>Lorenz</t>
  </si>
  <si>
    <t>Passo do Cervo</t>
  </si>
  <si>
    <t>Ligeiro</t>
  </si>
  <si>
    <t>Forquilha IV</t>
  </si>
  <si>
    <t>Despraiado</t>
  </si>
  <si>
    <t>Cerquinha II</t>
  </si>
  <si>
    <t>002968-05.67/11-7</t>
  </si>
  <si>
    <t>Dona Mirian</t>
  </si>
  <si>
    <t>Três Marias</t>
  </si>
  <si>
    <t>Touros IV</t>
  </si>
  <si>
    <t>Pezzi</t>
  </si>
  <si>
    <t>003028-05.67/13-0</t>
  </si>
  <si>
    <t>Santo Antônio</t>
  </si>
  <si>
    <t>019466-05.67/11-8</t>
  </si>
  <si>
    <t>Barracão</t>
  </si>
  <si>
    <t>Sede II</t>
  </si>
  <si>
    <t>007142-05.67/08-8</t>
  </si>
  <si>
    <t>Rincão</t>
  </si>
  <si>
    <t>Palmeiras</t>
  </si>
  <si>
    <t>Pampas Touro</t>
  </si>
  <si>
    <t>023205-05.67/11-0</t>
  </si>
  <si>
    <t>Mambuca</t>
  </si>
  <si>
    <t>000415-05.00/14-1</t>
  </si>
  <si>
    <t>João do Passo</t>
  </si>
  <si>
    <t>Serra dos Cavalinhos II</t>
  </si>
  <si>
    <t>009457-05.67/11-2</t>
  </si>
  <si>
    <t>Igrejinha</t>
  </si>
  <si>
    <t>Domingos do Prata</t>
  </si>
  <si>
    <t>Mirim</t>
  </si>
  <si>
    <t>Maquinista Severo</t>
  </si>
  <si>
    <t>Capiguí</t>
  </si>
  <si>
    <t>005081-05.00/15-5</t>
  </si>
  <si>
    <t>Cambará</t>
  </si>
  <si>
    <t>007155-05.00/16-1</t>
  </si>
  <si>
    <t>015779-05.67/09-1</t>
  </si>
  <si>
    <t>Santo Antônio do Jacuí</t>
  </si>
  <si>
    <t>2020/008.760</t>
  </si>
  <si>
    <t>IJUI CENTENARIA GERACAO SPE LTDA</t>
  </si>
  <si>
    <t>-</t>
  </si>
  <si>
    <t>2020/007.390</t>
  </si>
  <si>
    <t>COPREL Cooperativa de Geração de Energia e Desenvolvimento</t>
  </si>
  <si>
    <t>2020/005.099</t>
  </si>
  <si>
    <t>BT GERADORA DE ENERGIA ELETRICA S.A.</t>
  </si>
  <si>
    <t>O-000.870/2020</t>
  </si>
  <si>
    <t>2020/001.754</t>
  </si>
  <si>
    <t>BORTOLON AGROCOMERCIAL EIRELI</t>
  </si>
  <si>
    <t>O-000.956/2020</t>
  </si>
  <si>
    <t>2020/000.360</t>
  </si>
  <si>
    <t>2019/022.994</t>
  </si>
  <si>
    <t>ALS GERAÇÃO DE ENERGIA SPE LTDA</t>
  </si>
  <si>
    <t>O-000.629/2020</t>
  </si>
  <si>
    <t>2019/009.268</t>
  </si>
  <si>
    <t>RIO DO FRADE GERAÇÃO DE ENERGIA LTDA</t>
  </si>
  <si>
    <t>O-000.840/2020</t>
  </si>
  <si>
    <t>2019/008.795</t>
  </si>
  <si>
    <t>LORENZ &amp; FILHOS LTDA - EPP</t>
  </si>
  <si>
    <t>O-000.675/2020</t>
  </si>
  <si>
    <t>2019/008.343</t>
  </si>
  <si>
    <t>X-6 Geração de Energia Eireli</t>
  </si>
  <si>
    <t>O-000.644/2020</t>
  </si>
  <si>
    <t>2019/005.142</t>
  </si>
  <si>
    <t>TOUROS IV ENERGÉTICA S.A.</t>
  </si>
  <si>
    <t>O-000.841/2020</t>
  </si>
  <si>
    <t>2019/003.691</t>
  </si>
  <si>
    <t>M. H.N GERACAO ELETRICA LTDA</t>
  </si>
  <si>
    <t>Crissiumal</t>
  </si>
  <si>
    <t>2019/001.898</t>
  </si>
  <si>
    <t>CERQUINHA II ENERGÉTICA S.A.</t>
  </si>
  <si>
    <t>O-000.464/2019</t>
  </si>
  <si>
    <t>2018/032.067</t>
  </si>
  <si>
    <t>SCHIRMER &amp; CORREA CONSULTORIA FLORESTAL LTDA</t>
  </si>
  <si>
    <t>O-000.647/2020</t>
  </si>
  <si>
    <t>JCS Engenharia, Consultoria e Participações EIRELLI - EPP</t>
  </si>
  <si>
    <t>Bom Retiro Energia Ltda</t>
  </si>
  <si>
    <t>2018/023.145</t>
  </si>
  <si>
    <t>CABRAS GERADORA DE ENERGIA ELÉTRICA LTDA</t>
  </si>
  <si>
    <t>O-000.298/2019</t>
  </si>
  <si>
    <t>2018/020.674</t>
  </si>
  <si>
    <t>Focchezan Energia Ltda</t>
  </si>
  <si>
    <t>2018/012.671</t>
  </si>
  <si>
    <t>O-000.598/2020</t>
  </si>
  <si>
    <t>2017/040.172</t>
  </si>
  <si>
    <t>ENERGÉTICA RIO LIGEIRO LTDA</t>
  </si>
  <si>
    <t>2017/005.275</t>
  </si>
  <si>
    <t>CONQUISTA GERAÇÃO DE ENERGIA ELÉTRICA LTDA</t>
  </si>
  <si>
    <t>O-000.957/2020</t>
  </si>
  <si>
    <t>2016/013.809</t>
  </si>
  <si>
    <t>Hidroelétrica Sperotto Queda do Turvo Ltda</t>
  </si>
  <si>
    <t>#</t>
  </si>
  <si>
    <t>Código</t>
  </si>
  <si>
    <t>Tp</t>
  </si>
  <si>
    <t>UF</t>
  </si>
  <si>
    <t>Rio</t>
  </si>
  <si>
    <t>Op. Início</t>
  </si>
  <si>
    <t>PCH AUTÓDROMO BARRAMENTO</t>
  </si>
  <si>
    <t>(F)</t>
  </si>
  <si>
    <t>RS</t>
  </si>
  <si>
    <t>RIO CARREIRO</t>
  </si>
  <si>
    <t>(P)</t>
  </si>
  <si>
    <t>PCH AUTÓDROMO JUSANTE</t>
  </si>
  <si>
    <t>(D)</t>
  </si>
  <si>
    <t>PCH BELA UNIÃO BARRAMENTO</t>
  </si>
  <si>
    <t>RIO SANTA ROSA</t>
  </si>
  <si>
    <t>PCH BELA UNIÃO JUSANTE</t>
  </si>
  <si>
    <t>PCH BELA UNIÃO MONTANTE 1</t>
  </si>
  <si>
    <t>PCH BELA UNIÃO MONTANTE 2</t>
  </si>
  <si>
    <t>UHE BUGRES BARRAMENTO DIVISA</t>
  </si>
  <si>
    <t>ARROIO DA DIVISA</t>
  </si>
  <si>
    <t>UHE BUGRES DIVISA MONTANTE</t>
  </si>
  <si>
    <t>ARROIO DO JUNCO</t>
  </si>
  <si>
    <t>UHE BUGRES BARRAMENTO BLANG</t>
  </si>
  <si>
    <t>RIO SANTA CRUZ</t>
  </si>
  <si>
    <t>UHE BUGRES BARRAMENTO SALTO</t>
  </si>
  <si>
    <t>UHE BUGRES BLANG MONTANTE</t>
  </si>
  <si>
    <t>UHE BUGRES BLANG RIO DO PINTO</t>
  </si>
  <si>
    <t>RIO DO PINTO</t>
  </si>
  <si>
    <t>PCH BURICÁ JUSANTE</t>
  </si>
  <si>
    <t>RIO BURICÁ</t>
  </si>
  <si>
    <t>PCH BURICÁ BARRAMENTO</t>
  </si>
  <si>
    <t>UHE CANASTRA BARRAMENTO</t>
  </si>
  <si>
    <t>RIO SANTA MARIA</t>
  </si>
  <si>
    <t>UHE CANASTRA JUSANTE</t>
  </si>
  <si>
    <t>PCH CAPIGUI BARRAMENTO</t>
  </si>
  <si>
    <t>RIO CAPIGUI</t>
  </si>
  <si>
    <t>PCH CAPIGUI JUSANTE</t>
  </si>
  <si>
    <t>PCH CAZUZA FERREIRA MONTANTE</t>
  </si>
  <si>
    <t>LAJEADO GRANDE</t>
  </si>
  <si>
    <t>PCH CAZUZA FERREIRA BARRAMENTO</t>
  </si>
  <si>
    <t>PCH CAZUZA FERREIRA JUSANTE</t>
  </si>
  <si>
    <t>PCH CAZUZA FERREIRA ALÇA</t>
  </si>
  <si>
    <t>PCH COLORADO ARROIO BONITO</t>
  </si>
  <si>
    <t>ARROIO BONITO</t>
  </si>
  <si>
    <t>PCH COLORADO MONTANTE</t>
  </si>
  <si>
    <t>RIO COLORADO</t>
  </si>
  <si>
    <t>PCH COLORADO BARRAMENTO</t>
  </si>
  <si>
    <t>PCH COLORADO JUSANTE</t>
  </si>
  <si>
    <t>PCH COTOVELO DO JACUÍ BARRAMENTO</t>
  </si>
  <si>
    <t>RIO JACUÍ</t>
  </si>
  <si>
    <t>PCH COTOVELO DO JACUÍ JUSANTE</t>
  </si>
  <si>
    <t>PCH CRIÚVA JUSANTE</t>
  </si>
  <si>
    <t>PCH CRIÚVA BARRAMENTO</t>
  </si>
  <si>
    <t>PCH DA ILHA AFLUENTE</t>
  </si>
  <si>
    <t>ARROIO PRIMAVERA</t>
  </si>
  <si>
    <t>PCH DA ILHA BALSA DO TURVO</t>
  </si>
  <si>
    <t>RIO TURVO</t>
  </si>
  <si>
    <t>PCH DA ILHA PRATINHA</t>
  </si>
  <si>
    <t>RIO PRATA</t>
  </si>
  <si>
    <t>PCH DA ILHA BARRAMENTO</t>
  </si>
  <si>
    <t>UHE DONA FRANCISCA RIO JACUIZINHO</t>
  </si>
  <si>
    <t>RIO JACUIZINHO</t>
  </si>
  <si>
    <t>UHE DONA FRANCISCA ARROIO CARIJINHO</t>
  </si>
  <si>
    <t>ARROIO CARIJINHO</t>
  </si>
  <si>
    <t>UHE DONA FRANCISCA BARRAMENTO</t>
  </si>
  <si>
    <t>UHE DONA FRANCISCA JUSANTE</t>
  </si>
  <si>
    <t>RIO IVAÍ</t>
  </si>
  <si>
    <t>PCH ENGENHEIRO HENRIQUE KOTZIAN BARRAMENTO</t>
  </si>
  <si>
    <t>PCH ENGENHEIRO HENRIQUE KOTZIAN JUSANTE</t>
  </si>
  <si>
    <t>PCH ERNESTINA MONTANTE</t>
  </si>
  <si>
    <t>ARROIO TRÊS PASSOS</t>
  </si>
  <si>
    <t>PCH ERNESTINA BARRAMENTO</t>
  </si>
  <si>
    <t>PCH ERNESTINA JUSANTE</t>
  </si>
  <si>
    <t>PCH HERVAL BARRAMENTO</t>
  </si>
  <si>
    <t>RIO CADEIA</t>
  </si>
  <si>
    <t>PCH HERVAL JUSANTE</t>
  </si>
  <si>
    <t>PCH FERRADURA BARRAMENTO</t>
  </si>
  <si>
    <t>RIO GUARITA</t>
  </si>
  <si>
    <t>PCH FERRADURA JUSANTE</t>
  </si>
  <si>
    <t>PCH FORQUILHA JUSANTE</t>
  </si>
  <si>
    <t>RIO FORQUILHA OU INHANDUVA</t>
  </si>
  <si>
    <t>PCH FORQUILHA BARRAMENTO</t>
  </si>
  <si>
    <t>PCH FORQUILHA MONTANTE</t>
  </si>
  <si>
    <t>PCH FORQUILHA PASSO DO GRANZOTTO</t>
  </si>
  <si>
    <t>PCH GUARITA BARRAMENTO</t>
  </si>
  <si>
    <t>PCH GUARITA JUSANTE</t>
  </si>
  <si>
    <t>PCH GUARITA MONTANTE</t>
  </si>
  <si>
    <t>PCH GUARITA BARRAMENTO JOÃO AMADO</t>
  </si>
  <si>
    <t>PCH GUARITA JOÃO AMADO MONTANTE</t>
  </si>
  <si>
    <t>PCH IJUIZINHO JUSANTE</t>
  </si>
  <si>
    <t>RIO IJUIZINHO</t>
  </si>
  <si>
    <t>PCH IJUIZINHO BARRAMENTO</t>
  </si>
  <si>
    <t>PCH IJUIZINHO MONTANTE</t>
  </si>
  <si>
    <t>PCH IJUIZINHO PONTE QUEIMADA</t>
  </si>
  <si>
    <t>PCH IJUIZINHO CERMISSÕES MONTANTE</t>
  </si>
  <si>
    <t>PCH IJUIZINHO CERMISSÕES BARRAMENTO</t>
  </si>
  <si>
    <t>UHE ITAÚBA ARROIO POVINHO</t>
  </si>
  <si>
    <t>ARROIO POVINHO</t>
  </si>
  <si>
    <t>UHE ITAÚBA ARROIO DA RESERVA</t>
  </si>
  <si>
    <t>ARROIO DA RESERVA</t>
  </si>
  <si>
    <t>UHE ITAÚBA ARROIO DO TIGRE</t>
  </si>
  <si>
    <t>ARROIO DO TIGRE</t>
  </si>
  <si>
    <t>UHE ITAÚBA BARRAMENTO</t>
  </si>
  <si>
    <t>UHE JACUÍ MONTANTE</t>
  </si>
  <si>
    <t>ARROIO LAJEADO PELADO</t>
  </si>
  <si>
    <t>UHE JACUÍ BARRAMENTO</t>
  </si>
  <si>
    <t>PCH JARARACA ALÇA</t>
  </si>
  <si>
    <t>PCH JARARACA BARRAMENTO</t>
  </si>
  <si>
    <t>PCH JOSÉ BARASUOL MONTANTE</t>
  </si>
  <si>
    <t>RIO IJUÍ</t>
  </si>
  <si>
    <t>PCH JOSÉ BARASUOL BARRAMENTO</t>
  </si>
  <si>
    <t>PCH JOSÉ BARASUOL RIO POTIRIBU</t>
  </si>
  <si>
    <t>RIO POTIRIBU</t>
  </si>
  <si>
    <t>PCH JOSÉ BARASUOL RIO CONCEIÇÃO</t>
  </si>
  <si>
    <t>RIO CONCEIÇÃO</t>
  </si>
  <si>
    <t>PCH MATA COBRA JUSANTE</t>
  </si>
  <si>
    <t>RIO DA VÁRZEA</t>
  </si>
  <si>
    <t>PCH MATA COBRA BARRAMENTO</t>
  </si>
  <si>
    <t>PCH MATA COBRA MONTANTE 1</t>
  </si>
  <si>
    <t>PCH MATA COBRA MONTANTE 2</t>
  </si>
  <si>
    <t>PCH MORRINHOS JUSANTE</t>
  </si>
  <si>
    <t>ARROIO DOS CACHORROS</t>
  </si>
  <si>
    <t>PCH MORRINHOS BARRAMENTO</t>
  </si>
  <si>
    <t>PCH PALANQUINHO JUSANTE</t>
  </si>
  <si>
    <t>PCH PALANQUINHO BARRAMENTO</t>
  </si>
  <si>
    <t>PCH PASSO DE AJURICABA BARRAMENTO</t>
  </si>
  <si>
    <t>PCH PASSO DO AJURICABA MONTANTE</t>
  </si>
  <si>
    <t>PCH PASSO DO INFERNO BARRAMENTO</t>
  </si>
  <si>
    <t>PCH PASSO DO INFERNO JUSANTE</t>
  </si>
  <si>
    <t>UHE PASSO REAL RIO JACUÍ-MIRIM</t>
  </si>
  <si>
    <t>RIO JACUÍ-MIRIM</t>
  </si>
  <si>
    <t>UHE PASSO REAL MONTANTE 2</t>
  </si>
  <si>
    <t>UHE PASSO REAL MONTANTE 1</t>
  </si>
  <si>
    <t>UHE PASSO REAL RIO INGAI</t>
  </si>
  <si>
    <t>RIO INGAÍ</t>
  </si>
  <si>
    <t>UHE PASSO REAL BARRAMENTO</t>
  </si>
  <si>
    <t>PCH RASTRO DE AUTO MONTANTE</t>
  </si>
  <si>
    <t>RIO FORQUETA</t>
  </si>
  <si>
    <t>PCH RASTRO DE AUTO BARRAMENTO</t>
  </si>
  <si>
    <t>PCH RIO DOS ÍNDIOS JUSANTE</t>
  </si>
  <si>
    <t>RIO DOS ÍNDIOS</t>
  </si>
  <si>
    <t>PCH RIO DOS ÍNDIOS BARRAMENTO</t>
  </si>
  <si>
    <t>PCH RIO SÃO MARCOS JUSANTE</t>
  </si>
  <si>
    <t>ARROIO SÃO MARCOS</t>
  </si>
  <si>
    <t>PCH RIO SÃO MARCOS BARRAMENTO</t>
  </si>
  <si>
    <t>PCH RS-155 BARRAMENTO</t>
  </si>
  <si>
    <t>PCH RS-155 JUSANTE</t>
  </si>
  <si>
    <t>PCH SALTO FORQUETA BARRAMENTO</t>
  </si>
  <si>
    <t>PCH SALTO FORQUETA ALÇA</t>
  </si>
  <si>
    <t>PCH SALTO FORQUETA JUSANTE</t>
  </si>
  <si>
    <t>PCH SANTA CAROLINA BARRAMENTO</t>
  </si>
  <si>
    <t>PCH SANTA CAROLINA JUSANTE</t>
  </si>
  <si>
    <t>PCH SANTA ROSA BARRAMENTO</t>
  </si>
  <si>
    <t>PCH SANTA ROSA JUSANTE</t>
  </si>
  <si>
    <t>PCH SANTO ANTÔNIO BARRAMENTO</t>
  </si>
  <si>
    <t>PCH SANTO ANTÔNIO JUSANTE</t>
  </si>
  <si>
    <t>PCH SÃO BERNARDO BARRAMENTO</t>
  </si>
  <si>
    <t>RIO BERNARDO JOSÉ</t>
  </si>
  <si>
    <t>PCH SÃO BERNARDO MONTANTE</t>
  </si>
  <si>
    <t>PCH SÃO PAULO BARRAMENTO</t>
  </si>
  <si>
    <t>PCH SÃO PAULO JUSANTE 2</t>
  </si>
  <si>
    <t>PCH TOCA BARRAMENTO</t>
  </si>
  <si>
    <t>PCH TOCA MONTANTE</t>
  </si>
  <si>
    <t>PCH TOCA DO TIGRE BARRAMENTO</t>
  </si>
  <si>
    <t>PCH TOCA DO TIGRE JUSANTE</t>
  </si>
  <si>
    <t>PCH AGUDO BARRAMENTO</t>
  </si>
  <si>
    <t>SC</t>
  </si>
  <si>
    <t>RIO LAJEADO DO AGUDO</t>
  </si>
  <si>
    <t>PCH AGUDO JUSANTE</t>
  </si>
  <si>
    <t>PCH RINCÃO BARRAMENTO</t>
  </si>
  <si>
    <t>PCH RINCÃO JUSANTE</t>
  </si>
  <si>
    <t>CGH CAMBARÁ BARRAMENTO</t>
  </si>
  <si>
    <t>ARROIO ARCADA</t>
  </si>
  <si>
    <t>MÉDIAS:</t>
  </si>
  <si>
    <t>tipo</t>
  </si>
  <si>
    <t>Nome!</t>
  </si>
  <si>
    <t>Nome (DRH)</t>
  </si>
  <si>
    <t>Número do cadastro (DRH)</t>
  </si>
  <si>
    <t>Tipo (DRH)</t>
  </si>
  <si>
    <t>Tipo (ANA)</t>
  </si>
  <si>
    <t>QUANTIDADE DE ESTACÕES</t>
  </si>
  <si>
    <t>Nome + Tipo</t>
  </si>
  <si>
    <t>AUTÓDROMO</t>
  </si>
  <si>
    <t>TOCA</t>
  </si>
  <si>
    <t>SANTA ROSA</t>
  </si>
  <si>
    <t>RIO SÃO MARCOS</t>
  </si>
  <si>
    <t>PASSO DO INFERNO</t>
  </si>
  <si>
    <t>HERVAL</t>
  </si>
  <si>
    <t>GUARITA</t>
  </si>
  <si>
    <t>FORQUILHA</t>
  </si>
  <si>
    <t>ERNESTINA</t>
  </si>
  <si>
    <t>CANASTRA</t>
  </si>
  <si>
    <t>DONA FRANCISCA</t>
  </si>
  <si>
    <t>ITAÚBA</t>
  </si>
  <si>
    <t>JACUÍ</t>
  </si>
  <si>
    <t>CAZUZA FERREIRA</t>
  </si>
  <si>
    <t>CRIÚVA</t>
  </si>
  <si>
    <t>DA ILHA</t>
  </si>
  <si>
    <t>ENGENHEIRO HENRIQUE KOTZIAN</t>
  </si>
  <si>
    <t>JARARACA</t>
  </si>
  <si>
    <t>JOSÉ BARASUOL</t>
  </si>
  <si>
    <t>PALANQUINHO</t>
  </si>
  <si>
    <t>PASSO DE AJURICABA</t>
  </si>
  <si>
    <t>SANTA CAROLINA</t>
  </si>
  <si>
    <t>SÃO BERNARDO</t>
  </si>
  <si>
    <t>SÃO PAULO</t>
  </si>
  <si>
    <t>TOCA DO TIGRE</t>
  </si>
  <si>
    <t>SANTO ANTÔNIO</t>
  </si>
  <si>
    <t>RINCÃO</t>
  </si>
  <si>
    <t>CAMBARÁ</t>
  </si>
  <si>
    <t>2020007390</t>
  </si>
  <si>
    <t>COTOVELO DO JACUÍ</t>
  </si>
  <si>
    <t>2020005099</t>
  </si>
  <si>
    <t>FERRADURA</t>
  </si>
  <si>
    <t>2020000360</t>
  </si>
  <si>
    <t>BURICÁ</t>
  </si>
  <si>
    <t>2019013226</t>
  </si>
  <si>
    <t>IJUIZINHO</t>
  </si>
  <si>
    <t>PASSO REAL</t>
  </si>
  <si>
    <t>BELA UNIÃO</t>
  </si>
  <si>
    <t>CAPIGUI</t>
  </si>
  <si>
    <t>MATA COBRA</t>
  </si>
  <si>
    <t>Capigui</t>
  </si>
  <si>
    <t>Relatório do Setor Elétrico (2019)</t>
  </si>
  <si>
    <t>PCH ERNESTO JORGE DREHER PONTE BR158</t>
  </si>
  <si>
    <t>PCH ERNESTO JORGE DREHER PONTE RINCÃO DO IVAI</t>
  </si>
  <si>
    <t>PCH ERNESTO JORGE DREHER BARRAMENTO</t>
  </si>
  <si>
    <t>PCH ERNESTO JORGE DREHER MONTANTE 1</t>
  </si>
  <si>
    <t>PCH ERNESTINA ARROIO TRÊS PASSOS</t>
  </si>
  <si>
    <t>COLORADO</t>
  </si>
  <si>
    <t>ENGENHEIRO ERNESTO JORGE DREHER</t>
  </si>
  <si>
    <t xml:space="preserve">UHE PASSO REAL </t>
  </si>
  <si>
    <t>SALTO FORQUETA</t>
  </si>
  <si>
    <t>Pluviométrica 1</t>
  </si>
  <si>
    <t>Pluviométrica 2</t>
  </si>
  <si>
    <t>Pluviométrica 3</t>
  </si>
  <si>
    <t>Fluviométrica 1</t>
  </si>
  <si>
    <t>Fluviométrica 2</t>
  </si>
  <si>
    <t>Fluviométrica 3</t>
  </si>
  <si>
    <t>Descarga Líquida 1</t>
  </si>
  <si>
    <t>Descarga Líquida 2</t>
  </si>
  <si>
    <t>Fluviométrica 4</t>
  </si>
  <si>
    <t>Descarga Líquida 3</t>
  </si>
  <si>
    <t>BUGRES</t>
  </si>
  <si>
    <t>Fluviométrica 5</t>
  </si>
  <si>
    <t>Fluviométrica 6</t>
  </si>
  <si>
    <t xml:space="preserve">PCH AGUDO </t>
  </si>
  <si>
    <t xml:space="preserve">PCH COLORADO </t>
  </si>
  <si>
    <t>Pluviométrica 4</t>
  </si>
  <si>
    <t>Descarga Líquida 4</t>
  </si>
  <si>
    <t xml:space="preserve">PCH MORRINHOS </t>
  </si>
  <si>
    <t>RASTRO DE AUTO</t>
  </si>
  <si>
    <t xml:space="preserve">PCH SALTO FORQUETA </t>
  </si>
  <si>
    <t xml:space="preserve">PCH RASTRO DE AUTO </t>
  </si>
  <si>
    <t>AGUDO</t>
  </si>
  <si>
    <t xml:space="preserve">PCH AUTÓDROMO </t>
  </si>
  <si>
    <t xml:space="preserve">PCH BELA UNIÃO </t>
  </si>
  <si>
    <t xml:space="preserve">PCH BELA UNIÃO  </t>
  </si>
  <si>
    <t>UHE BUGRES  DIVISA</t>
  </si>
  <si>
    <t xml:space="preserve">UHE BUGRES DIVISA </t>
  </si>
  <si>
    <t>UHE BUGRES  BLANG</t>
  </si>
  <si>
    <t>UHE BUGRES  SALTO</t>
  </si>
  <si>
    <t xml:space="preserve">UHE BUGRES BLANG </t>
  </si>
  <si>
    <t xml:space="preserve">PCH BURICÁ </t>
  </si>
  <si>
    <t xml:space="preserve">CGH CAMBARÁ </t>
  </si>
  <si>
    <t xml:space="preserve">UHE CANASTRA </t>
  </si>
  <si>
    <t xml:space="preserve">PCH CAPIGUI </t>
  </si>
  <si>
    <t xml:space="preserve">PCH CAZUZA FERREIRA </t>
  </si>
  <si>
    <t xml:space="preserve">PCH COTOVELO DO JACUÍ </t>
  </si>
  <si>
    <t xml:space="preserve">PCH CRIÚVA </t>
  </si>
  <si>
    <t xml:space="preserve">PCH DA ILHA </t>
  </si>
  <si>
    <t xml:space="preserve">UHE DONA FRANCISCA </t>
  </si>
  <si>
    <t>PCH ERNESTO JORGE DREHER PONTE BR58</t>
  </si>
  <si>
    <t xml:space="preserve">PCH ERNESTO JORGE DREHER </t>
  </si>
  <si>
    <t xml:space="preserve">PCH ERNESTO JORGE DREHER  </t>
  </si>
  <si>
    <t xml:space="preserve">PCH ENGENHEIRO HENRIQUE KOTZIAN </t>
  </si>
  <si>
    <t xml:space="preserve">PCH ERNESTINA </t>
  </si>
  <si>
    <t xml:space="preserve">PCH FERRADURA </t>
  </si>
  <si>
    <t xml:space="preserve">PCH FORQUILHA </t>
  </si>
  <si>
    <t xml:space="preserve">PCH GUARITA </t>
  </si>
  <si>
    <t>PCH GUARITA  JOÃO AMADO</t>
  </si>
  <si>
    <t xml:space="preserve">PCH GUARITA JOÃO AMADO </t>
  </si>
  <si>
    <t xml:space="preserve">PCH HERVAL </t>
  </si>
  <si>
    <t xml:space="preserve">PCH IJUIZINHO </t>
  </si>
  <si>
    <t xml:space="preserve">PCH IJUIZINHO CERMISSÕES </t>
  </si>
  <si>
    <t xml:space="preserve">UHE ITAÚBA </t>
  </si>
  <si>
    <t xml:space="preserve">UHE JACUÍ </t>
  </si>
  <si>
    <t xml:space="preserve">PCH JARARACA </t>
  </si>
  <si>
    <t xml:space="preserve">PCH JOSÉ BARASUOL </t>
  </si>
  <si>
    <t xml:space="preserve">PCH MATA COBRA </t>
  </si>
  <si>
    <t xml:space="preserve">PCH MATA COBRA  </t>
  </si>
  <si>
    <t>MORRINHOS</t>
  </si>
  <si>
    <t xml:space="preserve">PCH PALANQUINHO </t>
  </si>
  <si>
    <t xml:space="preserve">PCH PASSO DE AJURICABA </t>
  </si>
  <si>
    <t xml:space="preserve">PCH PASSO DO AJURICABA </t>
  </si>
  <si>
    <t xml:space="preserve">PCH PASSO DO INFERNO </t>
  </si>
  <si>
    <t xml:space="preserve">UHE PASSO REAL  </t>
  </si>
  <si>
    <t xml:space="preserve">PCH RINCÃO </t>
  </si>
  <si>
    <t xml:space="preserve">PCH RIO DOS ÍNDIOS </t>
  </si>
  <si>
    <t xml:space="preserve">PCH RIO SÃO MARCOS </t>
  </si>
  <si>
    <t xml:space="preserve">PCH RS-55 </t>
  </si>
  <si>
    <t xml:space="preserve">PCH SANTA CAROLINA </t>
  </si>
  <si>
    <t xml:space="preserve">PCH SANTA ROSA </t>
  </si>
  <si>
    <t xml:space="preserve">PCH SANTO ANTÔNIO </t>
  </si>
  <si>
    <t xml:space="preserve">PCH SÃO BERNARDO </t>
  </si>
  <si>
    <t xml:space="preserve">PCH SÃO PAULO </t>
  </si>
  <si>
    <t xml:space="preserve">PCH SÃO PAULO  </t>
  </si>
  <si>
    <t xml:space="preserve">PCH TOCA </t>
  </si>
  <si>
    <t xml:space="preserve">PCH TOCA DO TIGRE </t>
  </si>
  <si>
    <t>% emissão 2019</t>
  </si>
  <si>
    <t>Data emissão último dado</t>
  </si>
  <si>
    <t>QUANTIDADE DE ESTACÕES COM MÉDIA ANUAL MAIOR QUE 80%</t>
  </si>
  <si>
    <t>QUANTIDADE DE ESTACÕES COM MÉDIA ANUAL MENOR QUE 80%</t>
  </si>
  <si>
    <t>AHE</t>
  </si>
  <si>
    <t>NOME</t>
  </si>
  <si>
    <t>EMPREENDEDOR</t>
  </si>
  <si>
    <t>Nº PROCESSO</t>
  </si>
  <si>
    <t>Nº SIOUT</t>
  </si>
  <si>
    <t>Nº PORTARIA OUTORGA</t>
  </si>
  <si>
    <t>STATUS ANEEL
(ago/2020)</t>
  </si>
  <si>
    <t>Quantidade mínima de 
Estações conforme Res. CRH 263/2017</t>
  </si>
  <si>
    <t>Estações cadastradas
ANA</t>
  </si>
  <si>
    <t>Conformidade Res. CRH 263/2017</t>
  </si>
  <si>
    <t>Pluviométrica</t>
  </si>
  <si>
    <t>Fluviométrica</t>
  </si>
  <si>
    <t>Descarga Líquida</t>
  </si>
  <si>
    <t>Sedimento</t>
  </si>
  <si>
    <t>Qualidade</t>
  </si>
  <si>
    <t>Quantidade</t>
  </si>
  <si>
    <t>% emissão</t>
  </si>
  <si>
    <t>Conformidade emissão de dados</t>
  </si>
  <si>
    <t>J. H. M. Geração de Energia LTDA</t>
  </si>
  <si>
    <t>0172/04</t>
  </si>
  <si>
    <t>Ramada</t>
  </si>
  <si>
    <t>HIDROPAN - Hidroelétrica Panambi S/A</t>
  </si>
  <si>
    <t>396/2011</t>
  </si>
  <si>
    <t>Rio Grande Energia S/A</t>
  </si>
  <si>
    <t>0070/2002</t>
  </si>
  <si>
    <t>0069/2002</t>
  </si>
  <si>
    <t>Companhia Estadual de Geração e Transmissão de Energia Elétrica - CEEE GT</t>
  </si>
  <si>
    <t>1339/12</t>
  </si>
  <si>
    <t>Cooperativa de Energia e D. Rurais Fontoura Xavier</t>
  </si>
  <si>
    <t>1269/05</t>
  </si>
  <si>
    <t>Cooperativa de Distribuição e Geração de Energia das Missões-CERMISSÕES</t>
  </si>
  <si>
    <t>0140/04</t>
  </si>
  <si>
    <t>Usina do Posto</t>
  </si>
  <si>
    <t>Cooperativa de Energia e Desenv. Rural Coprel LTDA</t>
  </si>
  <si>
    <t>0083/03</t>
  </si>
  <si>
    <t>RP I</t>
  </si>
  <si>
    <t>R. P. Administração e Participação Ltda</t>
  </si>
  <si>
    <t>0278/10</t>
  </si>
  <si>
    <t>CRELUZ - Cooperativa de Energia e Desenvolvimento Rural do Médio Uruguai</t>
  </si>
  <si>
    <t>0230/2002</t>
  </si>
  <si>
    <t>Warpol Agroindustrial Ltda.</t>
  </si>
  <si>
    <t>0249/2015</t>
  </si>
  <si>
    <t>Electra Power Geração de Energia Ltda</t>
  </si>
  <si>
    <t>0465/09</t>
  </si>
  <si>
    <t>0185/2001</t>
  </si>
  <si>
    <t>Hidroelétrica Camargo S/A</t>
  </si>
  <si>
    <t>0008/07</t>
  </si>
  <si>
    <t>COOPERLUZ</t>
  </si>
  <si>
    <t>0260/2002</t>
  </si>
  <si>
    <t>0064/04</t>
  </si>
  <si>
    <t>Hidrelétrica Frederico João Cerutti LTDA</t>
  </si>
  <si>
    <t>0232/2002</t>
  </si>
  <si>
    <t>Perau de Janeiro</t>
  </si>
  <si>
    <t>0958/11</t>
  </si>
  <si>
    <t>0086/2001</t>
  </si>
  <si>
    <t>Foz do Tigre Energia LTDA</t>
  </si>
  <si>
    <t>1234/2014</t>
  </si>
  <si>
    <t>CGH Jeronimo Balestrin LTDA</t>
  </si>
  <si>
    <t>1235/2014</t>
  </si>
  <si>
    <t>0107/05</t>
  </si>
  <si>
    <t>Picada 48 Geração e Comércio de Energia LTDA</t>
  </si>
  <si>
    <t>0382/11</t>
  </si>
  <si>
    <t>Avante</t>
  </si>
  <si>
    <t>Muxfeldt Marin e Cia Ltda</t>
  </si>
  <si>
    <t>000305-05.00/18-4</t>
  </si>
  <si>
    <t>375/2018</t>
  </si>
  <si>
    <t>MFB Participações Ltda</t>
  </si>
  <si>
    <t>87/2018</t>
  </si>
  <si>
    <t>Primos Geradora de Energia Elétrica Ltda</t>
  </si>
  <si>
    <t>002567-05.67/12-0</t>
  </si>
  <si>
    <t>206/2018</t>
  </si>
  <si>
    <t>CAM - Consultoria Agropecuária Magrin Ltda</t>
  </si>
  <si>
    <t>569/2017</t>
  </si>
  <si>
    <t>Certel - Cooperativa Regional de Desenvolvimento Teutônia</t>
  </si>
  <si>
    <t>003017-05.00/07-3</t>
  </si>
  <si>
    <t>1575/07</t>
  </si>
  <si>
    <t>Fochezzan</t>
  </si>
  <si>
    <t>28º42’10’’ S</t>
  </si>
  <si>
    <t xml:space="preserve">51º50’52’’ W </t>
  </si>
  <si>
    <t>503/2018</t>
  </si>
  <si>
    <t>Cambará S/A Produtos Florestais</t>
  </si>
  <si>
    <t xml:space="preserve"> 570/2017</t>
  </si>
  <si>
    <t>Bortolon Agrocomercial</t>
  </si>
  <si>
    <t>005266-05.00/17-8</t>
  </si>
  <si>
    <t>0341/12</t>
  </si>
  <si>
    <t>Altair Calderoli</t>
  </si>
  <si>
    <t>005436-05.00/16-0</t>
  </si>
  <si>
    <t>88/2018</t>
  </si>
  <si>
    <t>Panapana Energética Ltda</t>
  </si>
  <si>
    <t>Buricá</t>
  </si>
  <si>
    <t>Cooperativa de Desenvolvimento Social Entre Rios Ltda</t>
  </si>
  <si>
    <t>007480-05.00/17-6</t>
  </si>
  <si>
    <t>40/2018</t>
  </si>
  <si>
    <t>Colorado</t>
  </si>
  <si>
    <t>Libraga, Brandão &amp; Cia Ltda</t>
  </si>
  <si>
    <t>008196-05.00/17-7</t>
  </si>
  <si>
    <t>403/18</t>
  </si>
  <si>
    <t>Mata Cobra</t>
  </si>
  <si>
    <t>Rede Vivo participações Ltda</t>
  </si>
  <si>
    <t>008197-05.00/17-0</t>
  </si>
  <si>
    <t>404/2018</t>
  </si>
  <si>
    <t>Otto II</t>
  </si>
  <si>
    <t>Energética Otto Ltda.</t>
  </si>
  <si>
    <t>27º16’52’’S</t>
  </si>
  <si>
    <t xml:space="preserve"> 52º57’43’’ W</t>
  </si>
  <si>
    <t>008399-05.00/14-7</t>
  </si>
  <si>
    <t>510/2018</t>
  </si>
  <si>
    <t>Segredinho</t>
  </si>
  <si>
    <t>APS Construções Eireli</t>
  </si>
  <si>
    <t>009769-05.00/14-1</t>
  </si>
  <si>
    <t>230/2018</t>
  </si>
  <si>
    <t>009867-05.00/02-0</t>
  </si>
  <si>
    <t>212/2002</t>
  </si>
  <si>
    <t>Usinas Hidrelétrica Bringhenti Ltda.</t>
  </si>
  <si>
    <t>011631-05.67/11-7 ; 003836-05.00/16-9</t>
  </si>
  <si>
    <t>0695/12</t>
  </si>
  <si>
    <t>Otto I</t>
  </si>
  <si>
    <t>27º16’22’’S</t>
  </si>
  <si>
    <t xml:space="preserve"> 52º57’46’’W</t>
  </si>
  <si>
    <t>012828-05.00/14-5</t>
  </si>
  <si>
    <t>509/2018</t>
  </si>
  <si>
    <t>Lagos I</t>
  </si>
  <si>
    <t>Lagos Comercialização e Geração de Energia Ltda</t>
  </si>
  <si>
    <t>013479-05.00/14-1</t>
  </si>
  <si>
    <t>505/2018</t>
  </si>
  <si>
    <t>Trabuco</t>
  </si>
  <si>
    <t>Ipê Geração de Energia Elétrica Ltda</t>
  </si>
  <si>
    <t>016418-05.67/10-4</t>
  </si>
  <si>
    <t>293/18</t>
  </si>
  <si>
    <t>Respiratus Energia Ltda</t>
  </si>
  <si>
    <t>184/2018</t>
  </si>
  <si>
    <t>Pampa Geradora de Energia Elétrica Ltda</t>
  </si>
  <si>
    <t>0726/13</t>
  </si>
  <si>
    <t>Sem nome</t>
  </si>
  <si>
    <t>Cerro do Tigre Agricultura e Pecuária S/A</t>
  </si>
  <si>
    <t>108000500056 ; 14280567090</t>
  </si>
  <si>
    <t>1036/2014</t>
  </si>
  <si>
    <t>BOA VISTA DO CADEADO ENERGIA LTDA.</t>
  </si>
  <si>
    <t>2020/009.773</t>
  </si>
  <si>
    <t>O-001.394/2020</t>
  </si>
  <si>
    <t>Santa Rita</t>
  </si>
  <si>
    <t>Bruna</t>
  </si>
  <si>
    <t>O-001.105/2020</t>
  </si>
  <si>
    <t>Formigueiro</t>
  </si>
  <si>
    <t>O-001.143/2020</t>
  </si>
  <si>
    <t>Pedra Branca</t>
  </si>
  <si>
    <t>O-001.050/2020</t>
  </si>
  <si>
    <t xml:space="preserve"> Sperotto</t>
  </si>
  <si>
    <t>O-001.392/2020</t>
  </si>
  <si>
    <t>Esmeralda S/A</t>
  </si>
  <si>
    <t>1050/2014</t>
  </si>
  <si>
    <t>Hidrotérmica S/A</t>
  </si>
  <si>
    <t>0243/08</t>
  </si>
  <si>
    <t>0244/08</t>
  </si>
  <si>
    <t>COOGERVA - Coop. Geração Energia Rio da Várzea</t>
  </si>
  <si>
    <t>0267/12</t>
  </si>
  <si>
    <t>0268/12</t>
  </si>
  <si>
    <t xml:space="preserve"> João do Pass</t>
  </si>
  <si>
    <t>Divisa</t>
  </si>
  <si>
    <t>0509/2015</t>
  </si>
  <si>
    <t>Pequena Central Hidroelétrica Santo Anjo Ltda</t>
  </si>
  <si>
    <t>0896/09</t>
  </si>
  <si>
    <t xml:space="preserve"> Focchezan</t>
  </si>
  <si>
    <t>Caçador Energética S/A</t>
  </si>
  <si>
    <t>0468/2004</t>
  </si>
  <si>
    <t>Cooperativa de Geração de Energia e Desenvolvimento Social Ltda - Ceriluz</t>
  </si>
  <si>
    <t>0214/2012</t>
  </si>
  <si>
    <t xml:space="preserve"> RP II</t>
  </si>
  <si>
    <t>0360/11</t>
  </si>
  <si>
    <t>Hidrelétrica Rio São Marcos LTDA</t>
  </si>
  <si>
    <t>0038/03</t>
  </si>
  <si>
    <t>Cooperativa Regional de Energia e Desenv. Ijuí</t>
  </si>
  <si>
    <t>0097/2000</t>
  </si>
  <si>
    <t>Salto Forqueta</t>
  </si>
  <si>
    <t>1366/07</t>
  </si>
  <si>
    <t>Cazuza Ferreira Energética S/A</t>
  </si>
  <si>
    <t>0727/2014</t>
  </si>
  <si>
    <t>Boca do Monte Energia</t>
  </si>
  <si>
    <t>0504/04</t>
  </si>
  <si>
    <t>Cesbe S/A Engenharia e Empreendimentos</t>
  </si>
  <si>
    <t>1353/08</t>
  </si>
  <si>
    <t>Turvo Energia S A</t>
  </si>
  <si>
    <t>0831/10</t>
  </si>
  <si>
    <t xml:space="preserve"> Scholze</t>
  </si>
  <si>
    <t>Scholze Centrais Elétricas LTDA</t>
  </si>
  <si>
    <t>1453/12</t>
  </si>
  <si>
    <t>0928/2014</t>
  </si>
  <si>
    <t>Rincão dos Albinos Energática S.A</t>
  </si>
  <si>
    <t>0624/2015</t>
  </si>
  <si>
    <t>Rincão São Miguel Energética S.A</t>
  </si>
  <si>
    <t>0625/2015</t>
  </si>
  <si>
    <t>Quevedos Energética S.A</t>
  </si>
  <si>
    <t>0836/2014</t>
  </si>
  <si>
    <t>Cotiporã Energética S/A</t>
  </si>
  <si>
    <t>0466/2004</t>
  </si>
  <si>
    <t>Linha Emília Energética S/A</t>
  </si>
  <si>
    <t>0467/2004</t>
  </si>
  <si>
    <t>Monte Cristo Energia S.A</t>
  </si>
  <si>
    <t>1484/09</t>
  </si>
  <si>
    <t xml:space="preserve"> BSBIOS I</t>
  </si>
  <si>
    <t>BS Bios Ind. e Com. de Biodiesel Sul Brasil LTDA</t>
  </si>
  <si>
    <t>0279/10</t>
  </si>
  <si>
    <t>Multilagos Geração de Energia</t>
  </si>
  <si>
    <t>0096/2013</t>
  </si>
  <si>
    <t>Cooperativa de Geração de Energia e Desenvolvimento - COOPERLUZ</t>
  </si>
  <si>
    <t>1256/2014</t>
  </si>
  <si>
    <t>Desenvix S/A</t>
  </si>
  <si>
    <t>1254/09</t>
  </si>
  <si>
    <t>Abranjo</t>
  </si>
  <si>
    <t>Coop. Regional de Energia e D. Rural Taquarí Jacuí</t>
  </si>
  <si>
    <t>1113/12</t>
  </si>
  <si>
    <t>Cooperativa Regional de Eletrificação Rural Alto Uruguai - CRERAL</t>
  </si>
  <si>
    <t>0122/2001</t>
  </si>
  <si>
    <t>0143/2000</t>
  </si>
  <si>
    <t>Morrinhos</t>
  </si>
  <si>
    <t>1452/2013</t>
  </si>
  <si>
    <t>CHG Buricá</t>
  </si>
  <si>
    <t>Brascan Energética S/A</t>
  </si>
  <si>
    <t>0044/12</t>
  </si>
  <si>
    <t xml:space="preserve"> Mata da Cobra </t>
  </si>
  <si>
    <t xml:space="preserve"> Domingos do Prata</t>
  </si>
  <si>
    <t>Usina São Domingos do Prata Ltda</t>
  </si>
  <si>
    <t>CALDAS DE PRATA</t>
  </si>
  <si>
    <t>Terraplenagem Salvador LTDA</t>
  </si>
  <si>
    <t>0231/03</t>
  </si>
  <si>
    <t>BT Geradora de Energia Elétrica S/A</t>
  </si>
  <si>
    <t>0092/2012</t>
  </si>
  <si>
    <t>0298/2001</t>
  </si>
  <si>
    <t>Ouro Energética S.A</t>
  </si>
  <si>
    <t>1227/08</t>
  </si>
  <si>
    <t>RTK Consultoria LTDA</t>
  </si>
  <si>
    <t>0158/2000</t>
  </si>
  <si>
    <t>0212/2002</t>
  </si>
  <si>
    <t>Central Geradora Hidrelétrica Forquilha Ltda</t>
  </si>
  <si>
    <t>453/2017</t>
  </si>
  <si>
    <t>Pro Bios Consultoria e Participações LTDA</t>
  </si>
  <si>
    <t>0733/07</t>
  </si>
  <si>
    <t xml:space="preserve"> Passo do Cervo</t>
  </si>
  <si>
    <t>Empresa Energética Campos de Cima da Serra LTDA</t>
  </si>
  <si>
    <t>0865/09</t>
  </si>
  <si>
    <t xml:space="preserve"> PEZZI </t>
  </si>
  <si>
    <t>1443/2007</t>
  </si>
  <si>
    <t>Consórcio Passo do Meio Energia</t>
  </si>
  <si>
    <t>0305/2001</t>
  </si>
  <si>
    <t>0326/2009</t>
  </si>
  <si>
    <t>Erexim B</t>
  </si>
  <si>
    <t>0262/2001</t>
  </si>
  <si>
    <t>Santo Cristo Energia</t>
  </si>
  <si>
    <t>1788/08</t>
  </si>
  <si>
    <t>PCH Henrique Kotzian</t>
  </si>
  <si>
    <t>0750/05</t>
  </si>
  <si>
    <t xml:space="preserve"> Lagos I</t>
  </si>
  <si>
    <t>Hidrelétrica Jardim Ltda</t>
  </si>
  <si>
    <t>1078/2012</t>
  </si>
  <si>
    <t>Criuva Energética S.A.</t>
  </si>
  <si>
    <t>0136/2006</t>
  </si>
  <si>
    <t>Serrana Energética S/A</t>
  </si>
  <si>
    <t>0135/2006</t>
  </si>
  <si>
    <t xml:space="preserve"> Pontes Filho</t>
  </si>
  <si>
    <t>HT Geração de Energia Elétrica Ltda</t>
  </si>
  <si>
    <t>0804/2016</t>
  </si>
  <si>
    <t>Geração Luz Empreendimentos e Participações LTDA</t>
  </si>
  <si>
    <t>1035/09</t>
  </si>
  <si>
    <t>0306/2001</t>
  </si>
  <si>
    <t>0092/2006</t>
  </si>
  <si>
    <t>Rastro de Auto</t>
  </si>
  <si>
    <t>0996/2011</t>
  </si>
  <si>
    <t>Hidrelétrica Morro Grande</t>
  </si>
  <si>
    <t>1652/12</t>
  </si>
  <si>
    <t xml:space="preserve"> Faxinal</t>
  </si>
  <si>
    <t>Faxinal Geração de Energia Ltda</t>
  </si>
  <si>
    <t>451/2017</t>
  </si>
  <si>
    <t xml:space="preserve"> Santo Antônio</t>
  </si>
  <si>
    <t>Santo Antônio Geração de Energia LTDA</t>
  </si>
  <si>
    <t>0782/13</t>
  </si>
  <si>
    <t>Central Elétrica Caibi Ltda</t>
  </si>
  <si>
    <t>1129/2014</t>
  </si>
  <si>
    <t>1059/09</t>
  </si>
  <si>
    <t>000284-05.00/03-0</t>
  </si>
  <si>
    <t>0242/08</t>
  </si>
  <si>
    <t>Linha Onze Oeste Energia Ltda</t>
  </si>
  <si>
    <t>000597-05.00/17-4</t>
  </si>
  <si>
    <t>0026/04</t>
  </si>
  <si>
    <t>002325-05.67/10-4; 014153-05.67/11-7</t>
  </si>
  <si>
    <t>774/2015</t>
  </si>
  <si>
    <t>002336-05.67/10-9</t>
  </si>
  <si>
    <t>0252/11</t>
  </si>
  <si>
    <t>002338-05.67/10-4</t>
  </si>
  <si>
    <t>0251/11</t>
  </si>
  <si>
    <t>002339-05.67/10-7</t>
  </si>
  <si>
    <t>0250/11</t>
  </si>
  <si>
    <t>002981-05.67/11-1</t>
  </si>
  <si>
    <t>0398/11</t>
  </si>
  <si>
    <t>Marcos Baldo</t>
  </si>
  <si>
    <t>53º47’20”W</t>
  </si>
  <si>
    <t>27º34’30”S</t>
  </si>
  <si>
    <t>003142-05.00/03-0</t>
  </si>
  <si>
    <t>547/16</t>
  </si>
  <si>
    <t>004173-05.67/10-6</t>
  </si>
  <si>
    <t>928/14</t>
  </si>
  <si>
    <t>Cerquinha III</t>
  </si>
  <si>
    <t>Cerquinha III Energética S.A</t>
  </si>
  <si>
    <t>28o29’59” S e 50o16’39” W</t>
  </si>
  <si>
    <t>004439-05.67/10-0</t>
  </si>
  <si>
    <t>602/2011</t>
  </si>
  <si>
    <t>Cachoeira 5 veados</t>
  </si>
  <si>
    <t>004486-05.67/13-5; 008557-05.00/07-8</t>
  </si>
  <si>
    <t>624/2015</t>
  </si>
  <si>
    <t>619/16</t>
  </si>
  <si>
    <t>Chimarrão</t>
  </si>
  <si>
    <t>Chimarrão Energética SA</t>
  </si>
  <si>
    <t>008868-05.00/07-7</t>
  </si>
  <si>
    <t>303/18</t>
  </si>
  <si>
    <t>1067/16</t>
  </si>
  <si>
    <t>014154-05.67/11-0; 003841-05.67/10-5</t>
  </si>
  <si>
    <t>933/2015</t>
  </si>
  <si>
    <t>014159-05.67/11-3; 002337-05.67/10-1</t>
  </si>
  <si>
    <t>0934/2015</t>
  </si>
  <si>
    <t>Tio Hugo</t>
  </si>
  <si>
    <t>Cooperativa de Geração de Energia e Desenvolvimento - COPREL</t>
  </si>
  <si>
    <t>015778-05.67/09-9</t>
  </si>
  <si>
    <t>409/2018</t>
  </si>
  <si>
    <t>369/18</t>
  </si>
  <si>
    <t>Casa de Pedra Energia LTDA</t>
  </si>
  <si>
    <t>15730500053 ; 70140567128</t>
  </si>
  <si>
    <t>0343/12</t>
  </si>
  <si>
    <t>Salto do Guassupi Energética S.A</t>
  </si>
  <si>
    <t>44870567138 ; 85590500073</t>
  </si>
  <si>
    <t>0896/2014</t>
  </si>
  <si>
    <t>Cambará S/A</t>
  </si>
  <si>
    <t>50810500155 ; 50800500152</t>
  </si>
  <si>
    <t>570/2017</t>
  </si>
  <si>
    <t>O-001.056/2020</t>
  </si>
  <si>
    <t>Cotovelo do Jacuí</t>
  </si>
  <si>
    <t>O-001.051/2020</t>
  </si>
  <si>
    <t>Ferradura</t>
  </si>
  <si>
    <t>Companhia Energética do Rio das Antas - CERAN</t>
  </si>
  <si>
    <t>0426/2008</t>
  </si>
  <si>
    <t>1045/2015</t>
  </si>
  <si>
    <t>1202/08</t>
  </si>
  <si>
    <t>0074/2003</t>
  </si>
  <si>
    <t xml:space="preserve">São José </t>
  </si>
  <si>
    <t>0607/2014</t>
  </si>
  <si>
    <t>Dona Francisca Energética S/A</t>
  </si>
  <si>
    <t>1305/06</t>
  </si>
  <si>
    <t>Departamento Municipal de Energia de Ijuí - DEMEI</t>
  </si>
  <si>
    <t>1086/2014</t>
  </si>
  <si>
    <t>0045/08</t>
  </si>
  <si>
    <t>Monel Monjolinho Energética LTDA</t>
  </si>
  <si>
    <t>0720/11</t>
  </si>
  <si>
    <t>Leonel Brizola</t>
  </si>
  <si>
    <t>29º04’30” S</t>
  </si>
  <si>
    <t xml:space="preserve">53º12’36” W </t>
  </si>
  <si>
    <t>001813-05.67/09-7</t>
  </si>
  <si>
    <t>618/16</t>
  </si>
  <si>
    <t>Passo Real</t>
  </si>
  <si>
    <t>002324-05.67/10-1</t>
  </si>
  <si>
    <t>0424/15</t>
  </si>
  <si>
    <t>002991-05.67/10-5</t>
  </si>
  <si>
    <t>0425/15</t>
  </si>
  <si>
    <t>Companhia Estadual de Distribuição de Energia Elétrica - CEEE - D</t>
  </si>
  <si>
    <t>002992-05.67/10-8</t>
  </si>
  <si>
    <t>0719/11</t>
  </si>
  <si>
    <t>003842-05.67/10-8</t>
  </si>
  <si>
    <t>0253/11</t>
  </si>
  <si>
    <t>Bom Retiro</t>
  </si>
  <si>
    <t>004365-05.67/13-0</t>
  </si>
  <si>
    <t>0504/2018</t>
  </si>
  <si>
    <t>Passo São João</t>
  </si>
  <si>
    <t>005209-05.00/05-1</t>
  </si>
  <si>
    <t>803/2016</t>
  </si>
  <si>
    <t>006946-05.00/05-5</t>
  </si>
  <si>
    <t>0066/06</t>
  </si>
  <si>
    <t>cruzamento</t>
  </si>
  <si>
    <t>Não encontradas:</t>
  </si>
  <si>
    <t>EMPREENDIMENTOS OUTORGADOS QUE NÃO CONSTAM NO RELATÓRIO DA ANA:</t>
  </si>
  <si>
    <t>QUANTO AO NÚMERO DE ESTACÕES:</t>
  </si>
  <si>
    <t>Conforme</t>
  </si>
  <si>
    <t>Não Conforme</t>
  </si>
  <si>
    <t>QUANTO A QUALIDADE DOS DADOS:</t>
  </si>
  <si>
    <t>Não conforme</t>
  </si>
  <si>
    <t>Conformidade Res. CRH 263/2017
(ANO BASE: 2019)</t>
  </si>
  <si>
    <t>CNPJ</t>
  </si>
  <si>
    <t>STATUS FEPAM
(XX/2020)</t>
  </si>
  <si>
    <t>Conformidade emissão de dados
(ANO BASE: 2019)</t>
  </si>
  <si>
    <t>Sperotto</t>
  </si>
  <si>
    <t>COOPERATIVA DE DESENVOLVIMENTO SOCIAL ENTRE RIOS LTDA.</t>
  </si>
  <si>
    <t>05147507000196</t>
  </si>
  <si>
    <t>91982348000187</t>
  </si>
  <si>
    <t>LO</t>
  </si>
  <si>
    <t>2016439000138</t>
  </si>
  <si>
    <t>RENOVACAO DE LICENCA DE OPERACAO</t>
  </si>
  <si>
    <t>92715812000131</t>
  </si>
  <si>
    <t>97505838000179</t>
  </si>
  <si>
    <t>97081434000103</t>
  </si>
  <si>
    <t>90660754000160</t>
  </si>
  <si>
    <t>08495847000104</t>
  </si>
  <si>
    <t>91950261000127</t>
  </si>
  <si>
    <t>03714600000614</t>
  </si>
  <si>
    <t>07356196000109</t>
  </si>
  <si>
    <t>04813056000116</t>
  </si>
  <si>
    <t>95824322000161</t>
  </si>
  <si>
    <t>2010797000133</t>
  </si>
  <si>
    <t>12402380000170</t>
  </si>
  <si>
    <t>LP</t>
  </si>
  <si>
    <t>13990733000162</t>
  </si>
  <si>
    <t>11447865000117</t>
  </si>
  <si>
    <t>97578090000134</t>
  </si>
  <si>
    <t>19408381000170</t>
  </si>
  <si>
    <t>13554239000155</t>
  </si>
  <si>
    <t>02808498000149</t>
  </si>
  <si>
    <t>LICENCA DE OPERACAO</t>
  </si>
  <si>
    <t>89777692000192</t>
  </si>
  <si>
    <t>08826636000107</t>
  </si>
  <si>
    <t>96551445000139</t>
  </si>
  <si>
    <t>LICENÇA DE OPERAÇÃO DE REGULARIZAÇÃO</t>
  </si>
  <si>
    <t>10228399000116</t>
  </si>
  <si>
    <t>27713431004</t>
  </si>
  <si>
    <t>91292987003217</t>
  </si>
  <si>
    <t>00697580000703</t>
  </si>
  <si>
    <t>18352510000193</t>
  </si>
  <si>
    <t>06094758000112</t>
  </si>
  <si>
    <t>88446034000155</t>
  </si>
  <si>
    <t>11184905000185</t>
  </si>
  <si>
    <t>20249185000180</t>
  </si>
  <si>
    <t>13089676000145</t>
  </si>
  <si>
    <t>20594070953</t>
  </si>
  <si>
    <t>11783832000148</t>
  </si>
  <si>
    <t>02019021000184</t>
  </si>
  <si>
    <t>07264588000130</t>
  </si>
  <si>
    <t>2281472000195</t>
  </si>
  <si>
    <t>05301547000140</t>
  </si>
  <si>
    <t>LI</t>
  </si>
  <si>
    <t>07750661000183</t>
  </si>
  <si>
    <t>04511174000170</t>
  </si>
  <si>
    <t>08290060000106</t>
  </si>
  <si>
    <t>4198857000119</t>
  </si>
  <si>
    <t>87656989000174</t>
  </si>
  <si>
    <t>4862955000109</t>
  </si>
  <si>
    <t>76487222000142</t>
  </si>
  <si>
    <t>12741497000188</t>
  </si>
  <si>
    <t>08147388000160</t>
  </si>
  <si>
    <t>08147432000131</t>
  </si>
  <si>
    <t>08140348000196</t>
  </si>
  <si>
    <t>LIER</t>
  </si>
  <si>
    <t>04589680000181</t>
  </si>
  <si>
    <t>04502673000109</t>
  </si>
  <si>
    <t>10172361000179</t>
  </si>
  <si>
    <t>07322382000119</t>
  </si>
  <si>
    <t>08.815.781/0001-84</t>
  </si>
  <si>
    <t>08925309000102</t>
  </si>
  <si>
    <t>622416000141</t>
  </si>
  <si>
    <t>97839922000129</t>
  </si>
  <si>
    <t>89435598000155</t>
  </si>
  <si>
    <t>87572046000163</t>
  </si>
  <si>
    <t>10415935000192</t>
  </si>
  <si>
    <t>LPIA</t>
  </si>
  <si>
    <t>24387092000172</t>
  </si>
  <si>
    <t>01169906000288</t>
  </si>
  <si>
    <t>3149173000164</t>
  </si>
  <si>
    <t>06087883000103</t>
  </si>
  <si>
    <t>2984642000106</t>
  </si>
  <si>
    <t>Centrais Elétricas de Carazinho S.A - Eletrocar</t>
  </si>
  <si>
    <t>26297578000145</t>
  </si>
  <si>
    <t>04225468000135</t>
  </si>
  <si>
    <t>4452459000187</t>
  </si>
  <si>
    <t>LOER</t>
  </si>
  <si>
    <t>4203941000183</t>
  </si>
  <si>
    <t>09064293000145</t>
  </si>
  <si>
    <t>1990</t>
  </si>
  <si>
    <t>08805726000103</t>
  </si>
  <si>
    <t>07094315000194</t>
  </si>
  <si>
    <t>07094597000120</t>
  </si>
  <si>
    <t>14066546000150</t>
  </si>
  <si>
    <t>LPI</t>
  </si>
  <si>
    <t>04142122000173</t>
  </si>
  <si>
    <t>08804894000184</t>
  </si>
  <si>
    <t>21325258000138</t>
  </si>
  <si>
    <t>10943693000100</t>
  </si>
  <si>
    <t>09439831000139</t>
  </si>
  <si>
    <t>02808298000227</t>
  </si>
  <si>
    <t>27059624000130</t>
  </si>
  <si>
    <t>11197961000154</t>
  </si>
  <si>
    <t>08350933000110</t>
  </si>
  <si>
    <t>SSS Participações Ltda/Rincão Energia As</t>
  </si>
  <si>
    <t>14143405000193</t>
  </si>
  <si>
    <t>08323274000123</t>
  </si>
  <si>
    <t>05632896000145</t>
  </si>
  <si>
    <t>08147946000197</t>
  </si>
  <si>
    <t>4237975000199</t>
  </si>
  <si>
    <t>02832860000389</t>
  </si>
  <si>
    <t>95289500000100</t>
  </si>
  <si>
    <t>04834395000189</t>
  </si>
  <si>
    <t>10.484.156/0001-49</t>
  </si>
  <si>
    <t>05.663.987/0001-48</t>
  </si>
  <si>
    <t>09.041.069/0001-38</t>
  </si>
  <si>
    <t>06.094.758/0001-12</t>
  </si>
  <si>
    <t>08.826.636/0001-07</t>
  </si>
  <si>
    <t>13.622.777/0001-30</t>
  </si>
  <si>
    <t>93.657.211/0001-82</t>
  </si>
  <si>
    <t>11.197.952/0001-63</t>
  </si>
  <si>
    <t>30.203.220/0001-83</t>
  </si>
  <si>
    <t>11.181.607/0001-31</t>
  </si>
  <si>
    <t>32.303.317/0001-93</t>
  </si>
  <si>
    <t>29.323.978/0001-76</t>
  </si>
  <si>
    <t>10.310.964/0001-90</t>
  </si>
  <si>
    <t>27.235.547/0001-22</t>
  </si>
  <si>
    <t>10.415.935/0001-92</t>
  </si>
  <si>
    <t>00.376.956/0001-92</t>
  </si>
  <si>
    <t>03.149.173/0001-64</t>
  </si>
  <si>
    <t>08.323.274/0001-23</t>
  </si>
  <si>
    <t>12.819.365/0001-21</t>
  </si>
  <si>
    <t>27.361.901/0001-65</t>
  </si>
  <si>
    <t>cgh</t>
  </si>
  <si>
    <t>pch</t>
  </si>
  <si>
    <t>uhe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</si>
</sst>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theme="1"/>
      <name val="Calibri"/>
      <family val="2"/>
      <scheme val="minor"/>
    </font>
    <font>
      <sz val="10"/>
      <name val="Arial"/>
      <family val="2"/>
    </font>
    <font>
      <b/>
      <sz val="10"/>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0"/>
      <color rgb="FF000000"/>
      <name val="Arial Nova Cond Light"/>
      <family val="2"/>
    </font>
    <font>
      <sz val="10"/>
      <name val="Arial Nova Cond Light"/>
      <family val="2"/>
    </font>
    <font>
      <sz val="10"/>
      <color rgb="FFFF0000"/>
      <name val="Arial Nova Cond Light"/>
      <family val="2"/>
    </font>
    <font>
      <sz val="11"/>
      <name val="Arial"/>
      <family val="2"/>
      <charset val="1"/>
    </font>
    <font>
      <sz val="10"/>
      <color theme="1"/>
      <name val="Arial"/>
      <family val="2"/>
      <charset val="1"/>
    </font>
    <font>
      <sz val="10"/>
      <color indexed="8"/>
      <name val="Calibri"/>
      <family val="2"/>
      <charset val="1"/>
    </font>
  </fonts>
  <fills count="11">
    <fill>
      <patternFill patternType="none"/>
    </fill>
    <fill>
      <patternFill patternType="gray125"/>
    </fill>
    <fill>
      <patternFill patternType="solid">
        <fgColor rgb="FF6B696B"/>
        <bgColor indexed="64"/>
      </patternFill>
    </fill>
    <fill>
      <patternFill patternType="solid">
        <fgColor rgb="FFFFFFFF"/>
        <bgColor indexed="64"/>
      </patternFill>
    </fill>
    <fill>
      <patternFill patternType="solid">
        <fgColor rgb="FF5D7B9D"/>
        <bgColor indexed="64"/>
      </patternFill>
    </fill>
    <fill>
      <patternFill patternType="solid">
        <fgColor rgb="FF228B22"/>
        <bgColor indexed="64"/>
      </patternFill>
    </fill>
    <fill>
      <patternFill patternType="solid">
        <fgColor rgb="FFFF0000"/>
        <bgColor indexed="64"/>
      </patternFill>
    </fill>
    <fill>
      <patternFill patternType="solid">
        <fgColor rgb="FFFFFF00"/>
        <bgColor indexed="64"/>
      </patternFill>
    </fill>
    <fill>
      <patternFill patternType="solid">
        <fgColor rgb="FFC0C0C0"/>
        <bgColor indexed="64"/>
      </patternFill>
    </fill>
    <fill>
      <patternFill patternType="solid">
        <fgColor theme="4" tint="0.79998168889431442"/>
        <bgColor indexed="64"/>
      </patternFill>
    </fill>
    <fill>
      <patternFill patternType="solid">
        <fgColor rgb="FF00B050"/>
        <bgColor indexed="64"/>
      </patternFill>
    </fill>
  </fills>
  <borders count="22">
    <border>
      <left/>
      <right/>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ck">
        <color rgb="FF000000"/>
      </top>
      <bottom style="thin">
        <color rgb="FF000000"/>
      </bottom>
      <diagonal/>
    </border>
    <border>
      <left/>
      <right style="thick">
        <color rgb="FF000000"/>
      </right>
      <top style="thick">
        <color rgb="FF000000"/>
      </top>
      <bottom/>
      <diagonal/>
    </border>
    <border>
      <left/>
      <right style="thick">
        <color rgb="FF000000"/>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9" fontId="6" fillId="0" borderId="0" applyFont="0" applyFill="0" applyBorder="0" applyAlignment="0" applyProtection="0"/>
  </cellStyleXfs>
  <cellXfs count="116">
    <xf numFmtId="0" fontId="0" fillId="0" borderId="0" xfId="0"/>
    <xf numFmtId="1" fontId="0" fillId="0" borderId="0" xfId="0" applyNumberFormat="1"/>
    <xf numFmtId="0" fontId="3" fillId="3" borderId="0" xfId="0" applyFont="1" applyFill="1"/>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17" fontId="4" fillId="4" borderId="4" xfId="0" applyNumberFormat="1" applyFont="1" applyFill="1" applyBorder="1" applyAlignment="1">
      <alignment horizontal="center" vertical="center" wrapText="1"/>
    </xf>
    <xf numFmtId="0" fontId="3" fillId="3" borderId="3" xfId="0" applyFont="1" applyFill="1" applyBorder="1" applyAlignment="1">
      <alignment wrapText="1"/>
    </xf>
    <xf numFmtId="0" fontId="3" fillId="3" borderId="4" xfId="0" applyFont="1" applyFill="1" applyBorder="1" applyAlignment="1">
      <alignment wrapText="1"/>
    </xf>
    <xf numFmtId="17" fontId="3" fillId="3" borderId="4" xfId="0" applyNumberFormat="1" applyFont="1" applyFill="1" applyBorder="1" applyAlignment="1">
      <alignment wrapText="1"/>
    </xf>
    <xf numFmtId="0" fontId="3" fillId="5" borderId="4" xfId="0" applyFont="1" applyFill="1" applyBorder="1" applyAlignment="1">
      <alignment wrapText="1"/>
    </xf>
    <xf numFmtId="0" fontId="3" fillId="6" borderId="4" xfId="0" applyFont="1" applyFill="1" applyBorder="1" applyAlignment="1">
      <alignment wrapText="1"/>
    </xf>
    <xf numFmtId="0" fontId="3" fillId="7" borderId="4" xfId="0" applyFont="1" applyFill="1" applyBorder="1" applyAlignment="1">
      <alignment wrapText="1"/>
    </xf>
    <xf numFmtId="0" fontId="3" fillId="8" borderId="4" xfId="0" applyFont="1" applyFill="1" applyBorder="1" applyAlignment="1">
      <alignment wrapText="1"/>
    </xf>
    <xf numFmtId="0" fontId="3" fillId="3" borderId="4" xfId="0" applyFont="1" applyFill="1" applyBorder="1" applyAlignment="1">
      <alignment horizontal="center" wrapText="1"/>
    </xf>
    <xf numFmtId="0" fontId="0" fillId="0" borderId="0" xfId="0" applyAlignment="1">
      <alignment horizontal="center"/>
    </xf>
    <xf numFmtId="0" fontId="4" fillId="7" borderId="4" xfId="0" applyFont="1" applyFill="1" applyBorder="1" applyAlignment="1">
      <alignment horizontal="center" vertical="center" wrapText="1"/>
    </xf>
    <xf numFmtId="0" fontId="3" fillId="3" borderId="10" xfId="0" applyFont="1" applyFill="1" applyBorder="1"/>
    <xf numFmtId="0" fontId="3" fillId="3" borderId="11" xfId="0" applyFont="1" applyFill="1" applyBorder="1"/>
    <xf numFmtId="9" fontId="3" fillId="3" borderId="11" xfId="2" applyFont="1" applyFill="1" applyBorder="1" applyAlignment="1">
      <alignment horizontal="center"/>
    </xf>
    <xf numFmtId="0" fontId="5" fillId="0" borderId="0" xfId="0" applyFont="1" applyFill="1" applyAlignment="1">
      <alignment horizontal="center"/>
    </xf>
    <xf numFmtId="0" fontId="2" fillId="2" borderId="1" xfId="0" applyFont="1" applyFill="1" applyBorder="1" applyAlignment="1">
      <alignment wrapText="1"/>
    </xf>
    <xf numFmtId="0" fontId="2" fillId="2" borderId="2" xfId="0" applyFont="1" applyFill="1" applyBorder="1" applyAlignment="1">
      <alignment wrapText="1"/>
    </xf>
    <xf numFmtId="0" fontId="2" fillId="2" borderId="9" xfId="0" applyFont="1" applyFill="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17" fontId="3" fillId="3" borderId="7" xfId="0" applyNumberFormat="1" applyFont="1" applyFill="1" applyBorder="1" applyAlignment="1">
      <alignment wrapText="1"/>
    </xf>
    <xf numFmtId="0" fontId="3" fillId="0" borderId="4" xfId="0" applyFont="1" applyFill="1" applyBorder="1" applyAlignment="1">
      <alignment horizontal="center" wrapText="1"/>
    </xf>
    <xf numFmtId="0" fontId="4" fillId="4" borderId="3" xfId="0" applyFont="1" applyFill="1" applyBorder="1" applyAlignment="1">
      <alignment wrapText="1"/>
    </xf>
    <xf numFmtId="0" fontId="4" fillId="4" borderId="4" xfId="0" applyFont="1" applyFill="1" applyBorder="1" applyAlignment="1">
      <alignment wrapText="1"/>
    </xf>
    <xf numFmtId="0" fontId="0" fillId="0" borderId="0" xfId="0" applyFill="1"/>
    <xf numFmtId="17" fontId="2" fillId="9" borderId="4" xfId="0" applyNumberFormat="1" applyFont="1" applyFill="1" applyBorder="1" applyAlignment="1">
      <alignment horizontal="center" vertical="center" wrapText="1"/>
    </xf>
    <xf numFmtId="164" fontId="2" fillId="9" borderId="4" xfId="2" applyNumberFormat="1" applyFont="1" applyFill="1" applyBorder="1" applyAlignment="1">
      <alignment horizontal="center" vertical="center" wrapText="1"/>
    </xf>
    <xf numFmtId="17" fontId="2" fillId="9" borderId="7"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1" fontId="3" fillId="0" borderId="8" xfId="0" applyNumberFormat="1" applyFont="1" applyBorder="1" applyAlignment="1">
      <alignment horizontal="center"/>
    </xf>
    <xf numFmtId="0" fontId="3" fillId="0" borderId="8" xfId="0" applyFont="1" applyBorder="1" applyAlignment="1">
      <alignment horizontal="center"/>
    </xf>
    <xf numFmtId="1" fontId="3" fillId="0" borderId="8" xfId="0" applyNumberFormat="1" applyFont="1" applyFill="1" applyBorder="1" applyAlignment="1">
      <alignment horizontal="center"/>
    </xf>
    <xf numFmtId="0" fontId="3" fillId="0" borderId="8" xfId="0" applyFont="1" applyFill="1" applyBorder="1" applyAlignment="1">
      <alignment horizontal="center"/>
    </xf>
    <xf numFmtId="165" fontId="4" fillId="0" borderId="12" xfId="0" applyNumberFormat="1" applyFont="1" applyFill="1" applyBorder="1" applyAlignment="1">
      <alignment horizontal="center"/>
    </xf>
    <xf numFmtId="165" fontId="4" fillId="0" borderId="8" xfId="0" applyNumberFormat="1" applyFont="1" applyFill="1" applyBorder="1" applyAlignment="1">
      <alignment horizontal="center"/>
    </xf>
    <xf numFmtId="165" fontId="5" fillId="0" borderId="0" xfId="0" applyNumberFormat="1" applyFont="1" applyFill="1" applyAlignment="1">
      <alignment horizontal="center"/>
    </xf>
    <xf numFmtId="165" fontId="5" fillId="0" borderId="8" xfId="0" applyNumberFormat="1" applyFont="1" applyFill="1" applyBorder="1" applyAlignment="1">
      <alignment horizontal="center"/>
    </xf>
    <xf numFmtId="0" fontId="8" fillId="0" borderId="0" xfId="0" applyFont="1"/>
    <xf numFmtId="1" fontId="8" fillId="0" borderId="0" xfId="0" applyNumberFormat="1" applyFont="1" applyAlignment="1">
      <alignment horizontal="left"/>
    </xf>
    <xf numFmtId="2" fontId="8" fillId="0" borderId="0" xfId="0" applyNumberFormat="1" applyFont="1"/>
    <xf numFmtId="1" fontId="8" fillId="0" borderId="0" xfId="0" applyNumberFormat="1" applyFont="1" applyAlignment="1">
      <alignment horizontal="center"/>
    </xf>
    <xf numFmtId="0" fontId="8" fillId="0" borderId="0" xfId="0" applyFont="1" applyAlignment="1">
      <alignment horizontal="center"/>
    </xf>
    <xf numFmtId="17" fontId="8" fillId="0" borderId="0" xfId="0" applyNumberFormat="1" applyFont="1"/>
    <xf numFmtId="9" fontId="8" fillId="0" borderId="0" xfId="2" applyFont="1"/>
    <xf numFmtId="0" fontId="0" fillId="0" borderId="0" xfId="0" applyAlignment="1">
      <alignment vertical="center"/>
    </xf>
    <xf numFmtId="0" fontId="8" fillId="0" borderId="0" xfId="0" applyFont="1" applyAlignment="1">
      <alignment horizontal="center" vertical="center" wrapText="1"/>
    </xf>
    <xf numFmtId="2" fontId="8" fillId="0" borderId="0" xfId="0" applyNumberFormat="1" applyFont="1" applyAlignment="1">
      <alignment horizontal="center"/>
    </xf>
    <xf numFmtId="0" fontId="8" fillId="6" borderId="0" xfId="0" applyFont="1" applyFill="1" applyAlignment="1">
      <alignment horizontal="center"/>
    </xf>
    <xf numFmtId="2" fontId="0" fillId="0" borderId="0" xfId="0" applyNumberFormat="1"/>
    <xf numFmtId="2" fontId="8" fillId="6" borderId="0" xfId="0" applyNumberFormat="1" applyFont="1" applyFill="1" applyAlignment="1">
      <alignment horizontal="center"/>
    </xf>
    <xf numFmtId="2" fontId="8" fillId="0" borderId="0" xfId="0" applyNumberFormat="1" applyFont="1" applyAlignment="1">
      <alignment horizontal="center" vertical="center" wrapText="1"/>
    </xf>
    <xf numFmtId="1" fontId="8" fillId="0" borderId="0" xfId="0" applyNumberFormat="1" applyFont="1"/>
    <xf numFmtId="0" fontId="8" fillId="0" borderId="0" xfId="0" applyFont="1" applyAlignment="1">
      <alignment horizontal="center"/>
    </xf>
    <xf numFmtId="17" fontId="10" fillId="0" borderId="0" xfId="0" applyNumberFormat="1" applyFont="1" applyBorder="1" applyAlignment="1">
      <alignment horizontal="center"/>
    </xf>
    <xf numFmtId="17" fontId="8" fillId="0" borderId="0" xfId="0" applyNumberFormat="1" applyFont="1" applyBorder="1" applyAlignment="1">
      <alignment horizontal="center" wrapText="1"/>
    </xf>
    <xf numFmtId="17" fontId="10" fillId="0" borderId="0" xfId="0" applyNumberFormat="1" applyFont="1" applyBorder="1" applyAlignment="1">
      <alignment horizontal="center" wrapText="1"/>
    </xf>
    <xf numFmtId="0" fontId="8" fillId="0" borderId="0" xfId="0" applyFont="1" applyAlignment="1">
      <alignment wrapText="1"/>
    </xf>
    <xf numFmtId="0" fontId="11" fillId="0" borderId="0" xfId="0" applyFont="1" applyBorder="1"/>
    <xf numFmtId="17" fontId="8" fillId="0" borderId="0" xfId="0" applyNumberFormat="1" applyFont="1" applyBorder="1"/>
    <xf numFmtId="0" fontId="8" fillId="0" borderId="0" xfId="0" applyFont="1" applyBorder="1" applyAlignment="1">
      <alignment horizontal="center"/>
    </xf>
    <xf numFmtId="1" fontId="9" fillId="0" borderId="0" xfId="0" applyNumberFormat="1" applyFont="1" applyAlignment="1">
      <alignment horizontal="left"/>
    </xf>
    <xf numFmtId="1" fontId="9" fillId="0" borderId="0" xfId="0" applyNumberFormat="1" applyFont="1" applyBorder="1" applyAlignment="1">
      <alignment horizontal="left"/>
    </xf>
    <xf numFmtId="9" fontId="10" fillId="0" borderId="0" xfId="2" applyFont="1"/>
    <xf numFmtId="0" fontId="10" fillId="0" borderId="0" xfId="0" applyFont="1"/>
    <xf numFmtId="49" fontId="12" fillId="0" borderId="0" xfId="0" applyNumberFormat="1" applyFont="1" applyBorder="1"/>
    <xf numFmtId="0" fontId="13" fillId="0" borderId="21" xfId="0" applyFont="1" applyBorder="1" applyAlignment="1">
      <alignment horizontal="center" vertical="center"/>
    </xf>
    <xf numFmtId="0" fontId="13" fillId="7" borderId="8" xfId="0" applyFont="1" applyFill="1" applyBorder="1" applyAlignment="1">
      <alignment horizontal="center" vertical="center"/>
    </xf>
    <xf numFmtId="17" fontId="8" fillId="7" borderId="8" xfId="0" applyNumberFormat="1" applyFont="1" applyFill="1" applyBorder="1" applyAlignment="1">
      <alignment horizontal="center"/>
    </xf>
    <xf numFmtId="0" fontId="0" fillId="0" borderId="8" xfId="0" applyBorder="1" applyAlignment="1">
      <alignment horizontal="center" vertical="center" wrapText="1"/>
    </xf>
    <xf numFmtId="0" fontId="0" fillId="0" borderId="8" xfId="0" applyBorder="1" applyAlignment="1">
      <alignment horizontal="center" vertical="center"/>
    </xf>
    <xf numFmtId="1" fontId="9" fillId="0" borderId="0" xfId="0" applyNumberFormat="1" applyFont="1" applyFill="1" applyBorder="1" applyAlignment="1">
      <alignment horizontal="left"/>
    </xf>
    <xf numFmtId="0" fontId="0" fillId="0" borderId="8" xfId="0" applyFill="1" applyBorder="1" applyAlignment="1">
      <alignment horizontal="center" vertical="center" wrapText="1"/>
    </xf>
    <xf numFmtId="0" fontId="13" fillId="0" borderId="21" xfId="0" applyFont="1" applyFill="1" applyBorder="1" applyAlignment="1">
      <alignment horizontal="center" vertical="center"/>
    </xf>
    <xf numFmtId="0" fontId="0" fillId="0" borderId="8" xfId="0" applyFill="1" applyBorder="1" applyAlignment="1">
      <alignment horizontal="center" vertical="center"/>
    </xf>
    <xf numFmtId="0" fontId="8" fillId="0" borderId="0" xfId="0" applyFont="1" applyAlignment="1">
      <alignment horizontal="center"/>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xf>
    <xf numFmtId="0" fontId="4" fillId="4" borderId="14" xfId="0" applyFont="1" applyFill="1" applyBorder="1" applyAlignment="1">
      <alignment horizontal="center" vertical="center" wrapText="1"/>
    </xf>
    <xf numFmtId="0" fontId="5" fillId="0" borderId="8" xfId="0" applyFont="1" applyBorder="1" applyAlignment="1">
      <alignment horizontal="center" vertical="center"/>
    </xf>
    <xf numFmtId="0" fontId="5" fillId="0" borderId="19" xfId="0" applyFont="1" applyBorder="1" applyAlignment="1">
      <alignment horizontal="center" vertical="center"/>
    </xf>
    <xf numFmtId="0" fontId="4" fillId="4" borderId="13" xfId="0" applyFont="1" applyFill="1" applyBorder="1" applyAlignment="1">
      <alignment horizontal="center" vertical="center" wrapText="1"/>
    </xf>
    <xf numFmtId="0" fontId="5" fillId="0" borderId="16" xfId="0" applyFont="1" applyBorder="1" applyAlignment="1">
      <alignment horizontal="center" vertical="center"/>
    </xf>
    <xf numFmtId="0" fontId="5" fillId="0" borderId="18" xfId="0" applyFont="1" applyBorder="1" applyAlignment="1">
      <alignment horizontal="center" vertical="center"/>
    </xf>
    <xf numFmtId="0" fontId="4" fillId="4" borderId="15" xfId="0" applyFont="1" applyFill="1" applyBorder="1" applyAlignment="1">
      <alignment horizontal="center" vertical="center" wrapText="1"/>
    </xf>
    <xf numFmtId="0" fontId="5" fillId="6" borderId="8"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19" xfId="0" applyFont="1" applyFill="1" applyBorder="1" applyAlignment="1">
      <alignment horizontal="center" vertical="center"/>
    </xf>
    <xf numFmtId="0" fontId="5" fillId="6" borderId="20" xfId="0" applyFont="1" applyFill="1" applyBorder="1" applyAlignment="1">
      <alignment horizontal="center" vertical="center"/>
    </xf>
    <xf numFmtId="0" fontId="8" fillId="0" borderId="0" xfId="0" applyFont="1" applyAlignment="1">
      <alignment horizontal="center" vertical="center" wrapText="1"/>
    </xf>
    <xf numFmtId="1" fontId="8" fillId="0" borderId="0" xfId="0" applyNumberFormat="1" applyFont="1" applyAlignment="1">
      <alignment horizontal="center" vertical="center"/>
    </xf>
    <xf numFmtId="17" fontId="8" fillId="0" borderId="0" xfId="0" applyNumberFormat="1" applyFont="1" applyAlignment="1">
      <alignment horizontal="center" vertical="center"/>
    </xf>
    <xf numFmtId="2" fontId="8" fillId="0" borderId="0" xfId="0" applyNumberFormat="1" applyFont="1" applyAlignment="1">
      <alignment horizontal="center" vertical="center"/>
    </xf>
    <xf numFmtId="2" fontId="8" fillId="0" borderId="0" xfId="0" applyNumberFormat="1" applyFont="1" applyAlignment="1">
      <alignment horizontal="center" vertical="center" wrapText="1"/>
    </xf>
    <xf numFmtId="0" fontId="0" fillId="6" borderId="8" xfId="0" applyFill="1" applyBorder="1" applyAlignment="1">
      <alignment horizontal="center"/>
    </xf>
    <xf numFmtId="0" fontId="0" fillId="0" borderId="8" xfId="0" applyBorder="1" applyAlignment="1">
      <alignment horizontal="center"/>
    </xf>
    <xf numFmtId="0" fontId="8" fillId="0" borderId="0" xfId="0" applyFont="1" applyAlignment="1">
      <alignment horizontal="center"/>
    </xf>
    <xf numFmtId="0" fontId="0" fillId="10" borderId="8" xfId="0" applyFill="1" applyBorder="1" applyAlignment="1">
      <alignment horizontal="center"/>
    </xf>
    <xf numFmtId="17" fontId="8" fillId="0" borderId="0" xfId="0" applyNumberFormat="1" applyFont="1" applyAlignment="1">
      <alignment horizontal="center" vertical="center" wrapText="1"/>
    </xf>
    <xf numFmtId="0" fontId="5" fillId="0" borderId="0" xfId="0" applyFont="1" applyAlignment="1">
      <alignment horizontal="center"/>
    </xf>
    <xf numFmtId="0" fontId="8" fillId="0" borderId="0" xfId="0" applyFont="1" applyAlignment="1">
      <alignment horizontal="center" wrapText="1"/>
    </xf>
    <xf numFmtId="17" fontId="8" fillId="0" borderId="0" xfId="0" applyNumberFormat="1" applyFont="1" applyBorder="1" applyAlignment="1">
      <alignment horizontal="center"/>
    </xf>
    <xf numFmtId="17" fontId="10" fillId="0" borderId="0" xfId="0" applyNumberFormat="1" applyFont="1" applyBorder="1" applyAlignment="1">
      <alignment horizontal="center"/>
    </xf>
    <xf numFmtId="2" fontId="10" fillId="0" borderId="0" xfId="0" applyNumberFormat="1" applyFont="1" applyBorder="1" applyAlignment="1">
      <alignment horizontal="center"/>
    </xf>
    <xf numFmtId="1" fontId="8" fillId="0" borderId="0" xfId="0" applyNumberFormat="1" applyFont="1" applyBorder="1" applyAlignment="1">
      <alignment horizontal="center"/>
    </xf>
    <xf numFmtId="17" fontId="8" fillId="0" borderId="0" xfId="0" applyNumberFormat="1" applyFont="1" applyBorder="1" applyAlignment="1">
      <alignment horizontal="center" wrapText="1"/>
    </xf>
  </cellXfs>
  <cellStyles count="3">
    <cellStyle name="Normal" xfId="0" builtinId="0"/>
    <cellStyle name="Normal 2" xfId="1" xr:uid="{00000000-0005-0000-0000-000001000000}"/>
    <cellStyle name="Porcentagem" xfId="2" builtinId="5"/>
  </cellStyles>
  <dxfs count="59">
    <dxf>
      <fill>
        <patternFill>
          <bgColor theme="5" tint="0.79998168889431442"/>
        </patternFill>
      </fill>
    </dxf>
    <dxf>
      <fill>
        <patternFill>
          <bgColor theme="9" tint="0.79998168889431442"/>
        </patternFill>
      </fill>
    </dxf>
    <dxf>
      <fill>
        <patternFill>
          <bgColor theme="5" tint="0.59996337778862885"/>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5" tint="0.59996337778862885"/>
        </patternFill>
      </fill>
    </dxf>
    <dxf>
      <fill>
        <patternFill>
          <bgColor theme="0" tint="-0.14996795556505021"/>
        </patternFill>
      </fill>
    </dxf>
    <dxf>
      <fill>
        <patternFill>
          <bgColor theme="6" tint="0.59996337778862885"/>
        </patternFill>
      </fill>
    </dxf>
    <dxf>
      <fill>
        <patternFill>
          <bgColor rgb="FFFFFF99"/>
        </patternFill>
      </fill>
    </dxf>
    <dxf>
      <fill>
        <patternFill>
          <bgColor theme="5" tint="0.79998168889431442"/>
        </patternFill>
      </fill>
    </dxf>
    <dxf>
      <fill>
        <patternFill>
          <bgColor theme="9" tint="0.79998168889431442"/>
        </patternFill>
      </fill>
    </dxf>
    <dxf>
      <fill>
        <patternFill>
          <bgColor theme="5" tint="0.59996337778862885"/>
        </patternFill>
      </fill>
    </dxf>
    <dxf>
      <fill>
        <patternFill>
          <bgColor theme="0" tint="-0.14996795556505021"/>
        </patternFill>
      </fill>
    </dxf>
    <dxf>
      <fill>
        <patternFill>
          <bgColor theme="6" tint="0.59996337778862885"/>
        </patternFill>
      </fill>
    </dxf>
    <dxf>
      <fill>
        <patternFill>
          <bgColor rgb="FFFFFF9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patternType="none">
          <bgColor auto="1"/>
        </patternFill>
      </fill>
    </dxf>
    <dxf>
      <fill>
        <patternFill>
          <bgColor rgb="FF92D050"/>
        </patternFill>
      </fill>
    </dxf>
    <dxf>
      <fill>
        <patternFill>
          <bgColor rgb="FFFF0000"/>
        </patternFill>
      </fill>
    </dxf>
    <dxf>
      <fill>
        <patternFill patternType="none">
          <bgColor auto="1"/>
        </patternFill>
      </fill>
    </dxf>
    <dxf>
      <fill>
        <patternFill>
          <bgColor rgb="FF92D050"/>
        </patternFill>
      </fill>
    </dxf>
  </dxfs>
  <tableStyles count="0" defaultTableStyle="TableStyleMedium2" defaultPivotStyle="PivotStyleLight16"/>
  <colors>
    <mruColors>
      <color rgb="FFFF191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ETORES\OUTORGA\OUTORGA\Meus%20Documentos\02_AGUA-SUPERFICIAL\Geracao-de-Energia\DIOUT_Gera&#231;&#227;o%20de%20energia_status%20processos_ago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SETORES\OUTORGA\OUTORGA\Meus%20Documentos\02_AGUA-SUPERFICIAL\Geracao-de-Energia\DIOUT_Gera&#231;&#227;o%20de%20energia_status%20processos_out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marspaefs02\SEMA\SETORES\OUTORGA\OUTORGA\Meus%20Documentos\02_AGUA-SUPERFICIAL\Geracao-de-Energia\DIOUT_Gera&#231;&#227;o%20de%20energia_status%20processos_ou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ÍSICOS"/>
      <sheetName val="BD-Físicos-DIOUT"/>
      <sheetName val="SIOUT"/>
      <sheetName val="SIOUT analise"/>
      <sheetName val="BD-SIOUT"/>
      <sheetName val="rel-acompanhamento"/>
      <sheetName val="prioridades"/>
      <sheetName val="status"/>
      <sheetName val="BD-SIGEL"/>
      <sheetName val="Plan2"/>
    </sheetNames>
    <sheetDataSet>
      <sheetData sheetId="0"/>
      <sheetData sheetId="1"/>
      <sheetData sheetId="2"/>
      <sheetData sheetId="3"/>
      <sheetData sheetId="4"/>
      <sheetData sheetId="5"/>
      <sheetData sheetId="6"/>
      <sheetData sheetId="7"/>
      <sheetData sheetId="8">
        <row r="1">
          <cell r="C1" t="str">
            <v>Nome</v>
          </cell>
          <cell r="D1" t="str">
            <v>Estágio</v>
          </cell>
        </row>
        <row r="2">
          <cell r="C2" t="str">
            <v>Turvo 7</v>
          </cell>
          <cell r="D2" t="str">
            <v>Eixo Inventariado</v>
          </cell>
        </row>
        <row r="3">
          <cell r="C3" t="str">
            <v>Passo do Buraco</v>
          </cell>
          <cell r="D3" t="str">
            <v>Eixo Inventariado</v>
          </cell>
        </row>
        <row r="4">
          <cell r="C4" t="str">
            <v>Usina do Chapéu</v>
          </cell>
          <cell r="D4" t="str">
            <v>PB Aceito</v>
          </cell>
        </row>
        <row r="5">
          <cell r="C5" t="str">
            <v>Cinco Cachoeiras</v>
          </cell>
          <cell r="D5" t="str">
            <v>PB Aceito</v>
          </cell>
        </row>
        <row r="6">
          <cell r="C6" t="str">
            <v>Antas</v>
          </cell>
          <cell r="D6" t="str">
            <v>Eixo Inventariado</v>
          </cell>
        </row>
        <row r="7">
          <cell r="C7" t="str">
            <v>Laranjeiras</v>
          </cell>
          <cell r="D7" t="str">
            <v>Eixo Inventariado</v>
          </cell>
        </row>
        <row r="8">
          <cell r="C8" t="str">
            <v>Pinheiral</v>
          </cell>
        </row>
        <row r="9">
          <cell r="D9">
            <v>10</v>
          </cell>
        </row>
        <row r="10">
          <cell r="C10" t="str">
            <v>Moinho Velho</v>
          </cell>
          <cell r="D10" t="str">
            <v>PB em Elaboração</v>
          </cell>
        </row>
        <row r="11">
          <cell r="C11" t="str">
            <v>Santo Cristo I</v>
          </cell>
          <cell r="D11" t="str">
            <v>Eixo Inventariado</v>
          </cell>
        </row>
        <row r="12">
          <cell r="C12" t="str">
            <v>Palmeiras</v>
          </cell>
          <cell r="D12" t="str">
            <v>PB Aceito</v>
          </cell>
        </row>
        <row r="13">
          <cell r="C13" t="str">
            <v>Sabiá</v>
          </cell>
          <cell r="D13" t="str">
            <v>PB em Elaboração</v>
          </cell>
        </row>
        <row r="14">
          <cell r="C14" t="str">
            <v>São Miguel II</v>
          </cell>
          <cell r="D14" t="str">
            <v>PB Aceito</v>
          </cell>
        </row>
        <row r="15">
          <cell r="C15" t="str">
            <v>Jornalista Maria Helena</v>
          </cell>
          <cell r="D15" t="str">
            <v>PB Aceito</v>
          </cell>
        </row>
        <row r="16">
          <cell r="C16" t="str">
            <v>Eleutério</v>
          </cell>
          <cell r="D16" t="str">
            <v>PB Aceito</v>
          </cell>
        </row>
        <row r="17">
          <cell r="C17" t="str">
            <v>Passo da Pedra</v>
          </cell>
          <cell r="D17" t="str">
            <v>Eixo Inventariado</v>
          </cell>
        </row>
        <row r="18">
          <cell r="C18" t="str">
            <v>Cachoeira</v>
          </cell>
          <cell r="D18" t="str">
            <v>Eixo Inventariado</v>
          </cell>
        </row>
        <row r="19">
          <cell r="C19" t="str">
            <v>Favaretto</v>
          </cell>
          <cell r="D19" t="str">
            <v>Eixo Inventariado</v>
          </cell>
        </row>
        <row r="20">
          <cell r="C20" t="str">
            <v>Cerquinha I</v>
          </cell>
          <cell r="D20" t="str">
            <v>Eixo Inventariado</v>
          </cell>
        </row>
        <row r="21">
          <cell r="C21" t="str">
            <v>Abranjo II</v>
          </cell>
          <cell r="D21" t="str">
            <v>Eixo Inventariado</v>
          </cell>
        </row>
        <row r="22">
          <cell r="C22" t="str">
            <v>Barros Cassal</v>
          </cell>
          <cell r="D22" t="str">
            <v>Eixo Inventariado</v>
          </cell>
        </row>
        <row r="23">
          <cell r="C23" t="str">
            <v>Costa do Rio</v>
          </cell>
          <cell r="D23" t="str">
            <v>Eixo Inventariado</v>
          </cell>
        </row>
        <row r="24">
          <cell r="C24" t="str">
            <v>Três Capões</v>
          </cell>
          <cell r="D24" t="str">
            <v>Eixo Inventariado</v>
          </cell>
        </row>
        <row r="25">
          <cell r="C25" t="str">
            <v>Estrela do Sul</v>
          </cell>
          <cell r="D25" t="str">
            <v>Eixo Inventariado</v>
          </cell>
        </row>
        <row r="26">
          <cell r="C26" t="str">
            <v>Ilha do Lobo</v>
          </cell>
          <cell r="D26" t="str">
            <v>Eixo Inventariado</v>
          </cell>
        </row>
        <row r="27">
          <cell r="C27" t="str">
            <v>Barreirinho</v>
          </cell>
          <cell r="D27" t="str">
            <v>Eixo Inventariado</v>
          </cell>
        </row>
        <row r="28">
          <cell r="C28" t="str">
            <v>Caneleira</v>
          </cell>
          <cell r="D28" t="str">
            <v>Eixo Inventariado</v>
          </cell>
        </row>
        <row r="29">
          <cell r="C29" t="str">
            <v>Bela Vista</v>
          </cell>
          <cell r="D29" t="str">
            <v>Eixo Inventariado</v>
          </cell>
        </row>
        <row r="30">
          <cell r="C30" t="str">
            <v>Arroio Grande</v>
          </cell>
          <cell r="D30" t="str">
            <v>Eixo Inventariado</v>
          </cell>
        </row>
        <row r="31">
          <cell r="C31" t="str">
            <v>São Miguel</v>
          </cell>
          <cell r="D31" t="str">
            <v>Eixo Inventariado</v>
          </cell>
        </row>
        <row r="32">
          <cell r="C32" t="str">
            <v>Fiúza II</v>
          </cell>
          <cell r="D32" t="str">
            <v>Eixo Inventariado</v>
          </cell>
        </row>
        <row r="33">
          <cell r="C33" t="str">
            <v>Caravaggio</v>
          </cell>
          <cell r="D33" t="str">
            <v>Eixo Inventariado</v>
          </cell>
        </row>
        <row r="34">
          <cell r="C34" t="str">
            <v>Meia Luiza</v>
          </cell>
          <cell r="D34" t="str">
            <v>Eixo Inventariado</v>
          </cell>
        </row>
        <row r="35">
          <cell r="C35" t="str">
            <v>Nova Rio Branco</v>
          </cell>
          <cell r="D35" t="str">
            <v>Eixo Inventariado</v>
          </cell>
        </row>
        <row r="36">
          <cell r="C36" t="str">
            <v>Olaria</v>
          </cell>
          <cell r="D36" t="str">
            <v>Eixo Inventariado</v>
          </cell>
        </row>
        <row r="37">
          <cell r="C37" t="str">
            <v>Guabiju 1</v>
          </cell>
          <cell r="D37" t="str">
            <v>Eixo Inventariado</v>
          </cell>
        </row>
        <row r="38">
          <cell r="C38" t="str">
            <v>Invernadinha</v>
          </cell>
          <cell r="D38" t="str">
            <v>Desativado</v>
          </cell>
        </row>
        <row r="39">
          <cell r="C39" t="str">
            <v>Usina Velha</v>
          </cell>
          <cell r="D39" t="str">
            <v>Eixo Inventariado</v>
          </cell>
        </row>
        <row r="40">
          <cell r="C40" t="str">
            <v>Frederica</v>
          </cell>
          <cell r="D40" t="str">
            <v>Eixo Inventariado</v>
          </cell>
        </row>
        <row r="41">
          <cell r="C41" t="str">
            <v>Ponte do Império</v>
          </cell>
          <cell r="D41" t="str">
            <v>Eixo Inventariado</v>
          </cell>
        </row>
        <row r="42">
          <cell r="C42" t="str">
            <v>Quilombo</v>
          </cell>
          <cell r="D42" t="str">
            <v>Eixo Inventariado</v>
          </cell>
        </row>
        <row r="43">
          <cell r="C43" t="str">
            <v>Santo Cristo II</v>
          </cell>
          <cell r="D43" t="str">
            <v>Eixo Inventariado</v>
          </cell>
        </row>
        <row r="44">
          <cell r="C44" t="str">
            <v>Santo Cristo III</v>
          </cell>
          <cell r="D44" t="str">
            <v>Eixo Inventariado</v>
          </cell>
        </row>
        <row r="45">
          <cell r="C45" t="str">
            <v>Jaguari F</v>
          </cell>
          <cell r="D45" t="str">
            <v>Eixo Inventariado</v>
          </cell>
        </row>
        <row r="46">
          <cell r="C46" t="str">
            <v>Jaguari E</v>
          </cell>
          <cell r="D46" t="str">
            <v>Eixo Inventariado</v>
          </cell>
        </row>
        <row r="47">
          <cell r="C47" t="str">
            <v>Jaguari C</v>
          </cell>
          <cell r="D47" t="str">
            <v>Eixo Inventariado</v>
          </cell>
        </row>
        <row r="48">
          <cell r="C48" t="str">
            <v>Jaguari B</v>
          </cell>
          <cell r="D48" t="str">
            <v>Eixo Inventariado</v>
          </cell>
        </row>
        <row r="49">
          <cell r="C49" t="str">
            <v>Jaguari A</v>
          </cell>
          <cell r="D49" t="str">
            <v>Eixo Inventariado</v>
          </cell>
        </row>
        <row r="50">
          <cell r="C50" t="str">
            <v>Passo do Tibúrcio</v>
          </cell>
          <cell r="D50" t="str">
            <v>Eixo Inventariado</v>
          </cell>
        </row>
        <row r="51">
          <cell r="C51" t="str">
            <v>Porongos</v>
          </cell>
          <cell r="D51" t="str">
            <v>Eixo Inventariado</v>
          </cell>
        </row>
        <row r="52">
          <cell r="C52" t="str">
            <v>26°40'4</v>
          </cell>
        </row>
        <row r="53">
          <cell r="C53" t="str">
            <v>Pimentel</v>
          </cell>
          <cell r="D53" t="str">
            <v>Eixo Inventariado</v>
          </cell>
        </row>
        <row r="54">
          <cell r="C54" t="str">
            <v>Santa Isabel</v>
          </cell>
          <cell r="D54" t="str">
            <v>Eixo Inventariado</v>
          </cell>
        </row>
        <row r="55">
          <cell r="C55" t="str">
            <v>São Victor</v>
          </cell>
          <cell r="D55" t="str">
            <v>Eixo Inventariado</v>
          </cell>
        </row>
        <row r="56">
          <cell r="C56" t="str">
            <v>Santo Antônio</v>
          </cell>
          <cell r="D56" t="str">
            <v>Eixo Inventariado</v>
          </cell>
        </row>
        <row r="57">
          <cell r="C57" t="str">
            <v xml:space="preserve">Abaúna </v>
          </cell>
          <cell r="D57" t="str">
            <v>Operação</v>
          </cell>
        </row>
        <row r="58">
          <cell r="C58" t="str">
            <v>Avante</v>
          </cell>
          <cell r="D58" t="str">
            <v>Operação</v>
          </cell>
        </row>
        <row r="59">
          <cell r="C59" t="str">
            <v>Cafundó</v>
          </cell>
          <cell r="D59" t="str">
            <v>Operação</v>
          </cell>
        </row>
        <row r="60">
          <cell r="C60" t="str">
            <v>Guaporé</v>
          </cell>
          <cell r="D60" t="str">
            <v>Operação</v>
          </cell>
        </row>
        <row r="61">
          <cell r="C61" t="str">
            <v>Ivaí</v>
          </cell>
          <cell r="D61" t="str">
            <v>Operação</v>
          </cell>
        </row>
        <row r="62">
          <cell r="C62" t="str">
            <v>Nova Palma</v>
          </cell>
          <cell r="D62" t="str">
            <v>Operação</v>
          </cell>
        </row>
        <row r="63">
          <cell r="C63" t="str">
            <v xml:space="preserve">Picada 48 </v>
          </cell>
          <cell r="D63" t="str">
            <v>Operação</v>
          </cell>
        </row>
        <row r="64">
          <cell r="C64" t="str">
            <v>Rio Alegre</v>
          </cell>
          <cell r="D64" t="str">
            <v>Operação</v>
          </cell>
        </row>
        <row r="65">
          <cell r="C65" t="str">
            <v>Caxambu</v>
          </cell>
          <cell r="D65" t="str">
            <v>Operação</v>
          </cell>
        </row>
        <row r="66">
          <cell r="C66" t="str">
            <v>Rio Palmeiras</v>
          </cell>
          <cell r="D66" t="str">
            <v>Operação</v>
          </cell>
        </row>
        <row r="67">
          <cell r="C67" t="str">
            <v xml:space="preserve">Saltinho </v>
          </cell>
          <cell r="D67" t="str">
            <v>Operação</v>
          </cell>
        </row>
        <row r="68">
          <cell r="C68" t="str">
            <v>Sede (Ijuí)</v>
          </cell>
          <cell r="D68" t="str">
            <v>Operação</v>
          </cell>
        </row>
        <row r="69">
          <cell r="C69" t="str">
            <v>Toca</v>
          </cell>
          <cell r="D69" t="str">
            <v>Operação</v>
          </cell>
        </row>
        <row r="70">
          <cell r="C70" t="str">
            <v>Rio Fortaleza</v>
          </cell>
          <cell r="D70" t="str">
            <v>Operação</v>
          </cell>
        </row>
        <row r="71">
          <cell r="C71" t="str">
            <v>Turvo</v>
          </cell>
          <cell r="D71" t="str">
            <v>Operação</v>
          </cell>
        </row>
        <row r="72">
          <cell r="C72" t="str">
            <v>Barracão</v>
          </cell>
          <cell r="D72" t="str">
            <v>Operação</v>
          </cell>
        </row>
        <row r="73">
          <cell r="C73" t="str">
            <v>Rio Preto</v>
          </cell>
        </row>
        <row r="74">
          <cell r="C74" t="str">
            <v>85.906.329/0001-79</v>
          </cell>
        </row>
        <row r="75">
          <cell r="C75">
            <v>8</v>
          </cell>
        </row>
        <row r="76">
          <cell r="C76" t="str">
            <v>Posto</v>
          </cell>
          <cell r="D76" t="str">
            <v>Operação</v>
          </cell>
        </row>
        <row r="77">
          <cell r="C77" t="str">
            <v>Nilo Bonfante</v>
          </cell>
          <cell r="D77" t="str">
            <v>Operação</v>
          </cell>
        </row>
        <row r="78">
          <cell r="C78" t="str">
            <v>Claudino Fernando Picolli</v>
          </cell>
          <cell r="D78" t="str">
            <v>Operação</v>
          </cell>
        </row>
        <row r="79">
          <cell r="C79" t="str">
            <v>Estancado</v>
          </cell>
          <cell r="D79" t="str">
            <v>Operação</v>
          </cell>
        </row>
        <row r="80">
          <cell r="C80" t="str">
            <v>Catibiro</v>
          </cell>
          <cell r="D80" t="str">
            <v>Operação</v>
          </cell>
        </row>
        <row r="81">
          <cell r="C81" t="str">
            <v>Das Cabras</v>
          </cell>
          <cell r="D81" t="str">
            <v>Cancelado</v>
          </cell>
        </row>
        <row r="82">
          <cell r="C82" t="str">
            <v>Invernadinha</v>
          </cell>
          <cell r="D82" t="str">
            <v>Operação</v>
          </cell>
        </row>
        <row r="83">
          <cell r="C83" t="str">
            <v>Pontão</v>
          </cell>
          <cell r="D83" t="str">
            <v>Eixo Inventariado</v>
          </cell>
        </row>
        <row r="84">
          <cell r="C84" t="str">
            <v>Guajuvira</v>
          </cell>
          <cell r="D84" t="str">
            <v>PB em Elaboração</v>
          </cell>
        </row>
        <row r="85">
          <cell r="C85" t="str">
            <v>Cristo Rei</v>
          </cell>
          <cell r="D85" t="str">
            <v>Eixo Inventariado</v>
          </cell>
        </row>
        <row r="86">
          <cell r="C86" t="str">
            <v>Marinho</v>
          </cell>
          <cell r="D86" t="str">
            <v>Eixo Inventariado</v>
          </cell>
        </row>
        <row r="87">
          <cell r="C87" t="str">
            <v>Lagoa</v>
          </cell>
          <cell r="D87" t="str">
            <v>Eixo Inventariado</v>
          </cell>
        </row>
        <row r="88">
          <cell r="C88" t="str">
            <v>Aparecida</v>
          </cell>
          <cell r="D88" t="str">
            <v>Eixo Inventariado</v>
          </cell>
        </row>
        <row r="89">
          <cell r="C89" t="str">
            <v>Vale do Burati</v>
          </cell>
          <cell r="D89" t="str">
            <v>Eixo Inventariado</v>
          </cell>
        </row>
        <row r="90">
          <cell r="C90" t="str">
            <v>Buricá</v>
          </cell>
          <cell r="D90" t="str">
            <v>Operação</v>
          </cell>
        </row>
        <row r="91">
          <cell r="C91" t="str">
            <v>Dona Maria Piana</v>
          </cell>
          <cell r="D91" t="str">
            <v>Operação</v>
          </cell>
        </row>
        <row r="92">
          <cell r="C92" t="str">
            <v>Braga</v>
          </cell>
          <cell r="D92" t="str">
            <v>Operação</v>
          </cell>
        </row>
        <row r="93">
          <cell r="C93" t="str">
            <v>Moinho</v>
          </cell>
          <cell r="D93" t="str">
            <v>Operação</v>
          </cell>
        </row>
        <row r="94">
          <cell r="C94" t="str">
            <v>Cascata do Barreiro</v>
          </cell>
          <cell r="D94" t="str">
            <v>Operação</v>
          </cell>
        </row>
        <row r="95">
          <cell r="C95" t="str">
            <v>Touros III A</v>
          </cell>
          <cell r="D95" t="str">
            <v>Eixo Inventariado</v>
          </cell>
        </row>
        <row r="96">
          <cell r="C96" t="str">
            <v>Touros I</v>
          </cell>
          <cell r="D96" t="str">
            <v>Eixo Inventariado</v>
          </cell>
        </row>
        <row r="97">
          <cell r="C97" t="str">
            <v>Cerro Grande</v>
          </cell>
          <cell r="D97" t="str">
            <v>Eixo Inventariado</v>
          </cell>
        </row>
        <row r="98">
          <cell r="C98" t="str">
            <v>Erval Novo</v>
          </cell>
          <cell r="D98" t="str">
            <v>Eixo Inventariado</v>
          </cell>
        </row>
        <row r="99">
          <cell r="C99" t="str">
            <v>Erexim F</v>
          </cell>
          <cell r="D99" t="str">
            <v>Eixo Inventariado</v>
          </cell>
        </row>
        <row r="100">
          <cell r="C100" t="str">
            <v>Foz do Cara</v>
          </cell>
          <cell r="D100" t="str">
            <v>Eixo Inventariado</v>
          </cell>
        </row>
        <row r="101">
          <cell r="C101" t="str">
            <v>Carapai</v>
          </cell>
          <cell r="D101" t="str">
            <v>Eixo Inventariado</v>
          </cell>
        </row>
        <row r="102">
          <cell r="C102" t="str">
            <v>Guabiju 2</v>
          </cell>
          <cell r="D102" t="str">
            <v>Eixo Inventariado</v>
          </cell>
        </row>
        <row r="103">
          <cell r="C103" t="str">
            <v>Barroso</v>
          </cell>
          <cell r="D103" t="str">
            <v>Eixo Inventariado</v>
          </cell>
        </row>
        <row r="104">
          <cell r="C104" t="str">
            <v>Campo Alto</v>
          </cell>
          <cell r="D104" t="str">
            <v>Eixo Inventariado</v>
          </cell>
        </row>
        <row r="105">
          <cell r="C105" t="str">
            <v>São Sebastião</v>
          </cell>
          <cell r="D105" t="str">
            <v>Eixo Inventariado</v>
          </cell>
        </row>
        <row r="106">
          <cell r="C106" t="str">
            <v>São Jorge</v>
          </cell>
          <cell r="D106" t="str">
            <v>Eixo Inventariado</v>
          </cell>
        </row>
        <row r="107">
          <cell r="C107" t="str">
            <v>Glória</v>
          </cell>
          <cell r="D107" t="str">
            <v>Eixo Inventariado</v>
          </cell>
        </row>
        <row r="108">
          <cell r="C108" t="str">
            <v>Potreirinho</v>
          </cell>
          <cell r="D108" t="str">
            <v>Eixo Inventariado</v>
          </cell>
        </row>
        <row r="109">
          <cell r="C109" t="str">
            <v>Barra</v>
          </cell>
          <cell r="D109" t="str">
            <v>Revogado</v>
          </cell>
        </row>
        <row r="110">
          <cell r="C110" t="str">
            <v>Inhaporã</v>
          </cell>
          <cell r="D110" t="str">
            <v>Eixo Inventariado</v>
          </cell>
        </row>
        <row r="111">
          <cell r="C111" t="str">
            <v>Tapejara</v>
          </cell>
          <cell r="D111" t="str">
            <v>Construção não iniciada</v>
          </cell>
        </row>
        <row r="112">
          <cell r="C112" t="str">
            <v>Tapera</v>
          </cell>
          <cell r="D112" t="str">
            <v>Eixo Inventariado</v>
          </cell>
        </row>
        <row r="113">
          <cell r="C113" t="str">
            <v>Cerquinha IA</v>
          </cell>
          <cell r="D113" t="str">
            <v>Eixo Inventariado</v>
          </cell>
        </row>
        <row r="114">
          <cell r="C114" t="str">
            <v>Pé</v>
          </cell>
          <cell r="D114" t="str">
            <v>Eixo Inventariado</v>
          </cell>
        </row>
        <row r="115">
          <cell r="C115" t="str">
            <v>Trator</v>
          </cell>
          <cell r="D115" t="str">
            <v>Eixo Inventariado</v>
          </cell>
        </row>
        <row r="116">
          <cell r="C116" t="str">
            <v>Vanassi</v>
          </cell>
          <cell r="D116" t="str">
            <v>Eixo Inventariado</v>
          </cell>
        </row>
        <row r="117">
          <cell r="C117" t="str">
            <v>Morro</v>
          </cell>
          <cell r="D117" t="str">
            <v>Eixo Inventariado</v>
          </cell>
        </row>
        <row r="118">
          <cell r="C118" t="str">
            <v>Voltão</v>
          </cell>
          <cell r="D118" t="str">
            <v>PB em Elaboração</v>
          </cell>
        </row>
        <row r="119">
          <cell r="C119" t="str">
            <v>Mirim</v>
          </cell>
          <cell r="D119" t="str">
            <v>Eixo Inventariado</v>
          </cell>
        </row>
        <row r="120">
          <cell r="C120" t="str">
            <v>Itacaré</v>
          </cell>
          <cell r="D120" t="str">
            <v>Eixo Inventariado</v>
          </cell>
        </row>
        <row r="121">
          <cell r="C121" t="str">
            <v>Vale dos Vinhedos</v>
          </cell>
          <cell r="D121" t="str">
            <v>Eixo Inventariado</v>
          </cell>
        </row>
        <row r="122">
          <cell r="C122" t="str">
            <v>Ponto 13</v>
          </cell>
          <cell r="D122" t="str">
            <v>Eixo Inventariado</v>
          </cell>
        </row>
        <row r="123">
          <cell r="C123" t="str">
            <v>Gramado dos Francos</v>
          </cell>
          <cell r="D123" t="str">
            <v>PB Aceito</v>
          </cell>
        </row>
        <row r="124">
          <cell r="C124" t="str">
            <v>Gramado Xavier</v>
          </cell>
          <cell r="D124" t="str">
            <v>PB Aceito</v>
          </cell>
        </row>
        <row r="125">
          <cell r="C125" t="str">
            <v>Lagoão</v>
          </cell>
          <cell r="D125" t="str">
            <v>PB Aceito</v>
          </cell>
        </row>
        <row r="126">
          <cell r="C126" t="str">
            <v>Passo da Grama</v>
          </cell>
          <cell r="D126" t="str">
            <v>PB Aceito</v>
          </cell>
        </row>
        <row r="127">
          <cell r="C127" t="str">
            <v>Três Marias</v>
          </cell>
          <cell r="D127" t="str">
            <v>Eixo Inventariado</v>
          </cell>
        </row>
        <row r="128">
          <cell r="C128" t="str">
            <v>Touros IA</v>
          </cell>
          <cell r="D128" t="str">
            <v>Eixo Inventariado</v>
          </cell>
        </row>
        <row r="129">
          <cell r="C129" t="str">
            <v>Touros II</v>
          </cell>
          <cell r="D129" t="str">
            <v>Eixo Inventariado</v>
          </cell>
        </row>
        <row r="130">
          <cell r="C130" t="str">
            <v>Touros III</v>
          </cell>
          <cell r="D130" t="str">
            <v>Eixo Inventariado</v>
          </cell>
        </row>
        <row r="131">
          <cell r="C131" t="str">
            <v>Olaria</v>
          </cell>
          <cell r="D131" t="str">
            <v>PB em Elaboração</v>
          </cell>
        </row>
        <row r="132">
          <cell r="C132" t="str">
            <v>Volta Longa</v>
          </cell>
          <cell r="D132" t="str">
            <v>Eixo Inventariado</v>
          </cell>
        </row>
        <row r="133">
          <cell r="C133" t="str">
            <v>Despraiado</v>
          </cell>
          <cell r="D133" t="str">
            <v>PB Aceito</v>
          </cell>
        </row>
        <row r="134">
          <cell r="C134" t="str">
            <v>Fazenda Grande</v>
          </cell>
          <cell r="D134" t="str">
            <v>Eixo Inventariado</v>
          </cell>
        </row>
        <row r="135">
          <cell r="C135" t="str">
            <v>Serraria</v>
          </cell>
          <cell r="D135" t="str">
            <v>Eixo Inventariado</v>
          </cell>
        </row>
        <row r="136">
          <cell r="C136" t="str">
            <v>Suzana</v>
          </cell>
          <cell r="D136" t="str">
            <v>Eixo Inventariado</v>
          </cell>
        </row>
        <row r="137">
          <cell r="C137" t="str">
            <v>Tigre</v>
          </cell>
          <cell r="D137" t="str">
            <v>Eixo Inventariado</v>
          </cell>
        </row>
        <row r="138">
          <cell r="C138" t="str">
            <v>Trabuco</v>
          </cell>
          <cell r="D138" t="str">
            <v>Operação</v>
          </cell>
        </row>
        <row r="139">
          <cell r="C139" t="str">
            <v>Cascata das Andorinhas</v>
          </cell>
          <cell r="D139" t="str">
            <v>Operação</v>
          </cell>
        </row>
        <row r="140">
          <cell r="C140" t="str">
            <v>Rio Jangada</v>
          </cell>
          <cell r="D140">
            <v>3</v>
          </cell>
        </row>
        <row r="141">
          <cell r="C141" t="str">
            <v>Dona Mirian</v>
          </cell>
          <cell r="D141" t="str">
            <v>Operação</v>
          </cell>
        </row>
        <row r="142">
          <cell r="C142" t="str">
            <v>Frederico João Cerutti SA</v>
          </cell>
          <cell r="D142" t="str">
            <v>Operação</v>
          </cell>
        </row>
        <row r="143">
          <cell r="C143" t="str">
            <v xml:space="preserve">Andorinhas </v>
          </cell>
          <cell r="D143" t="str">
            <v>Operação</v>
          </cell>
        </row>
        <row r="144">
          <cell r="C144" t="str">
            <v>Cascata do Pinheirinho</v>
          </cell>
          <cell r="D144" t="str">
            <v>Operação</v>
          </cell>
        </row>
        <row r="145">
          <cell r="C145" t="str">
            <v>Águas Termais da Cascata Nazzari</v>
          </cell>
          <cell r="D145" t="str">
            <v>Operação</v>
          </cell>
        </row>
        <row r="146">
          <cell r="C146" t="str">
            <v>Fazenda Santa Sofia</v>
          </cell>
          <cell r="D146" t="str">
            <v>Operação</v>
          </cell>
        </row>
        <row r="147">
          <cell r="C147" t="str">
            <v>Pirapó</v>
          </cell>
          <cell r="D147" t="str">
            <v>Operação</v>
          </cell>
        </row>
        <row r="148">
          <cell r="C148" t="str">
            <v>Linha Granja Velha</v>
          </cell>
          <cell r="D148" t="str">
            <v>Operação</v>
          </cell>
        </row>
        <row r="149">
          <cell r="C149" t="str">
            <v>Carlos Bevilácqua</v>
          </cell>
          <cell r="D149" t="str">
            <v>Operação</v>
          </cell>
        </row>
        <row r="150">
          <cell r="C150" t="str">
            <v>Caraguatá</v>
          </cell>
          <cell r="D150" t="str">
            <v>Operação</v>
          </cell>
        </row>
        <row r="151">
          <cell r="C151" t="str">
            <v>Do Parque</v>
          </cell>
          <cell r="D151" t="str">
            <v>Operação</v>
          </cell>
        </row>
        <row r="152">
          <cell r="C152" t="str">
            <v>Caa-Yari</v>
          </cell>
          <cell r="D152" t="str">
            <v>Operação</v>
          </cell>
        </row>
        <row r="153">
          <cell r="C153" t="str">
            <v>Uzina do Maringa</v>
          </cell>
          <cell r="D153" t="str">
            <v>Operação</v>
          </cell>
        </row>
        <row r="154">
          <cell r="C154" t="str">
            <v>Camargo</v>
          </cell>
          <cell r="D154" t="str">
            <v>Operação</v>
          </cell>
        </row>
        <row r="155">
          <cell r="C155" t="str">
            <v>Braço Esquerdo</v>
          </cell>
        </row>
        <row r="156">
          <cell r="C156" t="str">
            <v>08.686.406/0001-81</v>
          </cell>
          <cell r="D156" t="str">
            <v>Operação</v>
          </cell>
        </row>
        <row r="157">
          <cell r="C157" t="str">
            <v>Boa Vista</v>
          </cell>
          <cell r="D157" t="str">
            <v>Operação</v>
          </cell>
        </row>
        <row r="158">
          <cell r="C158" t="str">
            <v>Taipinha</v>
          </cell>
          <cell r="D158" t="str">
            <v>Operação</v>
          </cell>
        </row>
        <row r="159">
          <cell r="C159" t="str">
            <v>Bertussi</v>
          </cell>
          <cell r="D159" t="str">
            <v>Operação</v>
          </cell>
        </row>
        <row r="160">
          <cell r="C160" t="str">
            <v>\\geo\geo\SIPH\Tabelas_Vazao\30794.csv</v>
          </cell>
        </row>
        <row r="161">
          <cell r="C161" t="str">
            <v>Galópolis</v>
          </cell>
          <cell r="D161" t="str">
            <v>Operação</v>
          </cell>
        </row>
        <row r="162">
          <cell r="C162" t="str">
            <v>Giovelli Cia</v>
          </cell>
          <cell r="D162" t="str">
            <v>Operação</v>
          </cell>
        </row>
        <row r="163">
          <cell r="C163" t="str">
            <v>Usina Backes</v>
          </cell>
          <cell r="D163" t="str">
            <v>Operação</v>
          </cell>
        </row>
        <row r="164">
          <cell r="C164" t="str">
            <v>Tabajara</v>
          </cell>
          <cell r="D164" t="str">
            <v>Eixo Inventariado</v>
          </cell>
        </row>
        <row r="165">
          <cell r="C165" t="str">
            <v>Linha São Paulo</v>
          </cell>
          <cell r="D165" t="str">
            <v>Eixo Inventariado</v>
          </cell>
        </row>
        <row r="166">
          <cell r="C166" t="str">
            <v>Touros V</v>
          </cell>
          <cell r="D166" t="str">
            <v>PB em Elaboração</v>
          </cell>
        </row>
        <row r="167">
          <cell r="C167" t="str">
            <v>Esquina Becker</v>
          </cell>
          <cell r="D167" t="str">
            <v>Eixo Inventariado</v>
          </cell>
        </row>
        <row r="168">
          <cell r="C168" t="str">
            <v>Rincão Pinheiros</v>
          </cell>
          <cell r="D168" t="str">
            <v>Eixo Inventariado</v>
          </cell>
        </row>
        <row r="169">
          <cell r="C169" t="str">
            <v>Ramada</v>
          </cell>
          <cell r="D169" t="str">
            <v>Eixo Inventariado</v>
          </cell>
        </row>
        <row r="170">
          <cell r="C170" t="str">
            <v>Divisa</v>
          </cell>
          <cell r="D170" t="str">
            <v>Eixo Inventariado</v>
          </cell>
        </row>
        <row r="171">
          <cell r="C171" t="str">
            <v>Palmeiras IIIb</v>
          </cell>
          <cell r="D171" t="str">
            <v>Eixo Inventariado</v>
          </cell>
        </row>
        <row r="172">
          <cell r="C172" t="str">
            <v>Palmeiras V</v>
          </cell>
          <cell r="D172" t="str">
            <v>Eixo Inventariado</v>
          </cell>
        </row>
        <row r="173">
          <cell r="C173" t="str">
            <v>São Pedro</v>
          </cell>
          <cell r="D173" t="str">
            <v>Eixo Inventariado</v>
          </cell>
        </row>
        <row r="174">
          <cell r="C174" t="str">
            <v>Do Park</v>
          </cell>
        </row>
        <row r="175">
          <cell r="C175" t="str">
            <v>453.211.329-68, 086.460.509-98, 08.476.560/0001-29</v>
          </cell>
          <cell r="D175">
            <v>10</v>
          </cell>
        </row>
        <row r="176">
          <cell r="C176" t="str">
            <v>Mambuca</v>
          </cell>
          <cell r="D176" t="str">
            <v>Operação</v>
          </cell>
        </row>
        <row r="177">
          <cell r="C177" t="str">
            <v>Osvaldo Dino Pigozzi</v>
          </cell>
          <cell r="D177" t="str">
            <v>Operação</v>
          </cell>
        </row>
        <row r="178">
          <cell r="C178" t="str">
            <v xml:space="preserve">RP 1 </v>
          </cell>
          <cell r="D178" t="str">
            <v>Operação</v>
          </cell>
        </row>
        <row r="179">
          <cell r="C179" t="str">
            <v>Passo do Cervo</v>
          </cell>
          <cell r="D179" t="str">
            <v>Operação</v>
          </cell>
        </row>
        <row r="180">
          <cell r="C180" t="str">
            <v>São José</v>
          </cell>
          <cell r="D180" t="str">
            <v>Desativado</v>
          </cell>
        </row>
        <row r="181">
          <cell r="C181" t="str">
            <v>Arroio da Mulada</v>
          </cell>
          <cell r="D181" t="str">
            <v>Desativado</v>
          </cell>
        </row>
        <row r="182">
          <cell r="C182" t="str">
            <v>Santo Antônio de Casca</v>
          </cell>
          <cell r="D182" t="str">
            <v>Operação</v>
          </cell>
        </row>
        <row r="183">
          <cell r="C183" t="str">
            <v>Morrinhos</v>
          </cell>
          <cell r="D183" t="str">
            <v>Revogado</v>
          </cell>
        </row>
        <row r="184">
          <cell r="C184" t="str">
            <v>Parque da Cachoeira</v>
          </cell>
          <cell r="D184" t="str">
            <v>Operação</v>
          </cell>
        </row>
        <row r="185">
          <cell r="C185" t="str">
            <v>Divisa II</v>
          </cell>
          <cell r="D185" t="str">
            <v>Desativado</v>
          </cell>
        </row>
        <row r="186">
          <cell r="C186" t="str">
            <v>Divisa I</v>
          </cell>
          <cell r="D186" t="str">
            <v>Desativado</v>
          </cell>
        </row>
        <row r="187">
          <cell r="C187" t="str">
            <v xml:space="preserve">Caçapava do Sul </v>
          </cell>
          <cell r="D187" t="str">
            <v>Extinta</v>
          </cell>
        </row>
        <row r="188">
          <cell r="C188" t="str">
            <v>Faxinal</v>
          </cell>
          <cell r="D188" t="str">
            <v>Operação</v>
          </cell>
        </row>
        <row r="189">
          <cell r="C189" t="str">
            <v>Primavera do Rio Turvo</v>
          </cell>
          <cell r="D189" t="str">
            <v>Construção não iniciada</v>
          </cell>
        </row>
        <row r="190">
          <cell r="C190" t="str">
            <v>Jardim</v>
          </cell>
          <cell r="D190" t="str">
            <v>Operação</v>
          </cell>
        </row>
        <row r="191">
          <cell r="C191" t="str">
            <v>Arroio da Reserva</v>
          </cell>
          <cell r="D191" t="str">
            <v>Eixo Inventariado</v>
          </cell>
        </row>
        <row r="192">
          <cell r="C192" t="str">
            <v>Saltinho</v>
          </cell>
          <cell r="D192" t="str">
            <v>DRS</v>
          </cell>
        </row>
        <row r="193">
          <cell r="C193" t="str">
            <v>Salto Guassupi</v>
          </cell>
          <cell r="D193" t="str">
            <v>Construção</v>
          </cell>
        </row>
        <row r="194">
          <cell r="C194" t="str">
            <v>Paraíso</v>
          </cell>
          <cell r="D194" t="str">
            <v>Eixo Inventariado</v>
          </cell>
        </row>
        <row r="195">
          <cell r="C195" t="str">
            <v>Arranca Toco</v>
          </cell>
          <cell r="D195" t="str">
            <v>Eixo Inventariado</v>
          </cell>
        </row>
        <row r="196">
          <cell r="C196" t="str">
            <v>Nova Esperança</v>
          </cell>
          <cell r="D196" t="str">
            <v>Eixo Inventariado</v>
          </cell>
        </row>
        <row r="197">
          <cell r="C197" t="str">
            <v>Marau</v>
          </cell>
          <cell r="D197" t="str">
            <v>Eixo Inventariado</v>
          </cell>
        </row>
        <row r="198">
          <cell r="C198" t="str">
            <v>Matreiro</v>
          </cell>
          <cell r="D198" t="str">
            <v>Eixo Inventariado</v>
          </cell>
        </row>
        <row r="199">
          <cell r="C199" t="str">
            <v>Vale Fundo</v>
          </cell>
          <cell r="D199" t="str">
            <v>DRS</v>
          </cell>
        </row>
        <row r="200">
          <cell r="C200" t="str">
            <v>Foz do Jacutinga</v>
          </cell>
          <cell r="D200" t="str">
            <v>DRS</v>
          </cell>
        </row>
        <row r="201">
          <cell r="C201" t="str">
            <v>Forquilha I</v>
          </cell>
          <cell r="D201" t="str">
            <v>PB em Elaboração</v>
          </cell>
        </row>
        <row r="202">
          <cell r="C202" t="str">
            <v>Forquilha II</v>
          </cell>
          <cell r="D202" t="str">
            <v>DRS</v>
          </cell>
        </row>
        <row r="203">
          <cell r="C203" t="str">
            <v>Forquilha IV - Luciano Barancelli</v>
          </cell>
          <cell r="D203" t="str">
            <v>Construção</v>
          </cell>
        </row>
        <row r="204">
          <cell r="C204" t="str">
            <v>Vale do Leite</v>
          </cell>
        </row>
        <row r="205">
          <cell r="C205" t="str">
            <v xml:space="preserve"> Geopar - Participações Ltda.</v>
          </cell>
          <cell r="D205" t="str">
            <v>DRS</v>
          </cell>
        </row>
        <row r="206">
          <cell r="C206" t="str">
            <v>Cabrito</v>
          </cell>
          <cell r="D206" t="str">
            <v>PB Aceito</v>
          </cell>
        </row>
        <row r="207">
          <cell r="C207" t="str">
            <v>Silveira III</v>
          </cell>
          <cell r="D207" t="str">
            <v>Construção não iniciada</v>
          </cell>
        </row>
        <row r="208">
          <cell r="C208" t="str">
            <v>Taquaruçu</v>
          </cell>
          <cell r="D208" t="str">
            <v>Eixo Inventariado</v>
          </cell>
        </row>
        <row r="209">
          <cell r="C209" t="str">
            <v>Igrejinha</v>
          </cell>
          <cell r="D209" t="str">
            <v>Pré-Cadastro</v>
          </cell>
        </row>
        <row r="210">
          <cell r="C210" t="str">
            <v>Turvo 18</v>
          </cell>
          <cell r="D210" t="str">
            <v>DRS</v>
          </cell>
        </row>
        <row r="211">
          <cell r="C211" t="str">
            <v>Santana 1</v>
          </cell>
          <cell r="D211" t="str">
            <v>PB Aceito</v>
          </cell>
        </row>
        <row r="212">
          <cell r="C212" t="str">
            <v>Tio Hugo</v>
          </cell>
          <cell r="D212" t="str">
            <v>Construção não iniciada</v>
          </cell>
        </row>
        <row r="213">
          <cell r="C213" t="str">
            <v>São Pedro</v>
          </cell>
          <cell r="D213" t="str">
            <v>PB em Elaboração</v>
          </cell>
        </row>
        <row r="214">
          <cell r="C214" t="str">
            <v>Linha Pinhal</v>
          </cell>
          <cell r="D214" t="str">
            <v>DRS</v>
          </cell>
        </row>
        <row r="215">
          <cell r="C215" t="str">
            <v>Linha Carvalho</v>
          </cell>
          <cell r="D215" t="str">
            <v>DRS</v>
          </cell>
        </row>
        <row r="216">
          <cell r="C216" t="str">
            <v>Foz do Biriba</v>
          </cell>
          <cell r="D216" t="str">
            <v>DRS</v>
          </cell>
        </row>
        <row r="217">
          <cell r="C217" t="str">
            <v>Rincão</v>
          </cell>
          <cell r="D217" t="str">
            <v>Construção</v>
          </cell>
        </row>
        <row r="218">
          <cell r="C218" t="str">
            <v>Vinte Tiros</v>
          </cell>
          <cell r="D218" t="str">
            <v>DRS</v>
          </cell>
        </row>
        <row r="219">
          <cell r="C219" t="str">
            <v>dos Gatos</v>
          </cell>
          <cell r="D219" t="str">
            <v>DRS</v>
          </cell>
        </row>
        <row r="220">
          <cell r="C220" t="str">
            <v>dos Morros</v>
          </cell>
          <cell r="D220" t="str">
            <v>DRS</v>
          </cell>
        </row>
        <row r="221">
          <cell r="C221" t="str">
            <v>Umbu</v>
          </cell>
          <cell r="D221" t="str">
            <v>DRS</v>
          </cell>
        </row>
        <row r="222">
          <cell r="C222" t="str">
            <v>Bico de Pato</v>
          </cell>
          <cell r="D222" t="str">
            <v>DRS</v>
          </cell>
        </row>
        <row r="223">
          <cell r="C223" t="str">
            <v>Sede II</v>
          </cell>
          <cell r="D223" t="str">
            <v>Construção</v>
          </cell>
        </row>
        <row r="224">
          <cell r="C224" t="str">
            <v>Turvo 13</v>
          </cell>
          <cell r="D224" t="str">
            <v>DRS</v>
          </cell>
        </row>
        <row r="225">
          <cell r="C225" t="str">
            <v>Bonasera</v>
          </cell>
          <cell r="D225" t="str">
            <v>DRS</v>
          </cell>
        </row>
        <row r="226">
          <cell r="C226" t="str">
            <v>Serrinha II</v>
          </cell>
          <cell r="D226" t="str">
            <v>Eixo Inventariado</v>
          </cell>
        </row>
        <row r="227">
          <cell r="C227" t="str">
            <v>Duque de Caxias</v>
          </cell>
          <cell r="D227" t="str">
            <v>DRS</v>
          </cell>
        </row>
        <row r="228">
          <cell r="C228" t="str">
            <v>Foz do Prata</v>
          </cell>
          <cell r="D228" t="str">
            <v>DRS</v>
          </cell>
        </row>
        <row r="229">
          <cell r="C229" t="str">
            <v>Linha Tafona</v>
          </cell>
          <cell r="D229" t="str">
            <v>DRS</v>
          </cell>
        </row>
        <row r="230">
          <cell r="C230" t="str">
            <v>Foz do Segredinho</v>
          </cell>
          <cell r="D230" t="str">
            <v>DRS</v>
          </cell>
        </row>
        <row r="231">
          <cell r="C231" t="str">
            <v>Chapada</v>
          </cell>
          <cell r="D231" t="str">
            <v>Eixo Inventariado</v>
          </cell>
        </row>
        <row r="232">
          <cell r="C232" t="str">
            <v>Cerquinha IB</v>
          </cell>
          <cell r="D232" t="str">
            <v>Eixo Inventariado</v>
          </cell>
        </row>
        <row r="233">
          <cell r="C233" t="str">
            <v>Bom Sossego</v>
          </cell>
          <cell r="D233" t="str">
            <v>Eixo Inventariado</v>
          </cell>
        </row>
        <row r="234">
          <cell r="C234" t="str">
            <v>Bonito</v>
          </cell>
          <cell r="D234" t="str">
            <v>Eixo Inventariado</v>
          </cell>
        </row>
        <row r="235">
          <cell r="C235" t="str">
            <v>Rio Jaguassango</v>
          </cell>
          <cell r="D235" t="str">
            <v>Eixo Inventariado</v>
          </cell>
        </row>
        <row r="236">
          <cell r="C236" t="str">
            <v>Campestre</v>
          </cell>
          <cell r="D236" t="str">
            <v>Eixo Inventariado</v>
          </cell>
        </row>
        <row r="237">
          <cell r="C237" t="str">
            <v>Piratinim</v>
          </cell>
          <cell r="D237" t="str">
            <v>Eixo Inventariado</v>
          </cell>
        </row>
        <row r="238">
          <cell r="C238" t="str">
            <v>Rincão de Porto Alegre</v>
          </cell>
          <cell r="D238" t="str">
            <v>Eixo Inventariado</v>
          </cell>
        </row>
        <row r="239">
          <cell r="C239" t="str">
            <v>Erexim B</v>
          </cell>
          <cell r="D239" t="str">
            <v>Eixo Inventariado</v>
          </cell>
        </row>
        <row r="240">
          <cell r="C240" t="str">
            <v>Passo das Carretas</v>
          </cell>
          <cell r="D240" t="str">
            <v>Eixo Inventariado</v>
          </cell>
        </row>
        <row r="241">
          <cell r="C241" t="str">
            <v>Maria Santa</v>
          </cell>
          <cell r="D241" t="str">
            <v>PB Aceito</v>
          </cell>
        </row>
        <row r="242">
          <cell r="C242" t="str">
            <v>Rincão do Fundo</v>
          </cell>
          <cell r="D242" t="str">
            <v>Revogado</v>
          </cell>
        </row>
        <row r="243">
          <cell r="C243" t="str">
            <v>Santana 3A</v>
          </cell>
          <cell r="D243" t="str">
            <v>DRS</v>
          </cell>
        </row>
        <row r="244">
          <cell r="C244" t="str">
            <v>Pião</v>
          </cell>
          <cell r="D244" t="str">
            <v>DRS</v>
          </cell>
        </row>
        <row r="245">
          <cell r="C245" t="str">
            <v>Matemático</v>
          </cell>
          <cell r="D245" t="str">
            <v>Revogado</v>
          </cell>
        </row>
        <row r="246">
          <cell r="C246" t="str">
            <v>Piraquete</v>
          </cell>
          <cell r="D246" t="str">
            <v>Revogado</v>
          </cell>
        </row>
        <row r="247">
          <cell r="C247" t="str">
            <v>São Marcos</v>
          </cell>
          <cell r="D247" t="str">
            <v>Revogado</v>
          </cell>
        </row>
        <row r="248">
          <cell r="C248" t="str">
            <v>São Manuel</v>
          </cell>
          <cell r="D248" t="str">
            <v>Revogado</v>
          </cell>
        </row>
        <row r="249">
          <cell r="C249" t="str">
            <v>São Bernardo</v>
          </cell>
          <cell r="D249" t="str">
            <v>Revogado</v>
          </cell>
        </row>
        <row r="250">
          <cell r="C250" t="str">
            <v>São José</v>
          </cell>
          <cell r="D250" t="str">
            <v>Revogado</v>
          </cell>
        </row>
        <row r="251">
          <cell r="C251" t="str">
            <v>Tigre Alto</v>
          </cell>
          <cell r="D251" t="str">
            <v>DRS</v>
          </cell>
        </row>
        <row r="252">
          <cell r="C252" t="str">
            <v>Espigão Preto</v>
          </cell>
          <cell r="D252" t="str">
            <v>Revogado</v>
          </cell>
        </row>
        <row r="253">
          <cell r="C253" t="str">
            <v>Santo Anjo</v>
          </cell>
          <cell r="D253" t="str">
            <v>PB Aceito</v>
          </cell>
        </row>
        <row r="254">
          <cell r="C254" t="str">
            <v>Guatambú</v>
          </cell>
          <cell r="D254" t="str">
            <v>DRS</v>
          </cell>
        </row>
        <row r="255">
          <cell r="C255" t="str">
            <v>São Vicente Alto</v>
          </cell>
          <cell r="D255" t="str">
            <v>PB Aceito</v>
          </cell>
        </row>
        <row r="256">
          <cell r="C256" t="str">
            <v>Rincão Ventura</v>
          </cell>
          <cell r="D256" t="str">
            <v>Eixo Inventariado</v>
          </cell>
        </row>
        <row r="257">
          <cell r="C257" t="str">
            <v>Santana 2</v>
          </cell>
          <cell r="D257" t="str">
            <v>Eixo Inventariado</v>
          </cell>
        </row>
        <row r="258">
          <cell r="C258" t="str">
            <v>Piraçucê</v>
          </cell>
          <cell r="D258" t="str">
            <v>Eixo Inventariado</v>
          </cell>
        </row>
        <row r="259">
          <cell r="C259" t="str">
            <v>Estribo</v>
          </cell>
          <cell r="D259" t="str">
            <v>Eixo Inventariado</v>
          </cell>
        </row>
        <row r="260">
          <cell r="C260" t="str">
            <v>Grotão</v>
          </cell>
          <cell r="D260" t="str">
            <v>Eixo Inventariado</v>
          </cell>
        </row>
        <row r="261">
          <cell r="C261" t="str">
            <v>Vacaria</v>
          </cell>
          <cell r="D261" t="str">
            <v>Revogado</v>
          </cell>
        </row>
        <row r="262">
          <cell r="C262" t="str">
            <v>São Xavier</v>
          </cell>
          <cell r="D262" t="str">
            <v>Eixo Inventariado</v>
          </cell>
        </row>
        <row r="263">
          <cell r="C263" t="str">
            <v>Passo Novo</v>
          </cell>
          <cell r="D263" t="str">
            <v>Eixo Inventariado</v>
          </cell>
        </row>
        <row r="264">
          <cell r="C264" t="str">
            <v>Icamaquã</v>
          </cell>
          <cell r="D264" t="str">
            <v>Eixo Inventariado</v>
          </cell>
        </row>
        <row r="265">
          <cell r="C265" t="str">
            <v>Igreja Baixa</v>
          </cell>
          <cell r="D265" t="str">
            <v>Eixo Inventariado</v>
          </cell>
        </row>
        <row r="266">
          <cell r="C266" t="str">
            <v>Rio Inhacapetum</v>
          </cell>
          <cell r="D266" t="str">
            <v>Eixo Inventariado</v>
          </cell>
        </row>
        <row r="267">
          <cell r="C267" t="str">
            <v>São Valentim</v>
          </cell>
          <cell r="D267" t="str">
            <v>Eixo Inventariado</v>
          </cell>
        </row>
        <row r="268">
          <cell r="C268" t="str">
            <v>Nova Prata</v>
          </cell>
          <cell r="D268" t="str">
            <v>Eixo Inventariado</v>
          </cell>
        </row>
        <row r="269">
          <cell r="C269" t="str">
            <v>Capigui</v>
          </cell>
          <cell r="D269" t="str">
            <v>Operação</v>
          </cell>
        </row>
        <row r="270">
          <cell r="C270" t="str">
            <v>Cotovelo do Jacuí</v>
          </cell>
          <cell r="D270" t="str">
            <v>Operação</v>
          </cell>
        </row>
        <row r="271">
          <cell r="C271" t="str">
            <v xml:space="preserve">Mata Cobra </v>
          </cell>
          <cell r="D271" t="str">
            <v>Operação</v>
          </cell>
        </row>
        <row r="272">
          <cell r="C272" t="str">
            <v>Passo do Meio</v>
          </cell>
          <cell r="D272" t="str">
            <v>Operação</v>
          </cell>
        </row>
        <row r="273">
          <cell r="C273" t="str">
            <v>Cotiporã</v>
          </cell>
          <cell r="D273" t="str">
            <v>Operação</v>
          </cell>
        </row>
        <row r="274">
          <cell r="C274" t="str">
            <v>Caçador</v>
          </cell>
          <cell r="D274" t="str">
            <v>Operação</v>
          </cell>
        </row>
        <row r="275">
          <cell r="C275" t="str">
            <v>Ferradura</v>
          </cell>
          <cell r="D275" t="str">
            <v>Operação</v>
          </cell>
        </row>
        <row r="276">
          <cell r="C276" t="str">
            <v>Carlos Gonzatto</v>
          </cell>
          <cell r="D276" t="str">
            <v>Operação</v>
          </cell>
        </row>
        <row r="277">
          <cell r="C277" t="str">
            <v>Esmeralda</v>
          </cell>
          <cell r="D277" t="str">
            <v>Operação</v>
          </cell>
        </row>
        <row r="278">
          <cell r="C278" t="str">
            <v>São Bernardo</v>
          </cell>
          <cell r="D278" t="str">
            <v>Operação</v>
          </cell>
        </row>
        <row r="279">
          <cell r="C279" t="str">
            <v>Monte Cuco</v>
          </cell>
          <cell r="D279" t="str">
            <v>Construção não iniciada</v>
          </cell>
        </row>
        <row r="280">
          <cell r="C280" t="str">
            <v>Quebrada Funda</v>
          </cell>
          <cell r="D280" t="str">
            <v>PB Aprovado</v>
          </cell>
        </row>
        <row r="281">
          <cell r="C281" t="str">
            <v>Palanquinho</v>
          </cell>
          <cell r="D281" t="str">
            <v>Operação</v>
          </cell>
        </row>
        <row r="282">
          <cell r="C282" t="str">
            <v>Criúva</v>
          </cell>
          <cell r="D282" t="str">
            <v>Operação</v>
          </cell>
        </row>
        <row r="283">
          <cell r="C283" t="str">
            <v>Boa Fé</v>
          </cell>
          <cell r="D283" t="str">
            <v>Operação</v>
          </cell>
        </row>
        <row r="284">
          <cell r="C284" t="str">
            <v>São Paulo</v>
          </cell>
          <cell r="D284" t="str">
            <v>Operação</v>
          </cell>
        </row>
        <row r="285">
          <cell r="C285" t="str">
            <v>Autódromo</v>
          </cell>
          <cell r="D285" t="str">
            <v>Operação</v>
          </cell>
        </row>
        <row r="286">
          <cell r="C286" t="str">
            <v>Rio São Marcos</v>
          </cell>
          <cell r="D286" t="str">
            <v>Operação</v>
          </cell>
        </row>
        <row r="287">
          <cell r="C287" t="str">
            <v>Engenheiro Ernesto Jorge Dreher</v>
          </cell>
          <cell r="D287" t="str">
            <v>Operação</v>
          </cell>
        </row>
        <row r="288">
          <cell r="C288" t="str">
            <v>Galópolis</v>
          </cell>
        </row>
        <row r="289">
          <cell r="C289" t="str">
            <v>09.113.777/0001-37</v>
          </cell>
          <cell r="D289" t="str">
            <v>Operação</v>
          </cell>
        </row>
        <row r="290">
          <cell r="C290" t="str">
            <v>Moinho</v>
          </cell>
          <cell r="D290" t="str">
            <v>Operação</v>
          </cell>
        </row>
        <row r="291">
          <cell r="C291" t="str">
            <v>Rio dos Índios</v>
          </cell>
          <cell r="D291" t="str">
            <v>Operação</v>
          </cell>
        </row>
        <row r="292">
          <cell r="C292" t="str">
            <v>Tambaú</v>
          </cell>
          <cell r="D292" t="str">
            <v>Operação</v>
          </cell>
        </row>
        <row r="293">
          <cell r="C293" t="str">
            <v>Rastro de Auto</v>
          </cell>
          <cell r="D293" t="str">
            <v>Operação</v>
          </cell>
        </row>
        <row r="294">
          <cell r="C294" t="str">
            <v>Serra dos Cavalinhos II</v>
          </cell>
          <cell r="D294" t="str">
            <v>Operação</v>
          </cell>
        </row>
        <row r="295">
          <cell r="C295" t="str">
            <v>RS-155</v>
          </cell>
          <cell r="D295" t="str">
            <v>Operação</v>
          </cell>
        </row>
        <row r="296">
          <cell r="C296" t="str">
            <v>Passo do Inferno</v>
          </cell>
          <cell r="D296" t="str">
            <v>Operação</v>
          </cell>
        </row>
        <row r="297">
          <cell r="C297" t="str">
            <v>Salto Forqueta</v>
          </cell>
          <cell r="D297" t="str">
            <v>Operação</v>
          </cell>
        </row>
        <row r="298">
          <cell r="C298" t="str">
            <v>Pulador</v>
          </cell>
          <cell r="D298" t="str">
            <v>Revogado</v>
          </cell>
        </row>
        <row r="299">
          <cell r="C299" t="str">
            <v>José Barasuol (Antiga Linha 3 Leste)</v>
          </cell>
          <cell r="D299" t="str">
            <v>Operação</v>
          </cell>
        </row>
        <row r="300">
          <cell r="C300" t="str">
            <v>Marco Baldo</v>
          </cell>
          <cell r="D300" t="str">
            <v>Operação</v>
          </cell>
        </row>
        <row r="301">
          <cell r="C301" t="str">
            <v>Santo Antônio</v>
          </cell>
          <cell r="D301" t="str">
            <v>Operação</v>
          </cell>
        </row>
        <row r="302">
          <cell r="C302" t="str">
            <v>Engenheiro Henrique Kotzian</v>
          </cell>
          <cell r="D302" t="str">
            <v>Operação</v>
          </cell>
        </row>
        <row r="303">
          <cell r="C303" t="str">
            <v>Albano Machado</v>
          </cell>
          <cell r="D303" t="str">
            <v>Operação</v>
          </cell>
        </row>
        <row r="304">
          <cell r="C304" t="str">
            <v>Bururi</v>
          </cell>
          <cell r="D304" t="str">
            <v>Eixo Inventariado</v>
          </cell>
        </row>
        <row r="305">
          <cell r="C305" t="str">
            <v>Boa Vista</v>
          </cell>
          <cell r="D305" t="str">
            <v>Eixo Inventariado</v>
          </cell>
        </row>
        <row r="306">
          <cell r="C306" t="str">
            <v>Potreiro</v>
          </cell>
          <cell r="D306" t="str">
            <v>Eixo Inventariado</v>
          </cell>
        </row>
        <row r="307">
          <cell r="C307" t="str">
            <v>Passo da Cruz</v>
          </cell>
          <cell r="D307" t="str">
            <v>Eixo Inventariado</v>
          </cell>
        </row>
        <row r="308">
          <cell r="C308" t="str">
            <v>Vassoura</v>
          </cell>
          <cell r="D308" t="str">
            <v>Eixo Inventariado</v>
          </cell>
        </row>
        <row r="309">
          <cell r="C309" t="str">
            <v>Barra</v>
          </cell>
          <cell r="D309" t="str">
            <v>Eixo Inventariado</v>
          </cell>
        </row>
        <row r="310">
          <cell r="C310" t="str">
            <v>Erexim C</v>
          </cell>
          <cell r="D310" t="str">
            <v>Eixo Inventariado</v>
          </cell>
        </row>
        <row r="311">
          <cell r="C311" t="str">
            <v>Erexim D</v>
          </cell>
          <cell r="D311" t="str">
            <v>Eixo Inventariado</v>
          </cell>
        </row>
        <row r="312">
          <cell r="C312" t="str">
            <v>Guabiju 3</v>
          </cell>
          <cell r="D312" t="str">
            <v>Eixo Inventariado</v>
          </cell>
        </row>
        <row r="313">
          <cell r="C313" t="str">
            <v>Fazenda Velha</v>
          </cell>
          <cell r="D313" t="str">
            <v>DRS</v>
          </cell>
        </row>
        <row r="314">
          <cell r="C314" t="str">
            <v>Lixiguana</v>
          </cell>
          <cell r="D314" t="str">
            <v>DRS</v>
          </cell>
        </row>
        <row r="315">
          <cell r="C315" t="str">
            <v>Barra do Telha</v>
          </cell>
          <cell r="D315" t="str">
            <v>DRS</v>
          </cell>
        </row>
        <row r="316">
          <cell r="C316" t="str">
            <v>Lajeado Bonito</v>
          </cell>
          <cell r="D316" t="str">
            <v>Revogado</v>
          </cell>
        </row>
        <row r="317">
          <cell r="C317" t="str">
            <v>Boqueirão</v>
          </cell>
          <cell r="D317" t="str">
            <v>Revogado</v>
          </cell>
        </row>
        <row r="318">
          <cell r="C318" t="str">
            <v>Entre Rios</v>
          </cell>
          <cell r="D318" t="str">
            <v>Revogado</v>
          </cell>
        </row>
        <row r="319">
          <cell r="C319" t="str">
            <v>Andorinhas II</v>
          </cell>
          <cell r="D319" t="str">
            <v>Revogado</v>
          </cell>
        </row>
        <row r="320">
          <cell r="C320" t="str">
            <v>Silveira I</v>
          </cell>
          <cell r="D320" t="str">
            <v>Eixo Inventariado</v>
          </cell>
        </row>
        <row r="321">
          <cell r="C321" t="str">
            <v>Monte Bérico</v>
          </cell>
          <cell r="D321" t="str">
            <v>Eixo Inventariado</v>
          </cell>
        </row>
        <row r="322">
          <cell r="C322" t="str">
            <v>Santo Antônio do Jacuí</v>
          </cell>
          <cell r="D322" t="str">
            <v>Construção não iniciada</v>
          </cell>
        </row>
        <row r="323">
          <cell r="C323" t="str">
            <v>Barra de Ferro</v>
          </cell>
          <cell r="D323" t="str">
            <v>DRS</v>
          </cell>
        </row>
        <row r="324">
          <cell r="C324" t="str">
            <v>Chimarrão</v>
          </cell>
          <cell r="D324" t="str">
            <v>DRS</v>
          </cell>
        </row>
        <row r="325">
          <cell r="C325" t="str">
            <v>Barra do Ituim</v>
          </cell>
          <cell r="D325" t="str">
            <v>DRS</v>
          </cell>
        </row>
        <row r="326">
          <cell r="C326" t="str">
            <v>Segredo</v>
          </cell>
          <cell r="D326" t="str">
            <v>DRS</v>
          </cell>
        </row>
        <row r="327">
          <cell r="C327" t="str">
            <v>Dalsasso</v>
          </cell>
          <cell r="D327" t="str">
            <v>DRS</v>
          </cell>
        </row>
        <row r="328">
          <cell r="C328" t="str">
            <v>Limeira</v>
          </cell>
          <cell r="D328" t="str">
            <v>PB Aceito</v>
          </cell>
        </row>
        <row r="329">
          <cell r="C329" t="str">
            <v>Pinhalzinho</v>
          </cell>
          <cell r="D329" t="str">
            <v>DRS</v>
          </cell>
        </row>
        <row r="330">
          <cell r="C330" t="str">
            <v>Salto Barroso</v>
          </cell>
          <cell r="D330" t="str">
            <v>Eixo Inventariado</v>
          </cell>
        </row>
        <row r="331">
          <cell r="C331" t="str">
            <v>Salto do Soque</v>
          </cell>
        </row>
        <row r="332">
          <cell r="C332" t="str">
            <v>Tangará</v>
          </cell>
        </row>
        <row r="333">
          <cell r="C333" t="str">
            <v>Touros IV</v>
          </cell>
          <cell r="D333" t="str">
            <v>Construção não iniciada</v>
          </cell>
        </row>
        <row r="334">
          <cell r="C334" t="str">
            <v>Silveira II</v>
          </cell>
          <cell r="D334" t="str">
            <v>DRS</v>
          </cell>
        </row>
        <row r="335">
          <cell r="C335" t="str">
            <v>Edelweiss</v>
          </cell>
          <cell r="D335" t="str">
            <v>DRS</v>
          </cell>
        </row>
        <row r="336">
          <cell r="C336" t="str">
            <v>Turvo 14</v>
          </cell>
          <cell r="D336" t="str">
            <v>DRS</v>
          </cell>
        </row>
        <row r="337">
          <cell r="C337" t="str">
            <v>Casa Velha</v>
          </cell>
          <cell r="D337" t="str">
            <v>DRS</v>
          </cell>
        </row>
        <row r="338">
          <cell r="C338" t="str">
            <v>Bongiorno</v>
          </cell>
          <cell r="D338" t="str">
            <v>DRS</v>
          </cell>
        </row>
        <row r="339">
          <cell r="C339" t="str">
            <v>Tupitinga</v>
          </cell>
        </row>
        <row r="340">
          <cell r="C340" t="str">
            <v>Ouro</v>
          </cell>
          <cell r="D340" t="str">
            <v>Operação</v>
          </cell>
        </row>
        <row r="341">
          <cell r="C341" t="str">
            <v>Toca do Tigre</v>
          </cell>
          <cell r="D341" t="str">
            <v>Operação</v>
          </cell>
        </row>
        <row r="342">
          <cell r="C342" t="str">
            <v xml:space="preserve">Colorado </v>
          </cell>
          <cell r="D342" t="str">
            <v>Operação</v>
          </cell>
        </row>
        <row r="343">
          <cell r="C343" t="str">
            <v>Furnas do Segredo</v>
          </cell>
          <cell r="D343" t="str">
            <v>Operação</v>
          </cell>
        </row>
        <row r="344">
          <cell r="C344" t="str">
            <v>Linha Emília</v>
          </cell>
          <cell r="D344" t="str">
            <v>Operação</v>
          </cell>
        </row>
        <row r="345">
          <cell r="C345" t="str">
            <v>Jararaca</v>
          </cell>
          <cell r="D345" t="str">
            <v>Operação</v>
          </cell>
        </row>
        <row r="346">
          <cell r="C346" t="str">
            <v>Da Ilha</v>
          </cell>
          <cell r="D346" t="str">
            <v>Operação</v>
          </cell>
        </row>
        <row r="347">
          <cell r="C347" t="str">
            <v>Ernestina</v>
          </cell>
          <cell r="D347" t="str">
            <v>Operação</v>
          </cell>
        </row>
        <row r="348">
          <cell r="C348" t="str">
            <v>Forquilha</v>
          </cell>
          <cell r="D348" t="str">
            <v>Operação</v>
          </cell>
        </row>
        <row r="349">
          <cell r="C349" t="str">
            <v>Guarita</v>
          </cell>
          <cell r="D349" t="str">
            <v>Operação</v>
          </cell>
        </row>
        <row r="350">
          <cell r="C350" t="str">
            <v>Herval</v>
          </cell>
          <cell r="D350" t="str">
            <v>Operação</v>
          </cell>
        </row>
        <row r="351">
          <cell r="C351" t="str">
            <v>Santa Carolina</v>
          </cell>
          <cell r="D351" t="str">
            <v>Operação</v>
          </cell>
        </row>
        <row r="352">
          <cell r="C352" t="str">
            <v>Cachoeira Cinco Veados</v>
          </cell>
          <cell r="D352" t="str">
            <v>Construção</v>
          </cell>
        </row>
        <row r="353">
          <cell r="C353" t="str">
            <v>Quebra Dentes</v>
          </cell>
          <cell r="D353" t="str">
            <v>Construção</v>
          </cell>
        </row>
        <row r="354">
          <cell r="C354" t="str">
            <v>Rincão São Miguel</v>
          </cell>
          <cell r="D354" t="str">
            <v>Construção</v>
          </cell>
        </row>
        <row r="355">
          <cell r="C355" t="str">
            <v>Linha Aparecida</v>
          </cell>
          <cell r="D355" t="str">
            <v>Construção não iniciada</v>
          </cell>
        </row>
        <row r="356">
          <cell r="C356" t="str">
            <v>Serra dos Cavalinhos I</v>
          </cell>
          <cell r="D356" t="str">
            <v>Operação</v>
          </cell>
        </row>
        <row r="357">
          <cell r="C357" t="str">
            <v>Morro Grande</v>
          </cell>
          <cell r="D357" t="str">
            <v>Construção</v>
          </cell>
        </row>
        <row r="358">
          <cell r="C358" t="str">
            <v>Bela Vista</v>
          </cell>
          <cell r="D358" t="str">
            <v>Construção não iniciada</v>
          </cell>
        </row>
        <row r="359">
          <cell r="C359" t="str">
            <v>Ijuizinho</v>
          </cell>
          <cell r="D359" t="str">
            <v>Operação</v>
          </cell>
        </row>
        <row r="360">
          <cell r="C360" t="str">
            <v>Morrinhos</v>
          </cell>
          <cell r="D360" t="str">
            <v>Operação</v>
          </cell>
        </row>
        <row r="361">
          <cell r="C361" t="str">
            <v>Bela União (Trincheira)</v>
          </cell>
          <cell r="D361" t="str">
            <v>Operação</v>
          </cell>
        </row>
        <row r="362">
          <cell r="C362" t="str">
            <v>Cazuza Ferreira</v>
          </cell>
          <cell r="D362" t="str">
            <v>Operação</v>
          </cell>
        </row>
        <row r="363">
          <cell r="C363" t="str">
            <v>Santa Rosa</v>
          </cell>
          <cell r="D363" t="str">
            <v>Operação</v>
          </cell>
        </row>
        <row r="364">
          <cell r="C364" t="str">
            <v>Abranjo I</v>
          </cell>
          <cell r="D364" t="str">
            <v>Operação</v>
          </cell>
        </row>
        <row r="365">
          <cell r="C365" t="str">
            <v>Linha Jacinto</v>
          </cell>
          <cell r="D365" t="str">
            <v>Construção não iniciada</v>
          </cell>
        </row>
        <row r="366">
          <cell r="C366" t="str">
            <v>Palomas A</v>
          </cell>
          <cell r="D366" t="str">
            <v>Eixo Inventariado</v>
          </cell>
        </row>
        <row r="367">
          <cell r="C367" t="str">
            <v>Ijuizinho</v>
          </cell>
          <cell r="D367" t="str">
            <v>Operação</v>
          </cell>
        </row>
        <row r="368">
          <cell r="C368" t="str">
            <v>Barracão</v>
          </cell>
          <cell r="D368" t="str">
            <v>DRS</v>
          </cell>
        </row>
        <row r="369">
          <cell r="C369" t="str">
            <v>Coronel Barros</v>
          </cell>
          <cell r="D369" t="str">
            <v>DRS</v>
          </cell>
        </row>
        <row r="370">
          <cell r="C370" t="str">
            <v>Santa Lúcia</v>
          </cell>
          <cell r="D370" t="str">
            <v>Eixo Inventariado</v>
          </cell>
        </row>
        <row r="371">
          <cell r="C371" t="str">
            <v>Linha Onze Oeste</v>
          </cell>
          <cell r="D371" t="str">
            <v>DRS</v>
          </cell>
        </row>
        <row r="372">
          <cell r="C372" t="str">
            <v>Cerquinha II</v>
          </cell>
          <cell r="D372" t="str">
            <v>DRS</v>
          </cell>
        </row>
        <row r="373">
          <cell r="C373" t="str">
            <v>Cerquinha III</v>
          </cell>
          <cell r="D373" t="str">
            <v>Construção não iniciada</v>
          </cell>
        </row>
        <row r="374">
          <cell r="C374" t="str">
            <v>Pezzi</v>
          </cell>
          <cell r="D374" t="str">
            <v>Operação</v>
          </cell>
        </row>
        <row r="375">
          <cell r="C375" t="str">
            <v>Leão</v>
          </cell>
          <cell r="D375" t="str">
            <v>DRS</v>
          </cell>
        </row>
        <row r="376">
          <cell r="C376" t="str">
            <v>Taquaral</v>
          </cell>
          <cell r="D376" t="str">
            <v>DRS</v>
          </cell>
        </row>
        <row r="377">
          <cell r="C377" t="str">
            <v>Floresta</v>
          </cell>
          <cell r="D377" t="str">
            <v>DRS</v>
          </cell>
        </row>
        <row r="378">
          <cell r="C378" t="str">
            <v>Lagoão</v>
          </cell>
          <cell r="D378" t="str">
            <v>DRS</v>
          </cell>
        </row>
        <row r="379">
          <cell r="C379" t="str">
            <v>Barra dos Caixões</v>
          </cell>
          <cell r="D379" t="str">
            <v>DRS</v>
          </cell>
        </row>
        <row r="380">
          <cell r="C380" t="str">
            <v>Guarani</v>
          </cell>
          <cell r="D380" t="str">
            <v>Eixo Inventariado</v>
          </cell>
        </row>
        <row r="381">
          <cell r="C381" t="str">
            <v>Três Passos</v>
          </cell>
          <cell r="D381" t="str">
            <v>Eixo Inventariado</v>
          </cell>
        </row>
        <row r="382">
          <cell r="C382" t="str">
            <v>Esperança do Sul</v>
          </cell>
          <cell r="D382" t="str">
            <v>Eixo Inventariado</v>
          </cell>
        </row>
        <row r="383">
          <cell r="C383" t="str">
            <v>Derrubadas</v>
          </cell>
          <cell r="D383" t="str">
            <v>Eixo Inventariado</v>
          </cell>
        </row>
        <row r="384">
          <cell r="C384" t="str">
            <v>São Valentim</v>
          </cell>
          <cell r="D384" t="str">
            <v>DRS</v>
          </cell>
        </row>
        <row r="385">
          <cell r="C385" t="str">
            <v>E20CA205</v>
          </cell>
          <cell r="D385" t="str">
            <v>DRS</v>
          </cell>
        </row>
        <row r="386">
          <cell r="C386" t="str">
            <v>Ijuizinho II</v>
          </cell>
          <cell r="D386" t="str">
            <v>DRS</v>
          </cell>
        </row>
        <row r="387">
          <cell r="C387" t="str">
            <v>Pedras Brancas</v>
          </cell>
          <cell r="D387" t="str">
            <v>Eixo Inventariado</v>
          </cell>
        </row>
        <row r="388">
          <cell r="C388" t="str">
            <v>Duas Pontes</v>
          </cell>
          <cell r="D388" t="str">
            <v>DRS</v>
          </cell>
        </row>
        <row r="389">
          <cell r="C389" t="str">
            <v>São Miguel</v>
          </cell>
          <cell r="D389" t="str">
            <v>DRS</v>
          </cell>
        </row>
        <row r="390">
          <cell r="C390" t="str">
            <v>Rodeio Bonito</v>
          </cell>
          <cell r="D390" t="str">
            <v>Eixo Inventariado</v>
          </cell>
        </row>
        <row r="391">
          <cell r="C391" t="str">
            <v xml:space="preserve">Taquari-Velha </v>
          </cell>
          <cell r="D391" t="str">
            <v>Extinta</v>
          </cell>
        </row>
        <row r="392">
          <cell r="C392" t="str">
            <v xml:space="preserve">Touros </v>
          </cell>
          <cell r="D392" t="str">
            <v>Extinta</v>
          </cell>
        </row>
        <row r="393">
          <cell r="C393" t="str">
            <v>Salto Quebra Dentes</v>
          </cell>
          <cell r="D393" t="str">
            <v>DRS</v>
          </cell>
        </row>
        <row r="394">
          <cell r="C394" t="str">
            <v>Esteira</v>
          </cell>
          <cell r="D394" t="str">
            <v>DRS</v>
          </cell>
        </row>
        <row r="395">
          <cell r="C395" t="str">
            <v>Monte Alegre</v>
          </cell>
          <cell r="D395" t="str">
            <v>DRS</v>
          </cell>
        </row>
        <row r="396">
          <cell r="C396" t="str">
            <v>Vacaria</v>
          </cell>
          <cell r="D396" t="str">
            <v>DRS</v>
          </cell>
        </row>
        <row r="397">
          <cell r="C397" t="str">
            <v>Refugiado</v>
          </cell>
          <cell r="D397" t="str">
            <v>DRS</v>
          </cell>
        </row>
        <row r="398">
          <cell r="C398" t="str">
            <v>Garrafa</v>
          </cell>
          <cell r="D398" t="str">
            <v>DRI</v>
          </cell>
        </row>
        <row r="399">
          <cell r="C399" t="str">
            <v>Jaquirana</v>
          </cell>
          <cell r="D399" t="str">
            <v>DRI</v>
          </cell>
        </row>
        <row r="400">
          <cell r="C400" t="str">
            <v>Nelson José Zanelatto</v>
          </cell>
          <cell r="D400" t="str">
            <v>DRI</v>
          </cell>
        </row>
        <row r="401">
          <cell r="C401" t="str">
            <v>Queimado</v>
          </cell>
          <cell r="D401" t="str">
            <v>DRI</v>
          </cell>
        </row>
        <row r="402">
          <cell r="C402" t="str">
            <v>Bugrinha</v>
          </cell>
          <cell r="D402" t="str">
            <v>Eixo Inventariado</v>
          </cell>
        </row>
        <row r="403">
          <cell r="C403" t="str">
            <v>José Dinarte Lepek</v>
          </cell>
          <cell r="D403" t="str">
            <v>Eixo Inventariado</v>
          </cell>
        </row>
        <row r="404">
          <cell r="C404" t="str">
            <v>Alto Constantino</v>
          </cell>
          <cell r="D404" t="str">
            <v>Eixo Inventariado</v>
          </cell>
        </row>
        <row r="405">
          <cell r="C405" t="str">
            <v>Barra do Galvão</v>
          </cell>
          <cell r="D405" t="str">
            <v>Eixo Inventariado</v>
          </cell>
        </row>
        <row r="406">
          <cell r="C406" t="str">
            <v>Barra Mansa</v>
          </cell>
          <cell r="D406" t="str">
            <v>Eixo Inventariado</v>
          </cell>
        </row>
        <row r="407">
          <cell r="C407" t="str">
            <v>Foz do Inhacorá</v>
          </cell>
          <cell r="D407" t="str">
            <v>Eixo Inventariado</v>
          </cell>
        </row>
        <row r="408">
          <cell r="C408" t="str">
            <v>Lajeado do Meio</v>
          </cell>
          <cell r="D408" t="str">
            <v>Eixo Inventariado</v>
          </cell>
        </row>
        <row r="409">
          <cell r="C409" t="str">
            <v>Buricá</v>
          </cell>
          <cell r="D409" t="str">
            <v>Eixo Inventariado</v>
          </cell>
        </row>
        <row r="410">
          <cell r="C410" t="str">
            <v>Santo Ângelo</v>
          </cell>
          <cell r="D410" t="str">
            <v>DRI</v>
          </cell>
        </row>
        <row r="411">
          <cell r="C411" t="str">
            <v>Entre Ijuís</v>
          </cell>
          <cell r="D411" t="str">
            <v>DRI</v>
          </cell>
        </row>
        <row r="412">
          <cell r="C412" t="str">
            <v>Atafona</v>
          </cell>
          <cell r="D412" t="str">
            <v>DRI</v>
          </cell>
        </row>
        <row r="413">
          <cell r="C413" t="str">
            <v>Das Missões</v>
          </cell>
          <cell r="D413" t="str">
            <v>DRI</v>
          </cell>
        </row>
        <row r="414">
          <cell r="C414" t="str">
            <v>Vitória das Missões</v>
          </cell>
          <cell r="D414" t="str">
            <v>Eixo Inventariado</v>
          </cell>
        </row>
        <row r="415">
          <cell r="C415" t="str">
            <v>Rondinha</v>
          </cell>
          <cell r="D415" t="str">
            <v>Eixo Inventariado</v>
          </cell>
        </row>
        <row r="416">
          <cell r="C416" t="str">
            <v>Cruzeiro do Sul</v>
          </cell>
          <cell r="D416" t="str">
            <v>PB em Elaboração</v>
          </cell>
        </row>
        <row r="417">
          <cell r="C417" t="str">
            <v>Arroio do Meio 30,0</v>
          </cell>
          <cell r="D417" t="str">
            <v>Eixo Inventariado</v>
          </cell>
        </row>
        <row r="418">
          <cell r="C418" t="str">
            <v>Encantado</v>
          </cell>
          <cell r="D418" t="str">
            <v>Eixo Inventariado</v>
          </cell>
        </row>
        <row r="419">
          <cell r="C419" t="str">
            <v>14 de Julho</v>
          </cell>
          <cell r="D419" t="str">
            <v>Operação</v>
          </cell>
        </row>
        <row r="420">
          <cell r="C420" t="str">
            <v>Canastra</v>
          </cell>
          <cell r="D420" t="str">
            <v>Operação</v>
          </cell>
        </row>
        <row r="421">
          <cell r="C421" t="str">
            <v>Castro Alves</v>
          </cell>
          <cell r="D421" t="str">
            <v>Operação</v>
          </cell>
        </row>
        <row r="422">
          <cell r="C422" t="str">
            <v>Itá</v>
          </cell>
          <cell r="D422" t="str">
            <v>Operação</v>
          </cell>
        </row>
        <row r="423">
          <cell r="C423" t="str">
            <v>Jacuí</v>
          </cell>
          <cell r="D423" t="str">
            <v>Operação</v>
          </cell>
        </row>
        <row r="424">
          <cell r="C424" t="str">
            <v>Machadinho</v>
          </cell>
          <cell r="D424" t="str">
            <v>Operação</v>
          </cell>
        </row>
        <row r="425">
          <cell r="C425" t="str">
            <v>Passo de Ajuricaba</v>
          </cell>
          <cell r="D425" t="str">
            <v>Operação</v>
          </cell>
        </row>
        <row r="426">
          <cell r="C426" t="str">
            <v>Passo Fundo</v>
          </cell>
          <cell r="D426" t="str">
            <v>Operação</v>
          </cell>
        </row>
        <row r="427">
          <cell r="C427" t="str">
            <v>Passo Real</v>
          </cell>
          <cell r="D427" t="str">
            <v>Operação</v>
          </cell>
        </row>
        <row r="428">
          <cell r="C428" t="str">
            <v>Dona Francisca</v>
          </cell>
          <cell r="D428" t="str">
            <v>Operação</v>
          </cell>
        </row>
        <row r="429">
          <cell r="C429" t="str">
            <v>Itaúba</v>
          </cell>
          <cell r="D429" t="str">
            <v>Operação</v>
          </cell>
        </row>
        <row r="430">
          <cell r="C430" t="str">
            <v>Barra Grande</v>
          </cell>
          <cell r="D430" t="str">
            <v>Operação</v>
          </cell>
        </row>
        <row r="431">
          <cell r="C431" t="str">
            <v>Monte Claro</v>
          </cell>
          <cell r="D431" t="str">
            <v>Operação</v>
          </cell>
        </row>
        <row r="432">
          <cell r="C432" t="str">
            <v>Foz do Chapecó</v>
          </cell>
          <cell r="D432" t="str">
            <v>Operação</v>
          </cell>
        </row>
        <row r="433">
          <cell r="C433" t="str">
            <v>Monjolinho (Antiga Alzir dos Santos Antunes)</v>
          </cell>
          <cell r="D433" t="str">
            <v>Operação</v>
          </cell>
        </row>
        <row r="434">
          <cell r="C434" t="str">
            <v>Passo São João</v>
          </cell>
          <cell r="D434" t="str">
            <v>Operação</v>
          </cell>
        </row>
        <row r="435">
          <cell r="C435" t="str">
            <v>São José</v>
          </cell>
          <cell r="D435" t="str">
            <v>Operação</v>
          </cell>
        </row>
        <row r="436">
          <cell r="C436" t="str">
            <v>Bugres</v>
          </cell>
          <cell r="D436" t="str">
            <v>Operação</v>
          </cell>
        </row>
        <row r="437">
          <cell r="C437" t="str">
            <v>Garabi</v>
          </cell>
          <cell r="D437" t="str">
            <v>Eixo Inventariado</v>
          </cell>
        </row>
        <row r="438">
          <cell r="C438" t="str">
            <v>Panambi</v>
          </cell>
          <cell r="D438" t="str">
            <v>Eixo Inventariado</v>
          </cell>
        </row>
        <row r="439">
          <cell r="C439" t="str">
            <v>Muçum 65</v>
          </cell>
          <cell r="D439" t="str">
            <v>Eixo Inventariado</v>
          </cell>
        </row>
        <row r="440">
          <cell r="C440" t="str">
            <v>Iraí</v>
          </cell>
          <cell r="D440" t="str">
            <v>EVTE Aceito</v>
          </cell>
        </row>
        <row r="441">
          <cell r="C441" t="str">
            <v>Soledade</v>
          </cell>
          <cell r="D441" t="str">
            <v>Extinta</v>
          </cell>
        </row>
        <row r="442">
          <cell r="C442" t="str">
            <v>Pai Querê</v>
          </cell>
          <cell r="D442" t="str">
            <v>Extinta</v>
          </cell>
        </row>
        <row r="443">
          <cell r="C443" t="str">
            <v>Foz do Prata (Antiga E01A)</v>
          </cell>
          <cell r="D443" t="str">
            <v>DRS</v>
          </cell>
        </row>
        <row r="444">
          <cell r="C444" t="str">
            <v>Bom Retiro</v>
          </cell>
          <cell r="D444" t="str">
            <v>Revogado</v>
          </cell>
        </row>
      </sheetData>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ÍSICOS"/>
      <sheetName val="BD-Físicos-DIOUT"/>
      <sheetName val="SIOUT"/>
      <sheetName val="SIOUT analise"/>
      <sheetName val="BD-SIOUT"/>
      <sheetName val="rel-acompanhamento"/>
      <sheetName val="prioridades"/>
      <sheetName val="status"/>
      <sheetName val="BD-SIGEL"/>
      <sheetName val="Plan2"/>
      <sheetName val="Plan1"/>
    </sheetNames>
    <sheetDataSet>
      <sheetData sheetId="0"/>
      <sheetData sheetId="1"/>
      <sheetData sheetId="2"/>
      <sheetData sheetId="3"/>
      <sheetData sheetId="4">
        <row r="1">
          <cell r="C1"/>
        </row>
        <row r="2">
          <cell r="C2" t="str">
            <v>Número do cadastro</v>
          </cell>
          <cell r="D2" t="str">
            <v>Número da portaria</v>
          </cell>
          <cell r="E2" t="str">
            <v>Nome do usuário de água</v>
          </cell>
          <cell r="F2" t="str">
            <v>CPF/CNPJ</v>
          </cell>
          <cell r="G2" t="str">
            <v>Natureza da intervenção</v>
          </cell>
          <cell r="H2" t="str">
            <v>Tipo da Fonte de Captação</v>
          </cell>
          <cell r="I2" t="str">
            <v>Tipo de Intervenção</v>
          </cell>
          <cell r="J2" t="str">
            <v>Classificação</v>
          </cell>
          <cell r="K2" t="str">
            <v>Status</v>
          </cell>
          <cell r="L2" t="str">
            <v>Observação</v>
          </cell>
          <cell r="M2" t="str">
            <v>Data de início do cadastro</v>
          </cell>
          <cell r="N2" t="str">
            <v>Data de saída do processo</v>
          </cell>
          <cell r="O2" t="str">
            <v>Vazão média</v>
          </cell>
          <cell r="P2" t="str">
            <v>Vazão máxima</v>
          </cell>
          <cell r="Q2" t="str">
            <v>Vazão janeiro</v>
          </cell>
          <cell r="R2" t="str">
            <v>Vazão fevereiro</v>
          </cell>
          <cell r="S2" t="str">
            <v>Vazão março</v>
          </cell>
          <cell r="T2" t="str">
            <v>Vazão abril</v>
          </cell>
          <cell r="U2" t="str">
            <v>Vazão maio</v>
          </cell>
          <cell r="V2" t="str">
            <v>Vazão junho</v>
          </cell>
          <cell r="W2" t="str">
            <v>Vazão julho</v>
          </cell>
          <cell r="X2" t="str">
            <v>Vazão agosto</v>
          </cell>
          <cell r="Y2" t="str">
            <v>Vazão setembro</v>
          </cell>
          <cell r="Z2" t="str">
            <v>Vazão outubro</v>
          </cell>
          <cell r="AA2" t="str">
            <v>Vazão novembro</v>
          </cell>
          <cell r="AB2" t="str">
            <v>Vazão dezembro</v>
          </cell>
          <cell r="AC2" t="str">
            <v>Unidade de medida da vazão</v>
          </cell>
          <cell r="AD2" t="str">
            <v>Volume normal armazenado (m³)</v>
          </cell>
          <cell r="AE2" t="str">
            <v>Finalidades de Uso</v>
          </cell>
          <cell r="AF2" t="str">
            <v>Bacia Hidrográfica</v>
          </cell>
          <cell r="AG2" t="str">
            <v>Corpo Hídrico</v>
          </cell>
          <cell r="AH2" t="str">
            <v>Sistema Aquífero</v>
          </cell>
          <cell r="AI2" t="str">
            <v>Município</v>
          </cell>
          <cell r="AJ2" t="str">
            <v>Endereço da localização</v>
          </cell>
          <cell r="AK2" t="str">
            <v>Distrito</v>
          </cell>
          <cell r="AL2" t="str">
            <v>E-mail do usuário de água</v>
          </cell>
          <cell r="AM2" t="str">
            <v>Telefone do usuário de água</v>
          </cell>
          <cell r="AN2" t="str">
            <v>O cadastro está sendo feito em função de Fiscalização?</v>
          </cell>
          <cell r="AO2" t="str">
            <v>Número do documento que exigiu o cadastro</v>
          </cell>
          <cell r="AP2" t="str">
            <v>Existe rede pública disponível para conexão nesta localização?</v>
          </cell>
          <cell r="AQ2" t="str">
            <v>No imóvel onde está localizado o poço existe alguma atividade passível de licenciamento ambiental?</v>
          </cell>
          <cell r="AR2" t="str">
            <v>Situação</v>
          </cell>
          <cell r="AS2" t="str">
            <v>Fase da licença</v>
          </cell>
          <cell r="AT2" t="str">
            <v>Órgão emissor</v>
          </cell>
          <cell r="AU2" t="str">
            <v>Nº da licença</v>
          </cell>
          <cell r="AV2" t="str">
            <v>Nome do responsável técnico</v>
          </cell>
          <cell r="AW2" t="str">
            <v>CPF do responsável técnico</v>
          </cell>
          <cell r="AX2" t="str">
            <v>Formação do responsável técnico</v>
          </cell>
          <cell r="AY2" t="str">
            <v>Número da ART do responsável técnico</v>
          </cell>
          <cell r="AZ2" t="str">
            <v>Nome da Geometria</v>
          </cell>
          <cell r="BA2" t="str">
            <v>Latitude</v>
          </cell>
          <cell r="BB2" t="str">
            <v>Longitude</v>
          </cell>
        </row>
        <row r="3">
          <cell r="C3" t="str">
            <v>2020/020.928</v>
          </cell>
          <cell r="D3" t="str">
            <v>-</v>
          </cell>
          <cell r="E3" t="str">
            <v>CONSTRUNÍVEL ENERGIAS RENOVÁVEIS LTDA</v>
          </cell>
          <cell r="F3" t="str">
            <v>16.456.838/0001-24</v>
          </cell>
          <cell r="G3" t="str">
            <v>Água Superficial</v>
          </cell>
          <cell r="H3" t="str">
            <v>Barragem de nível</v>
          </cell>
          <cell r="I3" t="str">
            <v>Cadastro apenas da barragem</v>
          </cell>
          <cell r="J3" t="str">
            <v>Cadastro</v>
          </cell>
          <cell r="K3" t="str">
            <v>Aguardando análise</v>
          </cell>
          <cell r="L3" t="str">
            <v>-</v>
          </cell>
          <cell r="M3">
            <v>44139</v>
          </cell>
          <cell r="N3">
            <v>44139</v>
          </cell>
          <cell r="O3" t="str">
            <v>-</v>
          </cell>
          <cell r="P3" t="str">
            <v>-</v>
          </cell>
          <cell r="Q3" t="str">
            <v>-</v>
          </cell>
          <cell r="R3" t="str">
            <v>-</v>
          </cell>
          <cell r="S3" t="str">
            <v>-</v>
          </cell>
          <cell r="T3" t="str">
            <v>-</v>
          </cell>
          <cell r="U3" t="str">
            <v>-</v>
          </cell>
          <cell r="V3" t="str">
            <v>-</v>
          </cell>
          <cell r="W3" t="str">
            <v>-</v>
          </cell>
          <cell r="X3" t="str">
            <v>-</v>
          </cell>
          <cell r="Y3" t="str">
            <v>-</v>
          </cell>
          <cell r="Z3" t="str">
            <v>-</v>
          </cell>
          <cell r="AA3" t="str">
            <v>-</v>
          </cell>
          <cell r="AB3" t="str">
            <v>-</v>
          </cell>
          <cell r="AC3" t="str">
            <v>-</v>
          </cell>
          <cell r="AD3">
            <v>0</v>
          </cell>
          <cell r="AE3" t="str">
            <v>Aproveitamento hidrelétrico</v>
          </cell>
          <cell r="AF3" t="str">
            <v>Bacia Hidrográfica dos Rios Apuaê - Inhandava</v>
          </cell>
          <cell r="AG3" t="str">
            <v>Arroio da Glória</v>
          </cell>
          <cell r="AH3" t="str">
            <v>-</v>
          </cell>
          <cell r="AI3" t="str">
            <v>Pinhal da Serra</v>
          </cell>
          <cell r="AJ3" t="str">
            <v>Partindo do município de Pinhal da Serra, sigo na direção sul, na Av. Luiz Pessoa da Silva neto (RS-456), em direção a Rua Sandy Antônio Arnold por uma distância de 2,2 Km.  Após, vire a direita, seguindo por 1,0 Km, virando a esquerda, siga por mais 4,3 Km, virando à direita seguindo por 900 m, virando a esquerda seguindo por 11,00 Km até o local da CGH Glória.</v>
          </cell>
          <cell r="AK3" t="str">
            <v>Pinhal da Serra</v>
          </cell>
          <cell r="AL3" t="str">
            <v>energias@construnivelconstrutora.com.br</v>
          </cell>
          <cell r="AM3">
            <v>49999622332</v>
          </cell>
          <cell r="AN3" t="str">
            <v>Não</v>
          </cell>
          <cell r="AO3" t="str">
            <v>-</v>
          </cell>
          <cell r="AP3" t="str">
            <v>Não</v>
          </cell>
          <cell r="AQ3" t="str">
            <v>-</v>
          </cell>
          <cell r="AR3" t="str">
            <v>-</v>
          </cell>
          <cell r="AS3" t="str">
            <v>-</v>
          </cell>
          <cell r="AT3" t="str">
            <v>-</v>
          </cell>
          <cell r="AU3" t="str">
            <v>-</v>
          </cell>
          <cell r="AV3" t="str">
            <v>Marcos Coradi Favero</v>
          </cell>
          <cell r="AW3" t="str">
            <v>068.835.179-44</v>
          </cell>
          <cell r="AX3" t="str">
            <v>Engenharia Civil</v>
          </cell>
          <cell r="AY3" t="str">
            <v>-</v>
          </cell>
          <cell r="AZ3" t="str">
            <v>Ponto Central do Barramento</v>
          </cell>
          <cell r="BA3">
            <v>-27.809899999999999</v>
          </cell>
          <cell r="BB3">
            <v>-51.244900000000001</v>
          </cell>
        </row>
        <row r="4">
          <cell r="C4" t="str">
            <v>2020/019.897</v>
          </cell>
          <cell r="D4" t="str">
            <v>-</v>
          </cell>
          <cell r="E4" t="str">
            <v>Enebras Projetos de Usinas Hidrelétricas Ltda.</v>
          </cell>
          <cell r="F4" t="str">
            <v>06.329.975/0001-44</v>
          </cell>
          <cell r="G4" t="str">
            <v>Água Superficial</v>
          </cell>
          <cell r="H4" t="str">
            <v>Barragem de nível</v>
          </cell>
          <cell r="I4" t="str">
            <v>Cadastro apenas da barragem</v>
          </cell>
          <cell r="J4" t="str">
            <v>Cadastro</v>
          </cell>
          <cell r="K4" t="str">
            <v>Aguardando análise</v>
          </cell>
          <cell r="L4" t="str">
            <v>-</v>
          </cell>
          <cell r="M4">
            <v>44124</v>
          </cell>
          <cell r="N4">
            <v>44148</v>
          </cell>
          <cell r="O4" t="str">
            <v>-</v>
          </cell>
          <cell r="P4" t="str">
            <v>-</v>
          </cell>
          <cell r="Q4" t="str">
            <v>-</v>
          </cell>
          <cell r="R4" t="str">
            <v>-</v>
          </cell>
          <cell r="S4" t="str">
            <v>-</v>
          </cell>
          <cell r="T4" t="str">
            <v>-</v>
          </cell>
          <cell r="U4" t="str">
            <v>-</v>
          </cell>
          <cell r="V4" t="str">
            <v>-</v>
          </cell>
          <cell r="W4" t="str">
            <v>-</v>
          </cell>
          <cell r="X4" t="str">
            <v>-</v>
          </cell>
          <cell r="Y4" t="str">
            <v>-</v>
          </cell>
          <cell r="Z4" t="str">
            <v>-</v>
          </cell>
          <cell r="AA4" t="str">
            <v>-</v>
          </cell>
          <cell r="AB4" t="str">
            <v>-</v>
          </cell>
          <cell r="AC4" t="str">
            <v>-</v>
          </cell>
          <cell r="AD4">
            <v>885663.02</v>
          </cell>
          <cell r="AE4" t="str">
            <v>Aproveitamento hidrelétrico</v>
          </cell>
          <cell r="AF4" t="str">
            <v>Bacia Hidrográfica dos Rios Apuaê - Inhandava</v>
          </cell>
          <cell r="AG4" t="str">
            <v>Rio Bernardo José</v>
          </cell>
          <cell r="AH4" t="str">
            <v>-</v>
          </cell>
          <cell r="AI4" t="str">
            <v>Barracão</v>
          </cell>
          <cell r="AJ4" t="str">
            <v>O acesso até o local da PCH Barracão, partindo da Prefeitura Municipal de Barracão, é feito pela saída em direção a BR-470, em direção ao município de Vacaria, seguindo no sentido sul por 16 km, após percorrer este trajeto, virar à esquerda na estrada da balsa na direção leste, percorrendo uma distância de aproximadamente 6,0 km  até chegar ao local da PCH Barracão</v>
          </cell>
          <cell r="AK4" t="str">
            <v>Barracão</v>
          </cell>
          <cell r="AL4" t="str">
            <v>engenharia@enebrasenergia.com.br</v>
          </cell>
          <cell r="AM4">
            <v>4934338941</v>
          </cell>
          <cell r="AN4" t="str">
            <v>Não</v>
          </cell>
          <cell r="AO4" t="str">
            <v>-</v>
          </cell>
          <cell r="AP4" t="str">
            <v>Não</v>
          </cell>
          <cell r="AQ4" t="str">
            <v>-</v>
          </cell>
          <cell r="AR4" t="str">
            <v>-</v>
          </cell>
          <cell r="AS4" t="str">
            <v>-</v>
          </cell>
          <cell r="AT4" t="str">
            <v>-</v>
          </cell>
          <cell r="AU4" t="str">
            <v>-</v>
          </cell>
          <cell r="AV4" t="str">
            <v>Daniel Zonta</v>
          </cell>
          <cell r="AW4" t="str">
            <v>008.515.139-48</v>
          </cell>
          <cell r="AX4" t="str">
            <v>Engenharia Civil</v>
          </cell>
          <cell r="AY4" t="str">
            <v>-</v>
          </cell>
          <cell r="AZ4" t="str">
            <v>Ponto 1</v>
          </cell>
          <cell r="BA4">
            <v>-27.819720665537499</v>
          </cell>
          <cell r="BB4">
            <v>-51.374108791351297</v>
          </cell>
        </row>
        <row r="5">
          <cell r="C5" t="str">
            <v>2020/019.563</v>
          </cell>
          <cell r="D5" t="str">
            <v>-</v>
          </cell>
          <cell r="E5" t="str">
            <v>ENERBIO PARTICIPAÇÕES LTDA.</v>
          </cell>
          <cell r="F5" t="str">
            <v>33.473.383/0001-74</v>
          </cell>
          <cell r="G5" t="str">
            <v>Água Superficial</v>
          </cell>
          <cell r="H5" t="str">
            <v>Barragem de nível</v>
          </cell>
          <cell r="I5" t="str">
            <v>Cadastro apenas da barragem</v>
          </cell>
          <cell r="J5" t="str">
            <v>Cadastro</v>
          </cell>
          <cell r="K5" t="str">
            <v>Aguardando alterações de dados inconsistentes</v>
          </cell>
          <cell r="L5" t="str">
            <v>-</v>
          </cell>
          <cell r="M5">
            <v>44119</v>
          </cell>
          <cell r="N5">
            <v>44125</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cell r="AC5" t="str">
            <v>-</v>
          </cell>
          <cell r="AD5">
            <v>779194.38</v>
          </cell>
          <cell r="AE5" t="str">
            <v>Aproveitamento hidrelétrico</v>
          </cell>
          <cell r="AF5" t="str">
            <v>Bacia Hidrográfica dos Rios Vacacaí - Vacacaí Mirim</v>
          </cell>
          <cell r="AG5" t="str">
            <v>Rio São Sepe</v>
          </cell>
          <cell r="AH5" t="str">
            <v>-</v>
          </cell>
          <cell r="AI5" t="str">
            <v>São Sepé</v>
          </cell>
          <cell r="AJ5" t="str">
            <v>O acesso à CGH São Sepé ocorre através da rodovia RS-149, a uma distância de 15,3 km do município de São Sepé em sua margem esquerda, e a uma distância de 17,4 km em sua margem direita. A futura barragem deverá ser implantada nas coordenadas 30°12'47.0"S e 53°40'49.3"O e a Casa de Força nas coordenadas 30°12’37.98”S e 53° 40’ 33.86”O.</v>
          </cell>
          <cell r="AK5" t="str">
            <v>São Sepé</v>
          </cell>
          <cell r="AL5" t="str">
            <v>jhulie@enerbioenergia.com.br</v>
          </cell>
          <cell r="AM5">
            <v>5130294133</v>
          </cell>
          <cell r="AN5" t="str">
            <v>Não</v>
          </cell>
          <cell r="AO5" t="str">
            <v>-</v>
          </cell>
          <cell r="AP5" t="str">
            <v>Não</v>
          </cell>
          <cell r="AQ5" t="str">
            <v>-</v>
          </cell>
          <cell r="AR5" t="str">
            <v>-</v>
          </cell>
          <cell r="AS5" t="str">
            <v>-</v>
          </cell>
          <cell r="AT5" t="str">
            <v>-</v>
          </cell>
          <cell r="AU5" t="str">
            <v>-</v>
          </cell>
          <cell r="AV5" t="str">
            <v>Guilherme Piassa Ferreira</v>
          </cell>
          <cell r="AW5" t="str">
            <v>527.602.862-15</v>
          </cell>
          <cell r="AX5" t="str">
            <v>Engenharia Civil</v>
          </cell>
          <cell r="AY5" t="str">
            <v>-</v>
          </cell>
          <cell r="AZ5" t="str">
            <v>Ponto 1</v>
          </cell>
          <cell r="BA5">
            <v>-30.213055555555599</v>
          </cell>
          <cell r="BB5">
            <v>-53.680277777777803</v>
          </cell>
        </row>
        <row r="6">
          <cell r="C6" t="str">
            <v>2020/016.868</v>
          </cell>
          <cell r="D6" t="str">
            <v>-</v>
          </cell>
          <cell r="E6" t="str">
            <v>INHACORA GERADORA DE ENERGIA ELETRICA LTDA.</v>
          </cell>
          <cell r="F6" t="str">
            <v>38.122.265/0001-35</v>
          </cell>
          <cell r="G6" t="str">
            <v>Água Superficial</v>
          </cell>
          <cell r="H6" t="str">
            <v>Barragem de nível</v>
          </cell>
          <cell r="I6" t="str">
            <v>Cadastro apenas da barragem</v>
          </cell>
          <cell r="J6" t="str">
            <v>Cadastro</v>
          </cell>
          <cell r="K6" t="str">
            <v>Aguardando alterações de dados inconsistentes</v>
          </cell>
          <cell r="L6" t="str">
            <v>-</v>
          </cell>
          <cell r="M6">
            <v>44082</v>
          </cell>
          <cell r="N6">
            <v>44090</v>
          </cell>
          <cell r="O6" t="str">
            <v>-</v>
          </cell>
          <cell r="P6" t="str">
            <v>-</v>
          </cell>
          <cell r="Q6" t="str">
            <v>-</v>
          </cell>
          <cell r="R6" t="str">
            <v>-</v>
          </cell>
          <cell r="S6" t="str">
            <v>-</v>
          </cell>
          <cell r="T6" t="str">
            <v>-</v>
          </cell>
          <cell r="U6" t="str">
            <v>-</v>
          </cell>
          <cell r="V6" t="str">
            <v>-</v>
          </cell>
          <cell r="W6" t="str">
            <v>-</v>
          </cell>
          <cell r="X6" t="str">
            <v>-</v>
          </cell>
          <cell r="Y6" t="str">
            <v>-</v>
          </cell>
          <cell r="Z6" t="str">
            <v>-</v>
          </cell>
          <cell r="AA6" t="str">
            <v>-</v>
          </cell>
          <cell r="AB6" t="str">
            <v>-</v>
          </cell>
          <cell r="AC6" t="str">
            <v>-</v>
          </cell>
          <cell r="AD6">
            <v>2996660.26</v>
          </cell>
          <cell r="AE6" t="str">
            <v>Aproveitamento hidrelétrico</v>
          </cell>
          <cell r="AF6" t="str">
            <v>Bacia Hidrográfica dos Rios Turvo - Santa Rosa - Santo Cristo</v>
          </cell>
          <cell r="AG6" t="str">
            <v>Rio Inhacora</v>
          </cell>
          <cell r="AH6" t="str">
            <v>-</v>
          </cell>
          <cell r="AI6" t="str">
            <v>Alegria</v>
          </cell>
          <cell r="AJ6" t="str">
            <v>O imóvel está localizado às margens do Rio Inhacorá, cerca de 4,3 km em linha reta sentido nordeste da comunidade de Espirito Santo, Alegria, partindo da Prefeitura Municipal de Alegria - Posto de Saúde, na comunidade, andar cerca de 250 metros, pegar a esquerda, andar mais 1,3 km, conversão à direita, em cerca de 400 metros dobrar a esquerda, seguir cerca de 3,28 km sempre pela esquerda, dobrar a direita e andar 400 metros, pegar a esquerda e novamente a direita, andando mais 300 metros, o imóvel está localizado às márgens do rio a direita.</v>
          </cell>
          <cell r="AK6" t="str">
            <v>Espírito Santo</v>
          </cell>
          <cell r="AL6" t="str">
            <v>eng.rafaelvendruscolo@gmail.com</v>
          </cell>
          <cell r="AM6">
            <v>5537448196</v>
          </cell>
          <cell r="AN6" t="str">
            <v>Não</v>
          </cell>
          <cell r="AO6" t="str">
            <v>-</v>
          </cell>
          <cell r="AP6" t="str">
            <v>Não</v>
          </cell>
          <cell r="AQ6" t="str">
            <v>-</v>
          </cell>
          <cell r="AR6" t="str">
            <v>-</v>
          </cell>
          <cell r="AS6" t="str">
            <v>-</v>
          </cell>
          <cell r="AT6" t="str">
            <v>-</v>
          </cell>
          <cell r="AU6" t="str">
            <v>-</v>
          </cell>
          <cell r="AV6" t="str">
            <v>Juciane Hildebrando dos Santos Pering</v>
          </cell>
          <cell r="AW6" t="str">
            <v>005.007.149-16</v>
          </cell>
          <cell r="AX6" t="str">
            <v>Engenharia Civil</v>
          </cell>
          <cell r="AY6" t="str">
            <v>-</v>
          </cell>
          <cell r="AZ6" t="str">
            <v>Ponto 1</v>
          </cell>
          <cell r="BA6">
            <v>-27.754342140380601</v>
          </cell>
          <cell r="BB6">
            <v>-54.007952213287403</v>
          </cell>
        </row>
        <row r="7">
          <cell r="C7" t="str">
            <v>2020/014.974</v>
          </cell>
          <cell r="D7" t="str">
            <v>-</v>
          </cell>
          <cell r="E7" t="str">
            <v>CGH SANTO ANJO GERAÇÃO DE ENERGIA S.A</v>
          </cell>
          <cell r="F7" t="str">
            <v>07.750.661/0001-83</v>
          </cell>
          <cell r="G7" t="str">
            <v>Água Superficial</v>
          </cell>
          <cell r="H7" t="str">
            <v>Barragem de nível</v>
          </cell>
          <cell r="I7" t="str">
            <v>Cadastro apenas da barragem</v>
          </cell>
          <cell r="J7" t="str">
            <v>Cadastro</v>
          </cell>
          <cell r="K7" t="str">
            <v>Aguardando análise</v>
          </cell>
          <cell r="L7" t="str">
            <v>-</v>
          </cell>
          <cell r="M7">
            <v>44067</v>
          </cell>
          <cell r="N7">
            <v>44098</v>
          </cell>
          <cell r="O7" t="str">
            <v>-</v>
          </cell>
          <cell r="P7" t="str">
            <v>-</v>
          </cell>
          <cell r="Q7" t="str">
            <v>-</v>
          </cell>
          <cell r="R7" t="str">
            <v>-</v>
          </cell>
          <cell r="S7" t="str">
            <v>-</v>
          </cell>
          <cell r="T7" t="str">
            <v>-</v>
          </cell>
          <cell r="U7" t="str">
            <v>-</v>
          </cell>
          <cell r="V7" t="str">
            <v>-</v>
          </cell>
          <cell r="W7" t="str">
            <v>-</v>
          </cell>
          <cell r="X7" t="str">
            <v>-</v>
          </cell>
          <cell r="Y7" t="str">
            <v>-</v>
          </cell>
          <cell r="Z7" t="str">
            <v>-</v>
          </cell>
          <cell r="AA7" t="str">
            <v>-</v>
          </cell>
          <cell r="AB7" t="str">
            <v>-</v>
          </cell>
          <cell r="AC7" t="str">
            <v>-</v>
          </cell>
          <cell r="AD7">
            <v>22650</v>
          </cell>
          <cell r="AE7" t="str">
            <v>Aproveitamento hidrelétrico</v>
          </cell>
          <cell r="AF7" t="str">
            <v>Bacia Hidrográfica do Rio Caí</v>
          </cell>
          <cell r="AG7" t="str">
            <v>Rio Piai</v>
          </cell>
          <cell r="AH7" t="str">
            <v>-</v>
          </cell>
          <cell r="AI7" t="str">
            <v>Caxias do Sul</v>
          </cell>
          <cell r="AJ7" t="str">
            <v>O Acesso principal se dá pela Margem Esquerda, partindo do Posto Imigrante (localizado na BR 116, n° 424, bairro Lurdes, sentido Posto Auto Cruzeiro (Leste) pela Rua Luiz Michielon, acesso pela comunidade Nossa Senhora do Caravaggio percorrendo 7,16 km por estrada pavimentada, continuando pela faixa principal faz-se uma curva (cotovelo a direita) de forma a andar mais 200 m em estrada pavimentada, neste sentido percorre-se mais 6,41 km em estrada de chão em ótimas condições de tráfego, cruzando inclusive uma ponte sobre o rio Piaí, continua-se subindo o morro após passar a ponte até encontrar uma entrada a direita, onde existe um porteira que permite acesso. Deste ponto ainda é possível continuar de carro por mais aproximadamente 800 m até o empreendimento</v>
          </cell>
          <cell r="AK7" t="str">
            <v>Caxias do Sul</v>
          </cell>
          <cell r="AL7" t="str">
            <v>meioambiente@tracado.com.br</v>
          </cell>
          <cell r="AM7">
            <v>5421071000</v>
          </cell>
          <cell r="AN7" t="str">
            <v>Não</v>
          </cell>
          <cell r="AO7" t="str">
            <v>-</v>
          </cell>
          <cell r="AP7" t="str">
            <v>Não</v>
          </cell>
          <cell r="AQ7" t="str">
            <v>-</v>
          </cell>
          <cell r="AR7" t="str">
            <v>-</v>
          </cell>
          <cell r="AS7" t="str">
            <v>-</v>
          </cell>
          <cell r="AT7" t="str">
            <v>-</v>
          </cell>
          <cell r="AU7" t="str">
            <v>-</v>
          </cell>
          <cell r="AV7" t="str">
            <v>Jhoni Loro</v>
          </cell>
          <cell r="AW7" t="str">
            <v>027.398.549-35</v>
          </cell>
          <cell r="AX7" t="str">
            <v>Engenharia Civil</v>
          </cell>
          <cell r="AY7">
            <v>10439655</v>
          </cell>
          <cell r="AZ7" t="str">
            <v>Ponto 1</v>
          </cell>
          <cell r="BA7">
            <v>-29.202100000000002</v>
          </cell>
          <cell r="BB7">
            <v>-51.088099999999997</v>
          </cell>
        </row>
        <row r="8">
          <cell r="C8" t="str">
            <v>2020/013.600</v>
          </cell>
          <cell r="D8" t="str">
            <v>R-001.624/2020</v>
          </cell>
          <cell r="E8" t="str">
            <v>Z-4 Geração de Energia Elétrica</v>
          </cell>
          <cell r="F8" t="str">
            <v>36.991.950/0001-72</v>
          </cell>
          <cell r="G8" t="str">
            <v>Água Superficial</v>
          </cell>
          <cell r="H8" t="str">
            <v>Barragem de nível</v>
          </cell>
          <cell r="I8" t="str">
            <v>Cadastro apenas da barragem</v>
          </cell>
          <cell r="J8" t="str">
            <v>Reserva de disponibilidade hídrica</v>
          </cell>
          <cell r="K8" t="str">
            <v>Concedida</v>
          </cell>
          <cell r="L8" t="str">
            <v>-</v>
          </cell>
          <cell r="M8">
            <v>44053</v>
          </cell>
          <cell r="N8">
            <v>44061</v>
          </cell>
          <cell r="O8" t="str">
            <v>-</v>
          </cell>
          <cell r="P8" t="str">
            <v>-</v>
          </cell>
          <cell r="Q8" t="str">
            <v>-</v>
          </cell>
          <cell r="R8" t="str">
            <v>-</v>
          </cell>
          <cell r="S8" t="str">
            <v>-</v>
          </cell>
          <cell r="T8" t="str">
            <v>-</v>
          </cell>
          <cell r="U8" t="str">
            <v>-</v>
          </cell>
          <cell r="V8" t="str">
            <v>-</v>
          </cell>
          <cell r="W8" t="str">
            <v>-</v>
          </cell>
          <cell r="X8" t="str">
            <v>-</v>
          </cell>
          <cell r="Y8" t="str">
            <v>-</v>
          </cell>
          <cell r="Z8" t="str">
            <v>-</v>
          </cell>
          <cell r="AA8" t="str">
            <v>-</v>
          </cell>
          <cell r="AB8" t="str">
            <v>-</v>
          </cell>
          <cell r="AC8" t="str">
            <v>-</v>
          </cell>
          <cell r="AD8">
            <v>11000</v>
          </cell>
          <cell r="AE8" t="str">
            <v>Aproveitamento hidrelétrico</v>
          </cell>
          <cell r="AF8" t="str">
            <v>Bacia Hidrográfica dos Rios Apuaê - Inhandava</v>
          </cell>
          <cell r="AG8" t="str">
            <v>Rio Socorro</v>
          </cell>
          <cell r="AH8" t="str">
            <v>-</v>
          </cell>
          <cell r="AI8" t="str">
            <v>Vacaria</v>
          </cell>
          <cell r="AJ8" t="str">
            <v>Da cidade de Vacaria, em direção ao estado de Santa Catarina, pela BR 116, percorre-se cerca de 20km até acesso vicinal na margem esquerda da rodovia, a partir dai segue por mais 10km até chegar próximo ao barramento.</v>
          </cell>
          <cell r="AK8" t="str">
            <v>Vacaria</v>
          </cell>
          <cell r="AL8" t="str">
            <v>denny@inovaenergia.net.br</v>
          </cell>
          <cell r="AM8">
            <v>49999894444</v>
          </cell>
          <cell r="AN8" t="str">
            <v>Não</v>
          </cell>
          <cell r="AO8" t="str">
            <v>-</v>
          </cell>
          <cell r="AP8" t="str">
            <v>Não</v>
          </cell>
          <cell r="AQ8" t="str">
            <v>-</v>
          </cell>
          <cell r="AR8" t="str">
            <v>-</v>
          </cell>
          <cell r="AS8" t="str">
            <v>-</v>
          </cell>
          <cell r="AT8" t="str">
            <v>-</v>
          </cell>
          <cell r="AU8" t="str">
            <v>-</v>
          </cell>
          <cell r="AV8" t="str">
            <v>Denny Rodrigo Kufner</v>
          </cell>
          <cell r="AW8" t="str">
            <v>933.625.799-49</v>
          </cell>
          <cell r="AX8" t="str">
            <v>Engenharia Civil</v>
          </cell>
          <cell r="AY8" t="str">
            <v>-</v>
          </cell>
          <cell r="AZ8" t="str">
            <v>Ponto 1</v>
          </cell>
          <cell r="BA8">
            <v>-28.285675744837999</v>
          </cell>
          <cell r="BB8">
            <v>-50.839941501617403</v>
          </cell>
        </row>
        <row r="9">
          <cell r="C9" t="str">
            <v>2020/013.471</v>
          </cell>
          <cell r="D9" t="str">
            <v>R-001.608/2020</v>
          </cell>
          <cell r="E9" t="str">
            <v>Cooperativa de Geração de Energia e Desenvolvimento Social LTDA</v>
          </cell>
          <cell r="F9" t="str">
            <v>08.290.060/0001-06</v>
          </cell>
          <cell r="G9" t="str">
            <v>Água Superficial</v>
          </cell>
          <cell r="H9" t="str">
            <v>Barragem de nível</v>
          </cell>
          <cell r="I9" t="str">
            <v>Cadastro apenas da barragem</v>
          </cell>
          <cell r="J9" t="str">
            <v>Reserva de disponibilidade hídrica</v>
          </cell>
          <cell r="K9" t="str">
            <v>Concedida</v>
          </cell>
          <cell r="L9" t="str">
            <v>-</v>
          </cell>
          <cell r="M9">
            <v>44050</v>
          </cell>
          <cell r="N9">
            <v>44069</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v>3222.8</v>
          </cell>
          <cell r="AE9" t="str">
            <v>Aproveitamento hidrelétrico</v>
          </cell>
          <cell r="AF9" t="str">
            <v>Bacia Hidrográfica do Rio Ijuí</v>
          </cell>
          <cell r="AG9" t="str">
            <v>Arroio Conceição</v>
          </cell>
          <cell r="AH9" t="str">
            <v>-</v>
          </cell>
          <cell r="AI9" t="str">
            <v>Augusto Pestana</v>
          </cell>
          <cell r="AJ9" t="str">
            <v>Partindo do município de Augusto Pestana pela Rua João Hass no sentido oeste-leste, segue-se por esta Rua até a bifurcação, então vira a esquerda e em sequência à direita, segue-se pela estrada vicinal até chegar ao Rio Conceição.</v>
          </cell>
          <cell r="AK9" t="str">
            <v>Augusto Pestana</v>
          </cell>
          <cell r="AL9" t="str">
            <v>debitencorte@gmail.com</v>
          </cell>
          <cell r="AM9">
            <v>5533319100</v>
          </cell>
          <cell r="AN9" t="str">
            <v>Não</v>
          </cell>
          <cell r="AO9" t="str">
            <v>-</v>
          </cell>
          <cell r="AP9" t="str">
            <v>Não</v>
          </cell>
          <cell r="AQ9" t="str">
            <v>-</v>
          </cell>
          <cell r="AR9" t="str">
            <v>-</v>
          </cell>
          <cell r="AS9" t="str">
            <v>-</v>
          </cell>
          <cell r="AT9" t="str">
            <v>-</v>
          </cell>
          <cell r="AU9" t="str">
            <v>-</v>
          </cell>
          <cell r="AV9" t="str">
            <v>Daniel Oliveira de Bitencorte</v>
          </cell>
          <cell r="AW9" t="str">
            <v>985.675.600-63</v>
          </cell>
          <cell r="AX9" t="str">
            <v>Engenharia Civil</v>
          </cell>
          <cell r="AY9" t="str">
            <v>-</v>
          </cell>
          <cell r="AZ9" t="str">
            <v>Ponto 1</v>
          </cell>
          <cell r="BA9">
            <v>-28.486403537187901</v>
          </cell>
          <cell r="BB9">
            <v>-53.949656483298597</v>
          </cell>
        </row>
        <row r="10">
          <cell r="C10" t="str">
            <v>2020/012.821</v>
          </cell>
          <cell r="D10" t="str">
            <v>R-001.740/2020</v>
          </cell>
          <cell r="E10" t="str">
            <v>VALE DO TURVO HIDRELÉTRICA LTDA</v>
          </cell>
          <cell r="F10" t="str">
            <v>09.310.265/0001-60</v>
          </cell>
          <cell r="G10" t="str">
            <v>Água Superficial</v>
          </cell>
          <cell r="H10" t="str">
            <v>Barragem de nível</v>
          </cell>
          <cell r="I10" t="str">
            <v>Cadastro apenas da barragem</v>
          </cell>
          <cell r="J10" t="str">
            <v>Reserva de disponibilidade hídrica</v>
          </cell>
          <cell r="K10" t="str">
            <v>Concedida</v>
          </cell>
          <cell r="L10" t="str">
            <v>-</v>
          </cell>
          <cell r="M10">
            <v>44041</v>
          </cell>
          <cell r="N10">
            <v>44101</v>
          </cell>
          <cell r="O10" t="str">
            <v>-</v>
          </cell>
          <cell r="P10" t="str">
            <v>-</v>
          </cell>
          <cell r="Q10" t="str">
            <v>-</v>
          </cell>
          <cell r="R10" t="str">
            <v>-</v>
          </cell>
          <cell r="S10" t="str">
            <v>-</v>
          </cell>
          <cell r="T10" t="str">
            <v>-</v>
          </cell>
          <cell r="U10" t="str">
            <v>-</v>
          </cell>
          <cell r="V10" t="str">
            <v>-</v>
          </cell>
          <cell r="W10" t="str">
            <v>-</v>
          </cell>
          <cell r="X10" t="str">
            <v>-</v>
          </cell>
          <cell r="Y10" t="str">
            <v>-</v>
          </cell>
          <cell r="Z10" t="str">
            <v>-</v>
          </cell>
          <cell r="AA10" t="str">
            <v>-</v>
          </cell>
          <cell r="AB10" t="str">
            <v>-</v>
          </cell>
          <cell r="AC10" t="str">
            <v>-</v>
          </cell>
          <cell r="AD10">
            <v>2686000</v>
          </cell>
          <cell r="AE10" t="str">
            <v>Aproveitamento hidrelétrico</v>
          </cell>
          <cell r="AF10" t="str">
            <v>Bacia Hidrográfica do Rio Taquari-Antas</v>
          </cell>
          <cell r="AG10" t="str">
            <v>Rio Turvo</v>
          </cell>
          <cell r="AH10" t="str">
            <v>-</v>
          </cell>
          <cell r="AI10" t="str">
            <v>Ipê</v>
          </cell>
          <cell r="AJ10" t="str">
            <v>O acesso ao local da usina pode ser feito à partir da capital Porto Alegre através das rodovias BR 116, RS 240, ERS 122, RS 446 e BR 470 por 179 km até a cidade de Nova Prata. De lá, segue-se Rua Luiz Marafon, estrada pavimentada, por 19,7 km até o Município de Protásio Alves. Convertendo à esquerda, na Rua Pedro A. Cecagno, em direção à Ipê, segue-se por estrada asfaltada por 6,1 km e mais 6,8 km, onde fica o barramento da usina.</v>
          </cell>
          <cell r="AK10" t="str">
            <v>Vila Segrêdo</v>
          </cell>
          <cell r="AL10" t="str">
            <v>paulo@paineirapar.com.br</v>
          </cell>
          <cell r="AM10">
            <v>4130756300</v>
          </cell>
          <cell r="AN10" t="str">
            <v>Não</v>
          </cell>
          <cell r="AO10" t="str">
            <v>-</v>
          </cell>
          <cell r="AP10" t="str">
            <v>Não</v>
          </cell>
          <cell r="AQ10" t="str">
            <v>-</v>
          </cell>
          <cell r="AR10" t="str">
            <v>-</v>
          </cell>
          <cell r="AS10" t="str">
            <v>-</v>
          </cell>
          <cell r="AT10" t="str">
            <v>-</v>
          </cell>
          <cell r="AU10" t="str">
            <v>-</v>
          </cell>
          <cell r="AV10" t="str">
            <v>Alberto de Andrade Pinto</v>
          </cell>
          <cell r="AW10" t="str">
            <v>832.662.919-72</v>
          </cell>
          <cell r="AX10" t="str">
            <v>Engenharia Civil</v>
          </cell>
          <cell r="AY10" t="str">
            <v>-</v>
          </cell>
          <cell r="AZ10" t="str">
            <v>Ponto 1</v>
          </cell>
          <cell r="BA10">
            <v>-28.728064792908601</v>
          </cell>
          <cell r="BB10">
            <v>-51.434348035927499</v>
          </cell>
        </row>
        <row r="11">
          <cell r="C11" t="str">
            <v>2020/012.816</v>
          </cell>
          <cell r="D11" t="str">
            <v>R-001.692/2020</v>
          </cell>
          <cell r="E11" t="str">
            <v>VALE DO TURVO HIDRELÉTRICA LTDA</v>
          </cell>
          <cell r="F11" t="str">
            <v>09.310.265/0001-60</v>
          </cell>
          <cell r="G11" t="str">
            <v>Água Superficial</v>
          </cell>
          <cell r="H11" t="str">
            <v>Barragem de nível</v>
          </cell>
          <cell r="I11" t="str">
            <v>Cadastro apenas da barragem</v>
          </cell>
          <cell r="J11" t="str">
            <v>Reserva de disponibilidade hídrica</v>
          </cell>
          <cell r="K11" t="str">
            <v>Concedida</v>
          </cell>
          <cell r="L11" t="str">
            <v>-</v>
          </cell>
          <cell r="M11">
            <v>44041</v>
          </cell>
          <cell r="N11">
            <v>44085</v>
          </cell>
          <cell r="O11" t="str">
            <v>-</v>
          </cell>
          <cell r="P11" t="str">
            <v>-</v>
          </cell>
          <cell r="Q11" t="str">
            <v>-</v>
          </cell>
          <cell r="R11" t="str">
            <v>-</v>
          </cell>
          <cell r="S11" t="str">
            <v>-</v>
          </cell>
          <cell r="T11" t="str">
            <v>-</v>
          </cell>
          <cell r="U11" t="str">
            <v>-</v>
          </cell>
          <cell r="V11" t="str">
            <v>-</v>
          </cell>
          <cell r="W11" t="str">
            <v>-</v>
          </cell>
          <cell r="X11" t="str">
            <v>-</v>
          </cell>
          <cell r="Y11" t="str">
            <v>-</v>
          </cell>
          <cell r="Z11" t="str">
            <v>-</v>
          </cell>
          <cell r="AA11" t="str">
            <v>-</v>
          </cell>
          <cell r="AB11" t="str">
            <v>-</v>
          </cell>
          <cell r="AC11" t="str">
            <v>-</v>
          </cell>
          <cell r="AD11">
            <v>2449857</v>
          </cell>
          <cell r="AE11" t="str">
            <v>Aproveitamento hidrelétrico</v>
          </cell>
          <cell r="AF11" t="str">
            <v>Bacia Hidrográfica do Rio Taquari-Antas</v>
          </cell>
          <cell r="AG11" t="str">
            <v>Rio Turvo</v>
          </cell>
          <cell r="AH11" t="str">
            <v>-</v>
          </cell>
          <cell r="AI11" t="str">
            <v>Ipê</v>
          </cell>
          <cell r="AJ11" t="str">
            <v>O acesso ao local da usina pode ser feito à partir da capital Porto Alegre através das rodovias BR 116, RS 240, ERS 122, RS 446 e BR 470 por 179 km até a cidade de Nova Prata. De lá, segue-se Rua Luiz Marafon, estrada pavimentada, por 19,7 km até o Município de Protásio Alves. Convertendo à esquerda, na Rua Pedro A. Cecagno, em direção à Ipê, segue-se por estrada asfaltada por 6,1 km e mais 18,8 km, onde fica o barramento da usina.</v>
          </cell>
          <cell r="AK11" t="str">
            <v>Vila Segrêdo</v>
          </cell>
          <cell r="AL11" t="str">
            <v>paulo@paineirapar.com.br</v>
          </cell>
          <cell r="AM11">
            <v>4130756300</v>
          </cell>
          <cell r="AN11" t="str">
            <v>Não</v>
          </cell>
          <cell r="AO11" t="str">
            <v>-</v>
          </cell>
          <cell r="AP11" t="str">
            <v>Não</v>
          </cell>
          <cell r="AQ11" t="str">
            <v>-</v>
          </cell>
          <cell r="AR11" t="str">
            <v>-</v>
          </cell>
          <cell r="AS11" t="str">
            <v>-</v>
          </cell>
          <cell r="AT11" t="str">
            <v>-</v>
          </cell>
          <cell r="AU11" t="str">
            <v>-</v>
          </cell>
          <cell r="AV11" t="str">
            <v>Alberto de Andrade Pinto</v>
          </cell>
          <cell r="AW11" t="str">
            <v>832.662.919-72</v>
          </cell>
          <cell r="AX11" t="str">
            <v>Engenharia Civil</v>
          </cell>
          <cell r="AY11" t="str">
            <v>-</v>
          </cell>
          <cell r="AZ11" t="str">
            <v>Ponto 1</v>
          </cell>
          <cell r="BA11">
            <v>-28.696862439237801</v>
          </cell>
          <cell r="BB11">
            <v>-51.435935903664401</v>
          </cell>
        </row>
        <row r="12">
          <cell r="C12" t="str">
            <v>2020/012.793</v>
          </cell>
          <cell r="D12" t="str">
            <v>R-001.693/2020</v>
          </cell>
          <cell r="E12" t="str">
            <v>VALE DO TURVO HIDRELÉTRICA LTDA</v>
          </cell>
          <cell r="F12" t="str">
            <v>09.310.265/0001-60</v>
          </cell>
          <cell r="G12" t="str">
            <v>Água Superficial</v>
          </cell>
          <cell r="H12" t="str">
            <v>Barragem de nível</v>
          </cell>
          <cell r="I12" t="str">
            <v>Cadastro apenas da barragem</v>
          </cell>
          <cell r="J12" t="str">
            <v>Reserva de disponibilidade hídrica</v>
          </cell>
          <cell r="K12" t="str">
            <v>Concedida</v>
          </cell>
          <cell r="L12" t="str">
            <v>-</v>
          </cell>
          <cell r="M12">
            <v>44041</v>
          </cell>
          <cell r="N12">
            <v>44085</v>
          </cell>
          <cell r="O12" t="str">
            <v>-</v>
          </cell>
          <cell r="P12" t="str">
            <v>-</v>
          </cell>
          <cell r="Q12" t="str">
            <v>-</v>
          </cell>
          <cell r="R12" t="str">
            <v>-</v>
          </cell>
          <cell r="S12" t="str">
            <v>-</v>
          </cell>
          <cell r="T12" t="str">
            <v>-</v>
          </cell>
          <cell r="U12" t="str">
            <v>-</v>
          </cell>
          <cell r="V12" t="str">
            <v>-</v>
          </cell>
          <cell r="W12" t="str">
            <v>-</v>
          </cell>
          <cell r="X12" t="str">
            <v>-</v>
          </cell>
          <cell r="Y12" t="str">
            <v>-</v>
          </cell>
          <cell r="Z12" t="str">
            <v>-</v>
          </cell>
          <cell r="AA12" t="str">
            <v>-</v>
          </cell>
          <cell r="AB12" t="str">
            <v>-</v>
          </cell>
          <cell r="AC12" t="str">
            <v>-</v>
          </cell>
          <cell r="AD12">
            <v>5902000</v>
          </cell>
          <cell r="AE12" t="str">
            <v>Aproveitamento hidrelétrico</v>
          </cell>
          <cell r="AF12" t="str">
            <v>Bacia Hidrográfica do Rio Taquari-Antas</v>
          </cell>
          <cell r="AG12" t="str">
            <v>Rio Turvo</v>
          </cell>
          <cell r="AH12" t="str">
            <v>-</v>
          </cell>
          <cell r="AI12" t="str">
            <v>Ipê</v>
          </cell>
          <cell r="AJ12" t="str">
            <v>O acesso ao local da usina pode ser feito à partir da capital Porto Alegre através das rodovias BR 116, RS 240 ERS 122, BR 453 e ERS 122, todas asfaltadas, por 182 km até a cidade de Ipê. De lá, segue-se pela rodovia ERS 122 por 10,6 km até o acesso para a Vila São Paulo (à esquerda), percorrendo 27,1 km de estradas de terra.</v>
          </cell>
          <cell r="AK12" t="str">
            <v>Vila São Paulo</v>
          </cell>
          <cell r="AL12" t="str">
            <v>paulo@paineirapar.com.br</v>
          </cell>
          <cell r="AM12">
            <v>4130756300</v>
          </cell>
          <cell r="AN12" t="str">
            <v>Não</v>
          </cell>
          <cell r="AO12" t="str">
            <v>-</v>
          </cell>
          <cell r="AP12" t="str">
            <v>Não</v>
          </cell>
          <cell r="AQ12" t="str">
            <v>-</v>
          </cell>
          <cell r="AR12" t="str">
            <v>-</v>
          </cell>
          <cell r="AS12" t="str">
            <v>-</v>
          </cell>
          <cell r="AT12" t="str">
            <v>-</v>
          </cell>
          <cell r="AU12" t="str">
            <v>-</v>
          </cell>
          <cell r="AV12" t="str">
            <v>Alberto de Andrade Pinto</v>
          </cell>
          <cell r="AW12" t="str">
            <v>832.662.919-72</v>
          </cell>
          <cell r="AX12" t="str">
            <v>Engenharia Civil</v>
          </cell>
          <cell r="AY12" t="str">
            <v>-</v>
          </cell>
          <cell r="AZ12" t="str">
            <v>Ponto 1</v>
          </cell>
          <cell r="BA12">
            <v>-28.6801505212404</v>
          </cell>
          <cell r="BB12">
            <v>-51.450097967262998</v>
          </cell>
        </row>
        <row r="13">
          <cell r="C13" t="str">
            <v>2020/012.601</v>
          </cell>
          <cell r="D13" t="str">
            <v>-</v>
          </cell>
          <cell r="E13" t="str">
            <v>Fernando Isoton</v>
          </cell>
          <cell r="F13" t="str">
            <v>067.023.129-03</v>
          </cell>
          <cell r="G13" t="str">
            <v>Água Superficial</v>
          </cell>
          <cell r="H13" t="str">
            <v>Barragem de acumulação</v>
          </cell>
          <cell r="I13" t="str">
            <v>Cadastro apenas da barragem</v>
          </cell>
          <cell r="J13" t="str">
            <v>Cadastro</v>
          </cell>
          <cell r="K13" t="str">
            <v>Aguardando alterações de dados inconsistentes</v>
          </cell>
          <cell r="L13" t="str">
            <v>-</v>
          </cell>
          <cell r="M13">
            <v>44040</v>
          </cell>
          <cell r="N13">
            <v>44147</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v>72087</v>
          </cell>
          <cell r="AE13" t="str">
            <v>Aproveitamento hidrelétrico</v>
          </cell>
          <cell r="AF13" t="str">
            <v>Bacia Hidrográfica do Rio Ibicuí</v>
          </cell>
          <cell r="AG13" t="str">
            <v>Rio Toropi-Mirim</v>
          </cell>
          <cell r="AH13" t="str">
            <v>-</v>
          </cell>
          <cell r="AI13" t="str">
            <v>Quevedos</v>
          </cell>
          <cell r="AJ13" t="str">
            <v>O acesso até a CGH Fundão se dá partindo do centro da cidade de Quevedos pela Rua Iguapei, sentido Oeste por 5,2 km em estrada cascalhada, após, converte à esquerda na 3ª saída em uma rotatória, seguindo por estradas vicinais ao sudoeste por 6,4 km. Imediatamente, converte à direita, onde seguirá por 1,1 km até uma curva à direita novamente, onde deverá seguir por mais 210 m. Ao final da estrada, segue à esquerda por 3,8 km até o local que será implantado o empreendimento, sendo que até o local informado, os acessos deveram ser revitalizados para ingresso das estruturas da CGH.</v>
          </cell>
          <cell r="AK13" t="str">
            <v>Quevedos</v>
          </cell>
          <cell r="AL13" t="str">
            <v>cev.energia@outlook.com</v>
          </cell>
          <cell r="AM13">
            <v>49991534398</v>
          </cell>
          <cell r="AN13" t="str">
            <v>Não</v>
          </cell>
          <cell r="AO13" t="str">
            <v>-</v>
          </cell>
          <cell r="AP13" t="str">
            <v>Não</v>
          </cell>
          <cell r="AQ13" t="str">
            <v>-</v>
          </cell>
          <cell r="AR13" t="str">
            <v>-</v>
          </cell>
          <cell r="AS13" t="str">
            <v>-</v>
          </cell>
          <cell r="AT13" t="str">
            <v>-</v>
          </cell>
          <cell r="AU13" t="str">
            <v>-</v>
          </cell>
          <cell r="AV13" t="str">
            <v>Martireli Martini</v>
          </cell>
          <cell r="AW13" t="str">
            <v>068.403.989-35</v>
          </cell>
          <cell r="AX13" t="str">
            <v>Engenharia Civil</v>
          </cell>
          <cell r="AY13" t="str">
            <v>-</v>
          </cell>
          <cell r="AZ13" t="str">
            <v>Ponto 1</v>
          </cell>
          <cell r="BA13">
            <v>-29.389099999999999</v>
          </cell>
          <cell r="BB13">
            <v>-54.195900000000002</v>
          </cell>
        </row>
        <row r="14">
          <cell r="C14" t="str">
            <v>2020/012.232</v>
          </cell>
          <cell r="D14" t="str">
            <v>R-001.677/2020</v>
          </cell>
          <cell r="E14" t="str">
            <v>VALE DO TURVO HIDRELÉTRICA LTDA</v>
          </cell>
          <cell r="F14" t="str">
            <v>09.310.265/0001-60</v>
          </cell>
          <cell r="G14" t="str">
            <v>Água Superficial</v>
          </cell>
          <cell r="H14" t="str">
            <v>Barragem de nível</v>
          </cell>
          <cell r="I14" t="str">
            <v>Cadastro apenas da barragem</v>
          </cell>
          <cell r="J14" t="str">
            <v>Reserva de disponibilidade hídrica</v>
          </cell>
          <cell r="K14" t="str">
            <v>Concedida</v>
          </cell>
          <cell r="L14" t="str">
            <v>-</v>
          </cell>
          <cell r="M14">
            <v>44034</v>
          </cell>
          <cell r="N14">
            <v>44034</v>
          </cell>
          <cell r="O14" t="str">
            <v>-</v>
          </cell>
          <cell r="P14" t="str">
            <v>-</v>
          </cell>
          <cell r="Q14" t="str">
            <v>-</v>
          </cell>
          <cell r="R14" t="str">
            <v>-</v>
          </cell>
          <cell r="S14" t="str">
            <v>-</v>
          </cell>
          <cell r="T14" t="str">
            <v>-</v>
          </cell>
          <cell r="U14" t="str">
            <v>-</v>
          </cell>
          <cell r="V14" t="str">
            <v>-</v>
          </cell>
          <cell r="W14" t="str">
            <v>-</v>
          </cell>
          <cell r="X14" t="str">
            <v>-</v>
          </cell>
          <cell r="Y14" t="str">
            <v>-</v>
          </cell>
          <cell r="Z14" t="str">
            <v>-</v>
          </cell>
          <cell r="AA14" t="str">
            <v>-</v>
          </cell>
          <cell r="AB14" t="str">
            <v>-</v>
          </cell>
          <cell r="AC14" t="str">
            <v>-</v>
          </cell>
          <cell r="AD14">
            <v>880000</v>
          </cell>
          <cell r="AE14" t="str">
            <v>Aproveitamento hidrelétrico</v>
          </cell>
          <cell r="AF14" t="str">
            <v>Bacia Hidrográfica do Rio Taquari-Antas</v>
          </cell>
          <cell r="AG14" t="str">
            <v>Rio Turvo</v>
          </cell>
          <cell r="AH14" t="str">
            <v>-</v>
          </cell>
          <cell r="AI14" t="str">
            <v>André da Rocha</v>
          </cell>
          <cell r="AJ14" t="str">
            <v>O acesso ao local da usina pode ser feito à partir da capital Porto Alegre através das rodovias BR 116, RS 240 ERS 122, RS 446 e BR 470, todas asfaltadas, por 202 km até a cidade de André da Rocha.Chegando em André da Rocha, acessa-se a saída para Protásio Alves, na Rua Marcolino Viêira por 1,9 km, via asfaltada e converte à esquerda em direção à Vila Chimarrão, percorrendo 20,7 km de estradas de terra, até chegar no barramento da CGH Limeira.</v>
          </cell>
          <cell r="AK14" t="str">
            <v>André da Rocha</v>
          </cell>
          <cell r="AL14" t="str">
            <v>paulo@paineirapar.com.br</v>
          </cell>
          <cell r="AM14">
            <v>4130756300</v>
          </cell>
          <cell r="AN14" t="str">
            <v>Não</v>
          </cell>
          <cell r="AO14" t="str">
            <v>-</v>
          </cell>
          <cell r="AP14" t="str">
            <v>Não</v>
          </cell>
          <cell r="AQ14" t="str">
            <v>-</v>
          </cell>
          <cell r="AR14" t="str">
            <v>-</v>
          </cell>
          <cell r="AS14" t="str">
            <v>-</v>
          </cell>
          <cell r="AT14" t="str">
            <v>-</v>
          </cell>
          <cell r="AU14" t="str">
            <v>-</v>
          </cell>
          <cell r="AV14" t="str">
            <v>Alberto de Andrade Pinto</v>
          </cell>
          <cell r="AW14" t="str">
            <v>832.662.919-72</v>
          </cell>
          <cell r="AX14" t="str">
            <v>Engenharia Civil</v>
          </cell>
          <cell r="AY14" t="str">
            <v>-</v>
          </cell>
          <cell r="AZ14" t="str">
            <v>Ponto 1</v>
          </cell>
          <cell r="BA14">
            <v>-28.6365014666689</v>
          </cell>
          <cell r="BB14">
            <v>-51.401946951027597</v>
          </cell>
        </row>
        <row r="15">
          <cell r="C15" t="str">
            <v>2020/011.908</v>
          </cell>
          <cell r="D15" t="str">
            <v>-</v>
          </cell>
          <cell r="E15" t="str">
            <v>ESB ENGENHARIA LTDA</v>
          </cell>
          <cell r="F15" t="str">
            <v>26.932.738/0001-80</v>
          </cell>
          <cell r="G15" t="str">
            <v>Água Superficial</v>
          </cell>
          <cell r="H15" t="str">
            <v>Barragem de nível</v>
          </cell>
          <cell r="I15" t="str">
            <v>Cadastro apenas da barragem</v>
          </cell>
          <cell r="J15" t="str">
            <v>Cadastro</v>
          </cell>
          <cell r="K15" t="str">
            <v>Em análise</v>
          </cell>
          <cell r="L15" t="str">
            <v>-</v>
          </cell>
          <cell r="M15">
            <v>44028</v>
          </cell>
          <cell r="N15">
            <v>44145</v>
          </cell>
          <cell r="O15" t="str">
            <v>-</v>
          </cell>
          <cell r="P15" t="str">
            <v>-</v>
          </cell>
          <cell r="Q15" t="str">
            <v>-</v>
          </cell>
          <cell r="R15" t="str">
            <v>-</v>
          </cell>
          <cell r="S15" t="str">
            <v>-</v>
          </cell>
          <cell r="T15" t="str">
            <v>-</v>
          </cell>
          <cell r="U15" t="str">
            <v>-</v>
          </cell>
          <cell r="V15" t="str">
            <v>-</v>
          </cell>
          <cell r="W15" t="str">
            <v>-</v>
          </cell>
          <cell r="X15" t="str">
            <v>-</v>
          </cell>
          <cell r="Y15" t="str">
            <v>-</v>
          </cell>
          <cell r="Z15" t="str">
            <v>-</v>
          </cell>
          <cell r="AA15" t="str">
            <v>-</v>
          </cell>
          <cell r="AB15" t="str">
            <v>-</v>
          </cell>
          <cell r="AC15" t="str">
            <v>-</v>
          </cell>
          <cell r="AD15">
            <v>0</v>
          </cell>
          <cell r="AE15" t="str">
            <v>Aproveitamento hidrelétrico</v>
          </cell>
          <cell r="AF15" t="str">
            <v>Bacia Hidrográfica dos Rios Apuaê - Inhandava</v>
          </cell>
          <cell r="AG15" t="str">
            <v>Rio Apuaê ou Ligeiro</v>
          </cell>
          <cell r="AH15" t="str">
            <v>-</v>
          </cell>
          <cell r="AI15" t="str">
            <v>Sananduva</v>
          </cell>
          <cell r="AJ15" t="str">
            <v>Saindo de Sananduva em direçãoà Capela da Secção Quati, percorrer 14 km pela estrada principal, dobrar à esquerda e percorrer 1,5 km até a entrada da propriedade.</v>
          </cell>
          <cell r="AK15" t="str">
            <v>Sananduva</v>
          </cell>
          <cell r="AL15" t="str">
            <v>leonardob@esbengenharia.com</v>
          </cell>
          <cell r="AM15">
            <v>4934330788</v>
          </cell>
          <cell r="AN15" t="str">
            <v>Não</v>
          </cell>
          <cell r="AO15" t="str">
            <v>-</v>
          </cell>
          <cell r="AP15" t="str">
            <v>Não</v>
          </cell>
          <cell r="AQ15" t="str">
            <v>-</v>
          </cell>
          <cell r="AR15" t="str">
            <v>-</v>
          </cell>
          <cell r="AS15" t="str">
            <v>-</v>
          </cell>
          <cell r="AT15" t="str">
            <v>-</v>
          </cell>
          <cell r="AU15" t="str">
            <v>-</v>
          </cell>
          <cell r="AV15" t="str">
            <v>Thiago Dal Santo</v>
          </cell>
          <cell r="AW15" t="str">
            <v>009.283.199-03</v>
          </cell>
          <cell r="AX15" t="str">
            <v>Engenharia Civil</v>
          </cell>
          <cell r="AY15" t="str">
            <v>-</v>
          </cell>
          <cell r="AZ15" t="str">
            <v>Ponto 1</v>
          </cell>
          <cell r="BA15">
            <v>-27.9060344012094</v>
          </cell>
          <cell r="BB15">
            <v>-51.925013065338099</v>
          </cell>
        </row>
        <row r="16">
          <cell r="C16" t="str">
            <v>2020/011.687</v>
          </cell>
          <cell r="D16" t="str">
            <v>R-001.607/2020</v>
          </cell>
          <cell r="E16" t="str">
            <v>SAULO SALLES BEVILACQUA NETO</v>
          </cell>
          <cell r="F16" t="str">
            <v>007.341.510-39</v>
          </cell>
          <cell r="G16" t="str">
            <v>Água Superficial</v>
          </cell>
          <cell r="H16" t="str">
            <v>Barragem de nível</v>
          </cell>
          <cell r="I16" t="str">
            <v>Cadastro apenas da barragem</v>
          </cell>
          <cell r="J16" t="str">
            <v>Reserva de disponibilidade hídrica</v>
          </cell>
          <cell r="K16" t="str">
            <v>Concedida</v>
          </cell>
          <cell r="L16" t="str">
            <v>-</v>
          </cell>
          <cell r="M16">
            <v>44025</v>
          </cell>
          <cell r="N16">
            <v>44071</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v>8292.6200000000008</v>
          </cell>
          <cell r="AE16" t="str">
            <v>Aproveitamento hidrelétrico</v>
          </cell>
          <cell r="AF16" t="str">
            <v>Bacia Hidrográfica do Alto Jacuí</v>
          </cell>
          <cell r="AG16" t="str">
            <v>Arroio da Reserva</v>
          </cell>
          <cell r="AH16" t="str">
            <v>-</v>
          </cell>
          <cell r="AI16" t="str">
            <v>Pinhal Grande</v>
          </cell>
          <cell r="AJ16" t="str">
            <v>Saindo do Trevo de acesso a Julio de Castilhos no sentido da estrada de acesso a Pinhal Grande por 19,2 km, chegando na encruzilhada, seguir a esquerda e seguir pela estrada principal por 20km até a Fazenda dos Baios.</v>
          </cell>
          <cell r="AK16" t="str">
            <v>Pinhal Grande</v>
          </cell>
          <cell r="AL16" t="str">
            <v>CABANHASTOANTONIO@HOTMAIL.COM</v>
          </cell>
          <cell r="AM16">
            <v>5532718424</v>
          </cell>
          <cell r="AN16" t="str">
            <v>Não</v>
          </cell>
          <cell r="AO16" t="str">
            <v>-</v>
          </cell>
          <cell r="AP16" t="str">
            <v>Não</v>
          </cell>
          <cell r="AQ16" t="str">
            <v>-</v>
          </cell>
          <cell r="AR16" t="str">
            <v>-</v>
          </cell>
          <cell r="AS16" t="str">
            <v>-</v>
          </cell>
          <cell r="AT16" t="str">
            <v>-</v>
          </cell>
          <cell r="AU16" t="str">
            <v>-</v>
          </cell>
          <cell r="AV16" t="str">
            <v>ALEXANDRE BORTOLOTTO TORTATO</v>
          </cell>
          <cell r="AW16" t="str">
            <v>020.391.189-00</v>
          </cell>
          <cell r="AX16" t="str">
            <v>Engenharia Civil</v>
          </cell>
          <cell r="AY16" t="str">
            <v>-</v>
          </cell>
          <cell r="AZ16" t="str">
            <v>Ponto 1</v>
          </cell>
          <cell r="BA16">
            <v>-29.188060098602602</v>
          </cell>
          <cell r="BB16">
            <v>-53.3473992347717</v>
          </cell>
        </row>
        <row r="17">
          <cell r="C17" t="str">
            <v>2020/011.305</v>
          </cell>
          <cell r="D17" t="str">
            <v>O-001.799/2020</v>
          </cell>
          <cell r="E17" t="str">
            <v>DELFES ENGENHARIA LTDA</v>
          </cell>
          <cell r="F17" t="str">
            <v>30.539.376/0001-30</v>
          </cell>
          <cell r="G17" t="str">
            <v>Água Superficial</v>
          </cell>
          <cell r="H17" t="str">
            <v>Barragem de nível</v>
          </cell>
          <cell r="I17" t="str">
            <v>Cadastro apenas da barragem</v>
          </cell>
          <cell r="J17" t="str">
            <v>Outorga</v>
          </cell>
          <cell r="K17" t="str">
            <v>Concedida</v>
          </cell>
          <cell r="L17" t="str">
            <v>-</v>
          </cell>
          <cell r="M17">
            <v>44019</v>
          </cell>
          <cell r="N17">
            <v>44130</v>
          </cell>
          <cell r="O17" t="str">
            <v>-</v>
          </cell>
          <cell r="P17" t="str">
            <v>-</v>
          </cell>
          <cell r="Q17" t="str">
            <v>-</v>
          </cell>
          <cell r="R17" t="str">
            <v>-</v>
          </cell>
          <cell r="S17" t="str">
            <v>-</v>
          </cell>
          <cell r="T17" t="str">
            <v>-</v>
          </cell>
          <cell r="U17" t="str">
            <v>-</v>
          </cell>
          <cell r="V17" t="str">
            <v>-</v>
          </cell>
          <cell r="W17" t="str">
            <v>-</v>
          </cell>
          <cell r="X17" t="str">
            <v>-</v>
          </cell>
          <cell r="Y17" t="str">
            <v>-</v>
          </cell>
          <cell r="Z17" t="str">
            <v>-</v>
          </cell>
          <cell r="AA17" t="str">
            <v>-</v>
          </cell>
          <cell r="AB17" t="str">
            <v>-</v>
          </cell>
          <cell r="AC17" t="str">
            <v>-</v>
          </cell>
          <cell r="AD17">
            <v>1290</v>
          </cell>
          <cell r="AE17" t="str">
            <v>Aproveitamento hidrelétrico</v>
          </cell>
          <cell r="AF17" t="str">
            <v>Bacia Hidrográfica do Rio Taquari-Antas</v>
          </cell>
          <cell r="AG17" t="str">
            <v>Arroio Vicente Rosa</v>
          </cell>
          <cell r="AH17" t="str">
            <v>-</v>
          </cell>
          <cell r="AI17" t="str">
            <v>Fagundes Varela</v>
          </cell>
          <cell r="AJ17" t="str">
            <v>Linha barão do triunfo estrada entre Fagundes Varela e Veranópolis, na ponte sobre o rio Vicente Rosa que faz limite das divisas entre os dois municípios. lote nº 92, Interior.
Ponto de referência mais próximo é a Casa Velha Domeneghini, que fica a 2km da ponte.</v>
          </cell>
          <cell r="AK17" t="str">
            <v>Fagundes Varela</v>
          </cell>
          <cell r="AL17" t="str">
            <v>Volnei@delfes.com</v>
          </cell>
          <cell r="AM17">
            <v>49999116886</v>
          </cell>
          <cell r="AN17" t="str">
            <v>Não</v>
          </cell>
          <cell r="AO17" t="str">
            <v>-</v>
          </cell>
          <cell r="AP17" t="str">
            <v>Sim</v>
          </cell>
          <cell r="AQ17" t="str">
            <v>-</v>
          </cell>
          <cell r="AR17" t="str">
            <v>-</v>
          </cell>
          <cell r="AS17" t="str">
            <v>-</v>
          </cell>
          <cell r="AT17" t="str">
            <v>-</v>
          </cell>
          <cell r="AU17" t="str">
            <v>-</v>
          </cell>
          <cell r="AV17" t="str">
            <v>Everton Alessandro Delfes</v>
          </cell>
          <cell r="AW17" t="str">
            <v>079.858.029-16</v>
          </cell>
          <cell r="AX17" t="str">
            <v>Engenharia Elétrica</v>
          </cell>
          <cell r="AY17" t="str">
            <v>7445760-9</v>
          </cell>
          <cell r="AZ17" t="str">
            <v>Ponto 1</v>
          </cell>
          <cell r="BA17">
            <v>-28.923200000000001</v>
          </cell>
          <cell r="BB17">
            <v>-51.683100000000003</v>
          </cell>
        </row>
        <row r="18">
          <cell r="C18" t="str">
            <v>2020/011.303</v>
          </cell>
          <cell r="D18" t="str">
            <v>R-001.739/2020</v>
          </cell>
          <cell r="E18" t="str">
            <v>VALE DO TURVO HIDRELÉTRICA LTDA</v>
          </cell>
          <cell r="F18" t="str">
            <v>09.310.265/0001-60</v>
          </cell>
          <cell r="G18" t="str">
            <v>Água Superficial</v>
          </cell>
          <cell r="H18" t="str">
            <v>Barragem de nível</v>
          </cell>
          <cell r="I18" t="str">
            <v>Cadastro apenas da barragem</v>
          </cell>
          <cell r="J18" t="str">
            <v>Reserva de disponibilidade hídrica</v>
          </cell>
          <cell r="K18" t="str">
            <v>Concedida</v>
          </cell>
          <cell r="L18" t="str">
            <v>-</v>
          </cell>
          <cell r="M18">
            <v>44019</v>
          </cell>
          <cell r="N18">
            <v>44041</v>
          </cell>
          <cell r="O18" t="str">
            <v>-</v>
          </cell>
          <cell r="P18" t="str">
            <v>-</v>
          </cell>
          <cell r="Q18" t="str">
            <v>-</v>
          </cell>
          <cell r="R18" t="str">
            <v>-</v>
          </cell>
          <cell r="S18" t="str">
            <v>-</v>
          </cell>
          <cell r="T18" t="str">
            <v>-</v>
          </cell>
          <cell r="U18" t="str">
            <v>-</v>
          </cell>
          <cell r="V18" t="str">
            <v>-</v>
          </cell>
          <cell r="W18" t="str">
            <v>-</v>
          </cell>
          <cell r="X18" t="str">
            <v>-</v>
          </cell>
          <cell r="Y18" t="str">
            <v>-</v>
          </cell>
          <cell r="Z18" t="str">
            <v>-</v>
          </cell>
          <cell r="AA18" t="str">
            <v>-</v>
          </cell>
          <cell r="AB18" t="str">
            <v>-</v>
          </cell>
          <cell r="AC18" t="str">
            <v>-</v>
          </cell>
          <cell r="AD18">
            <v>1698000</v>
          </cell>
          <cell r="AE18" t="str">
            <v>Aproveitamento hidrelétrico</v>
          </cell>
          <cell r="AF18" t="str">
            <v>Bacia Hidrográfica do Rio Taquari-Antas</v>
          </cell>
          <cell r="AG18" t="str">
            <v>Rio Turvo</v>
          </cell>
          <cell r="AH18" t="str">
            <v>-</v>
          </cell>
          <cell r="AI18" t="str">
            <v>Ipê</v>
          </cell>
          <cell r="AJ18" t="str">
            <v>O acesso ao local da usina pode ser feito à partir da capital Porto Alegre através das rodovias BR 116 e BR 470 por 181 km até a cidade de Nova Prata. De lá, segue-se pela Av. Luís Marafon por 18 km até o Município de Protásio Alves onde o barramento encontra-se a 13 km do centro da cidade.</v>
          </cell>
          <cell r="AK18" t="str">
            <v>Vila Segrêdo</v>
          </cell>
          <cell r="AL18" t="str">
            <v>paulo@paineirapar.com.br</v>
          </cell>
          <cell r="AM18">
            <v>4130756300</v>
          </cell>
          <cell r="AN18" t="str">
            <v>Não</v>
          </cell>
          <cell r="AO18" t="str">
            <v>-</v>
          </cell>
          <cell r="AP18" t="str">
            <v>Não</v>
          </cell>
          <cell r="AQ18" t="str">
            <v>-</v>
          </cell>
          <cell r="AR18" t="str">
            <v>-</v>
          </cell>
          <cell r="AS18" t="str">
            <v>-</v>
          </cell>
          <cell r="AT18" t="str">
            <v>-</v>
          </cell>
          <cell r="AU18" t="str">
            <v>-</v>
          </cell>
          <cell r="AV18" t="str">
            <v>Alberto de Andrade Pinto</v>
          </cell>
          <cell r="AW18" t="str">
            <v>832.662.919-72</v>
          </cell>
          <cell r="AX18" t="str">
            <v>Engenharia Civil</v>
          </cell>
          <cell r="AY18" t="str">
            <v>-</v>
          </cell>
          <cell r="AZ18" t="str">
            <v>Ponto 1</v>
          </cell>
          <cell r="BA18">
            <v>-28.7525216253112</v>
          </cell>
          <cell r="BB18">
            <v>-51.435100273593001</v>
          </cell>
        </row>
        <row r="19">
          <cell r="C19" t="str">
            <v>2020/010.833</v>
          </cell>
          <cell r="D19" t="str">
            <v>R-001.538/2020</v>
          </cell>
          <cell r="E19" t="str">
            <v>VALE DO TURVO HIDRELÉTRICA LTDA</v>
          </cell>
          <cell r="F19" t="str">
            <v>09.310.265/0001-60</v>
          </cell>
          <cell r="G19" t="str">
            <v>Água Superficial</v>
          </cell>
          <cell r="H19" t="str">
            <v>Barragem de nível</v>
          </cell>
          <cell r="I19" t="str">
            <v>Cadastro apenas da barragem</v>
          </cell>
          <cell r="J19" t="str">
            <v>Reserva de disponibilidade hídrica</v>
          </cell>
          <cell r="K19" t="str">
            <v>Concedida</v>
          </cell>
          <cell r="L19" t="str">
            <v>-</v>
          </cell>
          <cell r="M19">
            <v>44012</v>
          </cell>
          <cell r="N19">
            <v>44050</v>
          </cell>
          <cell r="O19" t="str">
            <v>-</v>
          </cell>
          <cell r="P19" t="str">
            <v>-</v>
          </cell>
          <cell r="Q19" t="str">
            <v>-</v>
          </cell>
          <cell r="R19" t="str">
            <v>-</v>
          </cell>
          <cell r="S19" t="str">
            <v>-</v>
          </cell>
          <cell r="T19" t="str">
            <v>-</v>
          </cell>
          <cell r="U19" t="str">
            <v>-</v>
          </cell>
          <cell r="V19" t="str">
            <v>-</v>
          </cell>
          <cell r="W19" t="str">
            <v>-</v>
          </cell>
          <cell r="X19" t="str">
            <v>-</v>
          </cell>
          <cell r="Y19" t="str">
            <v>-</v>
          </cell>
          <cell r="Z19" t="str">
            <v>-</v>
          </cell>
          <cell r="AA19" t="str">
            <v>-</v>
          </cell>
          <cell r="AB19" t="str">
            <v>-</v>
          </cell>
          <cell r="AC19" t="str">
            <v>-</v>
          </cell>
          <cell r="AD19">
            <v>1017000</v>
          </cell>
          <cell r="AE19" t="str">
            <v>Aproveitamento hidrelétrico</v>
          </cell>
          <cell r="AF19" t="str">
            <v>Bacia Hidrográfica do Rio Taquari-Antas</v>
          </cell>
          <cell r="AG19" t="str">
            <v>Ituim</v>
          </cell>
          <cell r="AH19" t="str">
            <v>-</v>
          </cell>
          <cell r="AI19" t="str">
            <v>Muitos Capões</v>
          </cell>
          <cell r="AJ19" t="str">
            <v>O acesso ao local da usina pode ser feito à partir da capital Porto Alegre através das rodovias BR 116, RS 240 ERS 122, BR 453 e ERS 122, todas asfaltadas, por 182 km até a cidade de Ipê. De lá, segue-se pela rodovia ERS 122 por 10,6 km até o acesso para a Vila São Paulo (à esquerda), percorrendo 21,0 km de estradas de terra.</v>
          </cell>
          <cell r="AK19" t="str">
            <v>Vila Ituim</v>
          </cell>
          <cell r="AL19" t="str">
            <v>paulo@paineirapar.com.br</v>
          </cell>
          <cell r="AM19">
            <v>4130756300</v>
          </cell>
          <cell r="AN19" t="str">
            <v>Não</v>
          </cell>
          <cell r="AO19" t="str">
            <v>-</v>
          </cell>
          <cell r="AP19" t="str">
            <v>Não</v>
          </cell>
          <cell r="AQ19" t="str">
            <v>-</v>
          </cell>
          <cell r="AR19" t="str">
            <v>-</v>
          </cell>
          <cell r="AS19" t="str">
            <v>-</v>
          </cell>
          <cell r="AT19" t="str">
            <v>-</v>
          </cell>
          <cell r="AU19" t="str">
            <v>-</v>
          </cell>
          <cell r="AV19" t="str">
            <v>Alberto de Andrade Pinto</v>
          </cell>
          <cell r="AW19" t="str">
            <v>832.662.919-72</v>
          </cell>
          <cell r="AX19" t="str">
            <v>Engenharia Civil</v>
          </cell>
          <cell r="AY19">
            <v>20173348272</v>
          </cell>
          <cell r="AZ19" t="str">
            <v>Ponto 1</v>
          </cell>
          <cell r="BA19">
            <v>-28.638083420296098</v>
          </cell>
          <cell r="BB19">
            <v>-51.3851670514305</v>
          </cell>
        </row>
        <row r="20">
          <cell r="C20" t="str">
            <v>2020/010.778</v>
          </cell>
          <cell r="D20" t="str">
            <v>R-001.678/2020</v>
          </cell>
          <cell r="E20" t="str">
            <v>VALE DO TURVO HIDRELÉTRICA LTDA</v>
          </cell>
          <cell r="F20" t="str">
            <v>09.310.265/0001-60</v>
          </cell>
          <cell r="G20" t="str">
            <v>Água Superficial</v>
          </cell>
          <cell r="H20" t="str">
            <v>Barragem de nível</v>
          </cell>
          <cell r="I20" t="str">
            <v>Cadastro apenas da barragem</v>
          </cell>
          <cell r="J20" t="str">
            <v>Reserva de disponibilidade hídrica</v>
          </cell>
          <cell r="K20" t="str">
            <v>Concedida</v>
          </cell>
          <cell r="L20" t="str">
            <v>-</v>
          </cell>
          <cell r="M20">
            <v>44011</v>
          </cell>
          <cell r="N20">
            <v>44033</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v>1490000</v>
          </cell>
          <cell r="AE20" t="str">
            <v>Aproveitamento hidrelétrico</v>
          </cell>
          <cell r="AF20" t="str">
            <v>Bacia Hidrográfica do Rio Taquari-Antas</v>
          </cell>
          <cell r="AG20" t="str">
            <v>Rio Turvo</v>
          </cell>
          <cell r="AH20" t="str">
            <v>-</v>
          </cell>
          <cell r="AI20" t="str">
            <v>André da Rocha</v>
          </cell>
          <cell r="AJ20" t="str">
            <v>O acesso ao local da usina pode ser feito a partir da capital Porto Alegre através das rodovias BR 116 e BR 470 por 181 km até a cidade de Nova Prata. De lá, segue-se pela rodovia RS 470 por 22 km até o Município de André da Rocha, onde pega-se a saída para a Vila Chimarrão. O barramento encontra-se a 21 km do centro da cidade, por estrada de terra.</v>
          </cell>
          <cell r="AK20" t="str">
            <v>André da Rocha</v>
          </cell>
          <cell r="AL20" t="str">
            <v>paulo@paineirapar.com.br</v>
          </cell>
          <cell r="AM20">
            <v>4130756300</v>
          </cell>
          <cell r="AN20" t="str">
            <v>Não</v>
          </cell>
          <cell r="AO20" t="str">
            <v>-</v>
          </cell>
          <cell r="AP20" t="str">
            <v>Não</v>
          </cell>
          <cell r="AQ20" t="str">
            <v>-</v>
          </cell>
          <cell r="AR20" t="str">
            <v>-</v>
          </cell>
          <cell r="AS20" t="str">
            <v>-</v>
          </cell>
          <cell r="AT20" t="str">
            <v>-</v>
          </cell>
          <cell r="AU20" t="str">
            <v>-</v>
          </cell>
          <cell r="AV20" t="str">
            <v>Alberto de Andrade Pinto</v>
          </cell>
          <cell r="AW20" t="str">
            <v>832.662.919-72</v>
          </cell>
          <cell r="AX20" t="str">
            <v>Engenharia Civil</v>
          </cell>
          <cell r="AY20" t="str">
            <v>-</v>
          </cell>
          <cell r="AZ20" t="str">
            <v>Ponto 1</v>
          </cell>
          <cell r="BA20">
            <v>-28.648848288916898</v>
          </cell>
          <cell r="BB20">
            <v>-51.411645818825498</v>
          </cell>
        </row>
        <row r="21">
          <cell r="C21" t="str">
            <v>2020/010.683</v>
          </cell>
          <cell r="D21" t="str">
            <v>R-001.539/2020</v>
          </cell>
          <cell r="E21" t="str">
            <v>VALE DO TURVO HIDRELÉTRICA LTDA</v>
          </cell>
          <cell r="F21" t="str">
            <v>09.310.265/0001-60</v>
          </cell>
          <cell r="G21" t="str">
            <v>Água Superficial</v>
          </cell>
          <cell r="H21" t="str">
            <v>Barragem de nível</v>
          </cell>
          <cell r="I21" t="str">
            <v>Cadastro apenas da barragem</v>
          </cell>
          <cell r="J21" t="str">
            <v>Reserva de disponibilidade hídrica</v>
          </cell>
          <cell r="K21" t="str">
            <v>Concedida</v>
          </cell>
          <cell r="L21" t="str">
            <v>-</v>
          </cell>
          <cell r="M21">
            <v>44008</v>
          </cell>
          <cell r="N21">
            <v>44050</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v>5000</v>
          </cell>
          <cell r="AE21" t="str">
            <v>Aproveitamento hidrelétrico</v>
          </cell>
          <cell r="AF21" t="str">
            <v>Bacia Hidrográfica do Rio Taquari-Antas</v>
          </cell>
          <cell r="AG21" t="str">
            <v>Rio Turvo</v>
          </cell>
          <cell r="AH21" t="str">
            <v>-</v>
          </cell>
          <cell r="AI21" t="str">
            <v>André da Rocha</v>
          </cell>
          <cell r="AJ21" t="str">
            <v>O acesso ao local da usina pode ser feito à partir da capital Porto Alegre através das rodovias BR 116, RS 240 ERS 122, RS 446 e BR 470, todas asfaltadas, por 202 km até a cidade de André da Rocha. Chegando em André da Rocha, acessa-se a saída para Protásio Alves, na Rua Marcolino Vieira por 1,9 km, via asfaltada e converte à esquerda em direção à Vila Chimarrão, percorrendo 30,0 km de estradas de terra até o barramento da usina.</v>
          </cell>
          <cell r="AK21" t="str">
            <v>André da Rocha</v>
          </cell>
          <cell r="AL21" t="str">
            <v>paulo@paineirapar.com.br</v>
          </cell>
          <cell r="AM21">
            <v>4130756300</v>
          </cell>
          <cell r="AN21" t="str">
            <v>Não</v>
          </cell>
          <cell r="AO21" t="str">
            <v>-</v>
          </cell>
          <cell r="AP21" t="str">
            <v>Não</v>
          </cell>
          <cell r="AQ21" t="str">
            <v>-</v>
          </cell>
          <cell r="AR21" t="str">
            <v>-</v>
          </cell>
          <cell r="AS21" t="str">
            <v>-</v>
          </cell>
          <cell r="AT21" t="str">
            <v>-</v>
          </cell>
          <cell r="AU21" t="str">
            <v>-</v>
          </cell>
          <cell r="AV21" t="str">
            <v>Alberto de Andrade Pinto</v>
          </cell>
          <cell r="AW21" t="str">
            <v>832.662.919-72</v>
          </cell>
          <cell r="AX21" t="str">
            <v>Engenharia Civil</v>
          </cell>
          <cell r="AY21" t="str">
            <v>-</v>
          </cell>
          <cell r="AZ21" t="str">
            <v>Ponto 1</v>
          </cell>
          <cell r="BA21">
            <v>-28.570339404688902</v>
          </cell>
          <cell r="BB21">
            <v>-51.406882215614999</v>
          </cell>
        </row>
        <row r="22">
          <cell r="C22" t="str">
            <v>2020/009.773</v>
          </cell>
          <cell r="D22" t="str">
            <v>O-001.394/2020</v>
          </cell>
          <cell r="E22" t="str">
            <v>BOA VISTA DO CADEADO ENERGIA LTDA.</v>
          </cell>
          <cell r="F22" t="str">
            <v>27.361.901/0001-65</v>
          </cell>
          <cell r="G22" t="str">
            <v>Água Superficial</v>
          </cell>
          <cell r="H22" t="str">
            <v>Barragem de nível</v>
          </cell>
          <cell r="I22" t="str">
            <v>Cadastro apenas da barragem</v>
          </cell>
          <cell r="J22" t="str">
            <v>Outorga</v>
          </cell>
          <cell r="K22" t="str">
            <v>Concedida</v>
          </cell>
          <cell r="L22" t="str">
            <v>-</v>
          </cell>
          <cell r="M22">
            <v>43994</v>
          </cell>
          <cell r="N22">
            <v>44033</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v>248100</v>
          </cell>
          <cell r="AE22" t="str">
            <v>Aproveitamento hidrelétrico</v>
          </cell>
          <cell r="AF22" t="str">
            <v>Bacia Hidrográfica do Rio Ijuí</v>
          </cell>
          <cell r="AG22" t="str">
            <v>Rio Ijuizinho</v>
          </cell>
          <cell r="AH22" t="str">
            <v>-</v>
          </cell>
          <cell r="AI22" t="str">
            <v>Boa Vista do Cadeado</v>
          </cell>
          <cell r="AJ22" t="str">
            <v>Partindo do trevo de acesso a Joia (RS 522), percorre-se  2 km ate trevo de acesso a estrada vicinal, onde dobra-se a esquerda , percorre-se 500 m, dobrando então a direita, onde se percorre 18 km até o entroncamento com estrada vicinal. Dobra-se a direita novamente, percorrendo mais 1,5km, até chegar ao entroncamento com a RS 377 ,dobra-se a esquerda e percorre-se mais 7 km até o acesso a obra da CGH Igrejinha, próximo ao Distrito de Ponte Queimada.</v>
          </cell>
          <cell r="AK22" t="str">
            <v>Ponte Queimada</v>
          </cell>
          <cell r="AL22" t="str">
            <v>juarezceriluz@gmail.com</v>
          </cell>
          <cell r="AM22">
            <v>5533319100</v>
          </cell>
          <cell r="AN22" t="str">
            <v>Não</v>
          </cell>
          <cell r="AO22" t="str">
            <v>-</v>
          </cell>
          <cell r="AP22" t="str">
            <v>Não</v>
          </cell>
          <cell r="AQ22" t="str">
            <v>-</v>
          </cell>
          <cell r="AR22" t="str">
            <v>-</v>
          </cell>
          <cell r="AS22" t="str">
            <v>-</v>
          </cell>
          <cell r="AT22" t="str">
            <v>-</v>
          </cell>
          <cell r="AU22" t="str">
            <v>-</v>
          </cell>
          <cell r="AV22" t="str">
            <v>Juciane Hildebrando dos Santos Pering</v>
          </cell>
          <cell r="AW22" t="str">
            <v>005.007.149-16</v>
          </cell>
          <cell r="AX22" t="str">
            <v>Engenharia Civil</v>
          </cell>
          <cell r="AY22" t="str">
            <v>6787841-6</v>
          </cell>
          <cell r="AZ22" t="str">
            <v>Ponto 1</v>
          </cell>
          <cell r="BA22">
            <v>-28.795662090253401</v>
          </cell>
          <cell r="BB22">
            <v>-53.9714683208623</v>
          </cell>
        </row>
        <row r="23">
          <cell r="C23" t="str">
            <v>2020/009.716</v>
          </cell>
          <cell r="D23" t="str">
            <v>R-001.236/2020</v>
          </cell>
          <cell r="E23" t="str">
            <v>AÇO METAIS FRAIBURGO LTDA</v>
          </cell>
          <cell r="F23" t="str">
            <v>03.288.700/0001-11</v>
          </cell>
          <cell r="G23" t="str">
            <v>Água Superficial</v>
          </cell>
          <cell r="H23" t="str">
            <v>Barragem de nível</v>
          </cell>
          <cell r="I23" t="str">
            <v>Cadastro apenas da barragem</v>
          </cell>
          <cell r="J23" t="str">
            <v>Reserva de disponibilidade hídrica</v>
          </cell>
          <cell r="K23" t="str">
            <v>Concedida</v>
          </cell>
          <cell r="L23" t="str">
            <v>-</v>
          </cell>
          <cell r="M23">
            <v>43993</v>
          </cell>
          <cell r="N23">
            <v>43993</v>
          </cell>
          <cell r="O23" t="str">
            <v>-</v>
          </cell>
          <cell r="P23" t="str">
            <v>-</v>
          </cell>
          <cell r="Q23" t="str">
            <v>-</v>
          </cell>
          <cell r="R23" t="str">
            <v>-</v>
          </cell>
          <cell r="S23" t="str">
            <v>-</v>
          </cell>
          <cell r="T23" t="str">
            <v>-</v>
          </cell>
          <cell r="U23" t="str">
            <v>-</v>
          </cell>
          <cell r="V23" t="str">
            <v>-</v>
          </cell>
          <cell r="W23" t="str">
            <v>-</v>
          </cell>
          <cell r="X23" t="str">
            <v>-</v>
          </cell>
          <cell r="Y23" t="str">
            <v>-</v>
          </cell>
          <cell r="Z23" t="str">
            <v>-</v>
          </cell>
          <cell r="AA23" t="str">
            <v>-</v>
          </cell>
          <cell r="AB23" t="str">
            <v>-</v>
          </cell>
          <cell r="AC23" t="str">
            <v>-</v>
          </cell>
          <cell r="AD23">
            <v>0</v>
          </cell>
          <cell r="AE23" t="str">
            <v>Aproveitamento hidrelétrico</v>
          </cell>
          <cell r="AF23" t="str">
            <v>Bacia Hidrográfica dos Rios Apuaê - Inhandava</v>
          </cell>
          <cell r="AG23" t="str">
            <v>Arroio Guabijú</v>
          </cell>
          <cell r="AH23" t="str">
            <v>-</v>
          </cell>
          <cell r="AI23" t="str">
            <v>Esmeralda</v>
          </cell>
          <cell r="AJ23" t="str">
            <v>Partindo do município de Esmeralda, siga na direção sudeste na Av. Castelo Branco/RS-456 por uma distância de 3,1 km, faça uma curva suave a esquerda na estrada Vacaria muitos Capões (por 1,9 Km), depois vire à direita seguindo na estrada Vacaria muitos Capões por 8,5 Km, virando a esquerda seguindo por mais 4,8 Km até a R. Fazenda Serrinha percorrendo mais 4,8 Km até chegar na Fazenda Guabijú,  na localidade de Guabijú, no interior do município de esmeralda-RS, onde  está o empreendimento CGH Guabiju 2.</v>
          </cell>
          <cell r="AK23" t="str">
            <v>Esmeralda</v>
          </cell>
          <cell r="AL23" t="str">
            <v>VANEMARCHIORO@GMAIL.COM</v>
          </cell>
          <cell r="AM23">
            <v>4932464192</v>
          </cell>
          <cell r="AN23" t="str">
            <v>Não</v>
          </cell>
          <cell r="AO23" t="str">
            <v>-</v>
          </cell>
          <cell r="AP23" t="str">
            <v>Não</v>
          </cell>
          <cell r="AQ23" t="str">
            <v>-</v>
          </cell>
          <cell r="AR23" t="str">
            <v>-</v>
          </cell>
          <cell r="AS23" t="str">
            <v>-</v>
          </cell>
          <cell r="AT23" t="str">
            <v>-</v>
          </cell>
          <cell r="AU23" t="str">
            <v>-</v>
          </cell>
          <cell r="AV23" t="str">
            <v>MARCOS CORADI FAVERO</v>
          </cell>
          <cell r="AW23" t="str">
            <v>068.835.179-44</v>
          </cell>
          <cell r="AX23" t="str">
            <v>Engenharia Civil</v>
          </cell>
          <cell r="AY23" t="str">
            <v>-</v>
          </cell>
          <cell r="AZ23" t="str">
            <v>Ponto 1</v>
          </cell>
          <cell r="BA23">
            <v>-28.0138986023676</v>
          </cell>
          <cell r="BB23">
            <v>-51.050025474544803</v>
          </cell>
        </row>
        <row r="24">
          <cell r="C24" t="str">
            <v>2020/008.760</v>
          </cell>
          <cell r="D24" t="str">
            <v>O-001.056/2020</v>
          </cell>
          <cell r="E24" t="str">
            <v>IJUI CENTENARIA GERACAO SPE LTDA</v>
          </cell>
          <cell r="F24" t="str">
            <v>12.819.365/0001-21</v>
          </cell>
          <cell r="G24" t="str">
            <v>Água Superficial</v>
          </cell>
          <cell r="H24" t="str">
            <v>Barragem de nível</v>
          </cell>
          <cell r="I24" t="str">
            <v>Cadastro apenas da barragem</v>
          </cell>
          <cell r="J24" t="str">
            <v>Outorga</v>
          </cell>
          <cell r="K24" t="str">
            <v>Concedida</v>
          </cell>
          <cell r="L24" t="str">
            <v>-</v>
          </cell>
          <cell r="M24">
            <v>43979</v>
          </cell>
          <cell r="N24">
            <v>43984</v>
          </cell>
          <cell r="O24" t="str">
            <v>-</v>
          </cell>
          <cell r="P24" t="str">
            <v>-</v>
          </cell>
          <cell r="Q24" t="str">
            <v>-</v>
          </cell>
          <cell r="R24" t="str">
            <v>-</v>
          </cell>
          <cell r="S24" t="str">
            <v>-</v>
          </cell>
          <cell r="T24" t="str">
            <v>-</v>
          </cell>
          <cell r="U24" t="str">
            <v>-</v>
          </cell>
          <cell r="V24" t="str">
            <v>-</v>
          </cell>
          <cell r="W24" t="str">
            <v>-</v>
          </cell>
          <cell r="X24" t="str">
            <v>-</v>
          </cell>
          <cell r="Y24" t="str">
            <v>-</v>
          </cell>
          <cell r="Z24" t="str">
            <v>-</v>
          </cell>
          <cell r="AA24" t="str">
            <v>-</v>
          </cell>
          <cell r="AB24" t="str">
            <v>-</v>
          </cell>
          <cell r="AC24" t="str">
            <v>-</v>
          </cell>
          <cell r="AD24">
            <v>26759</v>
          </cell>
          <cell r="AE24" t="str">
            <v>Aproveitamento hidrelétrico</v>
          </cell>
          <cell r="AF24" t="str">
            <v>Bacia Hidrográfica do Rio Ijuí</v>
          </cell>
          <cell r="AG24" t="str">
            <v>Rio Potiribu</v>
          </cell>
          <cell r="AH24" t="str">
            <v>-</v>
          </cell>
          <cell r="AI24" t="str">
            <v>Ijuí</v>
          </cell>
          <cell r="AJ24" t="str">
            <v>LOTE NÚMERO 26 PARA 28  DA LINHA 3 PARA 4 LESTE, sem número, sem número,  ZONA URBANA 2, sem número</v>
          </cell>
          <cell r="AK24" t="str">
            <v>Ijuí</v>
          </cell>
          <cell r="AL24" t="str">
            <v>joao@ceriluz.com.br</v>
          </cell>
          <cell r="AM24">
            <v>5533319100</v>
          </cell>
          <cell r="AN24" t="str">
            <v>Não</v>
          </cell>
          <cell r="AO24" t="str">
            <v>-</v>
          </cell>
          <cell r="AP24" t="str">
            <v>Sim</v>
          </cell>
          <cell r="AQ24" t="str">
            <v>-</v>
          </cell>
          <cell r="AR24" t="str">
            <v>-</v>
          </cell>
          <cell r="AS24" t="str">
            <v>-</v>
          </cell>
          <cell r="AT24" t="str">
            <v>-</v>
          </cell>
          <cell r="AU24" t="str">
            <v>-</v>
          </cell>
          <cell r="AV24" t="str">
            <v>LUIZ NIEDERAURER CPF</v>
          </cell>
          <cell r="AW24" t="str">
            <v>522.486.909-91</v>
          </cell>
          <cell r="AX24" t="str">
            <v>Engenharia Civil</v>
          </cell>
          <cell r="AY24">
            <v>420219304</v>
          </cell>
          <cell r="AZ24" t="str">
            <v>Ponto 1</v>
          </cell>
          <cell r="BA24">
            <v>-28.3713467861906</v>
          </cell>
          <cell r="BB24">
            <v>-53.8794412024506</v>
          </cell>
        </row>
        <row r="25">
          <cell r="C25" t="str">
            <v>2020/007.726</v>
          </cell>
          <cell r="D25" t="str">
            <v>R-001.106/2020</v>
          </cell>
          <cell r="E25" t="str">
            <v>AÇO METAIS FRAIBURGO LTDA</v>
          </cell>
          <cell r="F25" t="str">
            <v>03.288.700/0001-11</v>
          </cell>
          <cell r="G25" t="str">
            <v>Água Superficial</v>
          </cell>
          <cell r="H25" t="str">
            <v>Barragem de nível</v>
          </cell>
          <cell r="I25" t="str">
            <v>Cadastro apenas da barragem</v>
          </cell>
          <cell r="J25" t="str">
            <v>Reserva de disponibilidade hídrica</v>
          </cell>
          <cell r="K25" t="str">
            <v>Concedida</v>
          </cell>
          <cell r="L25" t="str">
            <v>-</v>
          </cell>
          <cell r="M25">
            <v>43967</v>
          </cell>
          <cell r="N25">
            <v>43980</v>
          </cell>
          <cell r="O25" t="str">
            <v>-</v>
          </cell>
          <cell r="P25" t="str">
            <v>-</v>
          </cell>
          <cell r="Q25" t="str">
            <v>-</v>
          </cell>
          <cell r="R25" t="str">
            <v>-</v>
          </cell>
          <cell r="S25" t="str">
            <v>-</v>
          </cell>
          <cell r="T25" t="str">
            <v>-</v>
          </cell>
          <cell r="U25" t="str">
            <v>-</v>
          </cell>
          <cell r="V25" t="str">
            <v>-</v>
          </cell>
          <cell r="W25" t="str">
            <v>-</v>
          </cell>
          <cell r="X25" t="str">
            <v>-</v>
          </cell>
          <cell r="Y25" t="str">
            <v>-</v>
          </cell>
          <cell r="Z25" t="str">
            <v>-</v>
          </cell>
          <cell r="AA25" t="str">
            <v>-</v>
          </cell>
          <cell r="AB25" t="str">
            <v>-</v>
          </cell>
          <cell r="AC25" t="str">
            <v>-</v>
          </cell>
          <cell r="AD25">
            <v>0</v>
          </cell>
          <cell r="AE25" t="str">
            <v>Aproveitamento hidrelétrico</v>
          </cell>
          <cell r="AF25" t="str">
            <v>Bacia Hidrográfica dos Rios Apuaê - Inhandava</v>
          </cell>
          <cell r="AG25" t="str">
            <v>Arroio Guabijú</v>
          </cell>
          <cell r="AH25" t="str">
            <v>-</v>
          </cell>
          <cell r="AI25" t="str">
            <v>Esmeralda</v>
          </cell>
          <cell r="AJ25" t="str">
            <v>Partindo do município de Esmeralda, siga na direção sudeste na Av. Castelo Branco/RS-456 por uma distância de 3,1 km, faça uma curva suave a esquerda na estrada Vacaria muitos Capões (por 1,9 Km), depois vire à direita seguindo na estrada Vacaria muitos Capões por 8,5 Km, virando a esquerda seguindo por mais 4,8 Km até a R. Fazenda Serrinha percorrendo mais 4,8 Km até chegar na Fazenda Guabijú n° 1200, na localidade de Guabijú, no interior do município de Esmeralda-RS, onde  está o empreendimento CGH Guabiju I.</v>
          </cell>
          <cell r="AK25" t="str">
            <v>Esmeralda</v>
          </cell>
          <cell r="AL25" t="str">
            <v>VANEMARCHIORO@GMAIL.COM</v>
          </cell>
          <cell r="AM25">
            <v>4932464192</v>
          </cell>
          <cell r="AN25" t="str">
            <v>Não</v>
          </cell>
          <cell r="AO25" t="str">
            <v>-</v>
          </cell>
          <cell r="AP25" t="str">
            <v>Não</v>
          </cell>
          <cell r="AQ25" t="str">
            <v>-</v>
          </cell>
          <cell r="AR25" t="str">
            <v>-</v>
          </cell>
          <cell r="AS25" t="str">
            <v>-</v>
          </cell>
          <cell r="AT25" t="str">
            <v>-</v>
          </cell>
          <cell r="AU25" t="str">
            <v>-</v>
          </cell>
          <cell r="AV25" t="str">
            <v>MARCOS CORADI FAVERO</v>
          </cell>
          <cell r="AW25" t="str">
            <v>068.835.179-44</v>
          </cell>
          <cell r="AX25" t="str">
            <v>Engenharia Civil</v>
          </cell>
          <cell r="AY25" t="str">
            <v>-</v>
          </cell>
          <cell r="AZ25" t="str">
            <v>Ponto do Barramento</v>
          </cell>
          <cell r="BA25">
            <v>-28.0183100523146</v>
          </cell>
          <cell r="BB25">
            <v>-51.057412622678299</v>
          </cell>
        </row>
        <row r="26">
          <cell r="C26" t="str">
            <v>2020/007.390</v>
          </cell>
          <cell r="D26" t="str">
            <v>O-001.051/2020</v>
          </cell>
          <cell r="E26" t="str">
            <v>COPREL Cooperativa de Geração de Energia e Desenvolvimento</v>
          </cell>
          <cell r="F26" t="str">
            <v>08.323.274/0001-23</v>
          </cell>
          <cell r="G26" t="str">
            <v>Água Superficial</v>
          </cell>
          <cell r="H26" t="str">
            <v>Barragem de nível</v>
          </cell>
          <cell r="I26" t="str">
            <v>Cadastro apenas da barragem</v>
          </cell>
          <cell r="J26" t="str">
            <v>Outorga</v>
          </cell>
          <cell r="K26" t="str">
            <v>Concedida</v>
          </cell>
          <cell r="L26" t="str">
            <v>-</v>
          </cell>
          <cell r="M26">
            <v>43963</v>
          </cell>
          <cell r="N26">
            <v>43983</v>
          </cell>
          <cell r="O26" t="str">
            <v>-</v>
          </cell>
          <cell r="P26" t="str">
            <v>-</v>
          </cell>
          <cell r="Q26" t="str">
            <v>-</v>
          </cell>
          <cell r="R26" t="str">
            <v>-</v>
          </cell>
          <cell r="S26" t="str">
            <v>-</v>
          </cell>
          <cell r="T26" t="str">
            <v>-</v>
          </cell>
          <cell r="U26" t="str">
            <v>-</v>
          </cell>
          <cell r="V26" t="str">
            <v>-</v>
          </cell>
          <cell r="W26" t="str">
            <v>-</v>
          </cell>
          <cell r="X26" t="str">
            <v>-</v>
          </cell>
          <cell r="Y26" t="str">
            <v>-</v>
          </cell>
          <cell r="Z26" t="str">
            <v>-</v>
          </cell>
          <cell r="AA26" t="str">
            <v>-</v>
          </cell>
          <cell r="AB26" t="str">
            <v>-</v>
          </cell>
          <cell r="AC26" t="str">
            <v>-</v>
          </cell>
          <cell r="AD26">
            <v>604917.495</v>
          </cell>
          <cell r="AE26" t="str">
            <v>Aproveitamento hidrelétrico</v>
          </cell>
          <cell r="AF26" t="str">
            <v>Bacia Hidrográfica do Alto Jacuí</v>
          </cell>
          <cell r="AG26" t="str">
            <v>Rio Jacuí</v>
          </cell>
          <cell r="AH26" t="str">
            <v>-</v>
          </cell>
          <cell r="AI26" t="str">
            <v>Victor Graeff</v>
          </cell>
          <cell r="AJ26" t="str">
            <v>Seguindo 13km pela RS 223, sentido Tio Hugo – Tapera, acessar trevo antes do posto Casmel que entra para comunidade de Linha Jacuí – Victor Graeff (Estrada geral de chão batido). Seguir sempre pela estrada geral por 7,2km até localizar a Placa de Acesso à Usina (a direita casa de máquinas e à esquerda o barramento).</v>
          </cell>
          <cell r="AK26" t="str">
            <v>Victor Graeff</v>
          </cell>
          <cell r="AL26" t="str">
            <v>coprel@coprel.com.br</v>
          </cell>
          <cell r="AM26">
            <v>5433245800</v>
          </cell>
          <cell r="AN26" t="str">
            <v>Não</v>
          </cell>
          <cell r="AO26" t="str">
            <v>-</v>
          </cell>
          <cell r="AP26" t="str">
            <v>Não</v>
          </cell>
          <cell r="AQ26" t="str">
            <v>-</v>
          </cell>
          <cell r="AR26" t="str">
            <v>-</v>
          </cell>
          <cell r="AS26" t="str">
            <v>-</v>
          </cell>
          <cell r="AT26" t="str">
            <v>-</v>
          </cell>
          <cell r="AU26" t="str">
            <v>-</v>
          </cell>
          <cell r="AV26" t="str">
            <v>KARL RISCHBIETER</v>
          </cell>
          <cell r="AW26" t="str">
            <v>003.791.409-00</v>
          </cell>
          <cell r="AX26" t="str">
            <v>Engenharia Elétrica</v>
          </cell>
          <cell r="AY26" t="str">
            <v>1946087-1</v>
          </cell>
          <cell r="AZ26" t="str">
            <v>Ponto 2</v>
          </cell>
          <cell r="BA26">
            <v>-28.672063980057299</v>
          </cell>
          <cell r="BB26">
            <v>-52.7260065078735</v>
          </cell>
        </row>
        <row r="27">
          <cell r="C27" t="str">
            <v>2020/006.277</v>
          </cell>
          <cell r="D27" t="str">
            <v>-</v>
          </cell>
          <cell r="E27" t="str">
            <v>Fernando Isoton</v>
          </cell>
          <cell r="F27" t="str">
            <v>067.023.129-03</v>
          </cell>
          <cell r="G27" t="str">
            <v>Água Superficial</v>
          </cell>
          <cell r="H27" t="str">
            <v>Barragem de nível</v>
          </cell>
          <cell r="I27" t="str">
            <v>Cadastro apenas da barragem</v>
          </cell>
          <cell r="J27" t="str">
            <v>Cadastro</v>
          </cell>
          <cell r="K27" t="str">
            <v>Aguardando alterações de dados inconsistentes</v>
          </cell>
          <cell r="L27" t="str">
            <v>-</v>
          </cell>
          <cell r="M27">
            <v>43945</v>
          </cell>
          <cell r="N27">
            <v>44147</v>
          </cell>
          <cell r="O27" t="str">
            <v>-</v>
          </cell>
          <cell r="P27" t="str">
            <v>-</v>
          </cell>
          <cell r="Q27" t="str">
            <v>-</v>
          </cell>
          <cell r="R27" t="str">
            <v>-</v>
          </cell>
          <cell r="S27" t="str">
            <v>-</v>
          </cell>
          <cell r="T27" t="str">
            <v>-</v>
          </cell>
          <cell r="U27" t="str">
            <v>-</v>
          </cell>
          <cell r="V27" t="str">
            <v>-</v>
          </cell>
          <cell r="W27" t="str">
            <v>-</v>
          </cell>
          <cell r="X27" t="str">
            <v>-</v>
          </cell>
          <cell r="Y27" t="str">
            <v>-</v>
          </cell>
          <cell r="Z27" t="str">
            <v>-</v>
          </cell>
          <cell r="AA27" t="str">
            <v>-</v>
          </cell>
          <cell r="AB27" t="str">
            <v>-</v>
          </cell>
          <cell r="AC27" t="str">
            <v>-</v>
          </cell>
          <cell r="AD27">
            <v>0</v>
          </cell>
          <cell r="AE27" t="str">
            <v>Aproveitamento hidrelétrico</v>
          </cell>
          <cell r="AF27" t="str">
            <v>Bacia Hidrográfica do Rio Ibicuí</v>
          </cell>
          <cell r="AG27" t="str">
            <v>Rio Toropi-Mirim</v>
          </cell>
          <cell r="AH27" t="str">
            <v>-</v>
          </cell>
          <cell r="AI27" t="str">
            <v>Quevedos</v>
          </cell>
          <cell r="AJ27" t="str">
            <v>O acesso até a CGH Quevedos se dá partindo do centro da cidade de Quevedos pela Rua Iguapei, sentido Oeste por 5,2 km em estrada cascalhada, após, converte à esquerda na 3ª saída em uma rotatória, seguindo por estradas vicinais ao sudoeste por 3,15 km. Imediatamente, converte à direita, sentido Oeste novamente, onde seguirá por 350 m até uma curva suave à esquerda. Por fim, segue por 3,2 km até o local que será implantado o empreendimento, sendo que até o local informado deverá ser revitalizado os acesso, e deste ponto em diante, deverá ser previsto a implantação de novos acessos para acesso as estruturas da CGH.</v>
          </cell>
          <cell r="AK27" t="str">
            <v>Quevedos</v>
          </cell>
          <cell r="AL27" t="str">
            <v>cev.energia@outlook.com</v>
          </cell>
          <cell r="AM27">
            <v>49991534398</v>
          </cell>
          <cell r="AN27" t="str">
            <v>Não</v>
          </cell>
          <cell r="AO27" t="str">
            <v>-</v>
          </cell>
          <cell r="AP27" t="str">
            <v>Não</v>
          </cell>
          <cell r="AQ27" t="str">
            <v>-</v>
          </cell>
          <cell r="AR27" t="str">
            <v>-</v>
          </cell>
          <cell r="AS27" t="str">
            <v>-</v>
          </cell>
          <cell r="AT27" t="str">
            <v>-</v>
          </cell>
          <cell r="AU27" t="str">
            <v>-</v>
          </cell>
          <cell r="AV27" t="str">
            <v>Fernando Isoton</v>
          </cell>
          <cell r="AW27" t="str">
            <v>067.023.129-03</v>
          </cell>
          <cell r="AX27" t="str">
            <v>Engenharia Civil</v>
          </cell>
          <cell r="AY27" t="str">
            <v>-</v>
          </cell>
          <cell r="AZ27" t="str">
            <v>Ponto 1</v>
          </cell>
          <cell r="BA27">
            <v>-29.352399999999999</v>
          </cell>
          <cell r="BB27">
            <v>-54.1755</v>
          </cell>
        </row>
        <row r="28">
          <cell r="C28" t="str">
            <v>2020/005.099</v>
          </cell>
          <cell r="D28" t="str">
            <v>O-000.870/2020</v>
          </cell>
          <cell r="E28" t="str">
            <v>BT GERADORA DE ENERGIA ELETRICA S.A.</v>
          </cell>
          <cell r="F28" t="str">
            <v>03.149.173/0001-64</v>
          </cell>
          <cell r="G28" t="str">
            <v>Água Superficial</v>
          </cell>
          <cell r="H28" t="str">
            <v>Barragem de nível</v>
          </cell>
          <cell r="I28" t="str">
            <v>Cadastro apenas da barragem</v>
          </cell>
          <cell r="J28" t="str">
            <v>Outorga</v>
          </cell>
          <cell r="K28" t="str">
            <v>Concedida</v>
          </cell>
          <cell r="L28" t="str">
            <v>-</v>
          </cell>
          <cell r="M28">
            <v>43917</v>
          </cell>
          <cell r="N28">
            <v>43945</v>
          </cell>
          <cell r="O28" t="str">
            <v>-</v>
          </cell>
          <cell r="P28" t="str">
            <v>-</v>
          </cell>
          <cell r="Q28" t="str">
            <v>-</v>
          </cell>
          <cell r="R28" t="str">
            <v>-</v>
          </cell>
          <cell r="S28" t="str">
            <v>-</v>
          </cell>
          <cell r="T28" t="str">
            <v>-</v>
          </cell>
          <cell r="U28" t="str">
            <v>-</v>
          </cell>
          <cell r="V28" t="str">
            <v>-</v>
          </cell>
          <cell r="W28" t="str">
            <v>-</v>
          </cell>
          <cell r="X28" t="str">
            <v>-</v>
          </cell>
          <cell r="Y28" t="str">
            <v>-</v>
          </cell>
          <cell r="Z28" t="str">
            <v>-</v>
          </cell>
          <cell r="AA28" t="str">
            <v>-</v>
          </cell>
          <cell r="AB28" t="str">
            <v>-</v>
          </cell>
          <cell r="AC28" t="str">
            <v>-</v>
          </cell>
          <cell r="AD28">
            <v>3257500</v>
          </cell>
          <cell r="AE28" t="str">
            <v>Aproveitamento hidrelétrico</v>
          </cell>
          <cell r="AF28" t="str">
            <v>Bacia Hidrográfica do Rio da Várzea</v>
          </cell>
          <cell r="AG28" t="str">
            <v>Rio Guarita</v>
          </cell>
          <cell r="AH28" t="str">
            <v>-</v>
          </cell>
          <cell r="AI28" t="str">
            <v>Erval Seco</v>
          </cell>
          <cell r="AJ28" t="str">
            <v>Fração Lote Rural n 48; Indicações para Localização : Linha Figueiras - Sec. Erval Seco, municipio de Erval Seco-RS; Código do imóvel no INCRA 950.092.369.500-7</v>
          </cell>
          <cell r="AK28" t="str">
            <v>Coronel Finzito</v>
          </cell>
          <cell r="AL28" t="str">
            <v>btgeradora@tcheturbo.com.br</v>
          </cell>
          <cell r="AM28">
            <v>5537442300</v>
          </cell>
          <cell r="AN28" t="str">
            <v>Sim</v>
          </cell>
          <cell r="AO28" t="str">
            <v>OFGSOL nº 00707 / 20</v>
          </cell>
          <cell r="AP28" t="str">
            <v>Sim</v>
          </cell>
          <cell r="AQ28" t="str">
            <v>-</v>
          </cell>
          <cell r="AR28" t="str">
            <v>-</v>
          </cell>
          <cell r="AS28" t="str">
            <v>-</v>
          </cell>
          <cell r="AT28" t="str">
            <v>-</v>
          </cell>
          <cell r="AU28" t="str">
            <v>-</v>
          </cell>
          <cell r="AV28" t="str">
            <v>Karl Rischbieter</v>
          </cell>
          <cell r="AW28" t="str">
            <v>003.791.409-00</v>
          </cell>
          <cell r="AX28" t="str">
            <v>Engenharia Elétrica</v>
          </cell>
          <cell r="AY28" t="str">
            <v>2102702-0</v>
          </cell>
          <cell r="AZ28" t="str">
            <v>Ponto 1</v>
          </cell>
          <cell r="BA28">
            <v>-27.561199999999999</v>
          </cell>
          <cell r="BB28">
            <v>-53.578899999999997</v>
          </cell>
        </row>
        <row r="29">
          <cell r="C29" t="str">
            <v>2020/002.905</v>
          </cell>
          <cell r="D29" t="str">
            <v>R-001.738/2020</v>
          </cell>
          <cell r="E29" t="str">
            <v>HDE 01 PARTICIPACOES SOCIETARIAS EIRELI</v>
          </cell>
          <cell r="F29" t="str">
            <v>34.580.215/0001-40</v>
          </cell>
          <cell r="G29" t="str">
            <v>Água Superficial</v>
          </cell>
          <cell r="H29" t="str">
            <v>Barragem de acumulação</v>
          </cell>
          <cell r="I29" t="str">
            <v>Cadastro apenas da barragem</v>
          </cell>
          <cell r="J29" t="str">
            <v>Reserva de disponibilidade hídrica</v>
          </cell>
          <cell r="K29" t="str">
            <v>Concedida</v>
          </cell>
          <cell r="L29" t="str">
            <v>-</v>
          </cell>
          <cell r="M29">
            <v>43881</v>
          </cell>
          <cell r="N29">
            <v>44110</v>
          </cell>
          <cell r="O29" t="str">
            <v>-</v>
          </cell>
          <cell r="P29" t="str">
            <v>-</v>
          </cell>
          <cell r="Q29" t="str">
            <v>-</v>
          </cell>
          <cell r="R29" t="str">
            <v>-</v>
          </cell>
          <cell r="S29" t="str">
            <v>-</v>
          </cell>
          <cell r="T29" t="str">
            <v>-</v>
          </cell>
          <cell r="U29" t="str">
            <v>-</v>
          </cell>
          <cell r="V29" t="str">
            <v>-</v>
          </cell>
          <cell r="W29" t="str">
            <v>-</v>
          </cell>
          <cell r="X29" t="str">
            <v>-</v>
          </cell>
          <cell r="Y29" t="str">
            <v>-</v>
          </cell>
          <cell r="Z29" t="str">
            <v>-</v>
          </cell>
          <cell r="AA29" t="str">
            <v>-</v>
          </cell>
          <cell r="AB29" t="str">
            <v>-</v>
          </cell>
          <cell r="AC29" t="str">
            <v>-</v>
          </cell>
          <cell r="AD29">
            <v>15000</v>
          </cell>
          <cell r="AE29" t="str">
            <v>Aproveitamento hidrelétrico</v>
          </cell>
          <cell r="AF29" t="str">
            <v>Bacia Hidrográfica do Rio Taquari-Antas</v>
          </cell>
          <cell r="AG29" t="str">
            <v>Arroio São Marcos</v>
          </cell>
          <cell r="AH29" t="str">
            <v>-</v>
          </cell>
          <cell r="AI29" t="str">
            <v>Caxias do Sul</v>
          </cell>
          <cell r="AJ29" t="str">
            <v>ATRAVÉS DA RS 453 SAINDO DE CAXIAS DO SUL, INDO EM DIREÇÃO LESTE, A DISTRITO DE VILA SECA, ONDE SE PEGA A ENTRADA DA MARGEM ESQUERDA DA RS, EM DIREÇÃO AO MUNICÍPIO DE SÃO MARCOS, ATRAVÉS DE UMA ESTRADA VICINAL, SEGUINDO ENTÃO AO NORTE EM DIREÇÃO AO RIO SÃO MARCOS.</v>
          </cell>
          <cell r="AK29" t="str">
            <v>Seca</v>
          </cell>
          <cell r="AL29" t="str">
            <v>rafael@clearcap.com.br</v>
          </cell>
          <cell r="AM29">
            <v>55991582523</v>
          </cell>
          <cell r="AN29" t="str">
            <v>Não</v>
          </cell>
          <cell r="AO29" t="str">
            <v>-</v>
          </cell>
          <cell r="AP29" t="str">
            <v>Não</v>
          </cell>
          <cell r="AQ29" t="str">
            <v>-</v>
          </cell>
          <cell r="AR29" t="str">
            <v>-</v>
          </cell>
          <cell r="AS29" t="str">
            <v>-</v>
          </cell>
          <cell r="AT29" t="str">
            <v>-</v>
          </cell>
          <cell r="AU29" t="str">
            <v>-</v>
          </cell>
          <cell r="AV29" t="str">
            <v>Rafael Machado Kieling</v>
          </cell>
          <cell r="AW29" t="str">
            <v>013.347.090-33</v>
          </cell>
          <cell r="AX29" t="str">
            <v>Engenharia Civil</v>
          </cell>
          <cell r="AY29" t="str">
            <v>-</v>
          </cell>
          <cell r="AZ29" t="str">
            <v>Ponto 1</v>
          </cell>
          <cell r="BA29">
            <v>-29.023151932043501</v>
          </cell>
          <cell r="BB29">
            <v>-51.008040904998801</v>
          </cell>
        </row>
        <row r="30">
          <cell r="C30" t="str">
            <v>2020/002.866</v>
          </cell>
          <cell r="D30" t="str">
            <v>O-001.845/2020</v>
          </cell>
          <cell r="E30" t="str">
            <v>LINHA ONZE OESTE ENERGIA LTDA</v>
          </cell>
          <cell r="F30" t="str">
            <v>27.059.624/0001-30</v>
          </cell>
          <cell r="G30" t="str">
            <v>Água Superficial</v>
          </cell>
          <cell r="H30" t="str">
            <v>Barragem de nível</v>
          </cell>
          <cell r="I30" t="str">
            <v>Cadastro apenas da barragem</v>
          </cell>
          <cell r="J30" t="str">
            <v>Outorga</v>
          </cell>
          <cell r="K30" t="str">
            <v>Concedida</v>
          </cell>
          <cell r="L30" t="str">
            <v>-</v>
          </cell>
          <cell r="M30">
            <v>43880</v>
          </cell>
          <cell r="N30">
            <v>44144</v>
          </cell>
          <cell r="O30" t="str">
            <v>-</v>
          </cell>
          <cell r="P30" t="str">
            <v>-</v>
          </cell>
          <cell r="Q30" t="str">
            <v>-</v>
          </cell>
          <cell r="R30" t="str">
            <v>-</v>
          </cell>
          <cell r="S30" t="str">
            <v>-</v>
          </cell>
          <cell r="T30" t="str">
            <v>-</v>
          </cell>
          <cell r="U30" t="str">
            <v>-</v>
          </cell>
          <cell r="V30" t="str">
            <v>-</v>
          </cell>
          <cell r="W30" t="str">
            <v>-</v>
          </cell>
          <cell r="X30" t="str">
            <v>-</v>
          </cell>
          <cell r="Y30" t="str">
            <v>-</v>
          </cell>
          <cell r="Z30" t="str">
            <v>-</v>
          </cell>
          <cell r="AA30" t="str">
            <v>-</v>
          </cell>
          <cell r="AB30" t="str">
            <v>-</v>
          </cell>
          <cell r="AC30" t="str">
            <v>-</v>
          </cell>
          <cell r="AD30">
            <v>1141579.48</v>
          </cell>
          <cell r="AE30" t="str">
            <v>Aproveitamento hidrelétrico</v>
          </cell>
          <cell r="AF30" t="str">
            <v>Bacia Hidrográfica do Rio Ijuí</v>
          </cell>
          <cell r="AG30" t="str">
            <v>Rio Ijuí</v>
          </cell>
          <cell r="AH30" t="str">
            <v>-</v>
          </cell>
          <cell r="AI30" t="str">
            <v>Coronel Barros</v>
          </cell>
          <cell r="AJ30" t="str">
            <v>Para acessar o barramento da PCH, Partindo do trevo de entroncamento da
BR 285 Coronel Barros – RS, percorre-se 4.900 metros por esta última, no sentido
Coronel Barros / Ijuí, onde converge a esquerda adentrando na Linha 10 Oeste, pela
qual se percorre mais 3.650 metros até uma bifurcação da estrada. Toma-se à
direita percorrendo cerca de 300 metros até a propriedade de Oldemar Brissov, após
segue pela estrada de lavoura por mais cerca de 1.100 metros até o rio Ijuí. 
Para chegar a Casa de Força, partindo do Barramento segue-se em direção à
casa do Sr. Oldemar Brissov, retornando até a via principal (Linha 10 Oeste), assim
dobrando para a esquerda percorrendo cerca de 1400 metros até o primeiro
cruzamento, dobrando a direita e percorrendo mais 1000 metros, toma-se a direita
novamente por mais 780 metros e, depois dobra a esquerda numa estrada de
lavoura por mais 360 metros até o local de implantação da Casa de Força.</v>
          </cell>
          <cell r="AK30" t="str">
            <v>Coronel Barros</v>
          </cell>
          <cell r="AL30" t="str">
            <v>joao@ceriluz.com.br</v>
          </cell>
          <cell r="AM30">
            <v>5533319100</v>
          </cell>
          <cell r="AN30" t="str">
            <v>Não</v>
          </cell>
          <cell r="AO30" t="str">
            <v>-</v>
          </cell>
          <cell r="AP30" t="str">
            <v>Não</v>
          </cell>
          <cell r="AQ30" t="str">
            <v>-</v>
          </cell>
          <cell r="AR30" t="str">
            <v>-</v>
          </cell>
          <cell r="AS30" t="str">
            <v>-</v>
          </cell>
          <cell r="AT30" t="str">
            <v>-</v>
          </cell>
          <cell r="AU30" t="str">
            <v>-</v>
          </cell>
          <cell r="AV30" t="str">
            <v>Daniel Zonta</v>
          </cell>
          <cell r="AW30" t="str">
            <v>008.515.139-48</v>
          </cell>
          <cell r="AX30" t="str">
            <v>Engenharia Civil</v>
          </cell>
          <cell r="AY30" t="str">
            <v>5327640-1</v>
          </cell>
          <cell r="AZ30" t="str">
            <v>Ponto 1</v>
          </cell>
          <cell r="BA30">
            <v>-28.351112441777801</v>
          </cell>
          <cell r="BB30">
            <v>-54.004550019978502</v>
          </cell>
        </row>
        <row r="31">
          <cell r="C31" t="str">
            <v>2020/001.754</v>
          </cell>
          <cell r="D31" t="str">
            <v>O-000.956/2020</v>
          </cell>
          <cell r="E31" t="str">
            <v>BORTOLON AGROCOMERCIAL EIRELI</v>
          </cell>
          <cell r="F31" t="str">
            <v>00.376.956/0001-92</v>
          </cell>
          <cell r="G31" t="str">
            <v>Água Superficial</v>
          </cell>
          <cell r="H31" t="str">
            <v>Barragem de acumulação</v>
          </cell>
          <cell r="I31" t="str">
            <v>Cadastro apenas da barragem</v>
          </cell>
          <cell r="J31" t="str">
            <v>Outorga</v>
          </cell>
          <cell r="K31" t="str">
            <v>Concedida</v>
          </cell>
          <cell r="L31" t="str">
            <v>-</v>
          </cell>
          <cell r="M31">
            <v>43861</v>
          </cell>
          <cell r="N31">
            <v>43962</v>
          </cell>
          <cell r="O31" t="str">
            <v>-</v>
          </cell>
          <cell r="P31" t="str">
            <v>-</v>
          </cell>
          <cell r="Q31" t="str">
            <v>-</v>
          </cell>
          <cell r="R31" t="str">
            <v>-</v>
          </cell>
          <cell r="S31" t="str">
            <v>-</v>
          </cell>
          <cell r="T31" t="str">
            <v>-</v>
          </cell>
          <cell r="U31" t="str">
            <v>-</v>
          </cell>
          <cell r="V31" t="str">
            <v>-</v>
          </cell>
          <cell r="W31" t="str">
            <v>-</v>
          </cell>
          <cell r="X31" t="str">
            <v>-</v>
          </cell>
          <cell r="Y31" t="str">
            <v>-</v>
          </cell>
          <cell r="Z31" t="str">
            <v>-</v>
          </cell>
          <cell r="AA31" t="str">
            <v>-</v>
          </cell>
          <cell r="AB31" t="str">
            <v>-</v>
          </cell>
          <cell r="AC31" t="str">
            <v>-</v>
          </cell>
          <cell r="AD31">
            <v>20588.400000000001</v>
          </cell>
          <cell r="AE31" t="str">
            <v>Aproveitamento hidrelétrico</v>
          </cell>
          <cell r="AF31" t="str">
            <v>Bacia Hidrográfica dos Rios Apuaê - Inhandava</v>
          </cell>
          <cell r="AG31" t="str">
            <v>Rio Socorro</v>
          </cell>
          <cell r="AH31" t="str">
            <v>-</v>
          </cell>
          <cell r="AI31" t="str">
            <v>Vacaria</v>
          </cell>
          <cell r="AJ31" t="str">
            <v>PONTO DE PARTIDA: UERGS - Av. Antônio Ribeiro Branco, 1060 - Parque dos Rodeios, Vacaria - RS, 95200-000 (Coordenadas de referência:  28°29'45.90"S,  50°55'16.96"W, Datum SIRGAS2000)
&gt; Siga na direção nordeste na Av. Antônio Ribeiro Branco em direção à Av. Siqueira Campos - 76 m
&gt; Vire à direita na 1ª rua transversal para Av. Siqueira Campos - 500 m
&gt; Vire à esquerda na BR-116 - Estrada com pedágio em alguns trechos - 16,8 km
&gt; Vire à esquerda - 2,5 km
&gt; Vire à esquerda - 11 m
&gt; Curva suave à direita - 6,2 km
PONTO DE CHEGADA:  Fazenda Três Marias, Distrito Bela Vista, Vacaria - RS, 95200-000 (Coordenadas de referência:  28°17'57.59"S,   50°51'19.71"W, Datum SIRGAS2000)
&gt; Tempo aproximado de percurso (Km): 24 min (26,0 km)</v>
          </cell>
          <cell r="AK31" t="str">
            <v>Bela Vista</v>
          </cell>
          <cell r="AL31" t="str">
            <v>bortolon@bortolon.com.br</v>
          </cell>
          <cell r="AM31">
            <v>5435111500</v>
          </cell>
          <cell r="AN31" t="str">
            <v>Não</v>
          </cell>
          <cell r="AO31" t="str">
            <v>-</v>
          </cell>
          <cell r="AP31" t="str">
            <v>Não</v>
          </cell>
          <cell r="AQ31" t="str">
            <v>-</v>
          </cell>
          <cell r="AR31" t="str">
            <v>-</v>
          </cell>
          <cell r="AS31" t="str">
            <v>-</v>
          </cell>
          <cell r="AT31" t="str">
            <v>-</v>
          </cell>
          <cell r="AU31" t="str">
            <v>-</v>
          </cell>
          <cell r="AV31" t="str">
            <v>Edesio Alvaro Bortolon</v>
          </cell>
          <cell r="AW31" t="str">
            <v>385.825.890-34</v>
          </cell>
          <cell r="AX31" t="str">
            <v>Engenharia Civil</v>
          </cell>
          <cell r="AY31">
            <v>8967823</v>
          </cell>
          <cell r="AZ31" t="str">
            <v>Ponto 1</v>
          </cell>
          <cell r="BA31">
            <v>-28.299082143352098</v>
          </cell>
          <cell r="BB31">
            <v>-50.855970137781703</v>
          </cell>
        </row>
        <row r="32">
          <cell r="C32" t="str">
            <v>2020/001.523</v>
          </cell>
          <cell r="D32" t="str">
            <v>R-000.836/2020</v>
          </cell>
          <cell r="E32" t="str">
            <v>ENERBIO SERVICOS DE ENGENHARIA LTDA</v>
          </cell>
          <cell r="F32" t="str">
            <v>05.385.865/0001-37</v>
          </cell>
          <cell r="G32" t="str">
            <v>Água Superficial</v>
          </cell>
          <cell r="H32" t="str">
            <v>Barragem de nível</v>
          </cell>
          <cell r="I32" t="str">
            <v>Cadastro apenas da barragem</v>
          </cell>
          <cell r="J32" t="str">
            <v>Reserva de disponibilidade hídrica</v>
          </cell>
          <cell r="K32" t="str">
            <v>Concedida</v>
          </cell>
          <cell r="L32" t="str">
            <v>-</v>
          </cell>
          <cell r="M32">
            <v>43858</v>
          </cell>
          <cell r="N32">
            <v>43930</v>
          </cell>
          <cell r="O32" t="str">
            <v>-</v>
          </cell>
          <cell r="P32" t="str">
            <v>-</v>
          </cell>
          <cell r="Q32" t="str">
            <v>-</v>
          </cell>
          <cell r="R32" t="str">
            <v>-</v>
          </cell>
          <cell r="S32" t="str">
            <v>-</v>
          </cell>
          <cell r="T32" t="str">
            <v>-</v>
          </cell>
          <cell r="U32" t="str">
            <v>-</v>
          </cell>
          <cell r="V32" t="str">
            <v>-</v>
          </cell>
          <cell r="W32" t="str">
            <v>-</v>
          </cell>
          <cell r="X32" t="str">
            <v>-</v>
          </cell>
          <cell r="Y32" t="str">
            <v>-</v>
          </cell>
          <cell r="Z32" t="str">
            <v>-</v>
          </cell>
          <cell r="AA32" t="str">
            <v>-</v>
          </cell>
          <cell r="AB32" t="str">
            <v>-</v>
          </cell>
          <cell r="AC32" t="str">
            <v>-</v>
          </cell>
          <cell r="AD32">
            <v>300000</v>
          </cell>
          <cell r="AE32" t="str">
            <v>Aproveitamento hidrelétrico</v>
          </cell>
          <cell r="AF32" t="str">
            <v>Bacia Hidrográfica do Rio da Várzea</v>
          </cell>
          <cell r="AG32" t="str">
            <v>Rio Fortaleza</v>
          </cell>
          <cell r="AH32" t="str">
            <v>-</v>
          </cell>
          <cell r="AI32" t="str">
            <v>Erval Seco</v>
          </cell>
          <cell r="AJ32" t="str">
            <v>Saindo da sede do municipio de Taquaruçu do Sul em direçao a comunidade da linha Barra do Fortaleza se percorre aproximadamente 9 km até a sede da comunidade, passando pela mesma se percorre em torno de mais 1,5 km até a propriedade.</v>
          </cell>
          <cell r="AK32" t="str">
            <v>Fortaleza</v>
          </cell>
          <cell r="AL32" t="str">
            <v>jhulie@enerbioenergia.com.br</v>
          </cell>
          <cell r="AM32">
            <v>5130294133</v>
          </cell>
          <cell r="AN32" t="str">
            <v>Não</v>
          </cell>
          <cell r="AO32" t="str">
            <v>-</v>
          </cell>
          <cell r="AP32" t="str">
            <v>Não</v>
          </cell>
          <cell r="AQ32" t="str">
            <v>-</v>
          </cell>
          <cell r="AR32" t="str">
            <v>-</v>
          </cell>
          <cell r="AS32" t="str">
            <v>-</v>
          </cell>
          <cell r="AT32" t="str">
            <v>-</v>
          </cell>
          <cell r="AU32" t="str">
            <v>-</v>
          </cell>
          <cell r="AV32" t="str">
            <v>Luiz Antonio Leão</v>
          </cell>
          <cell r="AW32" t="str">
            <v>306.586.160-72</v>
          </cell>
          <cell r="AX32" t="str">
            <v>Engenharia Mecânica</v>
          </cell>
          <cell r="AY32" t="str">
            <v>-</v>
          </cell>
          <cell r="AZ32" t="str">
            <v>Ponto 1</v>
          </cell>
          <cell r="BA32">
            <v>-27.418600000000001</v>
          </cell>
          <cell r="BB32">
            <v>-53.547199999999997</v>
          </cell>
        </row>
        <row r="33">
          <cell r="C33" t="str">
            <v>2020/000.536</v>
          </cell>
          <cell r="D33" t="str">
            <v>-</v>
          </cell>
          <cell r="E33" t="str">
            <v>USINA HIDRELETRICA SUZANA I LTDA</v>
          </cell>
          <cell r="F33" t="str">
            <v>10.297.868/0001-59</v>
          </cell>
          <cell r="G33" t="str">
            <v>Água Superficial</v>
          </cell>
          <cell r="H33" t="str">
            <v>Barragem de nível</v>
          </cell>
          <cell r="I33" t="str">
            <v>Cadastro apenas da barragem</v>
          </cell>
          <cell r="J33" t="str">
            <v>Cadastro</v>
          </cell>
          <cell r="K33" t="str">
            <v>Aguardando análise</v>
          </cell>
          <cell r="L33" t="str">
            <v>-</v>
          </cell>
          <cell r="M33">
            <v>43843</v>
          </cell>
          <cell r="N33">
            <v>44041</v>
          </cell>
          <cell r="O33" t="str">
            <v>-</v>
          </cell>
          <cell r="P33" t="str">
            <v>-</v>
          </cell>
          <cell r="Q33" t="str">
            <v>-</v>
          </cell>
          <cell r="R33" t="str">
            <v>-</v>
          </cell>
          <cell r="S33" t="str">
            <v>-</v>
          </cell>
          <cell r="T33" t="str">
            <v>-</v>
          </cell>
          <cell r="U33" t="str">
            <v>-</v>
          </cell>
          <cell r="V33" t="str">
            <v>-</v>
          </cell>
          <cell r="W33" t="str">
            <v>-</v>
          </cell>
          <cell r="X33" t="str">
            <v>-</v>
          </cell>
          <cell r="Y33" t="str">
            <v>-</v>
          </cell>
          <cell r="Z33" t="str">
            <v>-</v>
          </cell>
          <cell r="AA33" t="str">
            <v>-</v>
          </cell>
          <cell r="AB33" t="str">
            <v>-</v>
          </cell>
          <cell r="AC33" t="str">
            <v>-</v>
          </cell>
          <cell r="AD33">
            <v>246398</v>
          </cell>
          <cell r="AE33" t="str">
            <v>Aproveitamento hidrelétrico</v>
          </cell>
          <cell r="AF33" t="str">
            <v>Bacia Hidrográfica dos Rios Apuaê - Inhandava</v>
          </cell>
          <cell r="AG33" t="str">
            <v>Rio Suzana</v>
          </cell>
          <cell r="AH33" t="str">
            <v>-</v>
          </cell>
          <cell r="AI33" t="str">
            <v>Gaurama</v>
          </cell>
          <cell r="AJ33" t="str">
            <v>O acesso ocorre pela município de Gaurama, partindo para o Interior na linha dois, Secção Suzana.</v>
          </cell>
          <cell r="AK33" t="str">
            <v>Gaurama</v>
          </cell>
          <cell r="AL33" t="str">
            <v>luislando@carlon.com.br</v>
          </cell>
          <cell r="AM33">
            <v>5433212499</v>
          </cell>
          <cell r="AN33" t="str">
            <v>Não</v>
          </cell>
          <cell r="AO33" t="str">
            <v>-</v>
          </cell>
          <cell r="AP33" t="str">
            <v>Não</v>
          </cell>
          <cell r="AQ33" t="str">
            <v>-</v>
          </cell>
          <cell r="AR33" t="str">
            <v>-</v>
          </cell>
          <cell r="AS33" t="str">
            <v>-</v>
          </cell>
          <cell r="AT33" t="str">
            <v>-</v>
          </cell>
          <cell r="AU33" t="str">
            <v>-</v>
          </cell>
          <cell r="AV33" t="str">
            <v>Bruna Goi Fanck</v>
          </cell>
          <cell r="AW33" t="str">
            <v>021.444.910-62</v>
          </cell>
          <cell r="AX33" t="str">
            <v>Engenharia Civil</v>
          </cell>
          <cell r="AY33">
            <v>10771656</v>
          </cell>
          <cell r="AZ33" t="str">
            <v>Centro barramento</v>
          </cell>
          <cell r="BA33">
            <v>-27.515259790880201</v>
          </cell>
          <cell r="BB33">
            <v>-52.082783435041001</v>
          </cell>
        </row>
        <row r="34">
          <cell r="C34" t="str">
            <v>2020/000.360</v>
          </cell>
          <cell r="D34" t="str">
            <v>O-001.790/2020</v>
          </cell>
          <cell r="E34" t="str">
            <v>COOPERATIVA DE DESENVOLVIMENTO SOCIAL ENTRE RIOS LTDA.</v>
          </cell>
          <cell r="F34" t="str">
            <v>10.415.935/0001-92</v>
          </cell>
          <cell r="G34" t="str">
            <v>Água Superficial</v>
          </cell>
          <cell r="H34" t="str">
            <v>Barragem de nível</v>
          </cell>
          <cell r="I34" t="str">
            <v>Cadastro apenas da barragem</v>
          </cell>
          <cell r="J34" t="str">
            <v>Outorga</v>
          </cell>
          <cell r="K34" t="str">
            <v>Concedida</v>
          </cell>
          <cell r="L34" t="str">
            <v>-</v>
          </cell>
          <cell r="M34">
            <v>43839</v>
          </cell>
          <cell r="N34">
            <v>43892</v>
          </cell>
          <cell r="O34" t="str">
            <v>-</v>
          </cell>
          <cell r="P34" t="str">
            <v>-</v>
          </cell>
          <cell r="Q34" t="str">
            <v>-</v>
          </cell>
          <cell r="R34" t="str">
            <v>-</v>
          </cell>
          <cell r="S34" t="str">
            <v>-</v>
          </cell>
          <cell r="T34" t="str">
            <v>-</v>
          </cell>
          <cell r="U34" t="str">
            <v>-</v>
          </cell>
          <cell r="V34" t="str">
            <v>-</v>
          </cell>
          <cell r="W34" t="str">
            <v>-</v>
          </cell>
          <cell r="X34" t="str">
            <v>-</v>
          </cell>
          <cell r="Y34" t="str">
            <v>-</v>
          </cell>
          <cell r="Z34" t="str">
            <v>-</v>
          </cell>
          <cell r="AA34" t="str">
            <v>-</v>
          </cell>
          <cell r="AB34" t="str">
            <v>-</v>
          </cell>
          <cell r="AC34" t="str">
            <v>-</v>
          </cell>
          <cell r="AD34">
            <v>280000</v>
          </cell>
          <cell r="AE34" t="str">
            <v>Aproveitamento hidrelétrico</v>
          </cell>
          <cell r="AF34" t="str">
            <v>Bacia Hidrográfica dos Rios Turvo - Santa Rosa - Santo Cristo</v>
          </cell>
          <cell r="AG34" t="str">
            <v>Rio Buricá</v>
          </cell>
          <cell r="AH34" t="str">
            <v>-</v>
          </cell>
          <cell r="AI34" t="str">
            <v>Inhacorá</v>
          </cell>
          <cell r="AJ34" t="str">
            <v>Acesso via RS-342, próximo ao km 58.
Seguir em direção à sede do município de Inhacorá. Após a ponte sobre o rio Buricá virar à esquerda.
Trajeto em estrada não pavimentada de 10,3 km até o portão principal da CGH Buricá.
Placas identificando as direções para acesso à CGH Buricá estão instaladas ao longo das vias.</v>
          </cell>
          <cell r="AK34" t="str">
            <v>Inhacorá</v>
          </cell>
          <cell r="AL34" t="str">
            <v>energias2regulacao@gmail.com</v>
          </cell>
          <cell r="AM34">
            <v>5533326542</v>
          </cell>
          <cell r="AN34" t="str">
            <v>Não</v>
          </cell>
          <cell r="AO34" t="str">
            <v>-</v>
          </cell>
          <cell r="AP34" t="str">
            <v>Não</v>
          </cell>
          <cell r="AQ34" t="str">
            <v>-</v>
          </cell>
          <cell r="AR34" t="str">
            <v>-</v>
          </cell>
          <cell r="AS34" t="str">
            <v>-</v>
          </cell>
          <cell r="AT34" t="str">
            <v>-</v>
          </cell>
          <cell r="AU34" t="str">
            <v>-</v>
          </cell>
          <cell r="AV34" t="str">
            <v>ALEXANDRE BORTOLOTTO TORTATO</v>
          </cell>
          <cell r="AW34" t="str">
            <v>020.391.189-00</v>
          </cell>
          <cell r="AX34" t="str">
            <v>Engenharia Elétrica</v>
          </cell>
          <cell r="AY34" t="str">
            <v>6390614-4</v>
          </cell>
          <cell r="AZ34" t="str">
            <v>Ponto 1</v>
          </cell>
          <cell r="BA34">
            <v>-27.897197517436901</v>
          </cell>
          <cell r="BB34">
            <v>-54.107515811920202</v>
          </cell>
        </row>
        <row r="35">
          <cell r="C35" t="str">
            <v>2019/025.605</v>
          </cell>
          <cell r="D35" t="str">
            <v>R-000.837/2020</v>
          </cell>
          <cell r="E35" t="str">
            <v>CONSTRUNÍVEL ENERGIAS RENOVÁVEIS LTDA</v>
          </cell>
          <cell r="F35" t="str">
            <v>16.456.838/0001-24</v>
          </cell>
          <cell r="G35" t="str">
            <v>Água Superficial</v>
          </cell>
          <cell r="H35" t="str">
            <v>Barragem de acumulação</v>
          </cell>
          <cell r="I35" t="str">
            <v>Cadastro apenas da barragem</v>
          </cell>
          <cell r="J35" t="str">
            <v>Reserva de disponibilidade hídrica</v>
          </cell>
          <cell r="K35" t="str">
            <v>Concedida</v>
          </cell>
          <cell r="L35" t="str">
            <v>-</v>
          </cell>
          <cell r="M35">
            <v>43816</v>
          </cell>
          <cell r="N35">
            <v>43929</v>
          </cell>
          <cell r="O35" t="str">
            <v>-</v>
          </cell>
          <cell r="P35" t="str">
            <v>-</v>
          </cell>
          <cell r="Q35" t="str">
            <v>-</v>
          </cell>
          <cell r="R35" t="str">
            <v>-</v>
          </cell>
          <cell r="S35" t="str">
            <v>-</v>
          </cell>
          <cell r="T35" t="str">
            <v>-</v>
          </cell>
          <cell r="U35" t="str">
            <v>-</v>
          </cell>
          <cell r="V35" t="str">
            <v>-</v>
          </cell>
          <cell r="W35" t="str">
            <v>-</v>
          </cell>
          <cell r="X35" t="str">
            <v>-</v>
          </cell>
          <cell r="Y35" t="str">
            <v>-</v>
          </cell>
          <cell r="Z35" t="str">
            <v>-</v>
          </cell>
          <cell r="AA35" t="str">
            <v>-</v>
          </cell>
          <cell r="AB35" t="str">
            <v>-</v>
          </cell>
          <cell r="AC35" t="str">
            <v>-</v>
          </cell>
          <cell r="AD35">
            <v>0</v>
          </cell>
          <cell r="AE35" t="str">
            <v>Aproveitamento hidrelétrico</v>
          </cell>
          <cell r="AF35" t="str">
            <v>Bacia Hidrográfica dos Rios Apuaê - Inhandava</v>
          </cell>
          <cell r="AG35" t="str">
            <v>Arroio da Glória</v>
          </cell>
          <cell r="AH35" t="str">
            <v>-</v>
          </cell>
          <cell r="AI35" t="str">
            <v>Pinhal da Serra</v>
          </cell>
          <cell r="AJ35" t="str">
            <v>Partindo do município de Pinhal da Serra, siga na direção sul, na Av. Luiz Pessoa da Silva neto (RS-456), em direção a Rua Sandy Antônio Arnold por uma distância de 2,2 Km.  Após, vire a direita, seguindo por 1,0 Km em um acesso vicinal, virando a esquerda, siga por mais 4,3 Km, virando à direita seguindo por 900 m, virando a esquerda seguindo por 10,6 Km até o local da CGH São Jorge.</v>
          </cell>
          <cell r="AK35" t="str">
            <v>Pinhal da Serra</v>
          </cell>
          <cell r="AL35" t="str">
            <v>energias@construnivelconstrutora.com.br</v>
          </cell>
          <cell r="AM35">
            <v>49999622332</v>
          </cell>
          <cell r="AN35" t="str">
            <v>Não</v>
          </cell>
          <cell r="AO35" t="str">
            <v>-</v>
          </cell>
          <cell r="AP35" t="str">
            <v>Não</v>
          </cell>
          <cell r="AQ35" t="str">
            <v>-</v>
          </cell>
          <cell r="AR35" t="str">
            <v>-</v>
          </cell>
          <cell r="AS35" t="str">
            <v>-</v>
          </cell>
          <cell r="AT35" t="str">
            <v>-</v>
          </cell>
          <cell r="AU35" t="str">
            <v>-</v>
          </cell>
          <cell r="AV35" t="str">
            <v>MARCOS CORADI FAVERO</v>
          </cell>
          <cell r="AW35" t="str">
            <v>068.835.179-44</v>
          </cell>
          <cell r="AX35" t="str">
            <v>Engenharia Civil</v>
          </cell>
          <cell r="AY35" t="str">
            <v>-</v>
          </cell>
          <cell r="AZ35" t="str">
            <v>Ponto 1</v>
          </cell>
          <cell r="BA35">
            <v>-27.822132359353098</v>
          </cell>
          <cell r="BB35">
            <v>-51.2537617065137</v>
          </cell>
        </row>
        <row r="36">
          <cell r="C36" t="str">
            <v>2019/024.861</v>
          </cell>
          <cell r="D36" t="str">
            <v>R-001.333/2020</v>
          </cell>
          <cell r="E36" t="str">
            <v>Bernardo José Geração de Energia Ltda</v>
          </cell>
          <cell r="F36" t="str">
            <v>31.854.363/0001-18</v>
          </cell>
          <cell r="G36" t="str">
            <v>Água Superficial</v>
          </cell>
          <cell r="H36" t="str">
            <v>Barragem de nível</v>
          </cell>
          <cell r="I36" t="str">
            <v>Cadastro apenas da barragem</v>
          </cell>
          <cell r="J36" t="str">
            <v>Reserva de disponibilidade hídrica</v>
          </cell>
          <cell r="K36" t="str">
            <v>Concedida</v>
          </cell>
          <cell r="L36" t="str">
            <v>-</v>
          </cell>
          <cell r="M36">
            <v>43809</v>
          </cell>
          <cell r="N36">
            <v>44001</v>
          </cell>
          <cell r="O36" t="str">
            <v>-</v>
          </cell>
          <cell r="P36" t="str">
            <v>-</v>
          </cell>
          <cell r="Q36" t="str">
            <v>-</v>
          </cell>
          <cell r="R36" t="str">
            <v>-</v>
          </cell>
          <cell r="S36" t="str">
            <v>-</v>
          </cell>
          <cell r="T36" t="str">
            <v>-</v>
          </cell>
          <cell r="U36" t="str">
            <v>-</v>
          </cell>
          <cell r="V36" t="str">
            <v>-</v>
          </cell>
          <cell r="W36" t="str">
            <v>-</v>
          </cell>
          <cell r="X36" t="str">
            <v>-</v>
          </cell>
          <cell r="Y36" t="str">
            <v>-</v>
          </cell>
          <cell r="Z36" t="str">
            <v>-</v>
          </cell>
          <cell r="AA36" t="str">
            <v>-</v>
          </cell>
          <cell r="AB36" t="str">
            <v>-</v>
          </cell>
          <cell r="AC36" t="str">
            <v>-</v>
          </cell>
          <cell r="AD36">
            <v>2408</v>
          </cell>
          <cell r="AE36" t="str">
            <v>Aproveitamento hidrelétrico</v>
          </cell>
          <cell r="AF36" t="str">
            <v>Bacia Hidrográfica dos Rios Apuaê - Inhandava</v>
          </cell>
          <cell r="AG36" t="str">
            <v>Rio Bernardo José</v>
          </cell>
          <cell r="AH36" t="str">
            <v>-</v>
          </cell>
          <cell r="AI36" t="str">
            <v>Pinhal da Serra</v>
          </cell>
          <cell r="AJ36" t="str">
            <v>O acesso até se dá partindo do Distrito de Pontão pela BR 470, sentido norte (Barracão-RS) por 6,8 km em estrada de asfalto, após, converte à direita em um trevo, seguindo por estradas cascalhadas denominada Pé de Prata, por 5,6 km até uma encruzilhada. Imediatamente, continua pela estrada principal levemente a direita, onde seguirá por 3,6 km até o Rio Bernardo José, onde deverá ser atravessado por uma Balsa no local, após, segue por 4,6 km e logo em seguida segue a direita, por 2,5 km, até a entrada da propriedade.</v>
          </cell>
          <cell r="AK36" t="str">
            <v>Pinhal da Serra</v>
          </cell>
          <cell r="AL36" t="str">
            <v>leonardo@esbengenharia.com</v>
          </cell>
          <cell r="AM36">
            <v>4934330788</v>
          </cell>
          <cell r="AN36" t="str">
            <v>Não</v>
          </cell>
          <cell r="AO36" t="str">
            <v>-</v>
          </cell>
          <cell r="AP36" t="str">
            <v>Não</v>
          </cell>
          <cell r="AQ36" t="str">
            <v>-</v>
          </cell>
          <cell r="AR36" t="str">
            <v>-</v>
          </cell>
          <cell r="AS36" t="str">
            <v>-</v>
          </cell>
          <cell r="AT36" t="str">
            <v>-</v>
          </cell>
          <cell r="AU36" t="str">
            <v>-</v>
          </cell>
          <cell r="AV36" t="str">
            <v>Thiago Dal Santo</v>
          </cell>
          <cell r="AW36" t="str">
            <v>009.283.199-03</v>
          </cell>
          <cell r="AX36" t="str">
            <v>Engenharia Civil</v>
          </cell>
          <cell r="AY36" t="str">
            <v>-</v>
          </cell>
          <cell r="AZ36" t="str">
            <v>Ponto 1</v>
          </cell>
          <cell r="BA36">
            <v>-27.862100000000002</v>
          </cell>
          <cell r="BB36">
            <v>-51.360399999999998</v>
          </cell>
        </row>
        <row r="37">
          <cell r="C37" t="str">
            <v>2019/023.469</v>
          </cell>
          <cell r="D37" t="str">
            <v>R-000.838/2020</v>
          </cell>
          <cell r="E37" t="str">
            <v>ENERBIO SERVICOS DE ENGENHARIA LTDA</v>
          </cell>
          <cell r="F37" t="str">
            <v>05.385.865/0001-37</v>
          </cell>
          <cell r="G37" t="str">
            <v>Água Superficial</v>
          </cell>
          <cell r="H37" t="str">
            <v>Barragem de nível</v>
          </cell>
          <cell r="I37" t="str">
            <v>Cadastro apenas da barragem</v>
          </cell>
          <cell r="J37" t="str">
            <v>Reserva de disponibilidade hídrica</v>
          </cell>
          <cell r="K37" t="str">
            <v>Concedida</v>
          </cell>
          <cell r="L37" t="str">
            <v>-</v>
          </cell>
          <cell r="M37">
            <v>43794</v>
          </cell>
          <cell r="N37">
            <v>43936</v>
          </cell>
          <cell r="O37" t="str">
            <v>-</v>
          </cell>
          <cell r="P37" t="str">
            <v>-</v>
          </cell>
          <cell r="Q37" t="str">
            <v>-</v>
          </cell>
          <cell r="R37" t="str">
            <v>-</v>
          </cell>
          <cell r="S37" t="str">
            <v>-</v>
          </cell>
          <cell r="T37" t="str">
            <v>-</v>
          </cell>
          <cell r="U37" t="str">
            <v>-</v>
          </cell>
          <cell r="V37" t="str">
            <v>-</v>
          </cell>
          <cell r="W37" t="str">
            <v>-</v>
          </cell>
          <cell r="X37" t="str">
            <v>-</v>
          </cell>
          <cell r="Y37" t="str">
            <v>-</v>
          </cell>
          <cell r="Z37" t="str">
            <v>-</v>
          </cell>
          <cell r="AA37" t="str">
            <v>-</v>
          </cell>
          <cell r="AB37" t="str">
            <v>-</v>
          </cell>
          <cell r="AC37" t="str">
            <v>-</v>
          </cell>
          <cell r="AD37">
            <v>799473</v>
          </cell>
          <cell r="AE37" t="str">
            <v>Aproveitamento hidrelétrico</v>
          </cell>
          <cell r="AF37" t="str">
            <v>Bacia Hidrográfica do Rio Taquari-Antas</v>
          </cell>
          <cell r="AG37" t="str">
            <v>Arroio São Marcos</v>
          </cell>
          <cell r="AH37" t="str">
            <v>-</v>
          </cell>
          <cell r="AI37" t="str">
            <v>São Marcos</v>
          </cell>
          <cell r="AJ37" t="str">
            <v>O empreendimento faz a divisa dos municípios de Flores da Cunha e São Marcos, estando a uma distância de em torno de 120 km de Porto Alegre, o acesso se dá atraves das rodovias BR 116, seguindo pela RS 340, e após pela RS 453. Coordenadas: Barramento: -29,018700 -51,121900; Casa de Força: - 29,000700 -51,126900</v>
          </cell>
          <cell r="AK37" t="str">
            <v>São Marcos</v>
          </cell>
          <cell r="AL37" t="str">
            <v>jhulie@enerbioenergia.com.br</v>
          </cell>
          <cell r="AM37">
            <v>5130294133</v>
          </cell>
          <cell r="AN37" t="str">
            <v>Não</v>
          </cell>
          <cell r="AO37" t="str">
            <v>-</v>
          </cell>
          <cell r="AP37" t="str">
            <v>Não</v>
          </cell>
          <cell r="AQ37" t="str">
            <v>-</v>
          </cell>
          <cell r="AR37" t="str">
            <v>-</v>
          </cell>
          <cell r="AS37" t="str">
            <v>-</v>
          </cell>
          <cell r="AT37" t="str">
            <v>-</v>
          </cell>
          <cell r="AU37" t="str">
            <v>-</v>
          </cell>
          <cell r="AV37" t="str">
            <v>Rafael André Wiest</v>
          </cell>
          <cell r="AW37" t="str">
            <v>989.773.420-15</v>
          </cell>
          <cell r="AX37" t="str">
            <v>Engenharia Civil</v>
          </cell>
          <cell r="AY37" t="str">
            <v>-</v>
          </cell>
          <cell r="AZ37" t="str">
            <v>Ponto 1</v>
          </cell>
          <cell r="BA37">
            <v>-29.018648690389501</v>
          </cell>
          <cell r="BB37">
            <v>-51.122088432311998</v>
          </cell>
        </row>
        <row r="38">
          <cell r="C38" t="str">
            <v>2019/022.994</v>
          </cell>
          <cell r="D38" t="str">
            <v>O-001.710/2020</v>
          </cell>
          <cell r="E38" t="str">
            <v>ALS GERAÇÃO DE ENERGIA SPE LTDA</v>
          </cell>
          <cell r="F38" t="str">
            <v>27.235.547/0001-22</v>
          </cell>
          <cell r="G38" t="str">
            <v>Água Superficial</v>
          </cell>
          <cell r="H38" t="str">
            <v>Barragem de nível</v>
          </cell>
          <cell r="I38" t="str">
            <v>Cadastro apenas da barragem</v>
          </cell>
          <cell r="J38" t="str">
            <v>Outorga</v>
          </cell>
          <cell r="K38" t="str">
            <v>Concedida</v>
          </cell>
          <cell r="L38" t="str">
            <v>-</v>
          </cell>
          <cell r="M38">
            <v>43789</v>
          </cell>
          <cell r="N38">
            <v>43882</v>
          </cell>
          <cell r="O38" t="str">
            <v>-</v>
          </cell>
          <cell r="P38" t="str">
            <v>-</v>
          </cell>
          <cell r="Q38" t="str">
            <v>-</v>
          </cell>
          <cell r="R38" t="str">
            <v>-</v>
          </cell>
          <cell r="S38" t="str">
            <v>-</v>
          </cell>
          <cell r="T38" t="str">
            <v>-</v>
          </cell>
          <cell r="U38" t="str">
            <v>-</v>
          </cell>
          <cell r="V38" t="str">
            <v>-</v>
          </cell>
          <cell r="W38" t="str">
            <v>-</v>
          </cell>
          <cell r="X38" t="str">
            <v>-</v>
          </cell>
          <cell r="Y38" t="str">
            <v>-</v>
          </cell>
          <cell r="Z38" t="str">
            <v>-</v>
          </cell>
          <cell r="AA38" t="str">
            <v>-</v>
          </cell>
          <cell r="AB38" t="str">
            <v>-</v>
          </cell>
          <cell r="AC38" t="str">
            <v>-</v>
          </cell>
          <cell r="AD38">
            <v>145515</v>
          </cell>
          <cell r="AE38" t="str">
            <v>Aproveitamento hidrelétrico</v>
          </cell>
          <cell r="AF38" t="str">
            <v>Bacia Hidrográfica do Rio Taquari-Antas</v>
          </cell>
          <cell r="AG38" t="str">
            <v>Arroio Estrela</v>
          </cell>
          <cell r="AH38" t="str">
            <v>-</v>
          </cell>
          <cell r="AI38" t="str">
            <v>Estrela</v>
          </cell>
          <cell r="AJ38" t="str">
            <v>Acesso pela BR 386 na fábrica da Prost Beer. Após 1km em estrada asfaltada, acesso a esquerda por estrada não pavimentada.</v>
          </cell>
          <cell r="AK38" t="str">
            <v>Costão</v>
          </cell>
          <cell r="AL38" t="str">
            <v>LEANDRO_chiste_pinto@yahoo.com.br</v>
          </cell>
          <cell r="AM38">
            <v>51989463900</v>
          </cell>
          <cell r="AN38" t="str">
            <v>Não</v>
          </cell>
          <cell r="AO38" t="str">
            <v>-</v>
          </cell>
          <cell r="AP38" t="str">
            <v>Não</v>
          </cell>
          <cell r="AQ38" t="str">
            <v>-</v>
          </cell>
          <cell r="AR38" t="str">
            <v>-</v>
          </cell>
          <cell r="AS38" t="str">
            <v>-</v>
          </cell>
          <cell r="AT38" t="str">
            <v>-</v>
          </cell>
          <cell r="AU38" t="str">
            <v>-</v>
          </cell>
          <cell r="AV38" t="str">
            <v>Camille Nassar</v>
          </cell>
          <cell r="AW38" t="str">
            <v>323.321.909-10</v>
          </cell>
          <cell r="AX38" t="str">
            <v>Engenharia Civil</v>
          </cell>
          <cell r="AY38">
            <v>9631657</v>
          </cell>
          <cell r="AZ38" t="str">
            <v>Ponto 1</v>
          </cell>
          <cell r="BA38">
            <v>-29.521338644913701</v>
          </cell>
          <cell r="BB38">
            <v>-51.905744075775097</v>
          </cell>
        </row>
        <row r="39">
          <cell r="C39" t="str">
            <v>2019/022.169</v>
          </cell>
          <cell r="D39" t="str">
            <v>R-001.741/2020</v>
          </cell>
          <cell r="E39" t="str">
            <v>GUARITA GERADORA DE ENERGIA LTDA</v>
          </cell>
          <cell r="F39" t="str">
            <v>08.387.827/0001-01</v>
          </cell>
          <cell r="G39" t="str">
            <v>Água Superficial</v>
          </cell>
          <cell r="H39" t="str">
            <v>Barragem de nível</v>
          </cell>
          <cell r="I39" t="str">
            <v>Cadastro apenas da barragem</v>
          </cell>
          <cell r="J39" t="str">
            <v>Reserva de disponibilidade hídrica</v>
          </cell>
          <cell r="K39" t="str">
            <v>Concedida</v>
          </cell>
          <cell r="L39" t="str">
            <v>-</v>
          </cell>
          <cell r="M39">
            <v>43780</v>
          </cell>
          <cell r="N39">
            <v>44118</v>
          </cell>
          <cell r="O39" t="str">
            <v>-</v>
          </cell>
          <cell r="P39" t="str">
            <v>-</v>
          </cell>
          <cell r="Q39" t="str">
            <v>-</v>
          </cell>
          <cell r="R39" t="str">
            <v>-</v>
          </cell>
          <cell r="S39" t="str">
            <v>-</v>
          </cell>
          <cell r="T39" t="str">
            <v>-</v>
          </cell>
          <cell r="U39" t="str">
            <v>-</v>
          </cell>
          <cell r="V39" t="str">
            <v>-</v>
          </cell>
          <cell r="W39" t="str">
            <v>-</v>
          </cell>
          <cell r="X39" t="str">
            <v>-</v>
          </cell>
          <cell r="Y39" t="str">
            <v>-</v>
          </cell>
          <cell r="Z39" t="str">
            <v>-</v>
          </cell>
          <cell r="AA39" t="str">
            <v>-</v>
          </cell>
          <cell r="AB39" t="str">
            <v>-</v>
          </cell>
          <cell r="AC39" t="str">
            <v>-</v>
          </cell>
          <cell r="AD39">
            <v>412937.08</v>
          </cell>
          <cell r="AE39" t="str">
            <v>Aproveitamento hidrelétrico</v>
          </cell>
          <cell r="AF39" t="str">
            <v>Bacia Hidrográfica do Rio da Várzea</v>
          </cell>
          <cell r="AG39" t="str">
            <v>Rio Guarita</v>
          </cell>
          <cell r="AH39" t="str">
            <v>-</v>
          </cell>
          <cell r="AI39" t="str">
            <v>Erval Seco</v>
          </cell>
          <cell r="AJ39" t="str">
            <v>O acesso ao local se faz a partir da BR-386 seguindo pela RS-585 até o Município de Erval Seco (RS), a partir daí segue-se por estrada vicinal com revestimento por 11,9 km, passando pela localidade de Coronel Finzito até o sítio da PCH Edelweiss localizada na divisa dos município de Erval Seco e Redentora.</v>
          </cell>
          <cell r="AK39" t="str">
            <v>Erval Seco</v>
          </cell>
          <cell r="AL39" t="str">
            <v>GUARITAGERADORA@GMAIL.COM</v>
          </cell>
          <cell r="AM39">
            <v>5537442300</v>
          </cell>
          <cell r="AN39" t="str">
            <v>Não</v>
          </cell>
          <cell r="AO39" t="str">
            <v>-</v>
          </cell>
          <cell r="AP39" t="str">
            <v>Não</v>
          </cell>
          <cell r="AQ39" t="str">
            <v>-</v>
          </cell>
          <cell r="AR39" t="str">
            <v>-</v>
          </cell>
          <cell r="AS39" t="str">
            <v>-</v>
          </cell>
          <cell r="AT39" t="str">
            <v>-</v>
          </cell>
          <cell r="AU39" t="str">
            <v>-</v>
          </cell>
          <cell r="AV39" t="str">
            <v>Elizeu Riba</v>
          </cell>
          <cell r="AW39" t="str">
            <v>722.915.599-15</v>
          </cell>
          <cell r="AX39" t="str">
            <v>Engenharia Civil</v>
          </cell>
          <cell r="AY39" t="str">
            <v>-</v>
          </cell>
          <cell r="AZ39" t="str">
            <v>Ponto 1</v>
          </cell>
          <cell r="BA39">
            <v>-27.59</v>
          </cell>
          <cell r="BB39">
            <v>-53.581944444444403</v>
          </cell>
        </row>
        <row r="40">
          <cell r="C40" t="str">
            <v>2019/021.472</v>
          </cell>
          <cell r="D40" t="str">
            <v>R-001.142/2020</v>
          </cell>
          <cell r="E40" t="str">
            <v>Cooperativa de Geração de Energia e Desenvolvimento Social LTDA</v>
          </cell>
          <cell r="F40" t="str">
            <v>08.290.060/0001-06</v>
          </cell>
          <cell r="G40" t="str">
            <v>Água Superficial</v>
          </cell>
          <cell r="H40" t="str">
            <v>Barragem de nível</v>
          </cell>
          <cell r="I40" t="str">
            <v>Cadastro apenas da barragem</v>
          </cell>
          <cell r="J40" t="str">
            <v>Reserva de disponibilidade hídrica</v>
          </cell>
          <cell r="K40" t="str">
            <v>Concedida</v>
          </cell>
          <cell r="L40" t="str">
            <v>-</v>
          </cell>
          <cell r="M40">
            <v>43769</v>
          </cell>
          <cell r="N40">
            <v>43994</v>
          </cell>
          <cell r="O40" t="str">
            <v>-</v>
          </cell>
          <cell r="P40" t="str">
            <v>-</v>
          </cell>
          <cell r="Q40" t="str">
            <v>-</v>
          </cell>
          <cell r="R40" t="str">
            <v>-</v>
          </cell>
          <cell r="S40" t="str">
            <v>-</v>
          </cell>
          <cell r="T40" t="str">
            <v>-</v>
          </cell>
          <cell r="U40" t="str">
            <v>-</v>
          </cell>
          <cell r="V40" t="str">
            <v>-</v>
          </cell>
          <cell r="W40" t="str">
            <v>-</v>
          </cell>
          <cell r="X40" t="str">
            <v>-</v>
          </cell>
          <cell r="Y40" t="str">
            <v>-</v>
          </cell>
          <cell r="Z40" t="str">
            <v>-</v>
          </cell>
          <cell r="AA40" t="str">
            <v>-</v>
          </cell>
          <cell r="AB40" t="str">
            <v>-</v>
          </cell>
          <cell r="AC40" t="str">
            <v>-</v>
          </cell>
          <cell r="AD40">
            <v>429589.88</v>
          </cell>
          <cell r="AE40" t="str">
            <v>Aproveitamento hidrelétrico</v>
          </cell>
          <cell r="AF40" t="str">
            <v>Bacia Hidrográfica do Rio Ijuí</v>
          </cell>
          <cell r="AG40" t="str">
            <v>Rio Conceição</v>
          </cell>
          <cell r="AH40" t="str">
            <v>-</v>
          </cell>
          <cell r="AI40" t="str">
            <v>Coronel Barros</v>
          </cell>
          <cell r="AJ40" t="str">
            <v>Saindo da BR 285, passa pelo Good Fisch, segue 3.000 metros em direção ao sul, do lado esquerdo da estrada fica a sede da propriedade.</v>
          </cell>
          <cell r="AK40" t="str">
            <v>Coronel Barros</v>
          </cell>
          <cell r="AL40" t="str">
            <v>debitencorte@gmail.com</v>
          </cell>
          <cell r="AM40">
            <v>5533319100</v>
          </cell>
          <cell r="AN40" t="str">
            <v>Não</v>
          </cell>
          <cell r="AO40" t="str">
            <v>-</v>
          </cell>
          <cell r="AP40" t="str">
            <v>Não</v>
          </cell>
          <cell r="AQ40" t="str">
            <v>-</v>
          </cell>
          <cell r="AR40" t="str">
            <v>-</v>
          </cell>
          <cell r="AS40" t="str">
            <v>-</v>
          </cell>
          <cell r="AT40" t="str">
            <v>-</v>
          </cell>
          <cell r="AU40" t="str">
            <v>-</v>
          </cell>
          <cell r="AV40" t="str">
            <v>Daniel Zonta</v>
          </cell>
          <cell r="AW40" t="str">
            <v>008.515.139-48</v>
          </cell>
          <cell r="AX40" t="str">
            <v>Engenharia Civil</v>
          </cell>
          <cell r="AY40" t="str">
            <v>-</v>
          </cell>
          <cell r="AZ40" t="str">
            <v>Ponto 1</v>
          </cell>
          <cell r="BA40">
            <v>-28.408200000000001</v>
          </cell>
          <cell r="BB40">
            <v>-54.043799999999997</v>
          </cell>
        </row>
        <row r="41">
          <cell r="C41" t="str">
            <v>2019/021.085</v>
          </cell>
          <cell r="D41" t="str">
            <v>-</v>
          </cell>
          <cell r="E41" t="str">
            <v>Hidrotermica s/a.</v>
          </cell>
          <cell r="F41" t="str">
            <v>02.281.472/0001-95</v>
          </cell>
          <cell r="G41" t="str">
            <v>Água Superficial</v>
          </cell>
          <cell r="H41" t="str">
            <v>Barragem de nível</v>
          </cell>
          <cell r="I41" t="str">
            <v>Cadastro apenas da barragem</v>
          </cell>
          <cell r="J41" t="str">
            <v>Cadastro</v>
          </cell>
          <cell r="K41" t="str">
            <v>Aguardando alterações de dados inconsistentes</v>
          </cell>
          <cell r="L41" t="str">
            <v>-</v>
          </cell>
          <cell r="M41">
            <v>43766</v>
          </cell>
          <cell r="N41">
            <v>44043</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v>5260746.22</v>
          </cell>
          <cell r="AE41" t="str">
            <v>Aproveitamento hidrelétrico</v>
          </cell>
          <cell r="AF41" t="str">
            <v>Bacia Hidrográfica do Rio Taquari-Antas</v>
          </cell>
          <cell r="AG41" t="str">
            <v>Rio Turvo</v>
          </cell>
          <cell r="AH41" t="str">
            <v>-</v>
          </cell>
          <cell r="AI41" t="str">
            <v>Ipê</v>
          </cell>
          <cell r="AJ41" t="str">
            <v>Partindo-se de Porto Alegre, deve-se seguir para Nova Prata.
Deste município, segue-se em direção leste por acesso vicinal por 16 km até Protásio
Alves, após continua-se em estrada vicinal ao sul por mais 1,2km, à esquerda por mais
12km até o local na margemdo rio turvo.</v>
          </cell>
          <cell r="AK41" t="str">
            <v>Vila Segrêdo</v>
          </cell>
          <cell r="AL41" t="str">
            <v>karin.correa@ht-hidrotermica.com.br</v>
          </cell>
          <cell r="AM41">
            <v>5135002052</v>
          </cell>
          <cell r="AN41" t="str">
            <v>Não</v>
          </cell>
          <cell r="AO41" t="str">
            <v>-</v>
          </cell>
          <cell r="AP41" t="str">
            <v>Não</v>
          </cell>
          <cell r="AQ41" t="str">
            <v>-</v>
          </cell>
          <cell r="AR41" t="str">
            <v>-</v>
          </cell>
          <cell r="AS41" t="str">
            <v>-</v>
          </cell>
          <cell r="AT41" t="str">
            <v>-</v>
          </cell>
          <cell r="AU41" t="str">
            <v>-</v>
          </cell>
          <cell r="AV41" t="str">
            <v>Ricardo Nino Machado Pigatto</v>
          </cell>
          <cell r="AW41" t="str">
            <v>308.365.900-82</v>
          </cell>
          <cell r="AX41" t="str">
            <v>Engenharia Civil</v>
          </cell>
          <cell r="AY41" t="str">
            <v>-</v>
          </cell>
          <cell r="AZ41" t="str">
            <v>Ponto 1</v>
          </cell>
          <cell r="BA41">
            <v>-28.793763194190401</v>
          </cell>
          <cell r="BB41">
            <v>-51.457600593566902</v>
          </cell>
        </row>
        <row r="42">
          <cell r="C42" t="str">
            <v>2019/020.046</v>
          </cell>
          <cell r="D42" t="str">
            <v>R-000.839/2020</v>
          </cell>
          <cell r="E42" t="str">
            <v>Vertente Engenharia Ltda</v>
          </cell>
          <cell r="F42" t="str">
            <v>13.904.492/0001-91</v>
          </cell>
          <cell r="G42" t="str">
            <v>Água Superficial</v>
          </cell>
          <cell r="H42" t="str">
            <v>Barragem de nível</v>
          </cell>
          <cell r="I42" t="str">
            <v>Cadastro apenas da barragem</v>
          </cell>
          <cell r="J42" t="str">
            <v>Reserva de disponibilidade hídrica</v>
          </cell>
          <cell r="K42" t="str">
            <v>Concedida</v>
          </cell>
          <cell r="L42" t="str">
            <v>-</v>
          </cell>
          <cell r="M42">
            <v>43753</v>
          </cell>
          <cell r="N42">
            <v>43935</v>
          </cell>
          <cell r="O42" t="str">
            <v>-</v>
          </cell>
          <cell r="P42" t="str">
            <v>-</v>
          </cell>
          <cell r="Q42" t="str">
            <v>-</v>
          </cell>
          <cell r="R42" t="str">
            <v>-</v>
          </cell>
          <cell r="S42" t="str">
            <v>-</v>
          </cell>
          <cell r="T42" t="str">
            <v>-</v>
          </cell>
          <cell r="U42" t="str">
            <v>-</v>
          </cell>
          <cell r="V42" t="str">
            <v>-</v>
          </cell>
          <cell r="W42" t="str">
            <v>-</v>
          </cell>
          <cell r="X42" t="str">
            <v>-</v>
          </cell>
          <cell r="Y42" t="str">
            <v>-</v>
          </cell>
          <cell r="Z42" t="str">
            <v>-</v>
          </cell>
          <cell r="AA42" t="str">
            <v>-</v>
          </cell>
          <cell r="AB42" t="str">
            <v>-</v>
          </cell>
          <cell r="AC42" t="str">
            <v>-</v>
          </cell>
          <cell r="AD42">
            <v>2099000</v>
          </cell>
          <cell r="AE42" t="str">
            <v>Aproveitamento hidrelétrico</v>
          </cell>
          <cell r="AF42" t="str">
            <v>Bacia Hidrográfica dos Rios Apuaê - Inhandava</v>
          </cell>
          <cell r="AG42" t="str">
            <v>Rio Forquilha ou Inhandava</v>
          </cell>
          <cell r="AH42" t="str">
            <v>-</v>
          </cell>
          <cell r="AI42" t="str">
            <v>Maximiliano de Almeida</v>
          </cell>
          <cell r="AJ42" t="str">
            <v>A partir da Capital do estado, o acesso ao local do aproveitamento, pode ser feito através da rodovias BR 116, que liga a capital Porto Alegre à cidade de Vacaria, partindo da capital em direção ao norte.
Da cidade de Vacaria segue-se no sentido noroeste, em direção à cidade de Lagoa Vermelha pela BR 285. De Lagoa Vermelha segue-se pela BR 285 por cerca de 9,00km, até chegar ao entroncamento com a RS 126, onde pega-se a esquerda e segue-se pela mesma até chegar a cidade de Maximiliano de Almeida.
Da cidade de Maximiliano de Almeida, parte-se em direção a cidade de Machadinho pela RS 208, percorrendo-se cerca de 4,00Km até chegar ao entroncamento com uma estrada vicinal que da acesso ao aproveitamento.
Nesta ponto, pega-se a direita nesta estrada vicinal, a qual segue-se margeando o Rio Forquilha para montante, seguindo-se por 3,00km, até chegar a propriedade onde está inserido o aproveitamento.</v>
          </cell>
          <cell r="AK42" t="str">
            <v>Maximiliano de Almeida</v>
          </cell>
          <cell r="AL42" t="str">
            <v>gustavo@vertente.eng.br</v>
          </cell>
          <cell r="AM42">
            <v>4934337548</v>
          </cell>
          <cell r="AN42" t="str">
            <v>Não</v>
          </cell>
          <cell r="AO42" t="str">
            <v>-</v>
          </cell>
          <cell r="AP42" t="str">
            <v>Não</v>
          </cell>
          <cell r="AQ42" t="str">
            <v>-</v>
          </cell>
          <cell r="AR42" t="str">
            <v>-</v>
          </cell>
          <cell r="AS42" t="str">
            <v>-</v>
          </cell>
          <cell r="AT42" t="str">
            <v>-</v>
          </cell>
          <cell r="AU42" t="str">
            <v>-</v>
          </cell>
          <cell r="AV42" t="str">
            <v>Gustavo Antonio Pereira Bastos</v>
          </cell>
          <cell r="AW42" t="str">
            <v>001.878.310-41</v>
          </cell>
          <cell r="AX42" t="str">
            <v>Engenharia Civil</v>
          </cell>
          <cell r="AY42" t="str">
            <v>-</v>
          </cell>
          <cell r="AZ42" t="str">
            <v>Ponto 1</v>
          </cell>
          <cell r="BA42">
            <v>-27.628225383569202</v>
          </cell>
          <cell r="BB42">
            <v>-51.7387559110648</v>
          </cell>
        </row>
        <row r="43">
          <cell r="C43" t="str">
            <v>2019/014.749</v>
          </cell>
          <cell r="D43" t="str">
            <v>R-000.523/2020</v>
          </cell>
          <cell r="E43" t="str">
            <v>Aecogeo Soluções Ambientais Ltda</v>
          </cell>
          <cell r="F43" t="str">
            <v>06.890.196/0001-13</v>
          </cell>
          <cell r="G43" t="str">
            <v>Água Superficial</v>
          </cell>
          <cell r="H43" t="str">
            <v>Barragem de acumulação</v>
          </cell>
          <cell r="I43" t="str">
            <v>Cadastro apenas da barragem</v>
          </cell>
          <cell r="J43" t="str">
            <v>Reserva de disponibilidade hídrica</v>
          </cell>
          <cell r="K43" t="str">
            <v>Concedida</v>
          </cell>
          <cell r="L43" t="str">
            <v>-</v>
          </cell>
          <cell r="M43">
            <v>43686</v>
          </cell>
          <cell r="N43">
            <v>43838</v>
          </cell>
          <cell r="O43" t="str">
            <v>-</v>
          </cell>
          <cell r="P43" t="str">
            <v>-</v>
          </cell>
          <cell r="Q43" t="str">
            <v>-</v>
          </cell>
          <cell r="R43" t="str">
            <v>-</v>
          </cell>
          <cell r="S43" t="str">
            <v>-</v>
          </cell>
          <cell r="T43" t="str">
            <v>-</v>
          </cell>
          <cell r="U43" t="str">
            <v>-</v>
          </cell>
          <cell r="V43" t="str">
            <v>-</v>
          </cell>
          <cell r="W43" t="str">
            <v>-</v>
          </cell>
          <cell r="X43" t="str">
            <v>-</v>
          </cell>
          <cell r="Y43" t="str">
            <v>-</v>
          </cell>
          <cell r="Z43" t="str">
            <v>-</v>
          </cell>
          <cell r="AA43" t="str">
            <v>-</v>
          </cell>
          <cell r="AB43" t="str">
            <v>-</v>
          </cell>
          <cell r="AC43" t="str">
            <v>-</v>
          </cell>
          <cell r="AD43">
            <v>1681.8</v>
          </cell>
          <cell r="AE43" t="str">
            <v>Aproveitamento hidrelétrico</v>
          </cell>
          <cell r="AF43" t="str">
            <v>Bacia Hidrográfica do Rio Taquari-Antas</v>
          </cell>
          <cell r="AG43" t="str">
            <v>Arroio Pedras Brancas</v>
          </cell>
          <cell r="AH43" t="str">
            <v>-</v>
          </cell>
          <cell r="AI43" t="str">
            <v>Campestre da Serra</v>
          </cell>
          <cell r="AJ43" t="str">
            <v>Pegando a Br 116 sentindo São Marcos, ir até o Canto Galo e entrar a direita na Estrada da Capela da Glória, ir reto até a ponte e passando a ponte entrar a primeira a esquerda, andar mais 100 metros para chegar na propriedade.</v>
          </cell>
          <cell r="AK43" t="str">
            <v>Campestre da Serra</v>
          </cell>
          <cell r="AL43" t="str">
            <v>aecogeo@aecogeo.com.br</v>
          </cell>
          <cell r="AM43">
            <v>4733740487</v>
          </cell>
          <cell r="AN43" t="str">
            <v>Não</v>
          </cell>
          <cell r="AO43" t="str">
            <v>-</v>
          </cell>
          <cell r="AP43" t="str">
            <v>Não</v>
          </cell>
          <cell r="AQ43" t="str">
            <v>-</v>
          </cell>
          <cell r="AR43" t="str">
            <v>-</v>
          </cell>
          <cell r="AS43" t="str">
            <v>-</v>
          </cell>
          <cell r="AT43" t="str">
            <v>-</v>
          </cell>
          <cell r="AU43" t="str">
            <v>-</v>
          </cell>
          <cell r="AV43" t="str">
            <v>Gisele Brehmer Klotz</v>
          </cell>
          <cell r="AW43" t="str">
            <v>034.714.359-80</v>
          </cell>
          <cell r="AX43" t="str">
            <v>Engenharia Civil</v>
          </cell>
          <cell r="AY43" t="str">
            <v>-</v>
          </cell>
          <cell r="AZ43" t="str">
            <v>Ponto 1</v>
          </cell>
          <cell r="BA43">
            <v>-28.8130555555556</v>
          </cell>
          <cell r="BB43">
            <v>-51.129166666666698</v>
          </cell>
        </row>
        <row r="44">
          <cell r="C44" t="str">
            <v>2019/013.226</v>
          </cell>
          <cell r="D44" t="str">
            <v>-</v>
          </cell>
          <cell r="E44" t="str">
            <v>COOPERATIVA DE DISTRIBUICAO E GERACAO DE ENERGIA DAS MISSOES</v>
          </cell>
          <cell r="F44" t="str">
            <v>97.081.434/0001-03</v>
          </cell>
          <cell r="G44" t="str">
            <v>Água Superficial</v>
          </cell>
          <cell r="H44" t="str">
            <v>Barragem de acumulação</v>
          </cell>
          <cell r="I44" t="str">
            <v>Cadastro apenas da barragem</v>
          </cell>
          <cell r="J44" t="str">
            <v>Cadastro</v>
          </cell>
          <cell r="K44" t="str">
            <v>Aguardando alterações de dados inconsistentes</v>
          </cell>
          <cell r="L44" t="str">
            <v>-</v>
          </cell>
          <cell r="M44">
            <v>43668</v>
          </cell>
          <cell r="N44">
            <v>44144</v>
          </cell>
          <cell r="O44" t="str">
            <v>-</v>
          </cell>
          <cell r="P44" t="str">
            <v>-</v>
          </cell>
          <cell r="Q44" t="str">
            <v>-</v>
          </cell>
          <cell r="R44" t="str">
            <v>-</v>
          </cell>
          <cell r="S44" t="str">
            <v>-</v>
          </cell>
          <cell r="T44" t="str">
            <v>-</v>
          </cell>
          <cell r="U44" t="str">
            <v>-</v>
          </cell>
          <cell r="V44" t="str">
            <v>-</v>
          </cell>
          <cell r="W44" t="str">
            <v>-</v>
          </cell>
          <cell r="X44" t="str">
            <v>-</v>
          </cell>
          <cell r="Y44" t="str">
            <v>-</v>
          </cell>
          <cell r="Z44" t="str">
            <v>-</v>
          </cell>
          <cell r="AA44" t="str">
            <v>-</v>
          </cell>
          <cell r="AB44" t="str">
            <v>-</v>
          </cell>
          <cell r="AC44" t="str">
            <v>-</v>
          </cell>
          <cell r="AD44">
            <v>2265</v>
          </cell>
          <cell r="AE44" t="str">
            <v>Aproveitamento hidrelétrico</v>
          </cell>
          <cell r="AF44" t="str">
            <v>Bacia Hidrográfica do Rio Ijuí</v>
          </cell>
          <cell r="AG44" t="str">
            <v>Rio Ijuizinho</v>
          </cell>
          <cell r="AH44" t="str">
            <v>-</v>
          </cell>
          <cell r="AI44" t="str">
            <v>Entre-Ijuís</v>
          </cell>
          <cell r="AJ44" t="str">
            <v>DO TREVO DE ENTRONCAMENTO BR-285,AV. VALERIO RIBAS, ESTRADA DE CHÃO ESQUINA DAS MISSÕES, SEGUE POR ESTA POR 5,7KM, PASSANDO POR CIMA DO RIO, DOBRA- SE A DIREITA NA ESTRADA DA PCH, ANDA POR 2,2KM CHEGANDO NA PCH-IJUIZINHO</v>
          </cell>
          <cell r="AK44" t="str">
            <v>Entre-Ijuís</v>
          </cell>
          <cell r="AL44" t="str">
            <v>contato@cermissoes.com.br</v>
          </cell>
          <cell r="AM44">
            <v>5533553000</v>
          </cell>
          <cell r="AN44" t="str">
            <v>Não</v>
          </cell>
          <cell r="AO44" t="str">
            <v>-</v>
          </cell>
          <cell r="AP44" t="str">
            <v>Não</v>
          </cell>
          <cell r="AQ44" t="str">
            <v>-</v>
          </cell>
          <cell r="AR44" t="str">
            <v>-</v>
          </cell>
          <cell r="AS44" t="str">
            <v>-</v>
          </cell>
          <cell r="AT44" t="str">
            <v>-</v>
          </cell>
          <cell r="AU44" t="str">
            <v>-</v>
          </cell>
          <cell r="AV44" t="str">
            <v>Karl Rieschbieter</v>
          </cell>
          <cell r="AW44" t="str">
            <v>243.825.310-04</v>
          </cell>
          <cell r="AX44" t="str">
            <v>Engenharia Elétrica</v>
          </cell>
          <cell r="AY44">
            <v>812920</v>
          </cell>
          <cell r="AZ44" t="str">
            <v>Eixo (ponto central)</v>
          </cell>
          <cell r="BA44">
            <v>-28.402008574067199</v>
          </cell>
          <cell r="BB44">
            <v>-54.311792850494399</v>
          </cell>
        </row>
        <row r="45">
          <cell r="C45" t="str">
            <v>2019/009.268</v>
          </cell>
          <cell r="D45" t="str">
            <v>O-000.840/2020</v>
          </cell>
          <cell r="E45" t="str">
            <v>RIO DO FRADE GERAÇÃO DE ENERGIA LTDA</v>
          </cell>
          <cell r="F45" t="str">
            <v>10.310.964/0001-90</v>
          </cell>
          <cell r="G45" t="str">
            <v>Água Superficial</v>
          </cell>
          <cell r="H45" t="str">
            <v>Barragem de nível</v>
          </cell>
          <cell r="I45" t="str">
            <v>Cadastro apenas da barragem</v>
          </cell>
          <cell r="J45" t="str">
            <v>Outorga</v>
          </cell>
          <cell r="K45" t="str">
            <v>Concedida</v>
          </cell>
          <cell r="L45" t="str">
            <v>-</v>
          </cell>
          <cell r="M45">
            <v>43612</v>
          </cell>
          <cell r="N45">
            <v>43941</v>
          </cell>
          <cell r="O45" t="str">
            <v>-</v>
          </cell>
          <cell r="P45" t="str">
            <v>-</v>
          </cell>
          <cell r="Q45" t="str">
            <v>-</v>
          </cell>
          <cell r="R45" t="str">
            <v>-</v>
          </cell>
          <cell r="S45" t="str">
            <v>-</v>
          </cell>
          <cell r="T45" t="str">
            <v>-</v>
          </cell>
          <cell r="U45" t="str">
            <v>-</v>
          </cell>
          <cell r="V45" t="str">
            <v>-</v>
          </cell>
          <cell r="W45" t="str">
            <v>-</v>
          </cell>
          <cell r="X45" t="str">
            <v>-</v>
          </cell>
          <cell r="Y45" t="str">
            <v>-</v>
          </cell>
          <cell r="Z45" t="str">
            <v>-</v>
          </cell>
          <cell r="AA45" t="str">
            <v>-</v>
          </cell>
          <cell r="AB45" t="str">
            <v>-</v>
          </cell>
          <cell r="AC45" t="str">
            <v>-</v>
          </cell>
          <cell r="AD45">
            <v>14600</v>
          </cell>
          <cell r="AE45" t="str">
            <v>Aproveitamento hidrelétrico</v>
          </cell>
          <cell r="AF45" t="str">
            <v>Bacia Hidrográfica dos Rios Apuaê - Inhandava</v>
          </cell>
          <cell r="AG45" t="str">
            <v>Rio do Frade</v>
          </cell>
          <cell r="AH45" t="str">
            <v>-</v>
          </cell>
          <cell r="AI45" t="str">
            <v>Esmeralda</v>
          </cell>
          <cell r="AJ45" t="str">
            <v>Saindo de Esmeralda sentido Vacaria entra-se a esquerda no parque de exposições. Dali percorrendo mais 1,9 km vira a direita em bifurcação em Y, percorrendo mais 7 km novamente entra a direita na bifurcação em T, por mais 1,5 km entra-se a esquerda na via lateral, seguindo por 4,75 km entra-se novamente a esquerda na via lateral, em mais 4,1 km se chega a ponto no rio do Frade, apos a ponte por mais 2,1 km chega-se a sede da fazenda do Sr. Miguel Eugênio de Almeida que é confrontante com a Fazenda Rio do Frade, que faz divisa entre esta e o rio de mesmo nome.</v>
          </cell>
          <cell r="AK45" t="str">
            <v>Esmeralda</v>
          </cell>
          <cell r="AL45" t="str">
            <v>hyv.proenge@gmail.com</v>
          </cell>
          <cell r="AM45">
            <v>49991240254</v>
          </cell>
          <cell r="AN45" t="str">
            <v>Não</v>
          </cell>
          <cell r="AO45" t="str">
            <v>-</v>
          </cell>
          <cell r="AP45" t="str">
            <v>Não</v>
          </cell>
          <cell r="AQ45" t="str">
            <v>-</v>
          </cell>
          <cell r="AR45" t="str">
            <v>-</v>
          </cell>
          <cell r="AS45" t="str">
            <v>-</v>
          </cell>
          <cell r="AT45" t="str">
            <v>-</v>
          </cell>
          <cell r="AU45" t="str">
            <v>-</v>
          </cell>
          <cell r="AV45" t="str">
            <v>Henrique Yabrudi Vieira</v>
          </cell>
          <cell r="AW45" t="str">
            <v>881.719.819-68</v>
          </cell>
          <cell r="AX45" t="str">
            <v>Engenharia Civil</v>
          </cell>
          <cell r="AY45" t="str">
            <v>6553661-0</v>
          </cell>
          <cell r="AZ45" t="str">
            <v>Ponto 1</v>
          </cell>
          <cell r="BA45">
            <v>-28.0204617307276</v>
          </cell>
          <cell r="BB45">
            <v>-51.028387069964097</v>
          </cell>
        </row>
        <row r="46">
          <cell r="C46" t="str">
            <v>2019/008.795</v>
          </cell>
          <cell r="D46" t="str">
            <v>O-000.675/2020</v>
          </cell>
          <cell r="E46" t="str">
            <v>LORENZ &amp; FILHOS LTDA - EPP</v>
          </cell>
          <cell r="F46" t="str">
            <v>29.323.978/0001-76</v>
          </cell>
          <cell r="G46" t="str">
            <v>Água Superficial</v>
          </cell>
          <cell r="H46" t="str">
            <v>Barragem de nível</v>
          </cell>
          <cell r="I46" t="str">
            <v>Cadastro apenas da barragem</v>
          </cell>
          <cell r="J46" t="str">
            <v>Outorga</v>
          </cell>
          <cell r="K46" t="str">
            <v>Concedida</v>
          </cell>
          <cell r="L46" t="str">
            <v>-</v>
          </cell>
          <cell r="M46">
            <v>43605</v>
          </cell>
          <cell r="N46">
            <v>43906</v>
          </cell>
          <cell r="O46" t="str">
            <v>-</v>
          </cell>
          <cell r="P46" t="str">
            <v>-</v>
          </cell>
          <cell r="Q46" t="str">
            <v>-</v>
          </cell>
          <cell r="R46" t="str">
            <v>-</v>
          </cell>
          <cell r="S46" t="str">
            <v>-</v>
          </cell>
          <cell r="T46" t="str">
            <v>-</v>
          </cell>
          <cell r="U46" t="str">
            <v>-</v>
          </cell>
          <cell r="V46" t="str">
            <v>-</v>
          </cell>
          <cell r="W46" t="str">
            <v>-</v>
          </cell>
          <cell r="X46" t="str">
            <v>-</v>
          </cell>
          <cell r="Y46" t="str">
            <v>-</v>
          </cell>
          <cell r="Z46" t="str">
            <v>-</v>
          </cell>
          <cell r="AA46" t="str">
            <v>-</v>
          </cell>
          <cell r="AB46" t="str">
            <v>-</v>
          </cell>
          <cell r="AC46" t="str">
            <v>-</v>
          </cell>
          <cell r="AD46">
            <v>1365</v>
          </cell>
          <cell r="AE46" t="str">
            <v>Aproveitamento hidrelétrico</v>
          </cell>
          <cell r="AF46" t="str">
            <v>Bacia Hidrográfica dos Rios Turvo - Santa Rosa - Santo Cristo</v>
          </cell>
          <cell r="AG46" t="str">
            <v>Lajeado Grande</v>
          </cell>
          <cell r="AH46" t="str">
            <v>-</v>
          </cell>
          <cell r="AI46" t="str">
            <v>Humaitá</v>
          </cell>
          <cell r="AJ46" t="str">
            <v>DA SEDE DO MUNICIPIO DE HUMAITA EM DIREÇÃO AO BALNEÁRIO CASCATA, ANTES DA PONTE A ESQUEDA, PELA ESTRADA CONSTEANDO O RIO</v>
          </cell>
          <cell r="AK46" t="str">
            <v>Humaitá</v>
          </cell>
          <cell r="AL46" t="str">
            <v>ACONCHEGOMOTOS@ACONCHEGOMOTOS.COM.BR</v>
          </cell>
          <cell r="AM46">
            <v>55999760184</v>
          </cell>
          <cell r="AN46" t="str">
            <v>Não</v>
          </cell>
          <cell r="AO46" t="str">
            <v>-</v>
          </cell>
          <cell r="AP46" t="str">
            <v>Não</v>
          </cell>
          <cell r="AQ46" t="str">
            <v>-</v>
          </cell>
          <cell r="AR46" t="str">
            <v>-</v>
          </cell>
          <cell r="AS46" t="str">
            <v>-</v>
          </cell>
          <cell r="AT46" t="str">
            <v>-</v>
          </cell>
          <cell r="AU46" t="str">
            <v>-</v>
          </cell>
          <cell r="AV46" t="str">
            <v>RODRIGO DALLEPIANE</v>
          </cell>
          <cell r="AW46" t="str">
            <v>411.085.820-87</v>
          </cell>
          <cell r="AX46" t="str">
            <v>Engenharia Civil</v>
          </cell>
          <cell r="AY46">
            <v>10225777</v>
          </cell>
          <cell r="AZ46" t="str">
            <v>Ponto 1</v>
          </cell>
          <cell r="BA46">
            <v>-27.536200000000001</v>
          </cell>
          <cell r="BB46">
            <v>-53.970300000000002</v>
          </cell>
        </row>
        <row r="47">
          <cell r="C47" t="str">
            <v>2019/008.343</v>
          </cell>
          <cell r="D47" t="str">
            <v>O-000.644/2020</v>
          </cell>
          <cell r="E47" t="str">
            <v>X-6 Geração de Energia Eireli</v>
          </cell>
          <cell r="F47" t="str">
            <v>32.303.317/0001-93</v>
          </cell>
          <cell r="G47" t="str">
            <v>Água Superficial</v>
          </cell>
          <cell r="H47" t="str">
            <v>Barragem de nível</v>
          </cell>
          <cell r="I47" t="str">
            <v>Cadastro apenas da barragem</v>
          </cell>
          <cell r="J47" t="str">
            <v>Outorga</v>
          </cell>
          <cell r="K47" t="str">
            <v>Concedida</v>
          </cell>
          <cell r="L47" t="str">
            <v>-</v>
          </cell>
          <cell r="M47">
            <v>43599</v>
          </cell>
          <cell r="N47">
            <v>43892</v>
          </cell>
          <cell r="O47" t="str">
            <v>-</v>
          </cell>
          <cell r="P47" t="str">
            <v>-</v>
          </cell>
          <cell r="Q47" t="str">
            <v>-</v>
          </cell>
          <cell r="R47" t="str">
            <v>-</v>
          </cell>
          <cell r="S47" t="str">
            <v>-</v>
          </cell>
          <cell r="T47" t="str">
            <v>-</v>
          </cell>
          <cell r="U47" t="str">
            <v>-</v>
          </cell>
          <cell r="V47" t="str">
            <v>-</v>
          </cell>
          <cell r="W47" t="str">
            <v>-</v>
          </cell>
          <cell r="X47" t="str">
            <v>-</v>
          </cell>
          <cell r="Y47" t="str">
            <v>-</v>
          </cell>
          <cell r="Z47" t="str">
            <v>-</v>
          </cell>
          <cell r="AA47" t="str">
            <v>-</v>
          </cell>
          <cell r="AB47" t="str">
            <v>-</v>
          </cell>
          <cell r="AC47" t="str">
            <v>-</v>
          </cell>
          <cell r="AD47">
            <v>154339</v>
          </cell>
          <cell r="AE47" t="str">
            <v>Aproveitamento hidrelétrico</v>
          </cell>
          <cell r="AF47" t="str">
            <v>Bacia Hidrográfica dos Rios Apuaê - Inhandava</v>
          </cell>
          <cell r="AG47" t="str">
            <v>Rio Socorro</v>
          </cell>
          <cell r="AH47" t="str">
            <v>-</v>
          </cell>
          <cell r="AI47" t="str">
            <v>Vacaria</v>
          </cell>
          <cell r="AJ47" t="str">
            <v>Estrada de acesso a coxilha grande 8 km a direita 2 km a frente.</v>
          </cell>
          <cell r="AK47" t="str">
            <v>Bela Vista</v>
          </cell>
          <cell r="AL47" t="str">
            <v>adm.mww@redeagrale.net</v>
          </cell>
          <cell r="AM47">
            <v>49999894444</v>
          </cell>
          <cell r="AN47" t="str">
            <v>Não</v>
          </cell>
          <cell r="AO47" t="str">
            <v>-</v>
          </cell>
          <cell r="AP47" t="str">
            <v>Não</v>
          </cell>
          <cell r="AQ47" t="str">
            <v>-</v>
          </cell>
          <cell r="AR47" t="str">
            <v>-</v>
          </cell>
          <cell r="AS47" t="str">
            <v>-</v>
          </cell>
          <cell r="AT47" t="str">
            <v>-</v>
          </cell>
          <cell r="AU47" t="str">
            <v>-</v>
          </cell>
          <cell r="AV47" t="str">
            <v>Denny Rodrigo Kufner</v>
          </cell>
          <cell r="AW47" t="str">
            <v>933.625.799-49</v>
          </cell>
          <cell r="AX47" t="str">
            <v>Engenharia Civil</v>
          </cell>
          <cell r="AY47" t="str">
            <v>6973402-7</v>
          </cell>
          <cell r="AZ47" t="str">
            <v>Ponto 1</v>
          </cell>
          <cell r="BA47">
            <v>-28.320699999999999</v>
          </cell>
          <cell r="BB47">
            <v>-50.865099999999998</v>
          </cell>
        </row>
        <row r="48">
          <cell r="C48" t="str">
            <v>2019/006.177</v>
          </cell>
          <cell r="D48" t="str">
            <v>-</v>
          </cell>
          <cell r="E48" t="str">
            <v>CERFOX – COOPERATIVA DE GERAÇÃO E DESENVOLVIMENTO FONTOURA XAVIER</v>
          </cell>
          <cell r="F48" t="str">
            <v>24.486.517/0001-09</v>
          </cell>
          <cell r="G48" t="str">
            <v>Água Superficial</v>
          </cell>
          <cell r="H48" t="str">
            <v>Barragem de nível</v>
          </cell>
          <cell r="I48" t="str">
            <v>Cadastro apenas da barragem</v>
          </cell>
          <cell r="J48" t="str">
            <v>Cadastro</v>
          </cell>
          <cell r="K48" t="str">
            <v>Aguardando alterações de dados inconsistentes</v>
          </cell>
          <cell r="L48" t="str">
            <v>-</v>
          </cell>
          <cell r="M48">
            <v>43570</v>
          </cell>
          <cell r="N48">
            <v>44138</v>
          </cell>
          <cell r="O48" t="str">
            <v>-</v>
          </cell>
          <cell r="P48" t="str">
            <v>-</v>
          </cell>
          <cell r="Q48" t="str">
            <v>-</v>
          </cell>
          <cell r="R48" t="str">
            <v>-</v>
          </cell>
          <cell r="S48" t="str">
            <v>-</v>
          </cell>
          <cell r="T48" t="str">
            <v>-</v>
          </cell>
          <cell r="U48" t="str">
            <v>-</v>
          </cell>
          <cell r="V48" t="str">
            <v>-</v>
          </cell>
          <cell r="W48" t="str">
            <v>-</v>
          </cell>
          <cell r="X48" t="str">
            <v>-</v>
          </cell>
          <cell r="Y48" t="str">
            <v>-</v>
          </cell>
          <cell r="Z48" t="str">
            <v>-</v>
          </cell>
          <cell r="AA48" t="str">
            <v>-</v>
          </cell>
          <cell r="AB48" t="str">
            <v>-</v>
          </cell>
          <cell r="AC48" t="str">
            <v>-</v>
          </cell>
          <cell r="AD48">
            <v>3981661.36</v>
          </cell>
          <cell r="AE48" t="str">
            <v>Aproveitamento hidrelétrico</v>
          </cell>
          <cell r="AF48" t="str">
            <v>Bacia Hidrográfica do Rio Taquari-Antas</v>
          </cell>
          <cell r="AG48" t="str">
            <v>Rio Forqueta</v>
          </cell>
          <cell r="AH48" t="str">
            <v>-</v>
          </cell>
          <cell r="AI48" t="str">
            <v>Arvorezinha</v>
          </cell>
          <cell r="AJ48" t="str">
            <v>Estrada Brugnera, sem número, sem número,  Interior, sem número</v>
          </cell>
          <cell r="AK48" t="str">
            <v>Arvorezinha</v>
          </cell>
          <cell r="AL48" t="str">
            <v>rangel@rgghisleni.com.br</v>
          </cell>
          <cell r="AM48">
            <v>5433891800</v>
          </cell>
          <cell r="AN48" t="str">
            <v>Não</v>
          </cell>
          <cell r="AO48" t="str">
            <v>-</v>
          </cell>
          <cell r="AP48" t="str">
            <v>Não</v>
          </cell>
          <cell r="AQ48" t="str">
            <v>-</v>
          </cell>
          <cell r="AR48" t="str">
            <v>-</v>
          </cell>
          <cell r="AS48" t="str">
            <v>-</v>
          </cell>
          <cell r="AT48" t="str">
            <v>-</v>
          </cell>
          <cell r="AU48" t="str">
            <v>-</v>
          </cell>
          <cell r="AV48" t="str">
            <v>Bruna Goi Fanck</v>
          </cell>
          <cell r="AW48" t="str">
            <v>021.444.910-62</v>
          </cell>
          <cell r="AX48" t="str">
            <v>Engenharia Civil</v>
          </cell>
          <cell r="AY48" t="str">
            <v>-</v>
          </cell>
          <cell r="AZ48" t="str">
            <v>Ponto 1</v>
          </cell>
          <cell r="BA48">
            <v>-28.970827170657198</v>
          </cell>
          <cell r="BB48">
            <v>-52.240097522735603</v>
          </cell>
        </row>
        <row r="49">
          <cell r="C49" t="str">
            <v>2019/005.157</v>
          </cell>
          <cell r="D49" t="str">
            <v>O-001.537/2020</v>
          </cell>
          <cell r="E49" t="str">
            <v>TOUROS V ENERGÉTICA S.A.</v>
          </cell>
          <cell r="F49" t="str">
            <v>11.181.642/0001-50</v>
          </cell>
          <cell r="G49" t="str">
            <v>Água Superficial</v>
          </cell>
          <cell r="H49" t="str">
            <v>Barragem de nível</v>
          </cell>
          <cell r="I49" t="str">
            <v>Cadastro apenas da barragem</v>
          </cell>
          <cell r="J49" t="str">
            <v>Outorga</v>
          </cell>
          <cell r="K49" t="str">
            <v>Concedida</v>
          </cell>
          <cell r="L49" t="str">
            <v>-</v>
          </cell>
          <cell r="M49">
            <v>43556</v>
          </cell>
          <cell r="N49">
            <v>44061</v>
          </cell>
          <cell r="O49" t="str">
            <v>-</v>
          </cell>
          <cell r="P49" t="str">
            <v>-</v>
          </cell>
          <cell r="Q49" t="str">
            <v>-</v>
          </cell>
          <cell r="R49" t="str">
            <v>-</v>
          </cell>
          <cell r="S49" t="str">
            <v>-</v>
          </cell>
          <cell r="T49" t="str">
            <v>-</v>
          </cell>
          <cell r="U49" t="str">
            <v>-</v>
          </cell>
          <cell r="V49" t="str">
            <v>-</v>
          </cell>
          <cell r="W49" t="str">
            <v>-</v>
          </cell>
          <cell r="X49" t="str">
            <v>-</v>
          </cell>
          <cell r="Y49" t="str">
            <v>-</v>
          </cell>
          <cell r="Z49" t="str">
            <v>-</v>
          </cell>
          <cell r="AA49" t="str">
            <v>-</v>
          </cell>
          <cell r="AB49" t="str">
            <v>-</v>
          </cell>
          <cell r="AC49" t="str">
            <v>-</v>
          </cell>
          <cell r="AD49">
            <v>498110</v>
          </cell>
          <cell r="AE49" t="str">
            <v>Aproveitamento hidrelétrico</v>
          </cell>
          <cell r="AF49" t="str">
            <v>Bacia Hidrográfica dos Rios Apuaê - Inhandava</v>
          </cell>
          <cell r="AG49" t="str">
            <v>Rio dos Touros</v>
          </cell>
          <cell r="AH49" t="str">
            <v>-</v>
          </cell>
          <cell r="AI49" t="str">
            <v>Bom Jesus</v>
          </cell>
          <cell r="AJ49" t="str">
            <v>ESTRADA DA CASA BRANCA. acesso ao local do empreendimento é feito da seguinte forma: estando no município de Bom Jesus segue-se em a São Joaquim pela RS-110 percorrendo 19 km até a localidade conhecida como “Casa Branca”. Deste ponto em diante segue-se na direção leste por aproximadamente 10 km até encontrar o local de implantação da casa de máquinas.
As estradas de “chão batido” que forem utilizadas na fase de implantação do aproveitamento poderão carecer de melhorias como: assistência de moto-niveladora permanentemente, melhorias em bueiros, cobertura de cascalho em alguns trechos críticos e implementação de sinalização. As melhorias serão implementadas a partir do início das obras.</v>
          </cell>
          <cell r="AK49" t="str">
            <v>Bom Jesus</v>
          </cell>
          <cell r="AL49" t="str">
            <v>sergio@moisesbatista.com</v>
          </cell>
          <cell r="AM49">
            <v>47999798523</v>
          </cell>
          <cell r="AN49" t="str">
            <v>Não</v>
          </cell>
          <cell r="AO49" t="str">
            <v>-</v>
          </cell>
          <cell r="AP49" t="str">
            <v>Não</v>
          </cell>
          <cell r="AQ49" t="str">
            <v>-</v>
          </cell>
          <cell r="AR49" t="str">
            <v>-</v>
          </cell>
          <cell r="AS49" t="str">
            <v>-</v>
          </cell>
          <cell r="AT49" t="str">
            <v>-</v>
          </cell>
          <cell r="AU49" t="str">
            <v>-</v>
          </cell>
          <cell r="AV49" t="str">
            <v>Sergio Moisés Rodrigues Batista</v>
          </cell>
          <cell r="AW49" t="str">
            <v>707.831.959-15</v>
          </cell>
          <cell r="AX49" t="str">
            <v>Engenharia Civil</v>
          </cell>
          <cell r="AY49">
            <v>3616268</v>
          </cell>
          <cell r="AZ49" t="str">
            <v>Ponto 1</v>
          </cell>
          <cell r="BA49">
            <v>-28.502903167660001</v>
          </cell>
          <cell r="BB49">
            <v>-50.424520969390898</v>
          </cell>
        </row>
        <row r="50">
          <cell r="C50" t="str">
            <v>2019/005.142</v>
          </cell>
          <cell r="D50" t="str">
            <v>O-000.841/2020</v>
          </cell>
          <cell r="E50" t="str">
            <v>TOUROS IV ENERGÉTICA S.A.</v>
          </cell>
          <cell r="F50" t="str">
            <v>11.181.607/0001-31</v>
          </cell>
          <cell r="G50" t="str">
            <v>Água Superficial</v>
          </cell>
          <cell r="H50" t="str">
            <v>Barragem de nível</v>
          </cell>
          <cell r="I50" t="str">
            <v>Cadastro apenas da barragem</v>
          </cell>
          <cell r="J50" t="str">
            <v>Outorga</v>
          </cell>
          <cell r="K50" t="str">
            <v>Concedida</v>
          </cell>
          <cell r="L50" t="str">
            <v>-</v>
          </cell>
          <cell r="M50">
            <v>43556</v>
          </cell>
          <cell r="N50">
            <v>43941</v>
          </cell>
          <cell r="O50" t="str">
            <v>-</v>
          </cell>
          <cell r="P50" t="str">
            <v>-</v>
          </cell>
          <cell r="Q50" t="str">
            <v>-</v>
          </cell>
          <cell r="R50" t="str">
            <v>-</v>
          </cell>
          <cell r="S50" t="str">
            <v>-</v>
          </cell>
          <cell r="T50" t="str">
            <v>-</v>
          </cell>
          <cell r="U50" t="str">
            <v>-</v>
          </cell>
          <cell r="V50" t="str">
            <v>-</v>
          </cell>
          <cell r="W50" t="str">
            <v>-</v>
          </cell>
          <cell r="X50" t="str">
            <v>-</v>
          </cell>
          <cell r="Y50" t="str">
            <v>-</v>
          </cell>
          <cell r="Z50" t="str">
            <v>-</v>
          </cell>
          <cell r="AA50" t="str">
            <v>-</v>
          </cell>
          <cell r="AB50" t="str">
            <v>-</v>
          </cell>
          <cell r="AC50" t="str">
            <v>-</v>
          </cell>
          <cell r="AD50">
            <v>60590</v>
          </cell>
          <cell r="AE50" t="str">
            <v>Aproveitamento hidrelétrico</v>
          </cell>
          <cell r="AF50" t="str">
            <v>Bacia Hidrográfica dos Rios Apuaê - Inhandava</v>
          </cell>
          <cell r="AG50" t="str">
            <v>Rio dos Touros</v>
          </cell>
          <cell r="AH50" t="str">
            <v>-</v>
          </cell>
          <cell r="AI50" t="str">
            <v>Bom Jesus</v>
          </cell>
          <cell r="AJ50" t="str">
            <v>ESTRADA DA CASA BRANCA. acesso ao local do empreendimento é feito da seguinte forma: estando no município de Bom Jesus segue-se em a São Joaquim pela RS-110 percorrendo 19 km até a localidade conhecida como “Casa Branca”. Deste ponto em diante segue-se na direção leste por aproximadamente 10 km até encontrar o local de implantação da casa de máquinas.
As estradas de “chão batido” que forem utilizadas na fase de implantação do aproveitamento poderão carecer de melhorias como: assistência de moto-niveladora permanentemente, melhorias em bueiros, cobertura de cascalho em alguns trechos críticos e implementação de sinalização. As melhorias serão implementadas a partir do início das obras.</v>
          </cell>
          <cell r="AK50" t="str">
            <v>Bom Jesus</v>
          </cell>
          <cell r="AL50" t="str">
            <v>tortato@3energie.com.br</v>
          </cell>
          <cell r="AM50">
            <v>49988114372</v>
          </cell>
          <cell r="AN50" t="str">
            <v>Não</v>
          </cell>
          <cell r="AO50" t="str">
            <v>-</v>
          </cell>
          <cell r="AP50" t="str">
            <v>Não</v>
          </cell>
          <cell r="AQ50" t="str">
            <v>-</v>
          </cell>
          <cell r="AR50" t="str">
            <v>-</v>
          </cell>
          <cell r="AS50" t="str">
            <v>-</v>
          </cell>
          <cell r="AT50" t="str">
            <v>-</v>
          </cell>
          <cell r="AU50" t="str">
            <v>-</v>
          </cell>
          <cell r="AV50" t="str">
            <v>Sergio Moisés Rodrigues Batista</v>
          </cell>
          <cell r="AW50" t="str">
            <v>707.831.959-15</v>
          </cell>
          <cell r="AX50" t="str">
            <v>Engenharia Civil</v>
          </cell>
          <cell r="AY50">
            <v>25201971242867</v>
          </cell>
          <cell r="AZ50" t="str">
            <v>Ponto 1</v>
          </cell>
          <cell r="BA50">
            <v>-28.5267355342475</v>
          </cell>
          <cell r="BB50">
            <v>-50.408384799957297</v>
          </cell>
        </row>
        <row r="51">
          <cell r="C51" t="str">
            <v>2019/004.975</v>
          </cell>
          <cell r="D51" t="str">
            <v>O-001.846/2020</v>
          </cell>
          <cell r="E51" t="str">
            <v>PALOMA ENERGIA LTDA</v>
          </cell>
          <cell r="F51" t="str">
            <v>14.215.996/0001-67</v>
          </cell>
          <cell r="G51" t="str">
            <v>Água Superficial</v>
          </cell>
          <cell r="H51" t="str">
            <v>Barragem de nível</v>
          </cell>
          <cell r="I51" t="str">
            <v>Cadastro apenas da barragem</v>
          </cell>
          <cell r="J51" t="str">
            <v>Outorga</v>
          </cell>
          <cell r="K51" t="str">
            <v>Concedida</v>
          </cell>
          <cell r="L51" t="str">
            <v>-</v>
          </cell>
          <cell r="M51">
            <v>43553</v>
          </cell>
          <cell r="N51">
            <v>44144</v>
          </cell>
          <cell r="O51" t="str">
            <v>-</v>
          </cell>
          <cell r="P51" t="str">
            <v>-</v>
          </cell>
          <cell r="Q51" t="str">
            <v>-</v>
          </cell>
          <cell r="R51" t="str">
            <v>-</v>
          </cell>
          <cell r="S51" t="str">
            <v>-</v>
          </cell>
          <cell r="T51" t="str">
            <v>-</v>
          </cell>
          <cell r="U51" t="str">
            <v>-</v>
          </cell>
          <cell r="V51" t="str">
            <v>-</v>
          </cell>
          <cell r="W51" t="str">
            <v>-</v>
          </cell>
          <cell r="X51" t="str">
            <v>-</v>
          </cell>
          <cell r="Y51" t="str">
            <v>-</v>
          </cell>
          <cell r="Z51" t="str">
            <v>-</v>
          </cell>
          <cell r="AA51" t="str">
            <v>-</v>
          </cell>
          <cell r="AB51" t="str">
            <v>-</v>
          </cell>
          <cell r="AC51" t="str">
            <v>-</v>
          </cell>
          <cell r="AD51">
            <v>61070</v>
          </cell>
          <cell r="AE51" t="str">
            <v>Aproveitamento hidrelétrico</v>
          </cell>
          <cell r="AF51" t="str">
            <v>Bacia Hidrográfica dos Rios Apuaê - Inhandava</v>
          </cell>
          <cell r="AG51" t="str">
            <v>Rio Palomas</v>
          </cell>
          <cell r="AH51" t="str">
            <v>-</v>
          </cell>
          <cell r="AI51" t="str">
            <v>Barra do Rio Azul</v>
          </cell>
          <cell r="AJ51" t="str">
            <v>Saindo do município de Erechim/RS, pela RS-420 sentido Aratiba/RS, percorrendo aproximadamente 59 km dobrando a esquerda, percorre mais 3,1 km e vira novamente a esquerda, andando aproximadamente 2 km até o destino.</v>
          </cell>
          <cell r="AK51" t="str">
            <v>Barra do Rio Azul</v>
          </cell>
          <cell r="AL51" t="str">
            <v>postogalli@postogalli.com.br</v>
          </cell>
          <cell r="AM51">
            <v>49984378380</v>
          </cell>
          <cell r="AN51" t="str">
            <v>Não</v>
          </cell>
          <cell r="AO51" t="str">
            <v>-</v>
          </cell>
          <cell r="AP51" t="str">
            <v>Não</v>
          </cell>
          <cell r="AQ51" t="str">
            <v>-</v>
          </cell>
          <cell r="AR51" t="str">
            <v>-</v>
          </cell>
          <cell r="AS51" t="str">
            <v>-</v>
          </cell>
          <cell r="AT51" t="str">
            <v>-</v>
          </cell>
          <cell r="AU51" t="str">
            <v>-</v>
          </cell>
          <cell r="AV51" t="str">
            <v>Marcelo Silveira Netto</v>
          </cell>
          <cell r="AW51" t="str">
            <v>988.308.309-25</v>
          </cell>
          <cell r="AX51" t="str">
            <v>Engenharia Florestal</v>
          </cell>
          <cell r="AY51">
            <v>10323703</v>
          </cell>
          <cell r="AZ51" t="str">
            <v>Ponto 1</v>
          </cell>
          <cell r="BA51">
            <v>-27.3289150400905</v>
          </cell>
          <cell r="BB51">
            <v>-52.398240566253698</v>
          </cell>
        </row>
        <row r="52">
          <cell r="C52" t="str">
            <v>2019/004.535</v>
          </cell>
          <cell r="D52" t="str">
            <v>R-000.868/2020</v>
          </cell>
          <cell r="E52" t="str">
            <v>GERALUZ SERVIÇOS DE ENGENHARIA LTDA.</v>
          </cell>
          <cell r="F52" t="str">
            <v>04.142.122/0001-73</v>
          </cell>
          <cell r="G52" t="str">
            <v>Água Superficial</v>
          </cell>
          <cell r="H52" t="str">
            <v>Barragem de nível</v>
          </cell>
          <cell r="I52" t="str">
            <v>Cadastro apenas da barragem</v>
          </cell>
          <cell r="J52" t="str">
            <v>Reserva de disponibilidade hídrica</v>
          </cell>
          <cell r="K52" t="str">
            <v>Concedida</v>
          </cell>
          <cell r="L52" t="str">
            <v>-</v>
          </cell>
          <cell r="M52">
            <v>43546</v>
          </cell>
          <cell r="N52">
            <v>43865</v>
          </cell>
          <cell r="O52" t="str">
            <v>-</v>
          </cell>
          <cell r="P52" t="str">
            <v>-</v>
          </cell>
          <cell r="Q52" t="str">
            <v>-</v>
          </cell>
          <cell r="R52" t="str">
            <v>-</v>
          </cell>
          <cell r="S52" t="str">
            <v>-</v>
          </cell>
          <cell r="T52" t="str">
            <v>-</v>
          </cell>
          <cell r="U52" t="str">
            <v>-</v>
          </cell>
          <cell r="V52" t="str">
            <v>-</v>
          </cell>
          <cell r="W52" t="str">
            <v>-</v>
          </cell>
          <cell r="X52" t="str">
            <v>-</v>
          </cell>
          <cell r="Y52" t="str">
            <v>-</v>
          </cell>
          <cell r="Z52" t="str">
            <v>-</v>
          </cell>
          <cell r="AA52" t="str">
            <v>-</v>
          </cell>
          <cell r="AB52" t="str">
            <v>-</v>
          </cell>
          <cell r="AC52" t="str">
            <v>-</v>
          </cell>
          <cell r="AD52">
            <v>1010000</v>
          </cell>
          <cell r="AE52" t="str">
            <v>Aproveitamento hidrelétrico</v>
          </cell>
          <cell r="AF52" t="str">
            <v>Bacia Hidrográfica do Rio Taquari-Antas</v>
          </cell>
          <cell r="AG52" t="str">
            <v>Rio da Prata</v>
          </cell>
          <cell r="AH52" t="str">
            <v>-</v>
          </cell>
          <cell r="AI52" t="str">
            <v>Nova Prata</v>
          </cell>
          <cell r="AJ52" t="str">
            <v>A CGH São Miguel II está situada a 58,4 km da foz com o rio das Antas, entre os municípios de Nova Prata e Protásio Alves. A partir da cidade de Nova Prata, o acesso ao rio da Prata dá-se por meio da estrada que liga este município a Caldas de Prata até o entroncamento localizado aproximadamente nas coordenadas E443.420 - N6.816.180. Após conversão à esquerda, percorre-se aproximadamente 10 km até ponte sobre o rio da Prata, permitindo o acesso ao rio e ao local do eixo do aproveitamento.</v>
          </cell>
          <cell r="AK52" t="str">
            <v>Nova Prata</v>
          </cell>
          <cell r="AL52" t="str">
            <v>alderi@creral.com.br</v>
          </cell>
          <cell r="AM52">
            <v>5435205200</v>
          </cell>
          <cell r="AN52" t="str">
            <v>Não</v>
          </cell>
          <cell r="AO52" t="str">
            <v>-</v>
          </cell>
          <cell r="AP52" t="str">
            <v>Não</v>
          </cell>
          <cell r="AQ52" t="str">
            <v>-</v>
          </cell>
          <cell r="AR52" t="str">
            <v>-</v>
          </cell>
          <cell r="AS52" t="str">
            <v>-</v>
          </cell>
          <cell r="AT52" t="str">
            <v>-</v>
          </cell>
          <cell r="AU52" t="str">
            <v>-</v>
          </cell>
          <cell r="AV52" t="str">
            <v>LUIZ ANTONIO LEAO</v>
          </cell>
          <cell r="AW52" t="str">
            <v>306.586.160-72</v>
          </cell>
          <cell r="AX52" t="str">
            <v>Engenharia Mecânica</v>
          </cell>
          <cell r="AY52" t="str">
            <v>-</v>
          </cell>
          <cell r="AZ52" t="str">
            <v>Ponto 1</v>
          </cell>
          <cell r="BA52">
            <v>-28.7419444444444</v>
          </cell>
          <cell r="BB52">
            <v>-51.546666666666702</v>
          </cell>
        </row>
        <row r="53">
          <cell r="C53" t="str">
            <v>2019/004.299</v>
          </cell>
          <cell r="D53" t="str">
            <v>R-000.898/2020</v>
          </cell>
          <cell r="E53" t="str">
            <v>MINOZZO PARTICIPAÇÕES LTDA</v>
          </cell>
          <cell r="F53" t="str">
            <v>87.870.838/0001-14</v>
          </cell>
          <cell r="G53" t="str">
            <v>Água Superficial</v>
          </cell>
          <cell r="H53" t="str">
            <v>Barragem de nível</v>
          </cell>
          <cell r="I53" t="str">
            <v>Cadastro apenas da barragem</v>
          </cell>
          <cell r="J53" t="str">
            <v>Reserva de disponibilidade hídrica</v>
          </cell>
          <cell r="K53" t="str">
            <v>Concedida</v>
          </cell>
          <cell r="L53" t="str">
            <v>-</v>
          </cell>
          <cell r="M53">
            <v>43544</v>
          </cell>
          <cell r="N53">
            <v>43950</v>
          </cell>
          <cell r="O53" t="str">
            <v>-</v>
          </cell>
          <cell r="P53" t="str">
            <v>-</v>
          </cell>
          <cell r="Q53" t="str">
            <v>-</v>
          </cell>
          <cell r="R53" t="str">
            <v>-</v>
          </cell>
          <cell r="S53" t="str">
            <v>-</v>
          </cell>
          <cell r="T53" t="str">
            <v>-</v>
          </cell>
          <cell r="U53" t="str">
            <v>-</v>
          </cell>
          <cell r="V53" t="str">
            <v>-</v>
          </cell>
          <cell r="W53" t="str">
            <v>-</v>
          </cell>
          <cell r="X53" t="str">
            <v>-</v>
          </cell>
          <cell r="Y53" t="str">
            <v>-</v>
          </cell>
          <cell r="Z53" t="str">
            <v>-</v>
          </cell>
          <cell r="AA53" t="str">
            <v>-</v>
          </cell>
          <cell r="AB53" t="str">
            <v>-</v>
          </cell>
          <cell r="AC53" t="str">
            <v>-</v>
          </cell>
          <cell r="AD53">
            <v>34994.800000000003</v>
          </cell>
          <cell r="AE53" t="str">
            <v>Aproveitamento hidrelétrico</v>
          </cell>
          <cell r="AF53" t="str">
            <v>Bacia Hidrográfica do Rio Taquari-Antas</v>
          </cell>
          <cell r="AG53" t="str">
            <v>Rio da Prata</v>
          </cell>
          <cell r="AH53" t="str">
            <v>-</v>
          </cell>
          <cell r="AI53" t="str">
            <v>Vila Flores</v>
          </cell>
          <cell r="AJ53" t="str">
            <v>Para se chegar ao local, partindo de Porto Alegre, segue-se pela BR 116 por aproximadamente 40 Km até a cidade de São Leopoldo, pegando a RS 240 até a RS 122 em Bento Gonçalves. De Bento Gonçalves pela RS-340 até a cidade de Vila Flores. A partir desta cidade, percorre-se 10,5 km, até se atingir a margem direita do rio, no sítio do aproveitamento.</v>
          </cell>
          <cell r="AK53" t="str">
            <v>Vila Flores</v>
          </cell>
          <cell r="AL53" t="str">
            <v>paulo@remota.com.br</v>
          </cell>
          <cell r="AM53">
            <v>5432428520</v>
          </cell>
          <cell r="AN53" t="str">
            <v>Não</v>
          </cell>
          <cell r="AO53" t="str">
            <v>-</v>
          </cell>
          <cell r="AP53" t="str">
            <v>Não</v>
          </cell>
          <cell r="AQ53" t="str">
            <v>-</v>
          </cell>
          <cell r="AR53" t="str">
            <v>-</v>
          </cell>
          <cell r="AS53" t="str">
            <v>-</v>
          </cell>
          <cell r="AT53" t="str">
            <v>-</v>
          </cell>
          <cell r="AU53" t="str">
            <v>-</v>
          </cell>
          <cell r="AV53" t="str">
            <v>Luiz Antonio Leão</v>
          </cell>
          <cell r="AW53" t="str">
            <v>306.586.160-72</v>
          </cell>
          <cell r="AX53" t="str">
            <v>Engenharia Mecânica</v>
          </cell>
          <cell r="AY53" t="str">
            <v>-</v>
          </cell>
          <cell r="AZ53" t="str">
            <v>Ponto 1</v>
          </cell>
          <cell r="BA53">
            <v>-28.826440510793098</v>
          </cell>
          <cell r="BB53">
            <v>-51.493799686431899</v>
          </cell>
        </row>
        <row r="54">
          <cell r="C54" t="str">
            <v>2019/003.691</v>
          </cell>
          <cell r="D54" t="str">
            <v>O-001.105/2020</v>
          </cell>
          <cell r="E54" t="str">
            <v>M. H.N GERACAO ELETRICA LTDA</v>
          </cell>
          <cell r="F54" t="str">
            <v>30.203.220/0001-83</v>
          </cell>
          <cell r="G54" t="str">
            <v>Água Superficial</v>
          </cell>
          <cell r="H54" t="str">
            <v>Barragem de nível</v>
          </cell>
          <cell r="I54" t="str">
            <v>Cadastro apenas da barragem</v>
          </cell>
          <cell r="J54" t="str">
            <v>Outorga</v>
          </cell>
          <cell r="K54" t="str">
            <v>Concedida</v>
          </cell>
          <cell r="L54" t="str">
            <v>-</v>
          </cell>
          <cell r="M54">
            <v>43532</v>
          </cell>
          <cell r="N54">
            <v>43990</v>
          </cell>
          <cell r="O54" t="str">
            <v>-</v>
          </cell>
          <cell r="P54" t="str">
            <v>-</v>
          </cell>
          <cell r="Q54" t="str">
            <v>-</v>
          </cell>
          <cell r="R54" t="str">
            <v>-</v>
          </cell>
          <cell r="S54" t="str">
            <v>-</v>
          </cell>
          <cell r="T54" t="str">
            <v>-</v>
          </cell>
          <cell r="U54" t="str">
            <v>-</v>
          </cell>
          <cell r="V54" t="str">
            <v>-</v>
          </cell>
          <cell r="W54" t="str">
            <v>-</v>
          </cell>
          <cell r="X54" t="str">
            <v>-</v>
          </cell>
          <cell r="Y54" t="str">
            <v>-</v>
          </cell>
          <cell r="Z54" t="str">
            <v>-</v>
          </cell>
          <cell r="AA54" t="str">
            <v>-</v>
          </cell>
          <cell r="AB54" t="str">
            <v>-</v>
          </cell>
          <cell r="AC54" t="str">
            <v>-</v>
          </cell>
          <cell r="AD54">
            <v>618.83000000000004</v>
          </cell>
          <cell r="AE54" t="str">
            <v>Aproveitamento hidrelétrico</v>
          </cell>
          <cell r="AF54" t="str">
            <v>Bacia Hidrográfica dos Rios Turvo - Santa Rosa - Santo Cristo</v>
          </cell>
          <cell r="AG54" t="str">
            <v>Lajeado Grande</v>
          </cell>
          <cell r="AH54" t="str">
            <v>-</v>
          </cell>
          <cell r="AI54" t="str">
            <v>Crissiumal</v>
          </cell>
          <cell r="AJ54" t="str">
            <v>Tendo como ponto de partida a Prefeitura Municipal de Crissiumal, seguir pela Rua XV de Novembro sentido ao Bairro Industrial, ao iniciar a estrada de terra seguir po 12,00 km sentindo a Linha Boa Esperança chegando ao local da propriedade</v>
          </cell>
          <cell r="AK54" t="str">
            <v>Crissiumal</v>
          </cell>
          <cell r="AL54" t="str">
            <v>thiago@esbengenharia.com</v>
          </cell>
          <cell r="AM54">
            <v>4934330788</v>
          </cell>
          <cell r="AN54" t="str">
            <v>Não</v>
          </cell>
          <cell r="AO54" t="str">
            <v>-</v>
          </cell>
          <cell r="AP54" t="str">
            <v>Não</v>
          </cell>
          <cell r="AQ54" t="str">
            <v>-</v>
          </cell>
          <cell r="AR54" t="str">
            <v>-</v>
          </cell>
          <cell r="AS54" t="str">
            <v>-</v>
          </cell>
          <cell r="AT54" t="str">
            <v>-</v>
          </cell>
          <cell r="AU54" t="str">
            <v>-</v>
          </cell>
          <cell r="AV54" t="str">
            <v>thiago dal santo</v>
          </cell>
          <cell r="AW54" t="str">
            <v>009.283.199-03</v>
          </cell>
          <cell r="AX54" t="str">
            <v>Engenharia Civil</v>
          </cell>
          <cell r="AY54">
            <v>65804350</v>
          </cell>
          <cell r="AZ54" t="str">
            <v>Ponto 1</v>
          </cell>
          <cell r="BA54">
            <v>-27.4042327925508</v>
          </cell>
          <cell r="BB54">
            <v>-54.164378643035903</v>
          </cell>
        </row>
        <row r="55">
          <cell r="C55" t="str">
            <v>2019/003.312</v>
          </cell>
          <cell r="D55" t="str">
            <v>O-001.535/2020</v>
          </cell>
          <cell r="E55" t="str">
            <v>TOUROS III ENERGÉTICA S.A.</v>
          </cell>
          <cell r="F55" t="str">
            <v>11.181.565/0001-39</v>
          </cell>
          <cell r="G55" t="str">
            <v>Água Superficial</v>
          </cell>
          <cell r="H55" t="str">
            <v>Barragem de nível</v>
          </cell>
          <cell r="I55" t="str">
            <v>Cadastro apenas da barragem</v>
          </cell>
          <cell r="J55" t="str">
            <v>Outorga</v>
          </cell>
          <cell r="K55" t="str">
            <v>Concedida</v>
          </cell>
          <cell r="L55" t="str">
            <v>-</v>
          </cell>
          <cell r="M55">
            <v>43523</v>
          </cell>
          <cell r="N55">
            <v>44061</v>
          </cell>
          <cell r="O55" t="str">
            <v>-</v>
          </cell>
          <cell r="P55" t="str">
            <v>-</v>
          </cell>
          <cell r="Q55" t="str">
            <v>-</v>
          </cell>
          <cell r="R55" t="str">
            <v>-</v>
          </cell>
          <cell r="S55" t="str">
            <v>-</v>
          </cell>
          <cell r="T55" t="str">
            <v>-</v>
          </cell>
          <cell r="U55" t="str">
            <v>-</v>
          </cell>
          <cell r="V55" t="str">
            <v>-</v>
          </cell>
          <cell r="W55" t="str">
            <v>-</v>
          </cell>
          <cell r="X55" t="str">
            <v>-</v>
          </cell>
          <cell r="Y55" t="str">
            <v>-</v>
          </cell>
          <cell r="Z55" t="str">
            <v>-</v>
          </cell>
          <cell r="AA55" t="str">
            <v>-</v>
          </cell>
          <cell r="AB55" t="str">
            <v>-</v>
          </cell>
          <cell r="AC55" t="str">
            <v>-</v>
          </cell>
          <cell r="AD55">
            <v>161000</v>
          </cell>
          <cell r="AE55" t="str">
            <v>Aproveitamento hidrelétrico</v>
          </cell>
          <cell r="AF55" t="str">
            <v>Bacia Hidrográfica dos Rios Apuaê - Inhandava</v>
          </cell>
          <cell r="AG55" t="str">
            <v>Sem denominação</v>
          </cell>
          <cell r="AH55" t="str">
            <v>-</v>
          </cell>
          <cell r="AI55" t="str">
            <v>Bom Jesus</v>
          </cell>
          <cell r="AJ55" t="str">
            <v>O aproveitamento situa-se a aproximadamente 33,5 km da foz no rio Pelotas e a aproximadamente 14,0 km do centro urbano de Bom Jesus, em altitude de aproximadamente 900 m, com as coordenadas geodésica (SIRGAS2000): Lat. – 28.577494° / Long. - 50.352856° (barragem) e Lat. - 28.577033° / Long. – 50.352850° (Casa de Força/Casa de Máquinas).</v>
          </cell>
          <cell r="AK55" t="str">
            <v>Casa Branca</v>
          </cell>
          <cell r="AL55" t="str">
            <v>olinto@eletrisa.com.br</v>
          </cell>
          <cell r="AM55">
            <v>4730377300</v>
          </cell>
          <cell r="AN55" t="str">
            <v>Não</v>
          </cell>
          <cell r="AO55" t="str">
            <v>-</v>
          </cell>
          <cell r="AP55" t="str">
            <v>Não</v>
          </cell>
          <cell r="AQ55" t="str">
            <v>-</v>
          </cell>
          <cell r="AR55" t="str">
            <v>-</v>
          </cell>
          <cell r="AS55" t="str">
            <v>-</v>
          </cell>
          <cell r="AT55" t="str">
            <v>-</v>
          </cell>
          <cell r="AU55" t="str">
            <v>-</v>
          </cell>
          <cell r="AV55" t="str">
            <v>SERGIO MOISÉS RODRIGUES BATISTA</v>
          </cell>
          <cell r="AW55" t="str">
            <v>707.831.959-15</v>
          </cell>
          <cell r="AX55" t="str">
            <v>Engenharia Civil</v>
          </cell>
          <cell r="AY55" t="str">
            <v>3626256-7</v>
          </cell>
          <cell r="AZ55" t="str">
            <v>Ponto 1</v>
          </cell>
          <cell r="BA55">
            <v>-28.534300000000002</v>
          </cell>
          <cell r="BB55">
            <v>-50.377600000000001</v>
          </cell>
        </row>
        <row r="56">
          <cell r="C56" t="str">
            <v>2019/002.931</v>
          </cell>
          <cell r="D56" t="str">
            <v>O-001.536/2020</v>
          </cell>
          <cell r="E56" t="str">
            <v>TOUROS II ENERGÉTICA S.A.</v>
          </cell>
          <cell r="F56" t="str">
            <v>11.197.968/0001-76</v>
          </cell>
          <cell r="G56" t="str">
            <v>Água Superficial</v>
          </cell>
          <cell r="H56" t="str">
            <v>Barragem de nível</v>
          </cell>
          <cell r="I56" t="str">
            <v>Cadastro apenas da barragem</v>
          </cell>
          <cell r="J56" t="str">
            <v>Outorga</v>
          </cell>
          <cell r="K56" t="str">
            <v>Concedida</v>
          </cell>
          <cell r="L56" t="str">
            <v>-</v>
          </cell>
          <cell r="M56">
            <v>43518</v>
          </cell>
          <cell r="N56">
            <v>44061</v>
          </cell>
          <cell r="O56" t="str">
            <v>-</v>
          </cell>
          <cell r="P56" t="str">
            <v>-</v>
          </cell>
          <cell r="Q56" t="str">
            <v>-</v>
          </cell>
          <cell r="R56" t="str">
            <v>-</v>
          </cell>
          <cell r="S56" t="str">
            <v>-</v>
          </cell>
          <cell r="T56" t="str">
            <v>-</v>
          </cell>
          <cell r="U56" t="str">
            <v>-</v>
          </cell>
          <cell r="V56" t="str">
            <v>-</v>
          </cell>
          <cell r="W56" t="str">
            <v>-</v>
          </cell>
          <cell r="X56" t="str">
            <v>-</v>
          </cell>
          <cell r="Y56" t="str">
            <v>-</v>
          </cell>
          <cell r="Z56" t="str">
            <v>-</v>
          </cell>
          <cell r="AA56" t="str">
            <v>-</v>
          </cell>
          <cell r="AB56" t="str">
            <v>-</v>
          </cell>
          <cell r="AC56" t="str">
            <v>-</v>
          </cell>
          <cell r="AD56">
            <v>24600</v>
          </cell>
          <cell r="AE56" t="str">
            <v>Aproveitamento hidrelétrico</v>
          </cell>
          <cell r="AF56" t="str">
            <v>Bacia Hidrográfica dos Rios Apuaê - Inhandava</v>
          </cell>
          <cell r="AG56" t="str">
            <v>Rio dos Touros</v>
          </cell>
          <cell r="AH56" t="str">
            <v>-</v>
          </cell>
          <cell r="AI56" t="str">
            <v>Bom Jesus</v>
          </cell>
          <cell r="AJ56" t="str">
            <v>Água Branca, sem número, sem número,  Água Branca, sem número</v>
          </cell>
          <cell r="AK56" t="str">
            <v>Bom Jesus</v>
          </cell>
          <cell r="AL56" t="str">
            <v>bona.mrb@gmail.com</v>
          </cell>
          <cell r="AM56">
            <v>5533326542</v>
          </cell>
          <cell r="AN56" t="str">
            <v>Não</v>
          </cell>
          <cell r="AO56" t="str">
            <v>-</v>
          </cell>
          <cell r="AP56" t="str">
            <v>Não</v>
          </cell>
          <cell r="AQ56" t="str">
            <v>-</v>
          </cell>
          <cell r="AR56" t="str">
            <v>-</v>
          </cell>
          <cell r="AS56" t="str">
            <v>-</v>
          </cell>
          <cell r="AT56" t="str">
            <v>-</v>
          </cell>
          <cell r="AU56" t="str">
            <v>-</v>
          </cell>
          <cell r="AV56" t="str">
            <v>Alexandre Bortolotto Tortato</v>
          </cell>
          <cell r="AW56" t="str">
            <v>020.391.189-00</v>
          </cell>
          <cell r="AX56" t="str">
            <v>Engenharia Civil</v>
          </cell>
          <cell r="AY56" t="str">
            <v>3615932-5</v>
          </cell>
          <cell r="AZ56" t="str">
            <v>Ponto 1</v>
          </cell>
          <cell r="BA56">
            <v>-28.577400000000001</v>
          </cell>
          <cell r="BB56">
            <v>-50.352800000000002</v>
          </cell>
        </row>
        <row r="57">
          <cell r="C57" t="str">
            <v>2019/001.898</v>
          </cell>
          <cell r="D57" t="str">
            <v>O-000.464/2019</v>
          </cell>
          <cell r="E57" t="str">
            <v>CERQUINHA II ENERGÉTICA S.A.</v>
          </cell>
          <cell r="F57" t="str">
            <v>11.197.952/0001-63</v>
          </cell>
          <cell r="G57" t="str">
            <v>Água Superficial</v>
          </cell>
          <cell r="H57" t="str">
            <v>Barragem de nível</v>
          </cell>
          <cell r="I57" t="str">
            <v>Cadastro apenas da barragem</v>
          </cell>
          <cell r="J57" t="str">
            <v>Outorga</v>
          </cell>
          <cell r="K57" t="str">
            <v>Concedida</v>
          </cell>
          <cell r="L57" t="str">
            <v>-</v>
          </cell>
          <cell r="M57">
            <v>43502</v>
          </cell>
          <cell r="N57">
            <v>43812</v>
          </cell>
          <cell r="O57" t="str">
            <v>-</v>
          </cell>
          <cell r="P57" t="str">
            <v>-</v>
          </cell>
          <cell r="Q57" t="str">
            <v>-</v>
          </cell>
          <cell r="R57" t="str">
            <v>-</v>
          </cell>
          <cell r="S57" t="str">
            <v>-</v>
          </cell>
          <cell r="T57" t="str">
            <v>-</v>
          </cell>
          <cell r="U57" t="str">
            <v>-</v>
          </cell>
          <cell r="V57" t="str">
            <v>-</v>
          </cell>
          <cell r="W57" t="str">
            <v>-</v>
          </cell>
          <cell r="X57" t="str">
            <v>-</v>
          </cell>
          <cell r="Y57" t="str">
            <v>-</v>
          </cell>
          <cell r="Z57" t="str">
            <v>-</v>
          </cell>
          <cell r="AA57" t="str">
            <v>-</v>
          </cell>
          <cell r="AB57" t="str">
            <v>-</v>
          </cell>
          <cell r="AC57" t="str">
            <v>-</v>
          </cell>
          <cell r="AD57">
            <v>33506.93</v>
          </cell>
          <cell r="AE57" t="str">
            <v>Aproveitamento hidrelétrico</v>
          </cell>
          <cell r="AF57" t="str">
            <v>Bacia Hidrográfica dos Rios Apuaê - Inhandava</v>
          </cell>
          <cell r="AG57" t="str">
            <v>Arroio Cerquinha</v>
          </cell>
          <cell r="AH57" t="str">
            <v>-</v>
          </cell>
          <cell r="AI57" t="str">
            <v>Bom Jesus</v>
          </cell>
          <cell r="AJ57" t="str">
            <v>Casa Branca, sem número, sem número,  casa Branca, sem número</v>
          </cell>
          <cell r="AK57" t="str">
            <v>Casa Branca</v>
          </cell>
          <cell r="AL57" t="str">
            <v>jatir@oniz.com.br</v>
          </cell>
          <cell r="AM57">
            <v>5191285066</v>
          </cell>
          <cell r="AN57" t="str">
            <v>Não</v>
          </cell>
          <cell r="AO57" t="str">
            <v>-</v>
          </cell>
          <cell r="AP57" t="str">
            <v>Não</v>
          </cell>
          <cell r="AQ57" t="str">
            <v>-</v>
          </cell>
          <cell r="AR57" t="str">
            <v>-</v>
          </cell>
          <cell r="AS57" t="str">
            <v>-</v>
          </cell>
          <cell r="AT57" t="str">
            <v>-</v>
          </cell>
          <cell r="AU57" t="str">
            <v>-</v>
          </cell>
          <cell r="AV57" t="str">
            <v>Sergio Moises Rodrigues Batista</v>
          </cell>
          <cell r="AW57" t="str">
            <v>707.831.959-15</v>
          </cell>
          <cell r="AX57" t="str">
            <v>Engenharia Civil</v>
          </cell>
          <cell r="AY57" t="str">
            <v>3616247-8</v>
          </cell>
          <cell r="AZ57" t="str">
            <v>Ponto 1</v>
          </cell>
          <cell r="BA57">
            <v>-28.532499999999999</v>
          </cell>
          <cell r="BB57">
            <v>-50.241111111111103</v>
          </cell>
        </row>
        <row r="58">
          <cell r="C58" t="str">
            <v>2019/001.316</v>
          </cell>
          <cell r="D58" t="str">
            <v>R-000.897/2020</v>
          </cell>
          <cell r="E58" t="str">
            <v>OLFAR S/A ALIMENTO E ENERGIA</v>
          </cell>
          <cell r="F58" t="str">
            <v>91.830.836/0001-79</v>
          </cell>
          <cell r="G58" t="str">
            <v>Água Superficial</v>
          </cell>
          <cell r="H58" t="str">
            <v>Barragem de nível</v>
          </cell>
          <cell r="I58" t="str">
            <v>Cadastro apenas da barragem</v>
          </cell>
          <cell r="J58" t="str">
            <v>Reserva de disponibilidade hídrica</v>
          </cell>
          <cell r="K58" t="str">
            <v>Concedida</v>
          </cell>
          <cell r="L58" t="str">
            <v>-</v>
          </cell>
          <cell r="M58">
            <v>43490</v>
          </cell>
          <cell r="N58">
            <v>43937</v>
          </cell>
          <cell r="O58" t="str">
            <v>-</v>
          </cell>
          <cell r="P58" t="str">
            <v>-</v>
          </cell>
          <cell r="Q58" t="str">
            <v>-</v>
          </cell>
          <cell r="R58" t="str">
            <v>-</v>
          </cell>
          <cell r="S58" t="str">
            <v>-</v>
          </cell>
          <cell r="T58" t="str">
            <v>-</v>
          </cell>
          <cell r="U58" t="str">
            <v>-</v>
          </cell>
          <cell r="V58" t="str">
            <v>-</v>
          </cell>
          <cell r="W58" t="str">
            <v>-</v>
          </cell>
          <cell r="X58" t="str">
            <v>-</v>
          </cell>
          <cell r="Y58" t="str">
            <v>-</v>
          </cell>
          <cell r="Z58" t="str">
            <v>-</v>
          </cell>
          <cell r="AA58" t="str">
            <v>-</v>
          </cell>
          <cell r="AB58" t="str">
            <v>-</v>
          </cell>
          <cell r="AC58" t="str">
            <v>-</v>
          </cell>
          <cell r="AD58">
            <v>2223000</v>
          </cell>
          <cell r="AE58" t="str">
            <v>Aproveitamento hidrelétrico</v>
          </cell>
          <cell r="AF58" t="str">
            <v>Bacia Hidrográfica do Rio Taquari-Antas</v>
          </cell>
          <cell r="AG58" t="str">
            <v>Sem denominação</v>
          </cell>
          <cell r="AH58" t="str">
            <v>-</v>
          </cell>
          <cell r="AI58" t="str">
            <v>Protásio Alves</v>
          </cell>
          <cell r="AJ58" t="str">
            <v>Área rural localizada na linha Primeiro de Março, 7ª Seção.</v>
          </cell>
          <cell r="AK58" t="str">
            <v>Protásio Alves</v>
          </cell>
          <cell r="AL58" t="str">
            <v>ambiental@pfgpocos.com.br</v>
          </cell>
          <cell r="AM58">
            <v>5433442040</v>
          </cell>
          <cell r="AN58" t="str">
            <v>Não</v>
          </cell>
          <cell r="AO58" t="str">
            <v>-</v>
          </cell>
          <cell r="AP58" t="str">
            <v>Não</v>
          </cell>
          <cell r="AQ58" t="str">
            <v>-</v>
          </cell>
          <cell r="AR58" t="str">
            <v>-</v>
          </cell>
          <cell r="AS58" t="str">
            <v>-</v>
          </cell>
          <cell r="AT58" t="str">
            <v>-</v>
          </cell>
          <cell r="AU58" t="str">
            <v>-</v>
          </cell>
          <cell r="AV58" t="str">
            <v>Luiz Antonio Leão</v>
          </cell>
          <cell r="AW58" t="str">
            <v>306.586.160-72</v>
          </cell>
          <cell r="AX58" t="str">
            <v>Engenharia Mecânica</v>
          </cell>
          <cell r="AY58" t="str">
            <v>-</v>
          </cell>
          <cell r="AZ58" t="str">
            <v>Ponto 1</v>
          </cell>
          <cell r="BA58">
            <v>-28.785292018286299</v>
          </cell>
          <cell r="BB58">
            <v>-51.504034549106997</v>
          </cell>
        </row>
        <row r="59">
          <cell r="C59" t="str">
            <v>2019/001.159</v>
          </cell>
          <cell r="D59" t="str">
            <v>-</v>
          </cell>
          <cell r="E59" t="str">
            <v>Enel Brasil S.A</v>
          </cell>
          <cell r="F59" t="str">
            <v>07.523.555/0001-67</v>
          </cell>
          <cell r="G59" t="str">
            <v>Água Superficial</v>
          </cell>
          <cell r="H59" t="str">
            <v>Barragem de nível</v>
          </cell>
          <cell r="I59" t="str">
            <v>Cadastro apenas da barragem</v>
          </cell>
          <cell r="J59" t="str">
            <v>Cadastro</v>
          </cell>
          <cell r="K59" t="str">
            <v>Em análise</v>
          </cell>
          <cell r="L59" t="str">
            <v>-</v>
          </cell>
          <cell r="M59">
            <v>43488</v>
          </cell>
          <cell r="N59">
            <v>44140</v>
          </cell>
          <cell r="O59" t="str">
            <v>-</v>
          </cell>
          <cell r="P59" t="str">
            <v>-</v>
          </cell>
          <cell r="Q59" t="str">
            <v>-</v>
          </cell>
          <cell r="R59" t="str">
            <v>-</v>
          </cell>
          <cell r="S59" t="str">
            <v>-</v>
          </cell>
          <cell r="T59" t="str">
            <v>-</v>
          </cell>
          <cell r="U59" t="str">
            <v>-</v>
          </cell>
          <cell r="V59" t="str">
            <v>-</v>
          </cell>
          <cell r="W59" t="str">
            <v>-</v>
          </cell>
          <cell r="X59" t="str">
            <v>-</v>
          </cell>
          <cell r="Y59" t="str">
            <v>-</v>
          </cell>
          <cell r="Z59" t="str">
            <v>-</v>
          </cell>
          <cell r="AA59" t="str">
            <v>-</v>
          </cell>
          <cell r="AB59" t="str">
            <v>-</v>
          </cell>
          <cell r="AC59" t="str">
            <v>-</v>
          </cell>
          <cell r="AD59">
            <v>48770000</v>
          </cell>
          <cell r="AE59" t="str">
            <v>Aproveitamento hidrelétrico</v>
          </cell>
          <cell r="AF59" t="str">
            <v>Bacia Hidrográfica do Rio Taquari-Antas</v>
          </cell>
          <cell r="AG59" t="str">
            <v>Rio Carreiro</v>
          </cell>
          <cell r="AH59" t="str">
            <v>-</v>
          </cell>
          <cell r="AI59" t="str">
            <v>Fagundes Varela</v>
          </cell>
          <cell r="AJ59" t="str">
            <v>O Acesso é feito a partir do município de Fagundes Varela de onde se segue a sudoeste pela Rua Itália por 2,5 km, virando à direita em uma estrada local por cerca de 8,5 km sentido oeste, chegando-se próximo ao rio Carreiro.</v>
          </cell>
          <cell r="AK59" t="str">
            <v>Fagundes Varela</v>
          </cell>
          <cell r="AL59" t="str">
            <v>Alexandre.Bitar@enel.com</v>
          </cell>
          <cell r="AM59">
            <v>3135463742</v>
          </cell>
          <cell r="AN59" t="str">
            <v>Não</v>
          </cell>
          <cell r="AO59" t="str">
            <v>-</v>
          </cell>
          <cell r="AP59" t="str">
            <v>Sim</v>
          </cell>
          <cell r="AQ59" t="str">
            <v>-</v>
          </cell>
          <cell r="AR59" t="str">
            <v>-</v>
          </cell>
          <cell r="AS59" t="str">
            <v>-</v>
          </cell>
          <cell r="AT59" t="str">
            <v>-</v>
          </cell>
          <cell r="AU59" t="str">
            <v>-</v>
          </cell>
          <cell r="AV59" t="str">
            <v>Márcio Luiz da Silva Goulart</v>
          </cell>
          <cell r="AW59" t="str">
            <v>294.093.278-65</v>
          </cell>
          <cell r="AX59" t="str">
            <v>Engenharia Civil</v>
          </cell>
          <cell r="AY59" t="str">
            <v>-</v>
          </cell>
          <cell r="AZ59" t="str">
            <v>Ponto 1</v>
          </cell>
          <cell r="BA59">
            <v>-28.894300000000001</v>
          </cell>
          <cell r="BB59">
            <v>-51.805799999999998</v>
          </cell>
        </row>
        <row r="60">
          <cell r="C60" t="str">
            <v>2019/000.653</v>
          </cell>
          <cell r="D60" t="str">
            <v>-</v>
          </cell>
          <cell r="E60" t="str">
            <v>APS Construções EIRELI</v>
          </cell>
          <cell r="F60" t="str">
            <v>24.538.491/0001-97</v>
          </cell>
          <cell r="G60" t="str">
            <v>Água Superficial</v>
          </cell>
          <cell r="H60" t="str">
            <v>Barragem de nível</v>
          </cell>
          <cell r="I60" t="str">
            <v>Cadastro apenas da barragem</v>
          </cell>
          <cell r="J60" t="str">
            <v>Cadastro</v>
          </cell>
          <cell r="K60" t="str">
            <v>Aguardando alterações de dados inconsistentes</v>
          </cell>
          <cell r="L60" t="str">
            <v>-</v>
          </cell>
          <cell r="M60">
            <v>43479</v>
          </cell>
          <cell r="N60">
            <v>44055</v>
          </cell>
          <cell r="O60" t="str">
            <v>-</v>
          </cell>
          <cell r="P60" t="str">
            <v>-</v>
          </cell>
          <cell r="Q60" t="str">
            <v>-</v>
          </cell>
          <cell r="R60" t="str">
            <v>-</v>
          </cell>
          <cell r="S60" t="str">
            <v>-</v>
          </cell>
          <cell r="T60" t="str">
            <v>-</v>
          </cell>
          <cell r="U60" t="str">
            <v>-</v>
          </cell>
          <cell r="V60" t="str">
            <v>-</v>
          </cell>
          <cell r="W60" t="str">
            <v>-</v>
          </cell>
          <cell r="X60" t="str">
            <v>-</v>
          </cell>
          <cell r="Y60" t="str">
            <v>-</v>
          </cell>
          <cell r="Z60" t="str">
            <v>-</v>
          </cell>
          <cell r="AA60" t="str">
            <v>-</v>
          </cell>
          <cell r="AB60" t="str">
            <v>-</v>
          </cell>
          <cell r="AC60" t="str">
            <v>-</v>
          </cell>
          <cell r="AD60">
            <v>22524.01</v>
          </cell>
          <cell r="AE60" t="str">
            <v>Aproveitamento hidrelétrico</v>
          </cell>
          <cell r="AF60" t="str">
            <v>Bacia Hidrográfica do Rio Caí</v>
          </cell>
          <cell r="AG60" t="str">
            <v>Rio Piai</v>
          </cell>
          <cell r="AH60" t="str">
            <v>-</v>
          </cell>
          <cell r="AI60" t="str">
            <v>Caxias do Sul</v>
          </cell>
          <cell r="AJ60" t="str">
            <v>Partindo da BR 116 km 147,2 no posto da Polícia Rodoviária Federal em Caxias do Sul, seguir pela rua Barão do Amazonas até o bairro São Luiz e deste continuar pelo acesso principal até a capela de Nossa Senhora do Caravaggio da 6° Légua. A partir da capela, seguir pela estrada Santa Lucia do Piai até o entrocamento que dá acesso ao grutão do ecoparque, virar a esquerda e seguir até a vila Camaldoli, onde deve-se procurar pela propriedade do Sr. Ademir Chies ou acessar via GPS as coordenadas decimais datum Sirgas 2000: -29.186967, -51.052984.</v>
          </cell>
          <cell r="AK60" t="str">
            <v>Caxias do Sul</v>
          </cell>
          <cell r="AL60" t="str">
            <v>anapaula@jcsengenharia.com</v>
          </cell>
          <cell r="AM60">
            <v>4730841997</v>
          </cell>
          <cell r="AN60" t="str">
            <v>Não</v>
          </cell>
          <cell r="AO60" t="str">
            <v>-</v>
          </cell>
          <cell r="AP60" t="str">
            <v>Não</v>
          </cell>
          <cell r="AQ60" t="str">
            <v>-</v>
          </cell>
          <cell r="AR60" t="str">
            <v>-</v>
          </cell>
          <cell r="AS60" t="str">
            <v>-</v>
          </cell>
          <cell r="AT60" t="str">
            <v>-</v>
          </cell>
          <cell r="AU60" t="str">
            <v>-</v>
          </cell>
          <cell r="AV60" t="str">
            <v>Jean Carlos Stahelin</v>
          </cell>
          <cell r="AW60" t="str">
            <v>029.659.619-17</v>
          </cell>
          <cell r="AX60" t="str">
            <v>Engenharia Elétrica</v>
          </cell>
          <cell r="AY60" t="str">
            <v>-</v>
          </cell>
          <cell r="AZ60" t="str">
            <v>Ponto 1</v>
          </cell>
          <cell r="BA60">
            <v>-29.174268613675402</v>
          </cell>
          <cell r="BB60">
            <v>-51.057848431745697</v>
          </cell>
        </row>
        <row r="61">
          <cell r="C61" t="str">
            <v>2019/000.450</v>
          </cell>
          <cell r="D61" t="str">
            <v>-</v>
          </cell>
          <cell r="E61" t="str">
            <v>Hidropan Geração de Energia Elétrica S/A</v>
          </cell>
          <cell r="F61" t="str">
            <v>08.438.804/0001-89</v>
          </cell>
          <cell r="G61" t="str">
            <v>Água Superficial</v>
          </cell>
          <cell r="H61" t="str">
            <v>Barragem de acumulação</v>
          </cell>
          <cell r="I61" t="str">
            <v>Cadastro apenas da barragem</v>
          </cell>
          <cell r="J61" t="str">
            <v>Cadastro</v>
          </cell>
          <cell r="K61" t="str">
            <v>Em andamento</v>
          </cell>
          <cell r="L61" t="str">
            <v>-</v>
          </cell>
          <cell r="M61">
            <v>43475</v>
          </cell>
          <cell r="N61" t="str">
            <v>-</v>
          </cell>
          <cell r="O61" t="str">
            <v>-</v>
          </cell>
          <cell r="P61" t="str">
            <v>-</v>
          </cell>
          <cell r="Q61" t="str">
            <v>-</v>
          </cell>
          <cell r="R61" t="str">
            <v>-</v>
          </cell>
          <cell r="S61" t="str">
            <v>-</v>
          </cell>
          <cell r="T61" t="str">
            <v>-</v>
          </cell>
          <cell r="U61" t="str">
            <v>-</v>
          </cell>
          <cell r="V61" t="str">
            <v>-</v>
          </cell>
          <cell r="W61" t="str">
            <v>-</v>
          </cell>
          <cell r="X61" t="str">
            <v>-</v>
          </cell>
          <cell r="Y61" t="str">
            <v>-</v>
          </cell>
          <cell r="Z61" t="str">
            <v>-</v>
          </cell>
          <cell r="AA61" t="str">
            <v>-</v>
          </cell>
          <cell r="AB61" t="str">
            <v>-</v>
          </cell>
          <cell r="AC61" t="str">
            <v>-</v>
          </cell>
          <cell r="AD61">
            <v>1732993</v>
          </cell>
          <cell r="AE61" t="str">
            <v>Aproveitamento hidrelétrico</v>
          </cell>
          <cell r="AF61" t="str">
            <v>Bacia Hidrográfica do Rio Ijuí</v>
          </cell>
          <cell r="AG61" t="str">
            <v>Lajeado Alegre</v>
          </cell>
          <cell r="AH61" t="str">
            <v>-</v>
          </cell>
          <cell r="AI61" t="str">
            <v>Condor</v>
          </cell>
          <cell r="AJ61" t="str">
            <v>A PARTIR DO TREVO DE ACESSO DE CONDOR NA BR-158, TOMAR A DIREITA NA ESTRADA VICINAL COM DESTINO A COLONIA CASH-INTERIOR, POR 1,8 KM, TOMA-SE A DIREITA POR MAIS 700 METROS ATÉ PORTAO DE ACESSO A PROPRIEDADE.</v>
          </cell>
          <cell r="AK61" t="str">
            <v>Condor</v>
          </cell>
          <cell r="AL61" t="str">
            <v>eduardokummer@hidropan.com.br</v>
          </cell>
          <cell r="AM61">
            <v>5533769800</v>
          </cell>
          <cell r="AN61" t="str">
            <v>Não</v>
          </cell>
          <cell r="AO61" t="str">
            <v>-</v>
          </cell>
          <cell r="AP61" t="str">
            <v>Não</v>
          </cell>
          <cell r="AQ61" t="str">
            <v>-</v>
          </cell>
          <cell r="AR61" t="str">
            <v>-</v>
          </cell>
          <cell r="AS61" t="str">
            <v>-</v>
          </cell>
          <cell r="AT61" t="str">
            <v>-</v>
          </cell>
          <cell r="AU61" t="str">
            <v>-</v>
          </cell>
          <cell r="AV61" t="str">
            <v>-</v>
          </cell>
          <cell r="AW61" t="str">
            <v>-</v>
          </cell>
          <cell r="AX61" t="str">
            <v>-</v>
          </cell>
          <cell r="AY61" t="str">
            <v>-</v>
          </cell>
          <cell r="AZ61" t="str">
            <v>Ponto 1</v>
          </cell>
          <cell r="BA61">
            <v>-28.2012457159401</v>
          </cell>
          <cell r="BB61">
            <v>-53.440701490328301</v>
          </cell>
        </row>
        <row r="62">
          <cell r="C62" t="str">
            <v>2019/000.170</v>
          </cell>
          <cell r="D62" t="str">
            <v>O-001.497/2020</v>
          </cell>
          <cell r="E62" t="str">
            <v>SILVEIRA III ENERGÉTICA S.A.</v>
          </cell>
          <cell r="F62" t="str">
            <v>11.194.456/0001-56</v>
          </cell>
          <cell r="G62" t="str">
            <v>Água Superficial</v>
          </cell>
          <cell r="H62" t="str">
            <v>Barragem de nível</v>
          </cell>
          <cell r="I62" t="str">
            <v>Cadastro apenas da barragem</v>
          </cell>
          <cell r="J62" t="str">
            <v>Outorga</v>
          </cell>
          <cell r="K62" t="str">
            <v>Concedida</v>
          </cell>
          <cell r="L62" t="str">
            <v>-</v>
          </cell>
          <cell r="M62">
            <v>43472</v>
          </cell>
          <cell r="N62">
            <v>44053</v>
          </cell>
          <cell r="O62" t="str">
            <v>-</v>
          </cell>
          <cell r="P62" t="str">
            <v>-</v>
          </cell>
          <cell r="Q62" t="str">
            <v>-</v>
          </cell>
          <cell r="R62" t="str">
            <v>-</v>
          </cell>
          <cell r="S62" t="str">
            <v>-</v>
          </cell>
          <cell r="T62" t="str">
            <v>-</v>
          </cell>
          <cell r="U62" t="str">
            <v>-</v>
          </cell>
          <cell r="V62" t="str">
            <v>-</v>
          </cell>
          <cell r="W62" t="str">
            <v>-</v>
          </cell>
          <cell r="X62" t="str">
            <v>-</v>
          </cell>
          <cell r="Y62" t="str">
            <v>-</v>
          </cell>
          <cell r="Z62" t="str">
            <v>-</v>
          </cell>
          <cell r="AA62" t="str">
            <v>-</v>
          </cell>
          <cell r="AB62" t="str">
            <v>-</v>
          </cell>
          <cell r="AC62" t="str">
            <v>-</v>
          </cell>
          <cell r="AD62">
            <v>269500</v>
          </cell>
          <cell r="AE62" t="str">
            <v>Aproveitamento hidrelétrico</v>
          </cell>
          <cell r="AF62" t="str">
            <v>Bacia Hidrográfica dos Rios Apuaê - Inhandava</v>
          </cell>
          <cell r="AG62" t="str">
            <v>Rio do Silveira</v>
          </cell>
          <cell r="AH62" t="str">
            <v>-</v>
          </cell>
          <cell r="AI62" t="str">
            <v>São José dos Ausentes</v>
          </cell>
          <cell r="AJ62" t="str">
            <v>PCH SILVEIRA III (7,2 MW) está projetada no rio Silveira, pertencente a bacia dos rios Apuaê-Inhandava (U010), na região hidrográfica do rio Uruguai, distante aproximadamente 25 km da sede da prefeitura de São José dos Ausentes/RS. Atualmente, os melhores acessos ao barramento e à casa de força são através da margem direita do rio Silveira. Cabe ressaltar que os acessos definitivos às estruturas da PCH serão pela margem esquerda. Para acessar os locais propostos para o barramento e casa de força da PCH,
partindo do centro de São José dos Ausentes, seguir em direção à Vila Silveira,
sendo que a distância entre o centro e a Vila Silveira é de 20,7 km. Da Vila Silveira
até a entrada de acesso ao barramento segue-se por uma distância de 6,8 km. Do
acesso até o barramento são mais 14,50 km. No total, a distância do centro de São
José dos Ausentes até o barramento é de 42 km. Do centro de São José dos
Ausentes até a casa de força totaliza 55 km.</v>
          </cell>
          <cell r="AK62" t="str">
            <v>Silveira</v>
          </cell>
          <cell r="AL62" t="str">
            <v>tortato@trsul.com.br</v>
          </cell>
          <cell r="AM62">
            <v>4730351094</v>
          </cell>
          <cell r="AN62" t="str">
            <v>Não</v>
          </cell>
          <cell r="AO62" t="str">
            <v>-</v>
          </cell>
          <cell r="AP62" t="str">
            <v>Não</v>
          </cell>
          <cell r="AQ62" t="str">
            <v>-</v>
          </cell>
          <cell r="AR62" t="str">
            <v>-</v>
          </cell>
          <cell r="AS62" t="str">
            <v>-</v>
          </cell>
          <cell r="AT62" t="str">
            <v>-</v>
          </cell>
          <cell r="AU62" t="str">
            <v>-</v>
          </cell>
          <cell r="AV62" t="str">
            <v>Alexandre Bortolotto Tortato</v>
          </cell>
          <cell r="AW62" t="str">
            <v>020.391.189-00</v>
          </cell>
          <cell r="AX62" t="str">
            <v>Engenharia Civil</v>
          </cell>
          <cell r="AY62" t="str">
            <v>3627692-5</v>
          </cell>
          <cell r="AZ62" t="str">
            <v>Ponto 3</v>
          </cell>
          <cell r="BA62">
            <v>-28.523150000000001</v>
          </cell>
          <cell r="BB62">
            <v>-49.989600000000003</v>
          </cell>
        </row>
        <row r="63">
          <cell r="C63" t="str">
            <v>2018/035.220</v>
          </cell>
          <cell r="D63" t="str">
            <v>-</v>
          </cell>
          <cell r="E63" t="str">
            <v>CERTEL OLARIA GERAÇÃO DE ENERGIA</v>
          </cell>
          <cell r="F63" t="str">
            <v>13.563.984/0001-60</v>
          </cell>
          <cell r="G63" t="str">
            <v>Água Superficial</v>
          </cell>
          <cell r="H63" t="str">
            <v>Barragem de nível</v>
          </cell>
          <cell r="I63" t="str">
            <v>Cadastro apenas da barragem</v>
          </cell>
          <cell r="J63" t="str">
            <v>Cadastro</v>
          </cell>
          <cell r="K63" t="str">
            <v>Em andamento</v>
          </cell>
          <cell r="L63" t="str">
            <v>-</v>
          </cell>
          <cell r="M63">
            <v>43455</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cell r="Z63" t="str">
            <v>-</v>
          </cell>
          <cell r="AA63" t="str">
            <v>-</v>
          </cell>
          <cell r="AB63" t="str">
            <v>-</v>
          </cell>
          <cell r="AC63" t="str">
            <v>-</v>
          </cell>
          <cell r="AD63">
            <v>2914000</v>
          </cell>
          <cell r="AE63" t="str">
            <v>Aproveitamento hidrelétrico</v>
          </cell>
          <cell r="AF63" t="str">
            <v>Bacia Hidrográfica do Rio Taquari-Antas</v>
          </cell>
          <cell r="AG63" t="str">
            <v>Sem denominação</v>
          </cell>
          <cell r="AH63" t="str">
            <v>-</v>
          </cell>
          <cell r="AI63" t="str">
            <v>Pouso Novo</v>
          </cell>
          <cell r="AJ63" t="str">
            <v>O acesso à área de interesse pode ser efetuado a partir do município de Canoas, na região metropolitana de Porto Alegre, onde se tem acesso à rodovia BR 386. Passando Lajeado rumo Soledade, 8,5 km até Pouso Novo.</v>
          </cell>
          <cell r="AK63" t="str">
            <v>Pouso Novo</v>
          </cell>
          <cell r="AL63" t="str">
            <v>geracao@certel.com.br</v>
          </cell>
          <cell r="AM63">
            <v>5137625516</v>
          </cell>
          <cell r="AN63" t="str">
            <v>Não</v>
          </cell>
          <cell r="AO63" t="str">
            <v>-</v>
          </cell>
          <cell r="AP63" t="str">
            <v>Não</v>
          </cell>
          <cell r="AQ63" t="str">
            <v>-</v>
          </cell>
          <cell r="AR63" t="str">
            <v>-</v>
          </cell>
          <cell r="AS63" t="str">
            <v>-</v>
          </cell>
          <cell r="AT63" t="str">
            <v>-</v>
          </cell>
          <cell r="AU63" t="str">
            <v>-</v>
          </cell>
          <cell r="AV63" t="str">
            <v>-</v>
          </cell>
          <cell r="AW63" t="str">
            <v>-</v>
          </cell>
          <cell r="AX63" t="str">
            <v>-</v>
          </cell>
          <cell r="AY63" t="str">
            <v>-</v>
          </cell>
          <cell r="AZ63" t="str">
            <v>Ponto 1</v>
          </cell>
          <cell r="BA63">
            <v>-29.1785</v>
          </cell>
          <cell r="BB63">
            <v>-52.17</v>
          </cell>
        </row>
        <row r="64">
          <cell r="C64" t="str">
            <v>2018/034.982</v>
          </cell>
          <cell r="D64" t="str">
            <v>R-000.594/2020</v>
          </cell>
          <cell r="E64" t="str">
            <v>Certel Vale do Leite Geração de Energia S/A</v>
          </cell>
          <cell r="F64" t="str">
            <v>12.326.607/0001-45</v>
          </cell>
          <cell r="G64" t="str">
            <v>Água Superficial</v>
          </cell>
          <cell r="H64" t="str">
            <v>Barragem de nível</v>
          </cell>
          <cell r="I64" t="str">
            <v>Cadastro apenas da barragem</v>
          </cell>
          <cell r="J64" t="str">
            <v>Reserva de disponibilidade hídrica</v>
          </cell>
          <cell r="K64" t="str">
            <v>Concedida</v>
          </cell>
          <cell r="L64" t="str">
            <v>-</v>
          </cell>
          <cell r="M64">
            <v>43453</v>
          </cell>
          <cell r="N64">
            <v>43875</v>
          </cell>
          <cell r="O64" t="str">
            <v>-</v>
          </cell>
          <cell r="P64" t="str">
            <v>-</v>
          </cell>
          <cell r="Q64" t="str">
            <v>-</v>
          </cell>
          <cell r="R64" t="str">
            <v>-</v>
          </cell>
          <cell r="S64" t="str">
            <v>-</v>
          </cell>
          <cell r="T64" t="str">
            <v>-</v>
          </cell>
          <cell r="U64" t="str">
            <v>-</v>
          </cell>
          <cell r="V64" t="str">
            <v>-</v>
          </cell>
          <cell r="W64" t="str">
            <v>-</v>
          </cell>
          <cell r="X64" t="str">
            <v>-</v>
          </cell>
          <cell r="Y64" t="str">
            <v>-</v>
          </cell>
          <cell r="Z64" t="str">
            <v>-</v>
          </cell>
          <cell r="AA64" t="str">
            <v>-</v>
          </cell>
          <cell r="AB64" t="str">
            <v>-</v>
          </cell>
          <cell r="AC64" t="str">
            <v>-</v>
          </cell>
          <cell r="AD64">
            <v>6098300</v>
          </cell>
          <cell r="AE64" t="str">
            <v>Aproveitamento hidrelétrico</v>
          </cell>
          <cell r="AF64" t="str">
            <v>Bacia Hidrográfica do Rio Taquari-Antas</v>
          </cell>
          <cell r="AG64" t="str">
            <v>Rio Forqueta</v>
          </cell>
          <cell r="AH64" t="str">
            <v>-</v>
          </cell>
          <cell r="AI64" t="str">
            <v>Pouso Novo</v>
          </cell>
          <cell r="AJ64" t="str">
            <v>Picada Arroio do Leite, sem número, sem número,  Linha Pilão, sem número</v>
          </cell>
          <cell r="AK64" t="str">
            <v>Pouso Novo</v>
          </cell>
          <cell r="AL64" t="str">
            <v>geracao@certel.com.br</v>
          </cell>
          <cell r="AM64">
            <v>5137625516</v>
          </cell>
          <cell r="AN64" t="str">
            <v>Não</v>
          </cell>
          <cell r="AO64" t="str">
            <v>-</v>
          </cell>
          <cell r="AP64" t="str">
            <v>Não</v>
          </cell>
          <cell r="AQ64" t="str">
            <v>-</v>
          </cell>
          <cell r="AR64" t="str">
            <v>-</v>
          </cell>
          <cell r="AS64" t="str">
            <v>-</v>
          </cell>
          <cell r="AT64" t="str">
            <v>-</v>
          </cell>
          <cell r="AU64" t="str">
            <v>-</v>
          </cell>
          <cell r="AV64" t="str">
            <v>Elizeu Riba</v>
          </cell>
          <cell r="AW64" t="str">
            <v>722.915.599-15</v>
          </cell>
          <cell r="AX64" t="str">
            <v>Engenharia Civil</v>
          </cell>
          <cell r="AY64" t="str">
            <v>-</v>
          </cell>
          <cell r="AZ64" t="str">
            <v>Ponto 1</v>
          </cell>
          <cell r="BA64">
            <v>-29.1564837956109</v>
          </cell>
          <cell r="BB64">
            <v>-52.186331749017</v>
          </cell>
        </row>
        <row r="65">
          <cell r="C65" t="str">
            <v>2018/034.955</v>
          </cell>
          <cell r="D65" t="str">
            <v>R-001.687/2020</v>
          </cell>
          <cell r="E65" t="str">
            <v>Enel Brasil S.A</v>
          </cell>
          <cell r="F65" t="str">
            <v>07.523.555/0001-67</v>
          </cell>
          <cell r="G65" t="str">
            <v>Água Superficial</v>
          </cell>
          <cell r="H65" t="str">
            <v>Barragem de nível</v>
          </cell>
          <cell r="I65" t="str">
            <v>Cadastro apenas da barragem</v>
          </cell>
          <cell r="J65" t="str">
            <v>Reserva de disponibilidade hídrica</v>
          </cell>
          <cell r="K65" t="str">
            <v>Concedida</v>
          </cell>
          <cell r="L65" t="str">
            <v>-</v>
          </cell>
          <cell r="M65">
            <v>43453</v>
          </cell>
          <cell r="N65">
            <v>44083</v>
          </cell>
          <cell r="O65" t="str">
            <v>-</v>
          </cell>
          <cell r="P65" t="str">
            <v>-</v>
          </cell>
          <cell r="Q65" t="str">
            <v>-</v>
          </cell>
          <cell r="R65" t="str">
            <v>-</v>
          </cell>
          <cell r="S65" t="str">
            <v>-</v>
          </cell>
          <cell r="T65" t="str">
            <v>-</v>
          </cell>
          <cell r="U65" t="str">
            <v>-</v>
          </cell>
          <cell r="V65" t="str">
            <v>-</v>
          </cell>
          <cell r="W65" t="str">
            <v>-</v>
          </cell>
          <cell r="X65" t="str">
            <v>-</v>
          </cell>
          <cell r="Y65" t="str">
            <v>-</v>
          </cell>
          <cell r="Z65" t="str">
            <v>-</v>
          </cell>
          <cell r="AA65" t="str">
            <v>-</v>
          </cell>
          <cell r="AB65" t="str">
            <v>-</v>
          </cell>
          <cell r="AC65" t="str">
            <v>-</v>
          </cell>
          <cell r="AD65">
            <v>7456162.5599999996</v>
          </cell>
          <cell r="AE65" t="str">
            <v>Aproveitamento hidrelétrico</v>
          </cell>
          <cell r="AF65" t="str">
            <v>Bacia Hidrográfica do Rio Taquari-Antas</v>
          </cell>
          <cell r="AG65" t="str">
            <v>Rio Carreiro</v>
          </cell>
          <cell r="AH65" t="str">
            <v>-</v>
          </cell>
          <cell r="AI65" t="str">
            <v>São Valentim do Sul</v>
          </cell>
          <cell r="AJ65" t="str">
            <v>O imóvel é acessado a partir do município de Dois lajeados de onde se segue viagem pela estrada estadual RS 431 em direção ao município de São Valentim do Sul por cerca de 17 Km até atingir o distrito de Santa Bárbara, já próximo ao rio Carreiro. Daí, rumo ao norte ou no sentido de montante do rio, por cerca de 450 m, atinge-se a entrada do local.</v>
          </cell>
          <cell r="AK65" t="str">
            <v>Santa Bárbara</v>
          </cell>
          <cell r="AL65" t="str">
            <v>Alexandre.Bitar@enel.com</v>
          </cell>
          <cell r="AM65">
            <v>3135463742</v>
          </cell>
          <cell r="AN65" t="str">
            <v>Não</v>
          </cell>
          <cell r="AO65" t="str">
            <v>-</v>
          </cell>
          <cell r="AP65" t="str">
            <v>Sim</v>
          </cell>
          <cell r="AQ65" t="str">
            <v>-</v>
          </cell>
          <cell r="AR65" t="str">
            <v>-</v>
          </cell>
          <cell r="AS65" t="str">
            <v>-</v>
          </cell>
          <cell r="AT65" t="str">
            <v>-</v>
          </cell>
          <cell r="AU65" t="str">
            <v>-</v>
          </cell>
          <cell r="AV65" t="str">
            <v>Márcio Luiz da Silva Goulart</v>
          </cell>
          <cell r="AW65" t="str">
            <v>294.093.278-65</v>
          </cell>
          <cell r="AX65" t="str">
            <v>Engenharia Civil</v>
          </cell>
          <cell r="AY65" t="str">
            <v>-</v>
          </cell>
          <cell r="AZ65" t="str">
            <v>Ponto 1</v>
          </cell>
          <cell r="BA65">
            <v>-29.070900000000002</v>
          </cell>
          <cell r="BB65">
            <v>-51.713999999999999</v>
          </cell>
        </row>
        <row r="66">
          <cell r="C66" t="str">
            <v>2018/034.380</v>
          </cell>
          <cell r="D66" t="str">
            <v>R-001.836/2020</v>
          </cell>
          <cell r="E66" t="str">
            <v>MARIANO GERAÇÃO DE ENERGIA</v>
          </cell>
          <cell r="F66" t="str">
            <v>15.741.032/0001-15</v>
          </cell>
          <cell r="G66" t="str">
            <v>Água Superficial</v>
          </cell>
          <cell r="H66" t="str">
            <v>Barragem de acumulação</v>
          </cell>
          <cell r="I66" t="str">
            <v>Cadastro apenas da barragem</v>
          </cell>
          <cell r="J66" t="str">
            <v>Reserva de disponibilidade hídrica</v>
          </cell>
          <cell r="K66" t="str">
            <v>Concedida</v>
          </cell>
          <cell r="L66" t="str">
            <v>-</v>
          </cell>
          <cell r="M66">
            <v>43446</v>
          </cell>
          <cell r="N66">
            <v>44138</v>
          </cell>
          <cell r="O66" t="str">
            <v>-</v>
          </cell>
          <cell r="P66" t="str">
            <v>-</v>
          </cell>
          <cell r="Q66" t="str">
            <v>-</v>
          </cell>
          <cell r="R66" t="str">
            <v>-</v>
          </cell>
          <cell r="S66" t="str">
            <v>-</v>
          </cell>
          <cell r="T66" t="str">
            <v>-</v>
          </cell>
          <cell r="U66" t="str">
            <v>-</v>
          </cell>
          <cell r="V66" t="str">
            <v>-</v>
          </cell>
          <cell r="W66" t="str">
            <v>-</v>
          </cell>
          <cell r="X66" t="str">
            <v>-</v>
          </cell>
          <cell r="Y66" t="str">
            <v>-</v>
          </cell>
          <cell r="Z66" t="str">
            <v>-</v>
          </cell>
          <cell r="AA66" t="str">
            <v>-</v>
          </cell>
          <cell r="AB66" t="str">
            <v>-</v>
          </cell>
          <cell r="AC66" t="str">
            <v>-</v>
          </cell>
          <cell r="AD66">
            <v>11400</v>
          </cell>
          <cell r="AE66" t="str">
            <v>Aproveitamento hidrelétrico</v>
          </cell>
          <cell r="AF66" t="str">
            <v>Bacia Hidrográfica dos Rios Apuaê - Inhandava</v>
          </cell>
          <cell r="AG66" t="str">
            <v>Sem denominação</v>
          </cell>
          <cell r="AH66" t="str">
            <v>-</v>
          </cell>
          <cell r="AI66" t="str">
            <v>Machadinho</v>
          </cell>
          <cell r="AJ66" t="str">
            <v>PARTINDO DE SÃO JOSÉ DO OURO, SEGUIR EM DIREÇÃO A COMUNIDADE ARROIO MARIANO. APÓS A CAPELA SEGUIR POR 280M E DOBRAR À ESQUERDA. SEGUIR POR MAIS 800M ATÉ A SEDE DA PROPRIEDADE..</v>
          </cell>
          <cell r="AK66" t="str">
            <v>Bela Vista</v>
          </cell>
          <cell r="AL66" t="str">
            <v>volnei@delfes.com</v>
          </cell>
          <cell r="AM66">
            <v>49999116886</v>
          </cell>
          <cell r="AN66" t="str">
            <v>Não</v>
          </cell>
          <cell r="AO66" t="str">
            <v>-</v>
          </cell>
          <cell r="AP66" t="str">
            <v>Não</v>
          </cell>
          <cell r="AQ66" t="str">
            <v>-</v>
          </cell>
          <cell r="AR66" t="str">
            <v>-</v>
          </cell>
          <cell r="AS66" t="str">
            <v>-</v>
          </cell>
          <cell r="AT66" t="str">
            <v>-</v>
          </cell>
          <cell r="AU66" t="str">
            <v>-</v>
          </cell>
          <cell r="AV66" t="str">
            <v>Deny Rodrigo Kufner</v>
          </cell>
          <cell r="AW66" t="str">
            <v>933.625.799-49</v>
          </cell>
          <cell r="AX66" t="str">
            <v>Engenharia Civil</v>
          </cell>
          <cell r="AY66" t="str">
            <v>-</v>
          </cell>
          <cell r="AZ66" t="str">
            <v>Ponto 1</v>
          </cell>
          <cell r="BA66">
            <v>-27.605670826465399</v>
          </cell>
          <cell r="BB66">
            <v>-51.578171253204303</v>
          </cell>
        </row>
        <row r="67">
          <cell r="C67" t="str">
            <v>2018/033.655</v>
          </cell>
          <cell r="D67" t="str">
            <v>R-000.842/2020</v>
          </cell>
          <cell r="E67" t="str">
            <v>Pablo Rodrigo Ferreira Romeiro</v>
          </cell>
          <cell r="F67" t="str">
            <v>032.660.387-54</v>
          </cell>
          <cell r="G67" t="str">
            <v>Água Superficial</v>
          </cell>
          <cell r="H67" t="str">
            <v>Barragem de acumulação</v>
          </cell>
          <cell r="I67" t="str">
            <v>Cadastro apenas da barragem</v>
          </cell>
          <cell r="J67" t="str">
            <v>Reserva de disponibilidade hídrica</v>
          </cell>
          <cell r="K67" t="str">
            <v>Concedida</v>
          </cell>
          <cell r="L67" t="str">
            <v>-</v>
          </cell>
          <cell r="M67">
            <v>43437</v>
          </cell>
          <cell r="N67">
            <v>43935</v>
          </cell>
          <cell r="O67" t="str">
            <v>-</v>
          </cell>
          <cell r="P67" t="str">
            <v>-</v>
          </cell>
          <cell r="Q67" t="str">
            <v>-</v>
          </cell>
          <cell r="R67" t="str">
            <v>-</v>
          </cell>
          <cell r="S67" t="str">
            <v>-</v>
          </cell>
          <cell r="T67" t="str">
            <v>-</v>
          </cell>
          <cell r="U67" t="str">
            <v>-</v>
          </cell>
          <cell r="V67" t="str">
            <v>-</v>
          </cell>
          <cell r="W67" t="str">
            <v>-</v>
          </cell>
          <cell r="X67" t="str">
            <v>-</v>
          </cell>
          <cell r="Y67" t="str">
            <v>-</v>
          </cell>
          <cell r="Z67" t="str">
            <v>-</v>
          </cell>
          <cell r="AA67" t="str">
            <v>-</v>
          </cell>
          <cell r="AB67" t="str">
            <v>-</v>
          </cell>
          <cell r="AC67" t="str">
            <v>-</v>
          </cell>
          <cell r="AD67">
            <v>59171.02</v>
          </cell>
          <cell r="AE67" t="str">
            <v>Aproveitamento hidrelétrico</v>
          </cell>
          <cell r="AF67" t="str">
            <v>Bacia Hidrográfica do Rio Taquari-Antas</v>
          </cell>
          <cell r="AG67" t="str">
            <v>Sem denominação</v>
          </cell>
          <cell r="AH67" t="str">
            <v>-</v>
          </cell>
          <cell r="AI67" t="str">
            <v>Monte Alegre dos Campos</v>
          </cell>
          <cell r="AJ67" t="str">
            <v>Da RS 285 seguir pela estrada municipal sentido PCH Cavalinhos por aproximadamente 30 km.</v>
          </cell>
          <cell r="AK67" t="str">
            <v>Capela da Luz</v>
          </cell>
          <cell r="AL67" t="str">
            <v>pablo@aecogeo.com.br</v>
          </cell>
          <cell r="AM67">
            <v>4730550039</v>
          </cell>
          <cell r="AN67" t="str">
            <v>Não</v>
          </cell>
          <cell r="AO67" t="str">
            <v>-</v>
          </cell>
          <cell r="AP67" t="str">
            <v>Não</v>
          </cell>
          <cell r="AQ67" t="str">
            <v>-</v>
          </cell>
          <cell r="AR67" t="str">
            <v>-</v>
          </cell>
          <cell r="AS67" t="str">
            <v>-</v>
          </cell>
          <cell r="AT67" t="str">
            <v>-</v>
          </cell>
          <cell r="AU67" t="str">
            <v>-</v>
          </cell>
          <cell r="AV67" t="str">
            <v>Gisele Brehmer Klotz</v>
          </cell>
          <cell r="AW67" t="str">
            <v>034.714.359-80</v>
          </cell>
          <cell r="AX67" t="str">
            <v>Engenharia Civil</v>
          </cell>
          <cell r="AY67" t="str">
            <v>-</v>
          </cell>
          <cell r="AZ67" t="str">
            <v>Ponto 1</v>
          </cell>
          <cell r="BA67">
            <v>-28.7781918007691</v>
          </cell>
          <cell r="BB67">
            <v>-50.683300495147698</v>
          </cell>
        </row>
        <row r="68">
          <cell r="C68" t="str">
            <v>2018/033.376</v>
          </cell>
          <cell r="D68" t="str">
            <v>O-001.742/2020</v>
          </cell>
          <cell r="E68" t="str">
            <v>Agropecuaria Fockink Ltda</v>
          </cell>
          <cell r="F68" t="str">
            <v>89.101.695/0001-01</v>
          </cell>
          <cell r="G68" t="str">
            <v>Água Superficial</v>
          </cell>
          <cell r="H68" t="str">
            <v>Barragem de acumulação</v>
          </cell>
          <cell r="I68" t="str">
            <v>Cadastro apenas da barragem</v>
          </cell>
          <cell r="J68" t="str">
            <v>Outorga</v>
          </cell>
          <cell r="K68" t="str">
            <v>Concedida</v>
          </cell>
          <cell r="L68" t="str">
            <v>-</v>
          </cell>
          <cell r="M68">
            <v>43433</v>
          </cell>
          <cell r="N68">
            <v>44123</v>
          </cell>
          <cell r="O68" t="str">
            <v>-</v>
          </cell>
          <cell r="P68" t="str">
            <v>-</v>
          </cell>
          <cell r="Q68" t="str">
            <v>-</v>
          </cell>
          <cell r="R68" t="str">
            <v>-</v>
          </cell>
          <cell r="S68" t="str">
            <v>-</v>
          </cell>
          <cell r="T68" t="str">
            <v>-</v>
          </cell>
          <cell r="U68" t="str">
            <v>-</v>
          </cell>
          <cell r="V68" t="str">
            <v>-</v>
          </cell>
          <cell r="W68" t="str">
            <v>-</v>
          </cell>
          <cell r="X68" t="str">
            <v>-</v>
          </cell>
          <cell r="Y68" t="str">
            <v>-</v>
          </cell>
          <cell r="Z68" t="str">
            <v>-</v>
          </cell>
          <cell r="AA68" t="str">
            <v>-</v>
          </cell>
          <cell r="AB68" t="str">
            <v>-</v>
          </cell>
          <cell r="AC68" t="str">
            <v>-</v>
          </cell>
          <cell r="AD68">
            <v>246000</v>
          </cell>
          <cell r="AE68" t="str">
            <v>Aproveitamento hidrelétrico</v>
          </cell>
          <cell r="AF68" t="str">
            <v>Bacia Hidrográfica do Rio Ijuí</v>
          </cell>
          <cell r="AG68" t="str">
            <v>Sem denominação</v>
          </cell>
          <cell r="AH68" t="str">
            <v>-</v>
          </cell>
          <cell r="AI68" t="str">
            <v>Panambi</v>
          </cell>
          <cell r="AJ68" t="str">
            <v>PARTINDO DA BR-285 PERCORRER 4KM EM DIREÇÃO A BELIZARIO</v>
          </cell>
          <cell r="AK68" t="str">
            <v>Panambi</v>
          </cell>
          <cell r="AL68" t="str">
            <v>sirlei@fockink.ind.br</v>
          </cell>
          <cell r="AM68">
            <v>5533759500</v>
          </cell>
          <cell r="AN68" t="str">
            <v>Não</v>
          </cell>
          <cell r="AO68" t="str">
            <v>-</v>
          </cell>
          <cell r="AP68" t="str">
            <v>Não</v>
          </cell>
          <cell r="AQ68" t="str">
            <v>-</v>
          </cell>
          <cell r="AR68" t="str">
            <v>-</v>
          </cell>
          <cell r="AS68" t="str">
            <v>-</v>
          </cell>
          <cell r="AT68" t="str">
            <v>-</v>
          </cell>
          <cell r="AU68" t="str">
            <v>-</v>
          </cell>
          <cell r="AV68" t="str">
            <v>ALBERI FREITAS DE LIMA</v>
          </cell>
          <cell r="AW68" t="str">
            <v>132.510.580-53</v>
          </cell>
          <cell r="AX68" t="str">
            <v>Engenharia Agronômica</v>
          </cell>
          <cell r="AY68">
            <v>9971368</v>
          </cell>
          <cell r="AZ68" t="str">
            <v>Ponto 1</v>
          </cell>
          <cell r="BA68">
            <v>-28.398233536249499</v>
          </cell>
          <cell r="BB68">
            <v>-53.457219600677497</v>
          </cell>
        </row>
        <row r="69">
          <cell r="C69" t="str">
            <v>2018/032.593</v>
          </cell>
          <cell r="D69" t="str">
            <v>O-001.844/2020</v>
          </cell>
          <cell r="E69" t="str">
            <v>USINA PADRE POLO LTDA - ME</v>
          </cell>
          <cell r="F69" t="str">
            <v>23.089.524/0001-04</v>
          </cell>
          <cell r="G69" t="str">
            <v>Água Superficial</v>
          </cell>
          <cell r="H69" t="str">
            <v>Barragem de nível</v>
          </cell>
          <cell r="I69" t="str">
            <v>Cadastro apenas da barragem</v>
          </cell>
          <cell r="J69" t="str">
            <v>Outorga</v>
          </cell>
          <cell r="K69" t="str">
            <v>Concedida</v>
          </cell>
          <cell r="L69" t="str">
            <v>-</v>
          </cell>
          <cell r="M69">
            <v>43424</v>
          </cell>
          <cell r="N69">
            <v>44144</v>
          </cell>
          <cell r="O69" t="str">
            <v>-</v>
          </cell>
          <cell r="P69" t="str">
            <v>-</v>
          </cell>
          <cell r="Q69" t="str">
            <v>-</v>
          </cell>
          <cell r="R69" t="str">
            <v>-</v>
          </cell>
          <cell r="S69" t="str">
            <v>-</v>
          </cell>
          <cell r="T69" t="str">
            <v>-</v>
          </cell>
          <cell r="U69" t="str">
            <v>-</v>
          </cell>
          <cell r="V69" t="str">
            <v>-</v>
          </cell>
          <cell r="W69" t="str">
            <v>-</v>
          </cell>
          <cell r="X69" t="str">
            <v>-</v>
          </cell>
          <cell r="Y69" t="str">
            <v>-</v>
          </cell>
          <cell r="Z69" t="str">
            <v>-</v>
          </cell>
          <cell r="AA69" t="str">
            <v>-</v>
          </cell>
          <cell r="AB69" t="str">
            <v>-</v>
          </cell>
          <cell r="AC69" t="str">
            <v>-</v>
          </cell>
          <cell r="AD69">
            <v>15840</v>
          </cell>
          <cell r="AE69" t="str">
            <v>Aproveitamento hidrelétrico</v>
          </cell>
          <cell r="AF69" t="str">
            <v>Bacia Hidrográfica do Rio Passo Fundo</v>
          </cell>
          <cell r="AG69" t="str">
            <v>Sem denominação</v>
          </cell>
          <cell r="AH69" t="str">
            <v>-</v>
          </cell>
          <cell r="AI69" t="str">
            <v>Jacutinga</v>
          </cell>
          <cell r="AJ69" t="str">
            <v>Saindo de Jacutinga pela ERS 211, sentido Campinas do Sul, a aproximadamente 1,1 Km, saia do asfalto a direita e siga pelo calçamento até a bifurcação da estrada; nesta mantenha a esquerda, e continue por mais 1,2 km, faça uma curva acentuada a direita e siga por mais 1,5 km.
Todos os entroncamentos estão sinalizados com a indicativa ( Ecoparque da Usina), sentido e km.</v>
          </cell>
          <cell r="AK69" t="str">
            <v>Jacutinga</v>
          </cell>
          <cell r="AL69" t="str">
            <v>aconchego@tolrs.com.br</v>
          </cell>
          <cell r="AM69">
            <v>5484071771</v>
          </cell>
          <cell r="AN69" t="str">
            <v>Não</v>
          </cell>
          <cell r="AO69" t="str">
            <v>-</v>
          </cell>
          <cell r="AP69" t="str">
            <v>Sim</v>
          </cell>
          <cell r="AQ69" t="str">
            <v>-</v>
          </cell>
          <cell r="AR69" t="str">
            <v>-</v>
          </cell>
          <cell r="AS69" t="str">
            <v>-</v>
          </cell>
          <cell r="AT69" t="str">
            <v>-</v>
          </cell>
          <cell r="AU69" t="str">
            <v>-</v>
          </cell>
          <cell r="AV69" t="str">
            <v>Vitor Schneider</v>
          </cell>
          <cell r="AW69" t="str">
            <v>967.732.190-00</v>
          </cell>
          <cell r="AX69" t="str">
            <v>Engenharia Civil</v>
          </cell>
          <cell r="AY69">
            <v>10938248</v>
          </cell>
          <cell r="AZ69" t="str">
            <v>Ponto 1</v>
          </cell>
          <cell r="BA69">
            <v>-27.6894943455994</v>
          </cell>
          <cell r="BB69">
            <v>-52.546083927154498</v>
          </cell>
        </row>
        <row r="70">
          <cell r="C70" t="str">
            <v>2018/032.067</v>
          </cell>
          <cell r="D70" t="str">
            <v>O-000.647/2020</v>
          </cell>
          <cell r="E70" t="str">
            <v>SCHIRMER &amp; CORREA CONSULTORIA FLORESTAL LTDA</v>
          </cell>
          <cell r="F70" t="str">
            <v>93.657.211/0001-82</v>
          </cell>
          <cell r="G70" t="str">
            <v>Água Superficial</v>
          </cell>
          <cell r="H70" t="str">
            <v>Barragem de nível</v>
          </cell>
          <cell r="I70" t="str">
            <v>Cadastro apenas da barragem</v>
          </cell>
          <cell r="J70" t="str">
            <v>Outorga</v>
          </cell>
          <cell r="K70" t="str">
            <v>Concedida</v>
          </cell>
          <cell r="L70" t="str">
            <v>-</v>
          </cell>
          <cell r="M70">
            <v>43417</v>
          </cell>
          <cell r="N70">
            <v>43894</v>
          </cell>
          <cell r="O70" t="str">
            <v>-</v>
          </cell>
          <cell r="P70" t="str">
            <v>-</v>
          </cell>
          <cell r="Q70" t="str">
            <v>-</v>
          </cell>
          <cell r="R70" t="str">
            <v>-</v>
          </cell>
          <cell r="S70" t="str">
            <v>-</v>
          </cell>
          <cell r="T70" t="str">
            <v>-</v>
          </cell>
          <cell r="U70" t="str">
            <v>-</v>
          </cell>
          <cell r="V70" t="str">
            <v>-</v>
          </cell>
          <cell r="W70" t="str">
            <v>-</v>
          </cell>
          <cell r="X70" t="str">
            <v>-</v>
          </cell>
          <cell r="Y70" t="str">
            <v>-</v>
          </cell>
          <cell r="Z70" t="str">
            <v>-</v>
          </cell>
          <cell r="AA70" t="str">
            <v>-</v>
          </cell>
          <cell r="AB70" t="str">
            <v>-</v>
          </cell>
          <cell r="AC70" t="str">
            <v>-</v>
          </cell>
          <cell r="AD70">
            <v>23884.723999999998</v>
          </cell>
          <cell r="AE70" t="str">
            <v>Aproveitamento hidrelétrico</v>
          </cell>
          <cell r="AF70" t="str">
            <v>Bacia Hidrográfica do Rio Ijuí</v>
          </cell>
          <cell r="AG70" t="str">
            <v>Arroio Conceição</v>
          </cell>
          <cell r="AH70" t="str">
            <v>-</v>
          </cell>
          <cell r="AI70" t="str">
            <v>Boa Vista do Cadeado</v>
          </cell>
          <cell r="AJ70" t="str">
            <v>SAIDA DE AUGUSTO PESTANA PARA FORMIGUEIRO PERCORRER CERCA DE 18 KM  ATÉ A  AREA .</v>
          </cell>
          <cell r="AK70" t="str">
            <v>Boa Vista do Cadeado</v>
          </cell>
          <cell r="AL70" t="str">
            <v>joao@ceriluz.com.br</v>
          </cell>
          <cell r="AM70">
            <v>5533319100</v>
          </cell>
          <cell r="AN70" t="str">
            <v>Não</v>
          </cell>
          <cell r="AO70" t="str">
            <v>-</v>
          </cell>
          <cell r="AP70" t="str">
            <v>Não</v>
          </cell>
          <cell r="AQ70" t="str">
            <v>-</v>
          </cell>
          <cell r="AR70" t="str">
            <v>-</v>
          </cell>
          <cell r="AS70" t="str">
            <v>-</v>
          </cell>
          <cell r="AT70" t="str">
            <v>-</v>
          </cell>
          <cell r="AU70" t="str">
            <v>-</v>
          </cell>
          <cell r="AV70" t="str">
            <v>JUAREZ BERNARDI</v>
          </cell>
          <cell r="AW70" t="str">
            <v>969.121.700-72</v>
          </cell>
          <cell r="AX70" t="str">
            <v>Engenharia Civil</v>
          </cell>
          <cell r="AY70">
            <v>8711976</v>
          </cell>
          <cell r="AZ70" t="str">
            <v>Ponto 1</v>
          </cell>
          <cell r="BA70">
            <v>-28.537199999999999</v>
          </cell>
          <cell r="BB70">
            <v>-53.860199999999999</v>
          </cell>
        </row>
        <row r="71">
          <cell r="C71" t="str">
            <v>2018/031.725</v>
          </cell>
          <cell r="D71" t="str">
            <v>R-001.102/2020</v>
          </cell>
          <cell r="E71" t="str">
            <v>JCS Engenharia, Consultoria e Participações EIRELLI - EPP</v>
          </cell>
          <cell r="F71" t="str">
            <v>06.094.758/0001-12</v>
          </cell>
          <cell r="G71" t="str">
            <v>Água Superficial</v>
          </cell>
          <cell r="H71" t="str">
            <v>Barragem de nível</v>
          </cell>
          <cell r="I71" t="str">
            <v>Cadastro apenas da barragem</v>
          </cell>
          <cell r="J71" t="str">
            <v>Reserva de disponibilidade hídrica</v>
          </cell>
          <cell r="K71" t="str">
            <v>Concedida</v>
          </cell>
          <cell r="L71" t="str">
            <v>-</v>
          </cell>
          <cell r="M71">
            <v>43413</v>
          </cell>
          <cell r="N71">
            <v>43902</v>
          </cell>
          <cell r="O71" t="str">
            <v>-</v>
          </cell>
          <cell r="P71" t="str">
            <v>-</v>
          </cell>
          <cell r="Q71" t="str">
            <v>-</v>
          </cell>
          <cell r="R71" t="str">
            <v>-</v>
          </cell>
          <cell r="S71" t="str">
            <v>-</v>
          </cell>
          <cell r="T71" t="str">
            <v>-</v>
          </cell>
          <cell r="U71" t="str">
            <v>-</v>
          </cell>
          <cell r="V71" t="str">
            <v>-</v>
          </cell>
          <cell r="W71" t="str">
            <v>-</v>
          </cell>
          <cell r="X71" t="str">
            <v>-</v>
          </cell>
          <cell r="Y71" t="str">
            <v>-</v>
          </cell>
          <cell r="Z71" t="str">
            <v>-</v>
          </cell>
          <cell r="AA71" t="str">
            <v>-</v>
          </cell>
          <cell r="AB71" t="str">
            <v>-</v>
          </cell>
          <cell r="AC71" t="str">
            <v>-</v>
          </cell>
          <cell r="AD71">
            <v>18403.509999999998</v>
          </cell>
          <cell r="AE71" t="str">
            <v>Aproveitamento hidrelétrico</v>
          </cell>
          <cell r="AF71" t="str">
            <v>Bacia Hidrográfica do Baixo Jacuí</v>
          </cell>
          <cell r="AG71" t="str">
            <v>Sem denominação</v>
          </cell>
          <cell r="AH71" t="str">
            <v>-</v>
          </cell>
          <cell r="AI71" t="str">
            <v>Dom Feliciano</v>
          </cell>
          <cell r="AJ71" t="str">
            <v>A partir de Dom Feliciano seguir na direção sudoeste na RS 350 por 27,4 km até a localidade do Cerro Negro até o Sítio do Herval.</v>
          </cell>
          <cell r="AK71" t="str">
            <v>Dom Feliciano</v>
          </cell>
          <cell r="AL71" t="str">
            <v>jean@jcsengenharia.com</v>
          </cell>
          <cell r="AM71">
            <v>4730841997</v>
          </cell>
          <cell r="AN71" t="str">
            <v>Não</v>
          </cell>
          <cell r="AO71" t="str">
            <v>-</v>
          </cell>
          <cell r="AP71" t="str">
            <v>Não</v>
          </cell>
          <cell r="AQ71" t="str">
            <v>-</v>
          </cell>
          <cell r="AR71" t="str">
            <v>-</v>
          </cell>
          <cell r="AS71" t="str">
            <v>-</v>
          </cell>
          <cell r="AT71" t="str">
            <v>-</v>
          </cell>
          <cell r="AU71" t="str">
            <v>-</v>
          </cell>
          <cell r="AV71" t="str">
            <v>Jean Carlos Stahelin</v>
          </cell>
          <cell r="AW71" t="str">
            <v>029.659.619-17</v>
          </cell>
          <cell r="AX71" t="str">
            <v>Engenharia Elétrica</v>
          </cell>
          <cell r="AY71" t="str">
            <v>-</v>
          </cell>
          <cell r="AZ71" t="str">
            <v>Ponto 1</v>
          </cell>
          <cell r="BA71">
            <v>-30.476891666666699</v>
          </cell>
          <cell r="BB71">
            <v>-52.207743000000001</v>
          </cell>
        </row>
        <row r="72">
          <cell r="C72" t="str">
            <v>2018/031.548</v>
          </cell>
          <cell r="D72" t="str">
            <v>O-001.713/2020</v>
          </cell>
          <cell r="E72" t="str">
            <v>SPE DALTRO FILHO GERAÇÃO DE ENERGIA LTDA</v>
          </cell>
          <cell r="F72" t="str">
            <v>31.417.559/0001-45</v>
          </cell>
          <cell r="G72" t="str">
            <v>Água Superficial</v>
          </cell>
          <cell r="H72" t="str">
            <v>Barragem de nível</v>
          </cell>
          <cell r="I72" t="str">
            <v>Cadastro apenas da barragem</v>
          </cell>
          <cell r="J72" t="str">
            <v>Outorga</v>
          </cell>
          <cell r="K72" t="str">
            <v>Concedida</v>
          </cell>
          <cell r="L72" t="str">
            <v>-</v>
          </cell>
          <cell r="M72">
            <v>43411</v>
          </cell>
          <cell r="N72">
            <v>44110</v>
          </cell>
          <cell r="O72" t="str">
            <v>-</v>
          </cell>
          <cell r="P72" t="str">
            <v>-</v>
          </cell>
          <cell r="Q72" t="str">
            <v>-</v>
          </cell>
          <cell r="R72" t="str">
            <v>-</v>
          </cell>
          <cell r="S72" t="str">
            <v>-</v>
          </cell>
          <cell r="T72" t="str">
            <v>-</v>
          </cell>
          <cell r="U72" t="str">
            <v>-</v>
          </cell>
          <cell r="V72" t="str">
            <v>-</v>
          </cell>
          <cell r="W72" t="str">
            <v>-</v>
          </cell>
          <cell r="X72" t="str">
            <v>-</v>
          </cell>
          <cell r="Y72" t="str">
            <v>-</v>
          </cell>
          <cell r="Z72" t="str">
            <v>-</v>
          </cell>
          <cell r="AA72" t="str">
            <v>-</v>
          </cell>
          <cell r="AB72" t="str">
            <v>-</v>
          </cell>
          <cell r="AC72" t="str">
            <v>-</v>
          </cell>
          <cell r="AD72">
            <v>2833</v>
          </cell>
          <cell r="AE72" t="str">
            <v>Aproveitamento hidrelétrico</v>
          </cell>
          <cell r="AF72" t="str">
            <v>Bacia Hidrográfica do Rio Taquari-Antas</v>
          </cell>
          <cell r="AG72" t="str">
            <v>Arroio da Seca</v>
          </cell>
          <cell r="AH72" t="str">
            <v>-</v>
          </cell>
          <cell r="AI72" t="str">
            <v>Imigrante</v>
          </cell>
          <cell r="AJ72" t="str">
            <v>Av,  Ipiranga,  Daltro Filho</v>
          </cell>
          <cell r="AK72" t="str">
            <v>Imigrante</v>
          </cell>
          <cell r="AL72" t="str">
            <v>edison@geocenterconsultoria.com.br</v>
          </cell>
          <cell r="AM72">
            <v>5130732860</v>
          </cell>
          <cell r="AN72" t="str">
            <v>Não</v>
          </cell>
          <cell r="AO72" t="str">
            <v>-</v>
          </cell>
          <cell r="AP72" t="str">
            <v>Não</v>
          </cell>
          <cell r="AQ72" t="str">
            <v>-</v>
          </cell>
          <cell r="AR72" t="str">
            <v>-</v>
          </cell>
          <cell r="AS72" t="str">
            <v>-</v>
          </cell>
          <cell r="AT72" t="str">
            <v>-</v>
          </cell>
          <cell r="AU72" t="str">
            <v>-</v>
          </cell>
          <cell r="AV72" t="str">
            <v>Marcio Luiz Silva Goulart</v>
          </cell>
          <cell r="AW72" t="str">
            <v>294.093.278-65</v>
          </cell>
          <cell r="AX72" t="str">
            <v>Engenharia Civil</v>
          </cell>
          <cell r="AY72">
            <v>2.80272301909535E+16</v>
          </cell>
          <cell r="AZ72" t="str">
            <v>Ponto 1</v>
          </cell>
          <cell r="BA72">
            <v>-29.330100000000002</v>
          </cell>
          <cell r="BB72">
            <v>-51.749299999999998</v>
          </cell>
        </row>
        <row r="73">
          <cell r="C73" t="str">
            <v>2018/031.421</v>
          </cell>
          <cell r="D73" t="str">
            <v>R-001.103/2020</v>
          </cell>
          <cell r="E73" t="str">
            <v>JCS Engenharia, Consultoria e Participações EIRELLI - EPP</v>
          </cell>
          <cell r="F73" t="str">
            <v>06.094.758/0001-12</v>
          </cell>
          <cell r="G73" t="str">
            <v>Água Superficial</v>
          </cell>
          <cell r="H73" t="str">
            <v>Barragem de nível</v>
          </cell>
          <cell r="I73" t="str">
            <v>Cadastro apenas da barragem</v>
          </cell>
          <cell r="J73" t="str">
            <v>Reserva de disponibilidade hídrica</v>
          </cell>
          <cell r="K73" t="str">
            <v>Concedida</v>
          </cell>
          <cell r="L73" t="str">
            <v>-</v>
          </cell>
          <cell r="M73">
            <v>43410</v>
          </cell>
          <cell r="N73">
            <v>43902</v>
          </cell>
          <cell r="O73" t="str">
            <v>-</v>
          </cell>
          <cell r="P73" t="str">
            <v>-</v>
          </cell>
          <cell r="Q73" t="str">
            <v>-</v>
          </cell>
          <cell r="R73" t="str">
            <v>-</v>
          </cell>
          <cell r="S73" t="str">
            <v>-</v>
          </cell>
          <cell r="T73" t="str">
            <v>-</v>
          </cell>
          <cell r="U73" t="str">
            <v>-</v>
          </cell>
          <cell r="V73" t="str">
            <v>-</v>
          </cell>
          <cell r="W73" t="str">
            <v>-</v>
          </cell>
          <cell r="X73" t="str">
            <v>-</v>
          </cell>
          <cell r="Y73" t="str">
            <v>-</v>
          </cell>
          <cell r="Z73" t="str">
            <v>-</v>
          </cell>
          <cell r="AA73" t="str">
            <v>-</v>
          </cell>
          <cell r="AB73" t="str">
            <v>-</v>
          </cell>
          <cell r="AC73" t="str">
            <v>-</v>
          </cell>
          <cell r="AD73">
            <v>63206.25</v>
          </cell>
          <cell r="AE73" t="str">
            <v>Aproveitamento hidrelétrico</v>
          </cell>
          <cell r="AF73" t="str">
            <v>Bacia Hidrográfica do Baixo Jacuí</v>
          </cell>
          <cell r="AG73" t="str">
            <v>Arroio Itaticui</v>
          </cell>
          <cell r="AH73" t="str">
            <v>-</v>
          </cell>
          <cell r="AI73" t="str">
            <v>Dom Feliciano</v>
          </cell>
          <cell r="AJ73" t="str">
            <v>A partir de Dom Feliciano seguir na direção sudoeste na RS 350 por 27,4 km até a localidade do Cerro Negro até o Sítio do Herval.</v>
          </cell>
          <cell r="AK73" t="str">
            <v>Dom Feliciano</v>
          </cell>
          <cell r="AL73" t="str">
            <v>jean@jcsengenharia.com</v>
          </cell>
          <cell r="AM73">
            <v>4730841997</v>
          </cell>
          <cell r="AN73" t="str">
            <v>Não</v>
          </cell>
          <cell r="AO73" t="str">
            <v>-</v>
          </cell>
          <cell r="AP73" t="str">
            <v>Não</v>
          </cell>
          <cell r="AQ73" t="str">
            <v>-</v>
          </cell>
          <cell r="AR73" t="str">
            <v>-</v>
          </cell>
          <cell r="AS73" t="str">
            <v>-</v>
          </cell>
          <cell r="AT73" t="str">
            <v>-</v>
          </cell>
          <cell r="AU73" t="str">
            <v>-</v>
          </cell>
          <cell r="AV73" t="str">
            <v>Jean Carlos Stahelin</v>
          </cell>
          <cell r="AW73" t="str">
            <v>029.659.619-17</v>
          </cell>
          <cell r="AX73" t="str">
            <v>Engenharia Elétrica</v>
          </cell>
          <cell r="AY73" t="str">
            <v>-</v>
          </cell>
          <cell r="AZ73" t="str">
            <v>Ponto 1</v>
          </cell>
          <cell r="BA73">
            <v>-30.464955527868099</v>
          </cell>
          <cell r="BB73">
            <v>-52.2099403535777</v>
          </cell>
        </row>
        <row r="74">
          <cell r="C74" t="str">
            <v>2018/031.022</v>
          </cell>
          <cell r="D74" t="str">
            <v>R-001.423/2020</v>
          </cell>
          <cell r="E74" t="str">
            <v>PARTIALIS COMERCIO E GERAÇÃO DE ENERGIA S/A</v>
          </cell>
          <cell r="F74" t="str">
            <v>31.412.365/0001-57</v>
          </cell>
          <cell r="G74" t="str">
            <v>Água Superficial</v>
          </cell>
          <cell r="H74" t="str">
            <v>Barragem de nível</v>
          </cell>
          <cell r="I74" t="str">
            <v>Cadastro apenas da barragem</v>
          </cell>
          <cell r="J74" t="str">
            <v>Reserva de disponibilidade hídrica</v>
          </cell>
          <cell r="K74" t="str">
            <v>Concedida</v>
          </cell>
          <cell r="L74" t="str">
            <v>-</v>
          </cell>
          <cell r="M74">
            <v>43404</v>
          </cell>
          <cell r="N74">
            <v>44028</v>
          </cell>
          <cell r="O74" t="str">
            <v>-</v>
          </cell>
          <cell r="P74" t="str">
            <v>-</v>
          </cell>
          <cell r="Q74" t="str">
            <v>-</v>
          </cell>
          <cell r="R74" t="str">
            <v>-</v>
          </cell>
          <cell r="S74" t="str">
            <v>-</v>
          </cell>
          <cell r="T74" t="str">
            <v>-</v>
          </cell>
          <cell r="U74" t="str">
            <v>-</v>
          </cell>
          <cell r="V74" t="str">
            <v>-</v>
          </cell>
          <cell r="W74" t="str">
            <v>-</v>
          </cell>
          <cell r="X74" t="str">
            <v>-</v>
          </cell>
          <cell r="Y74" t="str">
            <v>-</v>
          </cell>
          <cell r="Z74" t="str">
            <v>-</v>
          </cell>
          <cell r="AA74" t="str">
            <v>-</v>
          </cell>
          <cell r="AB74" t="str">
            <v>-</v>
          </cell>
          <cell r="AC74" t="str">
            <v>-</v>
          </cell>
          <cell r="AD74">
            <v>6672</v>
          </cell>
          <cell r="AE74" t="str">
            <v>Aproveitamento hidrelétrico</v>
          </cell>
          <cell r="AF74" t="str">
            <v>Bacia Hidrográfica do Rio da Várzea</v>
          </cell>
          <cell r="AG74" t="str">
            <v>Rio Fortaleza</v>
          </cell>
          <cell r="AH74" t="str">
            <v>-</v>
          </cell>
          <cell r="AI74" t="str">
            <v>Erval Seco</v>
          </cell>
          <cell r="AJ74" t="str">
            <v>O imóvel localiza-se na Linha Capivara Baixa, distante aproximadamente 12 Km da sede do municipio.</v>
          </cell>
          <cell r="AK74" t="str">
            <v>Erval Seco</v>
          </cell>
          <cell r="AL74" t="str">
            <v>JAMES.DAMO@BRTURBO.COM.BR</v>
          </cell>
          <cell r="AM74">
            <v>5537441089</v>
          </cell>
          <cell r="AN74" t="str">
            <v>Não</v>
          </cell>
          <cell r="AO74" t="str">
            <v>-</v>
          </cell>
          <cell r="AP74" t="str">
            <v>Não</v>
          </cell>
          <cell r="AQ74" t="str">
            <v>-</v>
          </cell>
          <cell r="AR74" t="str">
            <v>-</v>
          </cell>
          <cell r="AS74" t="str">
            <v>-</v>
          </cell>
          <cell r="AT74" t="str">
            <v>-</v>
          </cell>
          <cell r="AU74" t="str">
            <v>-</v>
          </cell>
          <cell r="AV74" t="str">
            <v>RODRIGO DALLEPIANE</v>
          </cell>
          <cell r="AW74" t="str">
            <v>952.912.700-63</v>
          </cell>
          <cell r="AX74" t="str">
            <v>Engenharia Civil</v>
          </cell>
          <cell r="AY74" t="str">
            <v>-</v>
          </cell>
          <cell r="AZ74" t="str">
            <v>Ponto 1</v>
          </cell>
          <cell r="BA74">
            <v>-27.465</v>
          </cell>
          <cell r="BB74">
            <v>-53.479100000000003</v>
          </cell>
        </row>
        <row r="75">
          <cell r="C75" t="str">
            <v>2018/029.901</v>
          </cell>
          <cell r="D75" t="str">
            <v>-</v>
          </cell>
          <cell r="E75" t="str">
            <v>Cooperativa de Geração de Energia e Desenvolvimento Social LTDA</v>
          </cell>
          <cell r="F75" t="str">
            <v>08.290.060/0001-06</v>
          </cell>
          <cell r="G75" t="str">
            <v>Água Superficial</v>
          </cell>
          <cell r="H75" t="str">
            <v>Barragem de nível</v>
          </cell>
          <cell r="I75" t="str">
            <v>Cadastro apenas da barragem</v>
          </cell>
          <cell r="J75" t="str">
            <v>Cadastro</v>
          </cell>
          <cell r="K75" t="str">
            <v>Em andamento</v>
          </cell>
          <cell r="L75" t="str">
            <v>-</v>
          </cell>
          <cell r="M75">
            <v>43390</v>
          </cell>
          <cell r="N75">
            <v>43426</v>
          </cell>
          <cell r="O75" t="str">
            <v>-</v>
          </cell>
          <cell r="P75" t="str">
            <v>-</v>
          </cell>
          <cell r="Q75" t="str">
            <v>-</v>
          </cell>
          <cell r="R75" t="str">
            <v>-</v>
          </cell>
          <cell r="S75" t="str">
            <v>-</v>
          </cell>
          <cell r="T75" t="str">
            <v>-</v>
          </cell>
          <cell r="U75" t="str">
            <v>-</v>
          </cell>
          <cell r="V75" t="str">
            <v>-</v>
          </cell>
          <cell r="W75" t="str">
            <v>-</v>
          </cell>
          <cell r="X75" t="str">
            <v>-</v>
          </cell>
          <cell r="Y75" t="str">
            <v>-</v>
          </cell>
          <cell r="Z75" t="str">
            <v>-</v>
          </cell>
          <cell r="AA75" t="str">
            <v>-</v>
          </cell>
          <cell r="AB75" t="str">
            <v>-</v>
          </cell>
          <cell r="AC75" t="str">
            <v>-</v>
          </cell>
          <cell r="AD75">
            <v>885663.01899999997</v>
          </cell>
          <cell r="AE75" t="str">
            <v>Aproveitamento hidrelétrico</v>
          </cell>
          <cell r="AF75" t="str">
            <v>Bacia Hidrográfica dos Rios Apuaê - Inhandava</v>
          </cell>
          <cell r="AG75" t="str">
            <v>Rio Bernardo José</v>
          </cell>
          <cell r="AH75" t="str">
            <v>-</v>
          </cell>
          <cell r="AI75" t="str">
            <v>Barracão</v>
          </cell>
          <cell r="AJ75" t="str">
            <v>Partindo do município de Barracão – RS, percorrer cerca de 16,80 km pela BR 470 sentido Lagoa Vermelha até depara-se com uma via não pavimentada a esquerda da rodovia. Por esta, convergir a esquerda e seguir pela via vicinal por 5,6 km até deparar-se com uma bifurcação. Por resta, convergir a esquerda novamente e percorrer por mais 0,8 km até avistar a entrada da propriedade rural (a direita da via).</v>
          </cell>
          <cell r="AK75" t="str">
            <v>Barracão</v>
          </cell>
          <cell r="AL75" t="str">
            <v>debitencorte@gmail.com</v>
          </cell>
          <cell r="AM75">
            <v>5533319100</v>
          </cell>
          <cell r="AN75" t="str">
            <v>Não</v>
          </cell>
          <cell r="AO75" t="str">
            <v>-</v>
          </cell>
          <cell r="AP75" t="str">
            <v>Não</v>
          </cell>
          <cell r="AQ75" t="str">
            <v>-</v>
          </cell>
          <cell r="AR75" t="str">
            <v>-</v>
          </cell>
          <cell r="AS75" t="str">
            <v>-</v>
          </cell>
          <cell r="AT75" t="str">
            <v>-</v>
          </cell>
          <cell r="AU75" t="str">
            <v>-</v>
          </cell>
          <cell r="AV75" t="str">
            <v>Daniel Zonta</v>
          </cell>
          <cell r="AW75" t="str">
            <v>008.515.139-48</v>
          </cell>
          <cell r="AX75" t="str">
            <v>Engenharia Civil</v>
          </cell>
          <cell r="AY75" t="str">
            <v>-</v>
          </cell>
          <cell r="AZ75" t="str">
            <v>Ponto 1</v>
          </cell>
          <cell r="BA75">
            <v>-27.819600000000001</v>
          </cell>
          <cell r="BB75">
            <v>-51.374000000000002</v>
          </cell>
        </row>
        <row r="76">
          <cell r="C76" t="str">
            <v>2018/027.596</v>
          </cell>
          <cell r="D76" t="str">
            <v>-</v>
          </cell>
          <cell r="E76" t="str">
            <v>Companhia Estadual de Geração e Transmissão de Energia Elétrica</v>
          </cell>
          <cell r="F76" t="str">
            <v>92.715.812/0001-31</v>
          </cell>
          <cell r="G76" t="str">
            <v>Água Superficial</v>
          </cell>
          <cell r="H76" t="str">
            <v>Barragem de nível</v>
          </cell>
          <cell r="I76" t="str">
            <v>Cadastro apenas da barragem</v>
          </cell>
          <cell r="J76" t="str">
            <v>Cadastro</v>
          </cell>
          <cell r="K76" t="str">
            <v>Aguardando alterações de dados inconsistentes</v>
          </cell>
          <cell r="L76" t="str">
            <v>-</v>
          </cell>
          <cell r="M76">
            <v>43362</v>
          </cell>
          <cell r="N76">
            <v>44099</v>
          </cell>
          <cell r="O76" t="str">
            <v>-</v>
          </cell>
          <cell r="P76" t="str">
            <v>-</v>
          </cell>
          <cell r="Q76" t="str">
            <v>-</v>
          </cell>
          <cell r="R76" t="str">
            <v>-</v>
          </cell>
          <cell r="S76" t="str">
            <v>-</v>
          </cell>
          <cell r="T76" t="str">
            <v>-</v>
          </cell>
          <cell r="U76" t="str">
            <v>-</v>
          </cell>
          <cell r="V76" t="str">
            <v>-</v>
          </cell>
          <cell r="W76" t="str">
            <v>-</v>
          </cell>
          <cell r="X76" t="str">
            <v>-</v>
          </cell>
          <cell r="Y76" t="str">
            <v>-</v>
          </cell>
          <cell r="Z76" t="str">
            <v>-</v>
          </cell>
          <cell r="AA76" t="str">
            <v>-</v>
          </cell>
          <cell r="AB76" t="str">
            <v>-</v>
          </cell>
          <cell r="AC76" t="str">
            <v>-</v>
          </cell>
          <cell r="AD76">
            <v>83000</v>
          </cell>
          <cell r="AE76" t="str">
            <v>Aproveitamento hidrelétrico</v>
          </cell>
          <cell r="AF76" t="str">
            <v>Bacia Hidrográfica do Rio Ijuí</v>
          </cell>
          <cell r="AG76" t="str">
            <v>Sem denominação</v>
          </cell>
          <cell r="AH76" t="str">
            <v>-</v>
          </cell>
          <cell r="AI76" t="str">
            <v>Eugênio de Castro</v>
          </cell>
          <cell r="AJ76" t="str">
            <v>No trevo da BR 285 com a BR 392, que dá acesso à Santo Ângelo, seguir pela BR 392 em direção à Eugênio de Castro por 10 Km, sair à direita e seguir 5,3 Km até o portão de acesso à usina.</v>
          </cell>
          <cell r="AK76" t="str">
            <v>Eugênio de Castro</v>
          </cell>
          <cell r="AL76" t="str">
            <v>licenciamento.amb@ceee.com.br</v>
          </cell>
          <cell r="AM76">
            <v>5133823143</v>
          </cell>
          <cell r="AN76" t="str">
            <v>Não</v>
          </cell>
          <cell r="AO76" t="str">
            <v>-</v>
          </cell>
          <cell r="AP76" t="str">
            <v>Não</v>
          </cell>
          <cell r="AQ76" t="str">
            <v>-</v>
          </cell>
          <cell r="AR76" t="str">
            <v>-</v>
          </cell>
          <cell r="AS76" t="str">
            <v>-</v>
          </cell>
          <cell r="AT76" t="str">
            <v>-</v>
          </cell>
          <cell r="AU76" t="str">
            <v>-</v>
          </cell>
          <cell r="AV76" t="str">
            <v>Camila de Souza Dahm Smiderle</v>
          </cell>
          <cell r="AW76" t="str">
            <v>990.901.630-34</v>
          </cell>
          <cell r="AX76" t="str">
            <v>Engenharia Civil</v>
          </cell>
          <cell r="AY76">
            <v>6683145</v>
          </cell>
          <cell r="AZ76" t="str">
            <v>Ponto 1</v>
          </cell>
          <cell r="BA76">
            <v>-28.442506263724599</v>
          </cell>
          <cell r="BB76">
            <v>-54.289348125457799</v>
          </cell>
        </row>
        <row r="77">
          <cell r="C77" t="str">
            <v>2018/025.979</v>
          </cell>
          <cell r="D77" t="str">
            <v>R-000.643/2020</v>
          </cell>
          <cell r="E77" t="str">
            <v>Vertente Engenharia Ltda</v>
          </cell>
          <cell r="F77" t="str">
            <v>13.904.492/0001-91</v>
          </cell>
          <cell r="G77" t="str">
            <v>Água Superficial</v>
          </cell>
          <cell r="H77" t="str">
            <v>Barragem de nível</v>
          </cell>
          <cell r="I77" t="str">
            <v>Cadastro apenas da barragem</v>
          </cell>
          <cell r="J77" t="str">
            <v>Reserva de disponibilidade hídrica</v>
          </cell>
          <cell r="K77" t="str">
            <v>Concedida</v>
          </cell>
          <cell r="L77" t="str">
            <v>-</v>
          </cell>
          <cell r="M77">
            <v>43343</v>
          </cell>
          <cell r="N77">
            <v>43846</v>
          </cell>
          <cell r="O77" t="str">
            <v>-</v>
          </cell>
          <cell r="P77" t="str">
            <v>-</v>
          </cell>
          <cell r="Q77" t="str">
            <v>-</v>
          </cell>
          <cell r="R77" t="str">
            <v>-</v>
          </cell>
          <cell r="S77" t="str">
            <v>-</v>
          </cell>
          <cell r="T77" t="str">
            <v>-</v>
          </cell>
          <cell r="U77" t="str">
            <v>-</v>
          </cell>
          <cell r="V77" t="str">
            <v>-</v>
          </cell>
          <cell r="W77" t="str">
            <v>-</v>
          </cell>
          <cell r="X77" t="str">
            <v>-</v>
          </cell>
          <cell r="Y77" t="str">
            <v>-</v>
          </cell>
          <cell r="Z77" t="str">
            <v>-</v>
          </cell>
          <cell r="AA77" t="str">
            <v>-</v>
          </cell>
          <cell r="AB77" t="str">
            <v>-</v>
          </cell>
          <cell r="AC77" t="str">
            <v>-</v>
          </cell>
          <cell r="AD77">
            <v>30000</v>
          </cell>
          <cell r="AE77" t="str">
            <v>Aproveitamento hidrelétrico</v>
          </cell>
          <cell r="AF77" t="str">
            <v>Bacia Hidrográfica do Rio Taquari-Antas</v>
          </cell>
          <cell r="AG77" t="str">
            <v>Rio Vieira</v>
          </cell>
          <cell r="AH77" t="str">
            <v>-</v>
          </cell>
          <cell r="AI77" t="str">
            <v>Ipê</v>
          </cell>
          <cell r="AJ77" t="str">
            <v>SAINDO DO IPE PELA RS 122, NO SENTIDO PARA VACARIA, PERCORRER POR 4,7 KM, NA ENTRADA DE ACESSO PARA CAMPESTRE, SEGUIR POR 1,6 KM. APÓS DOBRAR A DIREITA PARA A LINHA BRASILIA E PERCORRER POR MAIS 6 KM.</v>
          </cell>
          <cell r="AK77" t="str">
            <v>Ipê</v>
          </cell>
          <cell r="AL77" t="str">
            <v>gustavo@vertente.eng.br</v>
          </cell>
          <cell r="AM77">
            <v>4934337548</v>
          </cell>
          <cell r="AN77" t="str">
            <v>Não</v>
          </cell>
          <cell r="AO77" t="str">
            <v>-</v>
          </cell>
          <cell r="AP77" t="str">
            <v>Não</v>
          </cell>
          <cell r="AQ77" t="str">
            <v>-</v>
          </cell>
          <cell r="AR77" t="str">
            <v>-</v>
          </cell>
          <cell r="AS77" t="str">
            <v>-</v>
          </cell>
          <cell r="AT77" t="str">
            <v>-</v>
          </cell>
          <cell r="AU77" t="str">
            <v>-</v>
          </cell>
          <cell r="AV77" t="str">
            <v>Gustavo Antonio Pereira Bastos</v>
          </cell>
          <cell r="AW77" t="str">
            <v>001.878.310-41</v>
          </cell>
          <cell r="AX77" t="str">
            <v>Engenharia Civil</v>
          </cell>
          <cell r="AY77" t="str">
            <v>-</v>
          </cell>
          <cell r="AZ77" t="str">
            <v>Ponto 1</v>
          </cell>
          <cell r="BA77">
            <v>-28.8093322620687</v>
          </cell>
          <cell r="BB77">
            <v>-51.1935424804688</v>
          </cell>
        </row>
        <row r="78">
          <cell r="C78" t="str">
            <v>2018/025.491</v>
          </cell>
          <cell r="D78" t="str">
            <v>R-000.116/2018</v>
          </cell>
          <cell r="E78" t="str">
            <v>Vertente Engenharia Ltda</v>
          </cell>
          <cell r="F78" t="str">
            <v>13.904.492/0001-91</v>
          </cell>
          <cell r="G78" t="str">
            <v>Água Superficial</v>
          </cell>
          <cell r="H78" t="str">
            <v>Barragem de nível</v>
          </cell>
          <cell r="I78" t="str">
            <v>Cadastro apenas da barragem</v>
          </cell>
          <cell r="J78" t="str">
            <v>Reserva de disponibilidade hídrica</v>
          </cell>
          <cell r="K78" t="str">
            <v>Concedida</v>
          </cell>
          <cell r="L78" t="str">
            <v>-</v>
          </cell>
          <cell r="M78">
            <v>43339</v>
          </cell>
          <cell r="N78">
            <v>43445</v>
          </cell>
          <cell r="O78" t="str">
            <v>-</v>
          </cell>
          <cell r="P78" t="str">
            <v>-</v>
          </cell>
          <cell r="Q78" t="str">
            <v>-</v>
          </cell>
          <cell r="R78" t="str">
            <v>-</v>
          </cell>
          <cell r="S78" t="str">
            <v>-</v>
          </cell>
          <cell r="T78" t="str">
            <v>-</v>
          </cell>
          <cell r="U78" t="str">
            <v>-</v>
          </cell>
          <cell r="V78" t="str">
            <v>-</v>
          </cell>
          <cell r="W78" t="str">
            <v>-</v>
          </cell>
          <cell r="X78" t="str">
            <v>-</v>
          </cell>
          <cell r="Y78" t="str">
            <v>-</v>
          </cell>
          <cell r="Z78" t="str">
            <v>-</v>
          </cell>
          <cell r="AA78" t="str">
            <v>-</v>
          </cell>
          <cell r="AB78" t="str">
            <v>-</v>
          </cell>
          <cell r="AC78" t="str">
            <v>-</v>
          </cell>
          <cell r="AD78">
            <v>8000</v>
          </cell>
          <cell r="AE78" t="str">
            <v>Aproveitamento hidrelétrico</v>
          </cell>
          <cell r="AF78" t="str">
            <v>Bacia Hidrográfica do Rio Taquari-Antas</v>
          </cell>
          <cell r="AG78" t="str">
            <v>Rio Refugiado</v>
          </cell>
          <cell r="AH78" t="str">
            <v>-</v>
          </cell>
          <cell r="AI78" t="str">
            <v>Campestre da Serra</v>
          </cell>
          <cell r="AJ78" t="str">
            <v>Seguindo do trevo da RS122 com a BR116 sentido Campestre da Serra/RS por 10,50km até um acesso de estrada de chão a esquerda, seguindo pela mesma por mais 6,10km pegando o acesso da direita por mais 1,50km ate o portão de acesso da propriedade.</v>
          </cell>
          <cell r="AK78" t="str">
            <v>Campestre da Serra</v>
          </cell>
          <cell r="AL78" t="str">
            <v>gustavo@vertente.eng.br</v>
          </cell>
          <cell r="AM78">
            <v>4934337548</v>
          </cell>
          <cell r="AN78" t="str">
            <v>Não</v>
          </cell>
          <cell r="AO78" t="str">
            <v>-</v>
          </cell>
          <cell r="AP78" t="str">
            <v>Não</v>
          </cell>
          <cell r="AQ78" t="str">
            <v>-</v>
          </cell>
          <cell r="AR78" t="str">
            <v>-</v>
          </cell>
          <cell r="AS78" t="str">
            <v>-</v>
          </cell>
          <cell r="AT78" t="str">
            <v>-</v>
          </cell>
          <cell r="AU78" t="str">
            <v>-</v>
          </cell>
          <cell r="AV78" t="str">
            <v>Gustavo Antonio Pereira Bastos</v>
          </cell>
          <cell r="AW78" t="str">
            <v>001.878.310-41</v>
          </cell>
          <cell r="AX78" t="str">
            <v>Engenharia Civil</v>
          </cell>
          <cell r="AY78" t="str">
            <v>-</v>
          </cell>
          <cell r="AZ78" t="str">
            <v>Ponto 1</v>
          </cell>
          <cell r="BA78">
            <v>-28.706699079666599</v>
          </cell>
          <cell r="BB78">
            <v>-50.999929904937702</v>
          </cell>
        </row>
        <row r="79">
          <cell r="C79" t="str">
            <v>2018/023.145</v>
          </cell>
          <cell r="D79" t="str">
            <v>O-000.298/2019</v>
          </cell>
          <cell r="E79" t="str">
            <v>CABRAS GERADORA DE ENERGIA ELÉTRICA LTDA</v>
          </cell>
          <cell r="F79" t="str">
            <v>13.622.777/0001-30</v>
          </cell>
          <cell r="G79" t="str">
            <v>Água Superficial</v>
          </cell>
          <cell r="H79" t="str">
            <v>Barragem de nível</v>
          </cell>
          <cell r="I79" t="str">
            <v>Cadastro apenas da barragem</v>
          </cell>
          <cell r="J79" t="str">
            <v>Outorga</v>
          </cell>
          <cell r="K79" t="str">
            <v>Concedida</v>
          </cell>
          <cell r="L79" t="str">
            <v>-</v>
          </cell>
          <cell r="M79">
            <v>43313</v>
          </cell>
          <cell r="N79">
            <v>43693</v>
          </cell>
          <cell r="O79" t="str">
            <v>-</v>
          </cell>
          <cell r="P79" t="str">
            <v>-</v>
          </cell>
          <cell r="Q79" t="str">
            <v>-</v>
          </cell>
          <cell r="R79" t="str">
            <v>-</v>
          </cell>
          <cell r="S79" t="str">
            <v>-</v>
          </cell>
          <cell r="T79" t="str">
            <v>-</v>
          </cell>
          <cell r="U79" t="str">
            <v>-</v>
          </cell>
          <cell r="V79" t="str">
            <v>-</v>
          </cell>
          <cell r="W79" t="str">
            <v>-</v>
          </cell>
          <cell r="X79" t="str">
            <v>-</v>
          </cell>
          <cell r="Y79" t="str">
            <v>-</v>
          </cell>
          <cell r="Z79" t="str">
            <v>-</v>
          </cell>
          <cell r="AA79" t="str">
            <v>-</v>
          </cell>
          <cell r="AB79" t="str">
            <v>-</v>
          </cell>
          <cell r="AC79" t="str">
            <v>-</v>
          </cell>
          <cell r="AD79">
            <v>59428</v>
          </cell>
          <cell r="AE79" t="str">
            <v>Aproveitamento hidrelétrico</v>
          </cell>
          <cell r="AF79" t="str">
            <v>Bacia Hidrográfica do Rio da Várzea</v>
          </cell>
          <cell r="AG79" t="str">
            <v>Rio Guarita</v>
          </cell>
          <cell r="AH79" t="str">
            <v>-</v>
          </cell>
          <cell r="AI79" t="str">
            <v>Erval Seco</v>
          </cell>
          <cell r="AJ79" t="str">
            <v>Partindo da Sede Municipal de Erval Seco, percorre-se cerca de 3,35 km no sentido à Linha Lajeado Caçador.  Ao chegar nesta localidade, segue-se pela via que passa em frente à escola e ao salão da comunidade, percorrendo mais 3 km até a localidade Linha Lajeado das Galinhas.</v>
          </cell>
          <cell r="AK79" t="str">
            <v>Arco Íris</v>
          </cell>
          <cell r="AL79" t="str">
            <v>bragante@tcheturbo.com.br</v>
          </cell>
          <cell r="AM79">
            <v>55999641565</v>
          </cell>
          <cell r="AN79" t="str">
            <v>Não</v>
          </cell>
          <cell r="AO79" t="str">
            <v>-</v>
          </cell>
          <cell r="AP79" t="str">
            <v>Não</v>
          </cell>
          <cell r="AQ79" t="str">
            <v>-</v>
          </cell>
          <cell r="AR79" t="str">
            <v>-</v>
          </cell>
          <cell r="AS79" t="str">
            <v>-</v>
          </cell>
          <cell r="AT79" t="str">
            <v>-</v>
          </cell>
          <cell r="AU79" t="str">
            <v>-</v>
          </cell>
          <cell r="AV79" t="str">
            <v>Jose Ricardo Donin De Lima</v>
          </cell>
          <cell r="AW79" t="str">
            <v>804.010.580-34</v>
          </cell>
          <cell r="AX79" t="str">
            <v>Engenharia Civil</v>
          </cell>
          <cell r="AY79">
            <v>9402056</v>
          </cell>
          <cell r="AZ79" t="str">
            <v>Ponto 1</v>
          </cell>
          <cell r="BA79">
            <v>-27.536929505916302</v>
          </cell>
          <cell r="BB79">
            <v>-53.569786548614502</v>
          </cell>
        </row>
        <row r="80">
          <cell r="C80" t="str">
            <v>2018/020.674</v>
          </cell>
          <cell r="D80" t="str">
            <v>O-001.143/2020</v>
          </cell>
          <cell r="E80" t="str">
            <v>Focchezan Energia Ltda</v>
          </cell>
          <cell r="F80" t="str">
            <v>08.826.636/0001-07</v>
          </cell>
          <cell r="G80" t="str">
            <v>Água Superficial</v>
          </cell>
          <cell r="H80" t="str">
            <v>Barragem de nível</v>
          </cell>
          <cell r="I80" t="str">
            <v>Cadastro apenas da barragem</v>
          </cell>
          <cell r="J80" t="str">
            <v>Outorga</v>
          </cell>
          <cell r="K80" t="str">
            <v>Concedida</v>
          </cell>
          <cell r="L80" t="str">
            <v>-</v>
          </cell>
          <cell r="M80">
            <v>43292</v>
          </cell>
          <cell r="N80">
            <v>43997</v>
          </cell>
          <cell r="O80" t="str">
            <v>-</v>
          </cell>
          <cell r="P80" t="str">
            <v>-</v>
          </cell>
          <cell r="Q80" t="str">
            <v>-</v>
          </cell>
          <cell r="R80" t="str">
            <v>-</v>
          </cell>
          <cell r="S80" t="str">
            <v>-</v>
          </cell>
          <cell r="T80" t="str">
            <v>-</v>
          </cell>
          <cell r="U80" t="str">
            <v>-</v>
          </cell>
          <cell r="V80" t="str">
            <v>-</v>
          </cell>
          <cell r="W80" t="str">
            <v>-</v>
          </cell>
          <cell r="X80" t="str">
            <v>-</v>
          </cell>
          <cell r="Y80" t="str">
            <v>-</v>
          </cell>
          <cell r="Z80" t="str">
            <v>-</v>
          </cell>
          <cell r="AA80" t="str">
            <v>-</v>
          </cell>
          <cell r="AB80" t="str">
            <v>-</v>
          </cell>
          <cell r="AC80" t="str">
            <v>-</v>
          </cell>
          <cell r="AD80">
            <v>85000</v>
          </cell>
          <cell r="AE80" t="str">
            <v>Aproveitamento hidrelétrico</v>
          </cell>
          <cell r="AF80" t="str">
            <v>Bacia Hidrográfica do Rio Taquari-Antas</v>
          </cell>
          <cell r="AG80" t="str">
            <v>Rio Carreiro</v>
          </cell>
          <cell r="AH80" t="str">
            <v>-</v>
          </cell>
          <cell r="AI80" t="str">
            <v>Nova Bassano</v>
          </cell>
          <cell r="AJ80" t="str">
            <v>Povoado Zanetti,  linha quinze.,  Povoado Zanetti</v>
          </cell>
          <cell r="AK80" t="str">
            <v>Nova Bassano</v>
          </cell>
          <cell r="AL80" t="str">
            <v>gilmar.g@grupoadr.com</v>
          </cell>
          <cell r="AM80">
            <v>5430392001</v>
          </cell>
          <cell r="AN80" t="str">
            <v>Não</v>
          </cell>
          <cell r="AO80" t="str">
            <v>-</v>
          </cell>
          <cell r="AP80" t="str">
            <v>Não</v>
          </cell>
          <cell r="AQ80" t="str">
            <v>-</v>
          </cell>
          <cell r="AR80" t="str">
            <v>-</v>
          </cell>
          <cell r="AS80" t="str">
            <v>-</v>
          </cell>
          <cell r="AT80" t="str">
            <v>-</v>
          </cell>
          <cell r="AU80" t="str">
            <v>-</v>
          </cell>
          <cell r="AV80" t="str">
            <v>Daniel Zonta</v>
          </cell>
          <cell r="AW80" t="str">
            <v>008.515.139-48</v>
          </cell>
          <cell r="AX80" t="str">
            <v>Engenharia Civil</v>
          </cell>
          <cell r="AY80">
            <v>56833941</v>
          </cell>
          <cell r="AZ80" t="str">
            <v>Ponto 1</v>
          </cell>
          <cell r="BA80">
            <v>-28.7032737272059</v>
          </cell>
          <cell r="BB80">
            <v>-51.848323345184298</v>
          </cell>
        </row>
        <row r="81">
          <cell r="C81" t="str">
            <v>2018/014.719</v>
          </cell>
          <cell r="D81" t="str">
            <v>-</v>
          </cell>
          <cell r="E81" t="str">
            <v>SERRA DOS CAVALINHOS I ENERGETICA SA</v>
          </cell>
          <cell r="F81" t="str">
            <v>09.199.675/0001-86</v>
          </cell>
          <cell r="G81" t="str">
            <v>Água Superficial</v>
          </cell>
          <cell r="H81" t="str">
            <v>Barragem de nível</v>
          </cell>
          <cell r="I81" t="str">
            <v>Cadastro apenas da barragem</v>
          </cell>
          <cell r="J81" t="str">
            <v>Cadastro</v>
          </cell>
          <cell r="K81" t="str">
            <v>Aguardando alterações de dados inconsistentes</v>
          </cell>
          <cell r="L81" t="str">
            <v>-</v>
          </cell>
          <cell r="M81">
            <v>43244</v>
          </cell>
          <cell r="N81">
            <v>43879</v>
          </cell>
          <cell r="O81" t="str">
            <v>-</v>
          </cell>
          <cell r="P81" t="str">
            <v>-</v>
          </cell>
          <cell r="Q81" t="str">
            <v>-</v>
          </cell>
          <cell r="R81" t="str">
            <v>-</v>
          </cell>
          <cell r="S81" t="str">
            <v>-</v>
          </cell>
          <cell r="T81" t="str">
            <v>-</v>
          </cell>
          <cell r="U81" t="str">
            <v>-</v>
          </cell>
          <cell r="V81" t="str">
            <v>-</v>
          </cell>
          <cell r="W81" t="str">
            <v>-</v>
          </cell>
          <cell r="X81" t="str">
            <v>-</v>
          </cell>
          <cell r="Y81" t="str">
            <v>-</v>
          </cell>
          <cell r="Z81" t="str">
            <v>-</v>
          </cell>
          <cell r="AA81" t="str">
            <v>-</v>
          </cell>
          <cell r="AB81" t="str">
            <v>-</v>
          </cell>
          <cell r="AC81" t="str">
            <v>-</v>
          </cell>
          <cell r="AD81">
            <v>12210000</v>
          </cell>
          <cell r="AE81" t="str">
            <v>Aproveitamento hidrelétrico</v>
          </cell>
          <cell r="AF81" t="str">
            <v>Bacia Hidrográfica do Rio Taquari-Antas</v>
          </cell>
          <cell r="AG81" t="str">
            <v>Sem denominação</v>
          </cell>
          <cell r="AH81" t="str">
            <v>-</v>
          </cell>
          <cell r="AI81" t="str">
            <v>Monte Alegre dos Campos</v>
          </cell>
          <cell r="AJ81" t="str">
            <v>A partir da BR 285 por estrada municipal segue 25 km</v>
          </cell>
          <cell r="AK81" t="str">
            <v>Capela da Luz</v>
          </cell>
          <cell r="AL81" t="str">
            <v>wagner.mazzetti@brookfieldenergia.com</v>
          </cell>
          <cell r="AM81">
            <v>5430271389</v>
          </cell>
          <cell r="AN81" t="str">
            <v>Não</v>
          </cell>
          <cell r="AO81" t="str">
            <v>-</v>
          </cell>
          <cell r="AP81" t="str">
            <v>Não</v>
          </cell>
          <cell r="AQ81" t="str">
            <v>-</v>
          </cell>
          <cell r="AR81" t="str">
            <v>-</v>
          </cell>
          <cell r="AS81" t="str">
            <v>-</v>
          </cell>
          <cell r="AT81" t="str">
            <v>-</v>
          </cell>
          <cell r="AU81" t="str">
            <v>-</v>
          </cell>
          <cell r="AV81" t="str">
            <v>Kamal Fouad Shobhy Kamel</v>
          </cell>
          <cell r="AW81" t="str">
            <v>045.166.217-20</v>
          </cell>
          <cell r="AX81" t="str">
            <v>Engenharia Civil</v>
          </cell>
          <cell r="AY81">
            <v>20090333960</v>
          </cell>
          <cell r="AZ81" t="str">
            <v>Ponto 1</v>
          </cell>
          <cell r="BA81">
            <v>-28.796471025243999</v>
          </cell>
          <cell r="BB81">
            <v>-50.729777812957799</v>
          </cell>
        </row>
        <row r="82">
          <cell r="C82" t="str">
            <v>2018/014.695</v>
          </cell>
          <cell r="D82" t="str">
            <v>-</v>
          </cell>
          <cell r="E82" t="str">
            <v>PEZZI ENERGETICA SA</v>
          </cell>
          <cell r="F82" t="str">
            <v>09.199.579/0001-38</v>
          </cell>
          <cell r="G82" t="str">
            <v>Água Superficial</v>
          </cell>
          <cell r="H82" t="str">
            <v>Barragem de nível</v>
          </cell>
          <cell r="I82" t="str">
            <v>Cadastro apenas da barragem</v>
          </cell>
          <cell r="J82" t="str">
            <v>Cadastro</v>
          </cell>
          <cell r="K82" t="str">
            <v>Aguardando alterações de dados inconsistentes</v>
          </cell>
          <cell r="L82" t="str">
            <v>-</v>
          </cell>
          <cell r="M82">
            <v>43244</v>
          </cell>
          <cell r="N82">
            <v>43992</v>
          </cell>
          <cell r="O82" t="str">
            <v>-</v>
          </cell>
          <cell r="P82" t="str">
            <v>-</v>
          </cell>
          <cell r="Q82" t="str">
            <v>-</v>
          </cell>
          <cell r="R82" t="str">
            <v>-</v>
          </cell>
          <cell r="S82" t="str">
            <v>-</v>
          </cell>
          <cell r="T82" t="str">
            <v>-</v>
          </cell>
          <cell r="U82" t="str">
            <v>-</v>
          </cell>
          <cell r="V82" t="str">
            <v>-</v>
          </cell>
          <cell r="W82" t="str">
            <v>-</v>
          </cell>
          <cell r="X82" t="str">
            <v>-</v>
          </cell>
          <cell r="Y82" t="str">
            <v>-</v>
          </cell>
          <cell r="Z82" t="str">
            <v>-</v>
          </cell>
          <cell r="AA82" t="str">
            <v>-</v>
          </cell>
          <cell r="AB82" t="str">
            <v>-</v>
          </cell>
          <cell r="AC82" t="str">
            <v>-</v>
          </cell>
          <cell r="AD82">
            <v>23520000</v>
          </cell>
          <cell r="AE82" t="str">
            <v>Aproveitamento hidrelétrico</v>
          </cell>
          <cell r="AF82" t="str">
            <v>Bacia Hidrográfica do Rio Taquari-Antas</v>
          </cell>
          <cell r="AG82" t="str">
            <v>Rio das Antas</v>
          </cell>
          <cell r="AH82" t="str">
            <v>-</v>
          </cell>
          <cell r="AI82" t="str">
            <v>Bom Jesus</v>
          </cell>
          <cell r="AJ82" t="str">
            <v>A partir da BR 285 por estrada municipal segue 30 km</v>
          </cell>
          <cell r="AK82" t="str">
            <v>Bom Jesus</v>
          </cell>
          <cell r="AL82" t="str">
            <v>wagner.mazzetti@brookfieldenergia.com</v>
          </cell>
          <cell r="AM82">
            <v>5430256538</v>
          </cell>
          <cell r="AN82" t="str">
            <v>Não</v>
          </cell>
          <cell r="AO82" t="str">
            <v>-</v>
          </cell>
          <cell r="AP82" t="str">
            <v>Não</v>
          </cell>
          <cell r="AQ82" t="str">
            <v>-</v>
          </cell>
          <cell r="AR82" t="str">
            <v>-</v>
          </cell>
          <cell r="AS82" t="str">
            <v>-</v>
          </cell>
          <cell r="AT82" t="str">
            <v>-</v>
          </cell>
          <cell r="AU82" t="str">
            <v>-</v>
          </cell>
          <cell r="AV82" t="str">
            <v>Kamal Fouad Sobhy Kamel</v>
          </cell>
          <cell r="AW82" t="str">
            <v>045.166.217-20</v>
          </cell>
          <cell r="AX82" t="str">
            <v>Engenharia Civil</v>
          </cell>
          <cell r="AY82">
            <v>20090332166</v>
          </cell>
          <cell r="AZ82" t="str">
            <v>Ponto 1</v>
          </cell>
          <cell r="BA82">
            <v>-28.7931990538675</v>
          </cell>
          <cell r="BB82">
            <v>-50.5646395683289</v>
          </cell>
        </row>
        <row r="83">
          <cell r="C83" t="str">
            <v>2018/014.640</v>
          </cell>
          <cell r="D83" t="str">
            <v>-</v>
          </cell>
          <cell r="E83" t="str">
            <v>SERRA DOS CAVALINHOS II ENERGETICA SA</v>
          </cell>
          <cell r="F83" t="str">
            <v>09.199.572/0001-16</v>
          </cell>
          <cell r="G83" t="str">
            <v>Água Superficial</v>
          </cell>
          <cell r="H83" t="str">
            <v>Barragem de nível</v>
          </cell>
          <cell r="I83" t="str">
            <v>Cadastro apenas da barragem</v>
          </cell>
          <cell r="J83" t="str">
            <v>Cadastro</v>
          </cell>
          <cell r="K83" t="str">
            <v>Aguardando alterações de dados inconsistentes</v>
          </cell>
          <cell r="L83" t="str">
            <v>-</v>
          </cell>
          <cell r="M83">
            <v>43244</v>
          </cell>
          <cell r="N83">
            <v>43913</v>
          </cell>
          <cell r="O83" t="str">
            <v>-</v>
          </cell>
          <cell r="P83" t="str">
            <v>-</v>
          </cell>
          <cell r="Q83" t="str">
            <v>-</v>
          </cell>
          <cell r="R83" t="str">
            <v>-</v>
          </cell>
          <cell r="S83" t="str">
            <v>-</v>
          </cell>
          <cell r="T83" t="str">
            <v>-</v>
          </cell>
          <cell r="U83" t="str">
            <v>-</v>
          </cell>
          <cell r="V83" t="str">
            <v>-</v>
          </cell>
          <cell r="W83" t="str">
            <v>-</v>
          </cell>
          <cell r="X83" t="str">
            <v>-</v>
          </cell>
          <cell r="Y83" t="str">
            <v>-</v>
          </cell>
          <cell r="Z83" t="str">
            <v>-</v>
          </cell>
          <cell r="AA83" t="str">
            <v>-</v>
          </cell>
          <cell r="AB83" t="str">
            <v>-</v>
          </cell>
          <cell r="AC83" t="str">
            <v>-</v>
          </cell>
          <cell r="AD83">
            <v>8450000</v>
          </cell>
          <cell r="AE83" t="str">
            <v>Aproveitamento hidrelétrico</v>
          </cell>
          <cell r="AF83" t="str">
            <v>Bacia Hidrográfica do Rio Taquari-Antas</v>
          </cell>
          <cell r="AG83" t="str">
            <v>Rio das Antas</v>
          </cell>
          <cell r="AH83" t="str">
            <v>-</v>
          </cell>
          <cell r="AI83" t="str">
            <v>Monte Alegre dos Campos</v>
          </cell>
          <cell r="AJ83" t="str">
            <v>A partir da BR 285 por estrada municipal segue 30 km</v>
          </cell>
          <cell r="AK83" t="str">
            <v>Capela da Luz</v>
          </cell>
          <cell r="AL83" t="str">
            <v>WAGNER.MAZZETTI@brookfieldenergia.com</v>
          </cell>
          <cell r="AM83">
            <v>5430256538</v>
          </cell>
          <cell r="AN83" t="str">
            <v>Não</v>
          </cell>
          <cell r="AO83" t="str">
            <v>-</v>
          </cell>
          <cell r="AP83" t="str">
            <v>Não</v>
          </cell>
          <cell r="AQ83" t="str">
            <v>-</v>
          </cell>
          <cell r="AR83" t="str">
            <v>-</v>
          </cell>
          <cell r="AS83" t="str">
            <v>-</v>
          </cell>
          <cell r="AT83" t="str">
            <v>-</v>
          </cell>
          <cell r="AU83" t="str">
            <v>-</v>
          </cell>
          <cell r="AV83" t="str">
            <v>Kamal Fouad Sobhy Kamel</v>
          </cell>
          <cell r="AW83" t="str">
            <v>045.166.217-20</v>
          </cell>
          <cell r="AX83" t="str">
            <v>Engenharia Civil</v>
          </cell>
          <cell r="AY83">
            <v>20090334347</v>
          </cell>
          <cell r="AZ83" t="str">
            <v>Ponto 1</v>
          </cell>
          <cell r="BA83">
            <v>-28.7912433437793</v>
          </cell>
          <cell r="BB83">
            <v>-50.745656490325899</v>
          </cell>
        </row>
        <row r="84">
          <cell r="C84" t="str">
            <v>2018/012.969</v>
          </cell>
          <cell r="D84" t="str">
            <v>-</v>
          </cell>
          <cell r="E84" t="str">
            <v>COTIPORÃ ENERGÉTICA SA</v>
          </cell>
          <cell r="F84" t="str">
            <v>04.589.680/0001-81</v>
          </cell>
          <cell r="G84" t="str">
            <v>Água Superficial</v>
          </cell>
          <cell r="H84" t="str">
            <v>Barragem de nível</v>
          </cell>
          <cell r="I84" t="str">
            <v>Cadastro apenas da barragem</v>
          </cell>
          <cell r="J84" t="str">
            <v>Cadastro</v>
          </cell>
          <cell r="K84" t="str">
            <v>Aguardando alterações de dados inconsistentes</v>
          </cell>
          <cell r="L84" t="str">
            <v>-</v>
          </cell>
          <cell r="M84">
            <v>43231</v>
          </cell>
          <cell r="N84">
            <v>44147</v>
          </cell>
          <cell r="O84" t="str">
            <v>-</v>
          </cell>
          <cell r="P84" t="str">
            <v>-</v>
          </cell>
          <cell r="Q84" t="str">
            <v>-</v>
          </cell>
          <cell r="R84" t="str">
            <v>-</v>
          </cell>
          <cell r="S84" t="str">
            <v>-</v>
          </cell>
          <cell r="T84" t="str">
            <v>-</v>
          </cell>
          <cell r="U84" t="str">
            <v>-</v>
          </cell>
          <cell r="V84" t="str">
            <v>-</v>
          </cell>
          <cell r="W84" t="str">
            <v>-</v>
          </cell>
          <cell r="X84" t="str">
            <v>-</v>
          </cell>
          <cell r="Y84" t="str">
            <v>-</v>
          </cell>
          <cell r="Z84" t="str">
            <v>-</v>
          </cell>
          <cell r="AA84" t="str">
            <v>-</v>
          </cell>
          <cell r="AB84" t="str">
            <v>-</v>
          </cell>
          <cell r="AC84" t="str">
            <v>-</v>
          </cell>
          <cell r="AD84">
            <v>3660000</v>
          </cell>
          <cell r="AE84" t="str">
            <v>Aproveitamento hidrelétrico</v>
          </cell>
          <cell r="AF84" t="str">
            <v>Bacia Hidrográfica do Rio Taquari-Antas</v>
          </cell>
          <cell r="AG84" t="str">
            <v>Rio Carreiro</v>
          </cell>
          <cell r="AH84" t="str">
            <v>-</v>
          </cell>
          <cell r="AI84" t="str">
            <v>Cotiporã</v>
          </cell>
          <cell r="AJ84" t="str">
            <v>A partir do municipio de cotiporã por estrada municipal, 10km no sentido do Rio Carreiro</v>
          </cell>
          <cell r="AK84" t="str">
            <v>Cotiporã</v>
          </cell>
          <cell r="AL84" t="str">
            <v>wagner.mazzetti@brookfieldenergia.com</v>
          </cell>
          <cell r="AM84">
            <v>5430271389</v>
          </cell>
          <cell r="AN84" t="str">
            <v>Não</v>
          </cell>
          <cell r="AO84" t="str">
            <v>-</v>
          </cell>
          <cell r="AP84" t="str">
            <v>Não</v>
          </cell>
          <cell r="AQ84" t="str">
            <v>-</v>
          </cell>
          <cell r="AR84" t="str">
            <v>-</v>
          </cell>
          <cell r="AS84" t="str">
            <v>-</v>
          </cell>
          <cell r="AT84" t="str">
            <v>-</v>
          </cell>
          <cell r="AU84" t="str">
            <v>-</v>
          </cell>
          <cell r="AV84" t="str">
            <v>Kamal Fouad Sobhy Kamel</v>
          </cell>
          <cell r="AW84" t="str">
            <v>045.166.217-20</v>
          </cell>
          <cell r="AX84" t="str">
            <v>Engenharia Civil</v>
          </cell>
          <cell r="AY84">
            <v>3040987221</v>
          </cell>
          <cell r="AZ84" t="str">
            <v>Ponto 1</v>
          </cell>
          <cell r="BA84">
            <v>-28.963768433398499</v>
          </cell>
          <cell r="BB84">
            <v>-51.758072376251199</v>
          </cell>
        </row>
        <row r="85">
          <cell r="C85" t="str">
            <v>2018/012.671</v>
          </cell>
          <cell r="D85" t="str">
            <v>O-000.598/2020</v>
          </cell>
          <cell r="E85" t="str">
            <v>JCS Engenharia, Consultoria e Participações EIRELLI - EPP</v>
          </cell>
          <cell r="F85" t="str">
            <v>06.094.758/0001-12</v>
          </cell>
          <cell r="G85" t="str">
            <v>Água Superficial</v>
          </cell>
          <cell r="H85" t="str">
            <v>Barragem de nível</v>
          </cell>
          <cell r="I85" t="str">
            <v>Cadastro apenas da barragem</v>
          </cell>
          <cell r="J85" t="str">
            <v>Outorga</v>
          </cell>
          <cell r="K85" t="str">
            <v>Concedida</v>
          </cell>
          <cell r="L85" t="str">
            <v>-</v>
          </cell>
          <cell r="M85">
            <v>43229</v>
          </cell>
          <cell r="N85">
            <v>43543</v>
          </cell>
          <cell r="O85" t="str">
            <v>-</v>
          </cell>
          <cell r="P85" t="str">
            <v>-</v>
          </cell>
          <cell r="Q85" t="str">
            <v>-</v>
          </cell>
          <cell r="R85" t="str">
            <v>-</v>
          </cell>
          <cell r="S85" t="str">
            <v>-</v>
          </cell>
          <cell r="T85" t="str">
            <v>-</v>
          </cell>
          <cell r="U85" t="str">
            <v>-</v>
          </cell>
          <cell r="V85" t="str">
            <v>-</v>
          </cell>
          <cell r="W85" t="str">
            <v>-</v>
          </cell>
          <cell r="X85" t="str">
            <v>-</v>
          </cell>
          <cell r="Y85" t="str">
            <v>-</v>
          </cell>
          <cell r="Z85" t="str">
            <v>-</v>
          </cell>
          <cell r="AA85" t="str">
            <v>-</v>
          </cell>
          <cell r="AB85" t="str">
            <v>-</v>
          </cell>
          <cell r="AC85" t="str">
            <v>-</v>
          </cell>
          <cell r="AD85">
            <v>2327.8000000000002</v>
          </cell>
          <cell r="AE85" t="str">
            <v>Aproveitamento hidrelétrico</v>
          </cell>
          <cell r="AF85" t="str">
            <v>Bacia Hidrográfica do Rio Taquari-Antas</v>
          </cell>
          <cell r="AG85" t="str">
            <v>Arroio Pedras Brancas</v>
          </cell>
          <cell r="AH85" t="str">
            <v>-</v>
          </cell>
          <cell r="AI85" t="str">
            <v>Campestre da Serra</v>
          </cell>
          <cell r="AJ85" t="str">
            <v>Saindo de Campestre da Serra sentido Ipê pela rodovia RS-437</v>
          </cell>
          <cell r="AK85" t="str">
            <v>Campestre da Serra</v>
          </cell>
          <cell r="AL85" t="str">
            <v>jean@jcsengenharia.com</v>
          </cell>
          <cell r="AM85">
            <v>4730841997</v>
          </cell>
          <cell r="AN85" t="str">
            <v>Não</v>
          </cell>
          <cell r="AO85" t="str">
            <v>-</v>
          </cell>
          <cell r="AP85" t="str">
            <v>Não</v>
          </cell>
          <cell r="AQ85" t="str">
            <v>-</v>
          </cell>
          <cell r="AR85" t="str">
            <v>-</v>
          </cell>
          <cell r="AS85" t="str">
            <v>-</v>
          </cell>
          <cell r="AT85" t="str">
            <v>-</v>
          </cell>
          <cell r="AU85" t="str">
            <v>-</v>
          </cell>
          <cell r="AV85" t="str">
            <v>Jean Carlos Stahelin</v>
          </cell>
          <cell r="AW85" t="str">
            <v>029.659.619-17</v>
          </cell>
          <cell r="AX85" t="str">
            <v>Engenharia Elétrica</v>
          </cell>
          <cell r="AY85" t="str">
            <v>6560520-6</v>
          </cell>
          <cell r="AZ85" t="str">
            <v>Ponto 1</v>
          </cell>
          <cell r="BA85">
            <v>-28.827400925903198</v>
          </cell>
          <cell r="BB85">
            <v>-51.129665933968099</v>
          </cell>
        </row>
        <row r="86">
          <cell r="C86" t="str">
            <v>2018/012.255</v>
          </cell>
          <cell r="D86" t="str">
            <v>-</v>
          </cell>
          <cell r="E86" t="str">
            <v>CAÇADOR ENERGÉTICA SA</v>
          </cell>
          <cell r="F86" t="str">
            <v>04.511.174/0001-70</v>
          </cell>
          <cell r="G86" t="str">
            <v>Água Superficial</v>
          </cell>
          <cell r="H86" t="str">
            <v>Barragem de nível</v>
          </cell>
          <cell r="I86" t="str">
            <v>Cadastro apenas da barragem</v>
          </cell>
          <cell r="J86" t="str">
            <v>Cadastro</v>
          </cell>
          <cell r="K86" t="str">
            <v>Aguardando alterações de dados inconsistentes</v>
          </cell>
          <cell r="L86" t="str">
            <v>-</v>
          </cell>
          <cell r="M86">
            <v>43227</v>
          </cell>
          <cell r="N86">
            <v>43917</v>
          </cell>
          <cell r="O86" t="str">
            <v>-</v>
          </cell>
          <cell r="P86" t="str">
            <v>-</v>
          </cell>
          <cell r="Q86" t="str">
            <v>-</v>
          </cell>
          <cell r="R86" t="str">
            <v>-</v>
          </cell>
          <cell r="S86" t="str">
            <v>-</v>
          </cell>
          <cell r="T86" t="str">
            <v>-</v>
          </cell>
          <cell r="U86" t="str">
            <v>-</v>
          </cell>
          <cell r="V86" t="str">
            <v>-</v>
          </cell>
          <cell r="W86" t="str">
            <v>-</v>
          </cell>
          <cell r="X86" t="str">
            <v>-</v>
          </cell>
          <cell r="Y86" t="str">
            <v>-</v>
          </cell>
          <cell r="Z86" t="str">
            <v>-</v>
          </cell>
          <cell r="AA86" t="str">
            <v>-</v>
          </cell>
          <cell r="AB86" t="str">
            <v>-</v>
          </cell>
          <cell r="AC86" t="str">
            <v>-</v>
          </cell>
          <cell r="AD86">
            <v>130000</v>
          </cell>
          <cell r="AE86" t="str">
            <v>Aproveitamento hidrelétrico</v>
          </cell>
          <cell r="AF86" t="str">
            <v>Bacia Hidrográfica do Rio Taquari-Antas</v>
          </cell>
          <cell r="AG86" t="str">
            <v>Rio Carreiro</v>
          </cell>
          <cell r="AH86" t="str">
            <v>-</v>
          </cell>
          <cell r="AI86" t="str">
            <v>Serafina Corrêa</v>
          </cell>
          <cell r="AJ86" t="str">
            <v>Linha Bento Gonçalves,  s/n,  Camping Carreiro</v>
          </cell>
          <cell r="AK86" t="str">
            <v>Serafina Corrêa</v>
          </cell>
          <cell r="AL86" t="str">
            <v>wagner.mazzetti@brookfieldenergia.com</v>
          </cell>
          <cell r="AM86">
            <v>5430271389</v>
          </cell>
          <cell r="AN86" t="str">
            <v>Não</v>
          </cell>
          <cell r="AO86" t="str">
            <v>-</v>
          </cell>
          <cell r="AP86" t="str">
            <v>Não</v>
          </cell>
          <cell r="AQ86" t="str">
            <v>-</v>
          </cell>
          <cell r="AR86" t="str">
            <v>-</v>
          </cell>
          <cell r="AS86" t="str">
            <v>-</v>
          </cell>
          <cell r="AT86" t="str">
            <v>-</v>
          </cell>
          <cell r="AU86" t="str">
            <v>-</v>
          </cell>
          <cell r="AV86" t="str">
            <v>Kamal Fouad Sobhy Kamel</v>
          </cell>
          <cell r="AW86" t="str">
            <v>045.166.217-20</v>
          </cell>
          <cell r="AX86" t="str">
            <v>Engenharia Civil</v>
          </cell>
          <cell r="AY86">
            <v>3040987230</v>
          </cell>
          <cell r="AZ86" t="str">
            <v>Ponto 1</v>
          </cell>
          <cell r="BA86">
            <v>-28.706661439040101</v>
          </cell>
          <cell r="BB86">
            <v>-51.850597858428998</v>
          </cell>
        </row>
        <row r="87">
          <cell r="C87" t="str">
            <v>2018/011.438</v>
          </cell>
          <cell r="D87" t="str">
            <v>R-000.207/2019</v>
          </cell>
          <cell r="E87" t="str">
            <v>SALTINHO ENERGÉTICA S/A</v>
          </cell>
          <cell r="F87" t="str">
            <v>14.142.685/0001-15</v>
          </cell>
          <cell r="G87" t="str">
            <v>Água Superficial</v>
          </cell>
          <cell r="H87" t="str">
            <v>Barragem de nível</v>
          </cell>
          <cell r="I87" t="str">
            <v>Cadastro apenas da barragem</v>
          </cell>
          <cell r="J87" t="str">
            <v>Reserva de disponibilidade hídrica</v>
          </cell>
          <cell r="K87" t="str">
            <v>Concedida</v>
          </cell>
          <cell r="L87" t="str">
            <v>-</v>
          </cell>
          <cell r="M87">
            <v>43217</v>
          </cell>
          <cell r="N87">
            <v>43556</v>
          </cell>
          <cell r="O87" t="str">
            <v>-</v>
          </cell>
          <cell r="P87" t="str">
            <v>-</v>
          </cell>
          <cell r="Q87" t="str">
            <v>-</v>
          </cell>
          <cell r="R87" t="str">
            <v>-</v>
          </cell>
          <cell r="S87" t="str">
            <v>-</v>
          </cell>
          <cell r="T87" t="str">
            <v>-</v>
          </cell>
          <cell r="U87" t="str">
            <v>-</v>
          </cell>
          <cell r="V87" t="str">
            <v>-</v>
          </cell>
          <cell r="W87" t="str">
            <v>-</v>
          </cell>
          <cell r="X87" t="str">
            <v>-</v>
          </cell>
          <cell r="Y87" t="str">
            <v>-</v>
          </cell>
          <cell r="Z87" t="str">
            <v>-</v>
          </cell>
          <cell r="AA87" t="str">
            <v>-</v>
          </cell>
          <cell r="AB87" t="str">
            <v>-</v>
          </cell>
          <cell r="AC87" t="str">
            <v>-</v>
          </cell>
          <cell r="AD87">
            <v>7320000</v>
          </cell>
          <cell r="AE87" t="str">
            <v>Aproveitamento hidrelétrico</v>
          </cell>
          <cell r="AF87" t="str">
            <v>Bacia Hidrográfica do Rio Taquari-Antas</v>
          </cell>
          <cell r="AG87" t="str">
            <v>rio Ituim</v>
          </cell>
          <cell r="AH87" t="str">
            <v>-</v>
          </cell>
          <cell r="AI87" t="str">
            <v>Ipê</v>
          </cell>
          <cell r="AJ87" t="str">
            <v>Estrada de acesso a fazenda Santo Estevão na margem esquerda do rio Ituim, ditrito de São Paulo.</v>
          </cell>
          <cell r="AK87" t="str">
            <v>Ipê</v>
          </cell>
          <cell r="AL87" t="str">
            <v>hpires@hp.eng.br</v>
          </cell>
          <cell r="AM87">
            <v>51996165683</v>
          </cell>
          <cell r="AN87" t="str">
            <v>Não</v>
          </cell>
          <cell r="AO87" t="str">
            <v>-</v>
          </cell>
          <cell r="AP87" t="str">
            <v>Não</v>
          </cell>
          <cell r="AQ87" t="str">
            <v>-</v>
          </cell>
          <cell r="AR87" t="str">
            <v>-</v>
          </cell>
          <cell r="AS87" t="str">
            <v>-</v>
          </cell>
          <cell r="AT87" t="str">
            <v>-</v>
          </cell>
          <cell r="AU87" t="str">
            <v>-</v>
          </cell>
          <cell r="AV87" t="str">
            <v>Jorge Magno Vieira Borges</v>
          </cell>
          <cell r="AW87" t="str">
            <v>380.230.590-68</v>
          </cell>
          <cell r="AX87" t="str">
            <v>Engenharia Civil</v>
          </cell>
          <cell r="AY87" t="str">
            <v>-</v>
          </cell>
          <cell r="AZ87" t="str">
            <v>Ponto 1</v>
          </cell>
          <cell r="BA87">
            <v>-28.617942547972401</v>
          </cell>
          <cell r="BB87">
            <v>-51.355569362640402</v>
          </cell>
        </row>
        <row r="88">
          <cell r="C88" t="str">
            <v>2018/019.843</v>
          </cell>
          <cell r="D88" t="str">
            <v>-</v>
          </cell>
          <cell r="E88" t="str">
            <v>CHIMARRÃO ENERGÉTICA S.A.</v>
          </cell>
          <cell r="F88" t="str">
            <v>14.143.405/0001-93</v>
          </cell>
          <cell r="G88" t="str">
            <v>Água Superficial</v>
          </cell>
          <cell r="H88" t="str">
            <v>Barragem de nível</v>
          </cell>
          <cell r="I88" t="str">
            <v>Cadastro apenas da barragem</v>
          </cell>
          <cell r="J88" t="str">
            <v>Cadastro</v>
          </cell>
          <cell r="K88" t="str">
            <v>Aguardando análise</v>
          </cell>
          <cell r="L88" t="str">
            <v>-</v>
          </cell>
          <cell r="M88">
            <v>43187</v>
          </cell>
          <cell r="N88">
            <v>44149</v>
          </cell>
          <cell r="O88" t="str">
            <v>-</v>
          </cell>
          <cell r="P88" t="str">
            <v>-</v>
          </cell>
          <cell r="Q88" t="str">
            <v>-</v>
          </cell>
          <cell r="R88" t="str">
            <v>-</v>
          </cell>
          <cell r="S88" t="str">
            <v>-</v>
          </cell>
          <cell r="T88" t="str">
            <v>-</v>
          </cell>
          <cell r="U88" t="str">
            <v>-</v>
          </cell>
          <cell r="V88" t="str">
            <v>-</v>
          </cell>
          <cell r="W88" t="str">
            <v>-</v>
          </cell>
          <cell r="X88" t="str">
            <v>-</v>
          </cell>
          <cell r="Y88" t="str">
            <v>-</v>
          </cell>
          <cell r="Z88" t="str">
            <v>-</v>
          </cell>
          <cell r="AA88" t="str">
            <v>-</v>
          </cell>
          <cell r="AB88" t="str">
            <v>-</v>
          </cell>
          <cell r="AC88" t="str">
            <v>-</v>
          </cell>
          <cell r="AD88">
            <v>3620000</v>
          </cell>
          <cell r="AE88" t="str">
            <v>Aproveitamento hidrelétrico</v>
          </cell>
          <cell r="AF88" t="str">
            <v>Bacia Hidrográfica do Rio Taquari-Antas</v>
          </cell>
          <cell r="AG88" t="str">
            <v>Rio Turvo</v>
          </cell>
          <cell r="AH88" t="str">
            <v>-</v>
          </cell>
          <cell r="AI88" t="str">
            <v>Muitos Capões</v>
          </cell>
          <cell r="AJ88" t="str">
            <v>Partindo do município de Muitos Capões, diga na direção sudeste na R. Pedro dos Santos (41m), vire à direita na R. Quarenta e Dois (800m), pegue a Av. Progresso (600m) e vire à direita, na BR 285 (1,2Km), vire à esquerda (2,1Km), vire à direita (30,1Km), continue em frente (700m), continue em frente (4Km), vire à direita (700m), vire à esquerda (1,4Km) e ande por aproximadamente 1,1Km na direção sudoeste.</v>
          </cell>
          <cell r="AK88" t="str">
            <v>Vila Ituim</v>
          </cell>
          <cell r="AL88" t="str">
            <v>adriano@biolaw.com.br</v>
          </cell>
          <cell r="AM88">
            <v>5134078534</v>
          </cell>
          <cell r="AN88" t="str">
            <v>Não</v>
          </cell>
          <cell r="AO88" t="str">
            <v>-</v>
          </cell>
          <cell r="AP88" t="str">
            <v>Não</v>
          </cell>
          <cell r="AQ88" t="str">
            <v>-</v>
          </cell>
          <cell r="AR88" t="str">
            <v>-</v>
          </cell>
          <cell r="AS88" t="str">
            <v>-</v>
          </cell>
          <cell r="AT88" t="str">
            <v>-</v>
          </cell>
          <cell r="AU88" t="str">
            <v>-</v>
          </cell>
          <cell r="AV88" t="str">
            <v>RODOLFO DORNELAS</v>
          </cell>
          <cell r="AW88" t="str">
            <v>062.245.379-33</v>
          </cell>
          <cell r="AX88" t="str">
            <v>Engenharia Civil</v>
          </cell>
          <cell r="AY88" t="str">
            <v>25 2020 7387706-0</v>
          </cell>
          <cell r="AZ88" t="str">
            <v>Ponto 1</v>
          </cell>
          <cell r="BA88">
            <v>-28.5976</v>
          </cell>
          <cell r="BB88">
            <v>-51.399700000000003</v>
          </cell>
        </row>
        <row r="89">
          <cell r="C89" t="str">
            <v>2018/003.530</v>
          </cell>
          <cell r="D89" t="str">
            <v>R-000.738/2020</v>
          </cell>
          <cell r="E89" t="str">
            <v>APS Construções EIRELI</v>
          </cell>
          <cell r="F89" t="str">
            <v>24.538.491/0001-97</v>
          </cell>
          <cell r="G89" t="str">
            <v>Água Superficial</v>
          </cell>
          <cell r="H89" t="str">
            <v>Barragem de nível</v>
          </cell>
          <cell r="I89" t="str">
            <v>Cadastro apenas da barragem</v>
          </cell>
          <cell r="J89" t="str">
            <v>Reserva de disponibilidade hídrica</v>
          </cell>
          <cell r="K89" t="str">
            <v>Concedida</v>
          </cell>
          <cell r="L89" t="str">
            <v>-</v>
          </cell>
          <cell r="M89">
            <v>43140</v>
          </cell>
          <cell r="N89">
            <v>43812</v>
          </cell>
          <cell r="O89" t="str">
            <v>-</v>
          </cell>
          <cell r="P89" t="str">
            <v>-</v>
          </cell>
          <cell r="Q89" t="str">
            <v>-</v>
          </cell>
          <cell r="R89" t="str">
            <v>-</v>
          </cell>
          <cell r="S89" t="str">
            <v>-</v>
          </cell>
          <cell r="T89" t="str">
            <v>-</v>
          </cell>
          <cell r="U89" t="str">
            <v>-</v>
          </cell>
          <cell r="V89" t="str">
            <v>-</v>
          </cell>
          <cell r="W89" t="str">
            <v>-</v>
          </cell>
          <cell r="X89" t="str">
            <v>-</v>
          </cell>
          <cell r="Y89" t="str">
            <v>-</v>
          </cell>
          <cell r="Z89" t="str">
            <v>-</v>
          </cell>
          <cell r="AA89" t="str">
            <v>-</v>
          </cell>
          <cell r="AB89" t="str">
            <v>-</v>
          </cell>
          <cell r="AC89" t="str">
            <v>-</v>
          </cell>
          <cell r="AD89">
            <v>10055.36</v>
          </cell>
          <cell r="AE89" t="str">
            <v>Aproveitamento hidrelétrico</v>
          </cell>
          <cell r="AF89" t="str">
            <v>Bacia Hidrográfica do Rio Caí</v>
          </cell>
          <cell r="AG89" t="str">
            <v>Rio Piai</v>
          </cell>
          <cell r="AH89" t="str">
            <v>-</v>
          </cell>
          <cell r="AI89" t="str">
            <v>Caxias do Sul</v>
          </cell>
          <cell r="AJ89" t="str">
            <v>Próximo a Igreja de Cara piai, divisa com o rio.</v>
          </cell>
          <cell r="AK89" t="str">
            <v>Caxias do Sul</v>
          </cell>
          <cell r="AL89" t="str">
            <v>anapaula@jcsengenharia.com</v>
          </cell>
          <cell r="AM89">
            <v>4730841997</v>
          </cell>
          <cell r="AN89" t="str">
            <v>Não</v>
          </cell>
          <cell r="AO89" t="str">
            <v>-</v>
          </cell>
          <cell r="AP89" t="str">
            <v>Não</v>
          </cell>
          <cell r="AQ89" t="str">
            <v>-</v>
          </cell>
          <cell r="AR89" t="str">
            <v>-</v>
          </cell>
          <cell r="AS89" t="str">
            <v>-</v>
          </cell>
          <cell r="AT89" t="str">
            <v>-</v>
          </cell>
          <cell r="AU89" t="str">
            <v>-</v>
          </cell>
          <cell r="AV89" t="str">
            <v>Jean Carlos Stahelin</v>
          </cell>
          <cell r="AW89" t="str">
            <v>029.659.619-17</v>
          </cell>
          <cell r="AX89" t="str">
            <v>Engenharia Elétrica</v>
          </cell>
          <cell r="AY89" t="str">
            <v>-</v>
          </cell>
          <cell r="AZ89" t="str">
            <v>Ponto 1</v>
          </cell>
          <cell r="BA89">
            <v>-29.168654</v>
          </cell>
          <cell r="BB89">
            <v>-51.015124</v>
          </cell>
        </row>
        <row r="90">
          <cell r="C90" t="str">
            <v>2018/002.008</v>
          </cell>
          <cell r="D90" t="str">
            <v>-</v>
          </cell>
          <cell r="E90" t="str">
            <v>CAÇADOR ENERGÉTICA SA</v>
          </cell>
          <cell r="F90" t="str">
            <v>04.511.174/0001-70</v>
          </cell>
          <cell r="G90" t="str">
            <v>Água Superficial</v>
          </cell>
          <cell r="H90" t="str">
            <v>Barragem de nível</v>
          </cell>
          <cell r="I90" t="str">
            <v>Cadastro apenas da barragem</v>
          </cell>
          <cell r="J90" t="str">
            <v>Cadastro</v>
          </cell>
          <cell r="K90" t="str">
            <v>Em andamento</v>
          </cell>
          <cell r="L90" t="str">
            <v>-</v>
          </cell>
          <cell r="M90">
            <v>43124</v>
          </cell>
          <cell r="N90" t="str">
            <v>-</v>
          </cell>
          <cell r="O90" t="str">
            <v>-</v>
          </cell>
          <cell r="P90" t="str">
            <v>-</v>
          </cell>
          <cell r="Q90" t="str">
            <v>-</v>
          </cell>
          <cell r="R90" t="str">
            <v>-</v>
          </cell>
          <cell r="S90" t="str">
            <v>-</v>
          </cell>
          <cell r="T90" t="str">
            <v>-</v>
          </cell>
          <cell r="U90" t="str">
            <v>-</v>
          </cell>
          <cell r="V90" t="str">
            <v>-</v>
          </cell>
          <cell r="W90" t="str">
            <v>-</v>
          </cell>
          <cell r="X90" t="str">
            <v>-</v>
          </cell>
          <cell r="Y90" t="str">
            <v>-</v>
          </cell>
          <cell r="Z90" t="str">
            <v>-</v>
          </cell>
          <cell r="AA90" t="str">
            <v>-</v>
          </cell>
          <cell r="AB90" t="str">
            <v>-</v>
          </cell>
          <cell r="AC90" t="str">
            <v>-</v>
          </cell>
          <cell r="AD90">
            <v>130000</v>
          </cell>
          <cell r="AE90" t="str">
            <v>Aproveitamento hidrelétrico</v>
          </cell>
          <cell r="AF90" t="str">
            <v>Bacia Hidrográfica do Rio Taquari-Antas</v>
          </cell>
          <cell r="AG90" t="str">
            <v>Rio Carreiro</v>
          </cell>
          <cell r="AH90" t="str">
            <v>-</v>
          </cell>
          <cell r="AI90" t="str">
            <v>Serafina Corrêa</v>
          </cell>
          <cell r="AJ90" t="str">
            <v>Através de rua em frente a entrada do camping, segue 400m até a propriedade.</v>
          </cell>
          <cell r="AK90" t="str">
            <v>Serafina Corrêa</v>
          </cell>
          <cell r="AL90" t="str">
            <v>wagner.mazzetti@brookfieldenergia.com</v>
          </cell>
          <cell r="AM90">
            <v>5430271389</v>
          </cell>
          <cell r="AN90" t="str">
            <v>Não</v>
          </cell>
          <cell r="AO90" t="str">
            <v>-</v>
          </cell>
          <cell r="AP90" t="str">
            <v>Não</v>
          </cell>
          <cell r="AQ90" t="str">
            <v>-</v>
          </cell>
          <cell r="AR90" t="str">
            <v>-</v>
          </cell>
          <cell r="AS90" t="str">
            <v>-</v>
          </cell>
          <cell r="AT90" t="str">
            <v>-</v>
          </cell>
          <cell r="AU90" t="str">
            <v>-</v>
          </cell>
          <cell r="AV90" t="str">
            <v>-</v>
          </cell>
          <cell r="AW90" t="str">
            <v>-</v>
          </cell>
          <cell r="AX90" t="str">
            <v>-</v>
          </cell>
          <cell r="AY90" t="str">
            <v>-</v>
          </cell>
          <cell r="AZ90" t="str">
            <v>Ponto 1</v>
          </cell>
          <cell r="BA90">
            <v>-28.707263687438399</v>
          </cell>
          <cell r="BB90">
            <v>-51.850726604461698</v>
          </cell>
        </row>
        <row r="91">
          <cell r="C91" t="str">
            <v>2018/001.390</v>
          </cell>
          <cell r="D91" t="str">
            <v>-</v>
          </cell>
          <cell r="E91" t="str">
            <v>SERRA DOS CAVALINHOS I ENERGETICA SA</v>
          </cell>
          <cell r="F91" t="str">
            <v>09.199.675/0001-86</v>
          </cell>
          <cell r="G91" t="str">
            <v>Água Superficial</v>
          </cell>
          <cell r="H91" t="str">
            <v>Barragem de nível</v>
          </cell>
          <cell r="I91" t="str">
            <v>Cadastro apenas da barragem</v>
          </cell>
          <cell r="J91" t="str">
            <v>Cadastro</v>
          </cell>
          <cell r="K91" t="str">
            <v>Em andamento</v>
          </cell>
          <cell r="L91" t="str">
            <v>-</v>
          </cell>
          <cell r="M91">
            <v>43117</v>
          </cell>
          <cell r="N91" t="str">
            <v>-</v>
          </cell>
          <cell r="O91" t="str">
            <v>-</v>
          </cell>
          <cell r="P91" t="str">
            <v>-</v>
          </cell>
          <cell r="Q91" t="str">
            <v>-</v>
          </cell>
          <cell r="R91" t="str">
            <v>-</v>
          </cell>
          <cell r="S91" t="str">
            <v>-</v>
          </cell>
          <cell r="T91" t="str">
            <v>-</v>
          </cell>
          <cell r="U91" t="str">
            <v>-</v>
          </cell>
          <cell r="V91" t="str">
            <v>-</v>
          </cell>
          <cell r="W91" t="str">
            <v>-</v>
          </cell>
          <cell r="X91" t="str">
            <v>-</v>
          </cell>
          <cell r="Y91" t="str">
            <v>-</v>
          </cell>
          <cell r="Z91" t="str">
            <v>-</v>
          </cell>
          <cell r="AA91" t="str">
            <v>-</v>
          </cell>
          <cell r="AB91" t="str">
            <v>-</v>
          </cell>
          <cell r="AC91" t="str">
            <v>-</v>
          </cell>
          <cell r="AD91">
            <v>12214000</v>
          </cell>
          <cell r="AE91" t="str">
            <v>Aproveitamento hidrelétrico</v>
          </cell>
          <cell r="AF91" t="str">
            <v>Bacia Hidrográfica do Rio Taquari-Antas</v>
          </cell>
          <cell r="AG91" t="str">
            <v>Sem denominação</v>
          </cell>
          <cell r="AH91" t="str">
            <v>-</v>
          </cell>
          <cell r="AI91" t="str">
            <v>Monte Alegre dos Campos</v>
          </cell>
          <cell r="AJ91" t="str">
            <v>Seguindo pelo acesso da enxovia por 29km, por estrada não pavimentada, até o portão da PCH.</v>
          </cell>
          <cell r="AK91" t="str">
            <v>Carmo</v>
          </cell>
          <cell r="AL91" t="str">
            <v>wagner.mazzetti@brookfieldenergia.com</v>
          </cell>
          <cell r="AM91">
            <v>5430271389</v>
          </cell>
          <cell r="AN91" t="str">
            <v>Não</v>
          </cell>
          <cell r="AO91" t="str">
            <v>-</v>
          </cell>
          <cell r="AP91" t="str">
            <v>Não</v>
          </cell>
          <cell r="AQ91" t="str">
            <v>-</v>
          </cell>
          <cell r="AR91" t="str">
            <v>-</v>
          </cell>
          <cell r="AS91" t="str">
            <v>-</v>
          </cell>
          <cell r="AT91" t="str">
            <v>-</v>
          </cell>
          <cell r="AU91" t="str">
            <v>-</v>
          </cell>
          <cell r="AV91" t="str">
            <v>-</v>
          </cell>
          <cell r="AW91" t="str">
            <v>-</v>
          </cell>
          <cell r="AX91" t="str">
            <v>-</v>
          </cell>
          <cell r="AY91" t="str">
            <v>-</v>
          </cell>
          <cell r="AZ91" t="str">
            <v>Ponto 1</v>
          </cell>
          <cell r="BA91">
            <v>-28.795643639884901</v>
          </cell>
          <cell r="BB91">
            <v>-50.729606151580803</v>
          </cell>
        </row>
        <row r="92">
          <cell r="C92" t="str">
            <v>2017/040.172</v>
          </cell>
          <cell r="D92" t="str">
            <v>O-001.050/2020</v>
          </cell>
          <cell r="E92" t="str">
            <v>ENERGÉTICA RIO LIGEIRO LTDA</v>
          </cell>
          <cell r="F92" t="str">
            <v>09.041.069/0001-38</v>
          </cell>
          <cell r="G92" t="str">
            <v>Água Superficial</v>
          </cell>
          <cell r="H92" t="str">
            <v>Barragem de nível</v>
          </cell>
          <cell r="I92" t="str">
            <v>Cadastro apenas da barragem</v>
          </cell>
          <cell r="J92" t="str">
            <v>Outorga</v>
          </cell>
          <cell r="K92" t="str">
            <v>Concedida</v>
          </cell>
          <cell r="L92" t="str">
            <v>-</v>
          </cell>
          <cell r="M92">
            <v>43088</v>
          </cell>
          <cell r="N92">
            <v>43983</v>
          </cell>
          <cell r="O92" t="str">
            <v>-</v>
          </cell>
          <cell r="P92" t="str">
            <v>-</v>
          </cell>
          <cell r="Q92" t="str">
            <v>-</v>
          </cell>
          <cell r="R92" t="str">
            <v>-</v>
          </cell>
          <cell r="S92" t="str">
            <v>-</v>
          </cell>
          <cell r="T92" t="str">
            <v>-</v>
          </cell>
          <cell r="U92" t="str">
            <v>-</v>
          </cell>
          <cell r="V92" t="str">
            <v>-</v>
          </cell>
          <cell r="W92" t="str">
            <v>-</v>
          </cell>
          <cell r="X92" t="str">
            <v>-</v>
          </cell>
          <cell r="Y92" t="str">
            <v>-</v>
          </cell>
          <cell r="Z92" t="str">
            <v>-</v>
          </cell>
          <cell r="AA92" t="str">
            <v>-</v>
          </cell>
          <cell r="AB92" t="str">
            <v>-</v>
          </cell>
          <cell r="AC92" t="str">
            <v>-</v>
          </cell>
          <cell r="AD92">
            <v>12195.97</v>
          </cell>
          <cell r="AE92" t="str">
            <v>Aproveitamento hidrelétrico</v>
          </cell>
          <cell r="AF92" t="str">
            <v>Bacia Hidrográfica dos Rios Apuaê - Inhandava</v>
          </cell>
          <cell r="AG92" t="str">
            <v>Rio Ligeiro</v>
          </cell>
          <cell r="AH92" t="str">
            <v>-</v>
          </cell>
          <cell r="AI92" t="str">
            <v>Santa Cecília do Sul</v>
          </cell>
          <cell r="AJ92" t="str">
            <v>O acesso até a CGH Ligeiro dá partindo do centro da cidade de Santa Cecilia do Sul pela Rodovia estadual RS-430, sentido sudeste por 4,60 km, após, chegando em uma encruzilhada, continue em frente por 3,1 km através de estradas cascalhadas. Em seguida, vire a direita sentido SUL, em uma curva acentuada e percorra 4,40 km. Após, vire à esquerda, onde seguirá por 600 m até o local que será implantado o empreendimento e o Rio Ligeiro.</v>
          </cell>
          <cell r="AK92" t="str">
            <v>Santa Cecília do Sul</v>
          </cell>
          <cell r="AL92" t="str">
            <v>elisa@esbengenharia.com</v>
          </cell>
          <cell r="AM92">
            <v>4934330744</v>
          </cell>
          <cell r="AN92" t="str">
            <v>Não</v>
          </cell>
          <cell r="AO92" t="str">
            <v>-</v>
          </cell>
          <cell r="AP92" t="str">
            <v>Não</v>
          </cell>
          <cell r="AQ92" t="str">
            <v>-</v>
          </cell>
          <cell r="AR92" t="str">
            <v>-</v>
          </cell>
          <cell r="AS92" t="str">
            <v>-</v>
          </cell>
          <cell r="AT92" t="str">
            <v>-</v>
          </cell>
          <cell r="AU92" t="str">
            <v>-</v>
          </cell>
          <cell r="AV92" t="str">
            <v>Thiago Dal Santo</v>
          </cell>
          <cell r="AW92" t="str">
            <v>009.283.199-03</v>
          </cell>
          <cell r="AX92" t="str">
            <v>Engenharia Civil</v>
          </cell>
          <cell r="AY92" t="str">
            <v>6830190-6</v>
          </cell>
          <cell r="AZ92" t="str">
            <v>Ponto 1</v>
          </cell>
          <cell r="BA92">
            <v>-28.182777777777801</v>
          </cell>
          <cell r="BB92">
            <v>-51.840555555555603</v>
          </cell>
        </row>
        <row r="93">
          <cell r="C93" t="str">
            <v>2017/035.781</v>
          </cell>
          <cell r="D93" t="str">
            <v>-</v>
          </cell>
          <cell r="E93" t="str">
            <v>VALE DO TURVO HIDRELÉTRICA LTDA</v>
          </cell>
          <cell r="F93" t="str">
            <v>09.310.265/0001-60</v>
          </cell>
          <cell r="G93" t="str">
            <v>Água Superficial</v>
          </cell>
          <cell r="H93" t="str">
            <v>Barragem de nível</v>
          </cell>
          <cell r="I93" t="str">
            <v>Canal de derivação por gravidade</v>
          </cell>
          <cell r="J93" t="str">
            <v>Cadastro</v>
          </cell>
          <cell r="K93" t="str">
            <v>Em andamento</v>
          </cell>
          <cell r="L93" t="str">
            <v>-</v>
          </cell>
          <cell r="M93">
            <v>43053</v>
          </cell>
          <cell r="N93">
            <v>43055</v>
          </cell>
          <cell r="O93">
            <v>28.54</v>
          </cell>
          <cell r="P93">
            <v>28.54</v>
          </cell>
          <cell r="Q93">
            <v>28.54</v>
          </cell>
          <cell r="R93">
            <v>28.54</v>
          </cell>
          <cell r="S93">
            <v>28.54</v>
          </cell>
          <cell r="T93">
            <v>28.54</v>
          </cell>
          <cell r="U93">
            <v>28.54</v>
          </cell>
          <cell r="V93">
            <v>28.54</v>
          </cell>
          <cell r="W93">
            <v>28.54</v>
          </cell>
          <cell r="X93">
            <v>28.54</v>
          </cell>
          <cell r="Y93">
            <v>28.54</v>
          </cell>
          <cell r="Z93">
            <v>28.54</v>
          </cell>
          <cell r="AA93">
            <v>28.54</v>
          </cell>
          <cell r="AB93">
            <v>28.54</v>
          </cell>
          <cell r="AC93" t="str">
            <v>m³/s</v>
          </cell>
          <cell r="AD93">
            <v>0</v>
          </cell>
          <cell r="AE93" t="str">
            <v>Aproveitamento hidrelétrico</v>
          </cell>
          <cell r="AF93" t="str">
            <v>Bacia Hidrográfica do Rio Taquari-Antas</v>
          </cell>
          <cell r="AG93" t="str">
            <v>Sem denominação</v>
          </cell>
          <cell r="AH93" t="str">
            <v>-</v>
          </cell>
          <cell r="AI93" t="str">
            <v>André da Rocha</v>
          </cell>
          <cell r="AJ93" t="str">
            <v>Para acessar o local do barramento da PCH Fazenda Velha, partindo do município de André da Rocha, toma-se estrada vicinal em direção a localidade de Chimarrão, percorrendo-se em torno de 12 km até esta. Onde segue-se por outra estrada vicinal em direção norte percorrendo-se em torno de 11 km até entroncamento com nova estrada vicinal onde toma-se a direita na direção leste percorrendo-se mais 9 km até o local do barramento da PCH Fazenda Velha.</v>
          </cell>
          <cell r="AK93" t="str">
            <v>André da Rocha</v>
          </cell>
          <cell r="AL93" t="str">
            <v>paulo@paineirapar.com.br</v>
          </cell>
          <cell r="AM93">
            <v>4130756300</v>
          </cell>
          <cell r="AN93" t="str">
            <v>Não</v>
          </cell>
          <cell r="AO93" t="str">
            <v>-</v>
          </cell>
          <cell r="AP93" t="str">
            <v>Não</v>
          </cell>
          <cell r="AQ93" t="str">
            <v>-</v>
          </cell>
          <cell r="AR93" t="str">
            <v>-</v>
          </cell>
          <cell r="AS93" t="str">
            <v>-</v>
          </cell>
          <cell r="AT93" t="str">
            <v>-</v>
          </cell>
          <cell r="AU93" t="str">
            <v>-</v>
          </cell>
          <cell r="AV93" t="str">
            <v>-</v>
          </cell>
          <cell r="AW93" t="str">
            <v>-</v>
          </cell>
          <cell r="AX93" t="str">
            <v>-</v>
          </cell>
          <cell r="AY93" t="str">
            <v>-</v>
          </cell>
          <cell r="AZ93" t="str">
            <v>Linha 1</v>
          </cell>
          <cell r="BA93">
            <v>-28.570126154267701</v>
          </cell>
          <cell r="BB93">
            <v>-51.407293061043902</v>
          </cell>
        </row>
        <row r="94">
          <cell r="C94" t="str">
            <v>2017/030.507</v>
          </cell>
          <cell r="D94" t="str">
            <v>R-000.867/2020</v>
          </cell>
          <cell r="E94" t="str">
            <v>Aecogeo Soluções Ambientais Ltda</v>
          </cell>
          <cell r="F94" t="str">
            <v>06.890.196/0001-13</v>
          </cell>
          <cell r="G94" t="str">
            <v>Água Superficial</v>
          </cell>
          <cell r="H94" t="str">
            <v>Barragem de acumulação</v>
          </cell>
          <cell r="I94" t="str">
            <v>Cadastro apenas da barragem</v>
          </cell>
          <cell r="J94" t="str">
            <v>Reserva de disponibilidade hídrica</v>
          </cell>
          <cell r="K94" t="str">
            <v>Concedida</v>
          </cell>
          <cell r="L94" t="str">
            <v>-</v>
          </cell>
          <cell r="M94">
            <v>43006</v>
          </cell>
          <cell r="N94">
            <v>43936</v>
          </cell>
          <cell r="O94" t="str">
            <v>-</v>
          </cell>
          <cell r="P94" t="str">
            <v>-</v>
          </cell>
          <cell r="Q94" t="str">
            <v>-</v>
          </cell>
          <cell r="R94" t="str">
            <v>-</v>
          </cell>
          <cell r="S94" t="str">
            <v>-</v>
          </cell>
          <cell r="T94" t="str">
            <v>-</v>
          </cell>
          <cell r="U94" t="str">
            <v>-</v>
          </cell>
          <cell r="V94" t="str">
            <v>-</v>
          </cell>
          <cell r="W94" t="str">
            <v>-</v>
          </cell>
          <cell r="X94" t="str">
            <v>-</v>
          </cell>
          <cell r="Y94" t="str">
            <v>-</v>
          </cell>
          <cell r="Z94" t="str">
            <v>-</v>
          </cell>
          <cell r="AA94" t="str">
            <v>-</v>
          </cell>
          <cell r="AB94" t="str">
            <v>-</v>
          </cell>
          <cell r="AC94" t="str">
            <v>-</v>
          </cell>
          <cell r="AD94">
            <v>5974.33</v>
          </cell>
          <cell r="AE94" t="str">
            <v>Aproveitamento hidrelétrico</v>
          </cell>
          <cell r="AF94" t="str">
            <v>Bacia Hidrográfica do Rio Taquari-Antas</v>
          </cell>
          <cell r="AG94" t="str">
            <v>Arroio Goiabal</v>
          </cell>
          <cell r="AH94" t="str">
            <v>-</v>
          </cell>
          <cell r="AI94" t="str">
            <v>Ipê</v>
          </cell>
          <cell r="AJ94" t="str">
            <v>Na RS-122, no trevo de Ipê, seguir em direção a Capela São Vicente por 10 km</v>
          </cell>
          <cell r="AK94" t="str">
            <v>Vila Segrêdo</v>
          </cell>
          <cell r="AL94" t="str">
            <v>aecogeo@aecogeo.com.br</v>
          </cell>
          <cell r="AM94">
            <v>4733740487</v>
          </cell>
          <cell r="AN94" t="str">
            <v>Não</v>
          </cell>
          <cell r="AO94" t="str">
            <v>-</v>
          </cell>
          <cell r="AP94" t="str">
            <v>Não</v>
          </cell>
          <cell r="AQ94" t="str">
            <v>-</v>
          </cell>
          <cell r="AR94" t="str">
            <v>-</v>
          </cell>
          <cell r="AS94" t="str">
            <v>-</v>
          </cell>
          <cell r="AT94" t="str">
            <v>-</v>
          </cell>
          <cell r="AU94" t="str">
            <v>-</v>
          </cell>
          <cell r="AV94" t="str">
            <v>Gisele Brehmer Klotz</v>
          </cell>
          <cell r="AW94" t="str">
            <v>034.714.359-80</v>
          </cell>
          <cell r="AX94" t="str">
            <v>Engenharia Civil</v>
          </cell>
          <cell r="AY94" t="str">
            <v>-</v>
          </cell>
          <cell r="AZ94" t="str">
            <v>Ponto 1</v>
          </cell>
          <cell r="BA94">
            <v>-28.822777777777802</v>
          </cell>
          <cell r="BB94">
            <v>-51.172777777777803</v>
          </cell>
        </row>
        <row r="95">
          <cell r="C95" t="str">
            <v>2017/028.789</v>
          </cell>
          <cell r="D95" t="str">
            <v>R-000.741/2020</v>
          </cell>
          <cell r="E95" t="str">
            <v>Aecogeo Soluções Ambientais Ltda</v>
          </cell>
          <cell r="F95" t="str">
            <v>06.890.196/0001-13</v>
          </cell>
          <cell r="G95" t="str">
            <v>Água Superficial</v>
          </cell>
          <cell r="H95" t="str">
            <v>Barragem de nível</v>
          </cell>
          <cell r="I95" t="str">
            <v>Cadastro apenas da barragem</v>
          </cell>
          <cell r="J95" t="str">
            <v>Reserva de disponibilidade hídrica</v>
          </cell>
          <cell r="K95" t="str">
            <v>Concedida</v>
          </cell>
          <cell r="L95" t="str">
            <v>-</v>
          </cell>
          <cell r="M95">
            <v>42989</v>
          </cell>
          <cell r="N95">
            <v>43867</v>
          </cell>
          <cell r="O95" t="str">
            <v>-</v>
          </cell>
          <cell r="P95" t="str">
            <v>-</v>
          </cell>
          <cell r="Q95" t="str">
            <v>-</v>
          </cell>
          <cell r="R95" t="str">
            <v>-</v>
          </cell>
          <cell r="S95" t="str">
            <v>-</v>
          </cell>
          <cell r="T95" t="str">
            <v>-</v>
          </cell>
          <cell r="U95" t="str">
            <v>-</v>
          </cell>
          <cell r="V95" t="str">
            <v>-</v>
          </cell>
          <cell r="W95" t="str">
            <v>-</v>
          </cell>
          <cell r="X95" t="str">
            <v>-</v>
          </cell>
          <cell r="Y95" t="str">
            <v>-</v>
          </cell>
          <cell r="Z95" t="str">
            <v>-</v>
          </cell>
          <cell r="AA95" t="str">
            <v>-</v>
          </cell>
          <cell r="AB95" t="str">
            <v>-</v>
          </cell>
          <cell r="AC95" t="str">
            <v>-</v>
          </cell>
          <cell r="AD95">
            <v>17720</v>
          </cell>
          <cell r="AE95" t="str">
            <v>Aproveitamento hidrelétrico</v>
          </cell>
          <cell r="AF95" t="str">
            <v>Bacia Hidrográfica do Rio Taquari-Antas</v>
          </cell>
          <cell r="AG95" t="str">
            <v>Arroio São Tome</v>
          </cell>
          <cell r="AH95" t="str">
            <v>-</v>
          </cell>
          <cell r="AI95" t="str">
            <v>São Francisco de Paula</v>
          </cell>
          <cell r="AJ95" t="str">
            <v>Sair de São Francisco de Paula, em direção a Tainhas por 32 km, ao chegar no trevo da RS 453, seguir a esquerda por 47,00 km até o Distrito de Lageado Grande, entrar a direita no trevo do Lageado grande e seguir por 7,00 km, vire a esquerda siga por 2,8 km, vire a direita 10,8 km, vire a esquerda no entroncamento, siga por 2,9 km até a entrada da propriedade que estará a esquerda.</v>
          </cell>
          <cell r="AK95" t="str">
            <v>Cazuza Ferreira</v>
          </cell>
          <cell r="AL95" t="str">
            <v>aecogeo@aecogeo.com.br</v>
          </cell>
          <cell r="AM95">
            <v>4733740487</v>
          </cell>
          <cell r="AN95" t="str">
            <v>Não</v>
          </cell>
          <cell r="AO95" t="str">
            <v>-</v>
          </cell>
          <cell r="AP95" t="str">
            <v>Não</v>
          </cell>
          <cell r="AQ95" t="str">
            <v>-</v>
          </cell>
          <cell r="AR95" t="str">
            <v>-</v>
          </cell>
          <cell r="AS95" t="str">
            <v>-</v>
          </cell>
          <cell r="AT95" t="str">
            <v>-</v>
          </cell>
          <cell r="AU95" t="str">
            <v>-</v>
          </cell>
          <cell r="AV95" t="str">
            <v>Gisele Brehmer Klotz</v>
          </cell>
          <cell r="AW95" t="str">
            <v>034.714.359-80</v>
          </cell>
          <cell r="AX95" t="str">
            <v>Engenharia Civil</v>
          </cell>
          <cell r="AY95" t="str">
            <v>-</v>
          </cell>
          <cell r="AZ95" t="str">
            <v>Ponto 1</v>
          </cell>
          <cell r="BA95">
            <v>-28.954444444444398</v>
          </cell>
          <cell r="BB95">
            <v>-50.627499999999998</v>
          </cell>
        </row>
        <row r="96">
          <cell r="C96" t="str">
            <v>2017/028.734</v>
          </cell>
          <cell r="D96" t="str">
            <v>-</v>
          </cell>
          <cell r="E96" t="str">
            <v>FAXINAL GERAÇÃO DE ENERGIA LTDA</v>
          </cell>
          <cell r="F96" t="str">
            <v>21.325.258/0001-38</v>
          </cell>
          <cell r="G96" t="str">
            <v>Água Superficial</v>
          </cell>
          <cell r="H96" t="str">
            <v>Barragem de nível</v>
          </cell>
          <cell r="I96" t="str">
            <v>Cadastro apenas da barragem</v>
          </cell>
          <cell r="J96" t="str">
            <v>Cadastro</v>
          </cell>
          <cell r="K96" t="str">
            <v>Em andamento</v>
          </cell>
          <cell r="L96" t="str">
            <v>-</v>
          </cell>
          <cell r="M96">
            <v>42989</v>
          </cell>
          <cell r="N96">
            <v>42989</v>
          </cell>
          <cell r="O96" t="str">
            <v>-</v>
          </cell>
          <cell r="P96" t="str">
            <v>-</v>
          </cell>
          <cell r="Q96" t="str">
            <v>-</v>
          </cell>
          <cell r="R96" t="str">
            <v>-</v>
          </cell>
          <cell r="S96" t="str">
            <v>-</v>
          </cell>
          <cell r="T96" t="str">
            <v>-</v>
          </cell>
          <cell r="U96" t="str">
            <v>-</v>
          </cell>
          <cell r="V96" t="str">
            <v>-</v>
          </cell>
          <cell r="W96" t="str">
            <v>-</v>
          </cell>
          <cell r="X96" t="str">
            <v>-</v>
          </cell>
          <cell r="Y96" t="str">
            <v>-</v>
          </cell>
          <cell r="Z96" t="str">
            <v>-</v>
          </cell>
          <cell r="AA96" t="str">
            <v>-</v>
          </cell>
          <cell r="AB96" t="str">
            <v>-</v>
          </cell>
          <cell r="AC96" t="str">
            <v>-</v>
          </cell>
          <cell r="AD96">
            <v>17000</v>
          </cell>
          <cell r="AE96" t="str">
            <v>Aproveitamento hidrelétrico</v>
          </cell>
          <cell r="AF96" t="str">
            <v>Bacia Hidrográfica do Rio Taquari-Antas</v>
          </cell>
          <cell r="AG96" t="str">
            <v>Arroio Faxinal</v>
          </cell>
          <cell r="AH96" t="str">
            <v>-</v>
          </cell>
          <cell r="AI96" t="str">
            <v>Ipê</v>
          </cell>
          <cell r="AJ96" t="str">
            <v>A partir da Capital do estado, o acesso ao local do aproveitamento, pode ser feito através da rodovia BR116, que liga a capital Porto Alegre a cidade de Vacaria. Por esta percorre-se cerca de 201Km, até chegar a cidade de campestre da Serra. De Campestre da Serra segue-se por mais 26,00Km em direção a Vacaria, pegando-se a esquerda na RS 122, que liga a cidade de Vacaria à cidade de Ipê. Pela RS 122 segue-se por aproximadamente 30,00Km até chegar a localidade conhecida como Entrada do Campo, onde pega-se a direita em uma estrada municipal com revestimento primário na direção noroeste.
Nesta estrada, segue-se por cerca de 8,50Km até o ponto onde terá uma bifurcação, onde deve-se pegar a direita, e seguir por aproximadamente 5,50km até chegar a localidade denominada Vila São Paulo, totalizando 14,00Km de estrada sem asfalto entre a saida da BR 122 e a Vila São Paulo.
Da Vila São Paulo, deve-se atravessa-la e seguir no sentido norte por esta mesma estrada cerca de mais 4,80km até a chegar na ponte sobre o rio Faxinal, de onde se tem fácil acesso ao local do aproveitamento.</v>
          </cell>
          <cell r="AK96" t="str">
            <v>Vila São Paulo</v>
          </cell>
          <cell r="AL96" t="str">
            <v>gustavo@vertente.eng.br</v>
          </cell>
          <cell r="AM96">
            <v>4934337548</v>
          </cell>
          <cell r="AN96" t="str">
            <v>Não</v>
          </cell>
          <cell r="AO96" t="str">
            <v>-</v>
          </cell>
          <cell r="AP96" t="str">
            <v>Não</v>
          </cell>
          <cell r="AQ96" t="str">
            <v>-</v>
          </cell>
          <cell r="AR96" t="str">
            <v>-</v>
          </cell>
          <cell r="AS96" t="str">
            <v>-</v>
          </cell>
          <cell r="AT96" t="str">
            <v>-</v>
          </cell>
          <cell r="AU96" t="str">
            <v>-</v>
          </cell>
          <cell r="AV96" t="str">
            <v>-</v>
          </cell>
          <cell r="AW96" t="str">
            <v>-</v>
          </cell>
          <cell r="AX96" t="str">
            <v>-</v>
          </cell>
          <cell r="AY96" t="str">
            <v>-</v>
          </cell>
          <cell r="AZ96" t="str">
            <v>Ponto 1</v>
          </cell>
          <cell r="BA96">
            <v>-28.6474359766876</v>
          </cell>
          <cell r="BB96">
            <v>-51.353809833526597</v>
          </cell>
        </row>
        <row r="97">
          <cell r="C97" t="str">
            <v>2017/028.636</v>
          </cell>
          <cell r="D97" t="str">
            <v>O-001.714/2020</v>
          </cell>
          <cell r="E97" t="str">
            <v>CENTRAL GERADORA HIDRELÉTRICA FORQUILHA LTDA.</v>
          </cell>
          <cell r="F97" t="str">
            <v>26.297.578/0001-45</v>
          </cell>
          <cell r="G97" t="str">
            <v>Água Superficial</v>
          </cell>
          <cell r="H97" t="str">
            <v>Barragem de nível</v>
          </cell>
          <cell r="I97" t="str">
            <v>Cadastro apenas da barragem</v>
          </cell>
          <cell r="J97" t="str">
            <v>Outorga</v>
          </cell>
          <cell r="K97" t="str">
            <v>Concedida</v>
          </cell>
          <cell r="L97" t="str">
            <v>-</v>
          </cell>
          <cell r="M97">
            <v>42987</v>
          </cell>
          <cell r="N97">
            <v>44110</v>
          </cell>
          <cell r="O97" t="str">
            <v>-</v>
          </cell>
          <cell r="P97" t="str">
            <v>-</v>
          </cell>
          <cell r="Q97" t="str">
            <v>-</v>
          </cell>
          <cell r="R97" t="str">
            <v>-</v>
          </cell>
          <cell r="S97" t="str">
            <v>-</v>
          </cell>
          <cell r="T97" t="str">
            <v>-</v>
          </cell>
          <cell r="U97" t="str">
            <v>-</v>
          </cell>
          <cell r="V97" t="str">
            <v>-</v>
          </cell>
          <cell r="W97" t="str">
            <v>-</v>
          </cell>
          <cell r="X97" t="str">
            <v>-</v>
          </cell>
          <cell r="Y97" t="str">
            <v>-</v>
          </cell>
          <cell r="Z97" t="str">
            <v>-</v>
          </cell>
          <cell r="AA97" t="str">
            <v>-</v>
          </cell>
          <cell r="AB97" t="str">
            <v>-</v>
          </cell>
          <cell r="AC97" t="str">
            <v>-</v>
          </cell>
          <cell r="AD97">
            <v>1240000</v>
          </cell>
          <cell r="AE97" t="str">
            <v>Aproveitamento hidrelétrico</v>
          </cell>
          <cell r="AF97" t="str">
            <v>Bacia Hidrográfica dos Rios Apuaê - Inhandava</v>
          </cell>
          <cell r="AG97" t="str">
            <v>Rio Forquilha ou Inhandava</v>
          </cell>
          <cell r="AH97" t="str">
            <v>-</v>
          </cell>
          <cell r="AI97" t="str">
            <v>Maximiliano de Almeida</v>
          </cell>
          <cell r="AJ97" t="str">
            <v>A Área está localizada entre os municípios de Machadinho e Maximiliano de Almeida RS. O acesso é feito pela rodovia RS 208 que faz a ligação entre os dois municípios. O local das estruturas dá-se no km 38, lado direito da rodovia sentido Machadinho à Maximiliano de Almeida. com acesso em ambas as margens por cerca de 700 m em estrada de chão batido.</v>
          </cell>
          <cell r="AK97" t="str">
            <v>Maximiliano de Almeida</v>
          </cell>
          <cell r="AL97" t="str">
            <v>energias2regulacao@gmail.com</v>
          </cell>
          <cell r="AM97">
            <v>5533326542</v>
          </cell>
          <cell r="AN97" t="str">
            <v>Não</v>
          </cell>
          <cell r="AO97" t="str">
            <v>-</v>
          </cell>
          <cell r="AP97" t="str">
            <v>Sim</v>
          </cell>
          <cell r="AQ97" t="str">
            <v>-</v>
          </cell>
          <cell r="AR97" t="str">
            <v>-</v>
          </cell>
          <cell r="AS97" t="str">
            <v>-</v>
          </cell>
          <cell r="AT97" t="str">
            <v>-</v>
          </cell>
          <cell r="AU97" t="str">
            <v>-</v>
          </cell>
          <cell r="AV97" t="str">
            <v>Sérgio Moisés Rodrigues Batista</v>
          </cell>
          <cell r="AW97" t="str">
            <v>707.831.959-15</v>
          </cell>
          <cell r="AX97" t="str">
            <v>Engenharia Civil</v>
          </cell>
          <cell r="AY97" t="str">
            <v>7296063-6</v>
          </cell>
          <cell r="AZ97" t="str">
            <v>Ponto 1</v>
          </cell>
          <cell r="BA97">
            <v>-27.614088910232301</v>
          </cell>
          <cell r="BB97">
            <v>-51.7498262903609</v>
          </cell>
        </row>
        <row r="98">
          <cell r="C98" t="str">
            <v>2017/026.926</v>
          </cell>
          <cell r="D98" t="str">
            <v>R-001.146/2020</v>
          </cell>
          <cell r="E98" t="str">
            <v>Aecogeo Soluções Ambientais Ltda</v>
          </cell>
          <cell r="F98" t="str">
            <v>06.890.196/0001-13</v>
          </cell>
          <cell r="G98" t="str">
            <v>Água Superficial</v>
          </cell>
          <cell r="H98" t="str">
            <v>Barragem de nível</v>
          </cell>
          <cell r="I98" t="str">
            <v>Cadastro apenas da barragem</v>
          </cell>
          <cell r="J98" t="str">
            <v>Reserva de disponibilidade hídrica</v>
          </cell>
          <cell r="K98" t="str">
            <v>Concedida</v>
          </cell>
          <cell r="L98" t="str">
            <v>-</v>
          </cell>
          <cell r="M98">
            <v>42971</v>
          </cell>
          <cell r="N98">
            <v>43957</v>
          </cell>
          <cell r="O98" t="str">
            <v>-</v>
          </cell>
          <cell r="P98" t="str">
            <v>-</v>
          </cell>
          <cell r="Q98" t="str">
            <v>-</v>
          </cell>
          <cell r="R98" t="str">
            <v>-</v>
          </cell>
          <cell r="S98" t="str">
            <v>-</v>
          </cell>
          <cell r="T98" t="str">
            <v>-</v>
          </cell>
          <cell r="U98" t="str">
            <v>-</v>
          </cell>
          <cell r="V98" t="str">
            <v>-</v>
          </cell>
          <cell r="W98" t="str">
            <v>-</v>
          </cell>
          <cell r="X98" t="str">
            <v>-</v>
          </cell>
          <cell r="Y98" t="str">
            <v>-</v>
          </cell>
          <cell r="Z98" t="str">
            <v>-</v>
          </cell>
          <cell r="AA98" t="str">
            <v>-</v>
          </cell>
          <cell r="AB98" t="str">
            <v>-</v>
          </cell>
          <cell r="AC98" t="str">
            <v>-</v>
          </cell>
          <cell r="AD98">
            <v>6136</v>
          </cell>
          <cell r="AE98" t="str">
            <v>Aproveitamento hidrelétrico</v>
          </cell>
          <cell r="AF98" t="str">
            <v>Bacia Hidrográfica do Rio Taquari-Antas</v>
          </cell>
          <cell r="AG98" t="str">
            <v>Arroio Esteira</v>
          </cell>
          <cell r="AH98" t="str">
            <v>-</v>
          </cell>
          <cell r="AI98" t="str">
            <v>Monte Alegre dos Campos</v>
          </cell>
          <cell r="AJ98" t="str">
            <v>Partindo do centro da cidade de Monte Alegre dos Campos em direção a Vacaria pela estrada viscina, após 12 km tem a entrada em direção ao Fundo dos Moisés. Após 4 km é a entrada da propriedade.</v>
          </cell>
          <cell r="AK98" t="str">
            <v>São Francisco</v>
          </cell>
          <cell r="AL98" t="str">
            <v>aecogeo@aecogeo.com.br</v>
          </cell>
          <cell r="AM98">
            <v>4733740487</v>
          </cell>
          <cell r="AN98" t="str">
            <v>Não</v>
          </cell>
          <cell r="AO98" t="str">
            <v>-</v>
          </cell>
          <cell r="AP98" t="str">
            <v>Não</v>
          </cell>
          <cell r="AQ98" t="str">
            <v>-</v>
          </cell>
          <cell r="AR98" t="str">
            <v>-</v>
          </cell>
          <cell r="AS98" t="str">
            <v>-</v>
          </cell>
          <cell r="AT98" t="str">
            <v>-</v>
          </cell>
          <cell r="AU98" t="str">
            <v>-</v>
          </cell>
          <cell r="AV98" t="str">
            <v>GISELE BREHMER KLOTZ</v>
          </cell>
          <cell r="AW98" t="str">
            <v>034.714.359-80</v>
          </cell>
          <cell r="AX98" t="str">
            <v>Engenharia Civil</v>
          </cell>
          <cell r="AY98" t="str">
            <v>-</v>
          </cell>
          <cell r="AZ98" t="str">
            <v>Ponto 1</v>
          </cell>
          <cell r="BA98">
            <v>-28.6736111111111</v>
          </cell>
          <cell r="BB98">
            <v>-50.85</v>
          </cell>
        </row>
        <row r="99">
          <cell r="C99" t="str">
            <v>2017/026.651</v>
          </cell>
          <cell r="D99" t="str">
            <v>R-000.866/2020</v>
          </cell>
          <cell r="E99" t="str">
            <v>Aecogeo Soluções Ambientais Ltda</v>
          </cell>
          <cell r="F99" t="str">
            <v>06.890.196/0001-13</v>
          </cell>
          <cell r="G99" t="str">
            <v>Água Superficial</v>
          </cell>
          <cell r="H99" t="str">
            <v>Barragem de acumulação</v>
          </cell>
          <cell r="I99" t="str">
            <v>Cadastro apenas da barragem</v>
          </cell>
          <cell r="J99" t="str">
            <v>Reserva de disponibilidade hídrica</v>
          </cell>
          <cell r="K99" t="str">
            <v>Concedida</v>
          </cell>
          <cell r="L99" t="str">
            <v>-</v>
          </cell>
          <cell r="M99">
            <v>42969</v>
          </cell>
          <cell r="N99">
            <v>43943</v>
          </cell>
          <cell r="O99" t="str">
            <v>-</v>
          </cell>
          <cell r="P99" t="str">
            <v>-</v>
          </cell>
          <cell r="Q99" t="str">
            <v>-</v>
          </cell>
          <cell r="R99" t="str">
            <v>-</v>
          </cell>
          <cell r="S99" t="str">
            <v>-</v>
          </cell>
          <cell r="T99" t="str">
            <v>-</v>
          </cell>
          <cell r="U99" t="str">
            <v>-</v>
          </cell>
          <cell r="V99" t="str">
            <v>-</v>
          </cell>
          <cell r="W99" t="str">
            <v>-</v>
          </cell>
          <cell r="X99" t="str">
            <v>-</v>
          </cell>
          <cell r="Y99" t="str">
            <v>-</v>
          </cell>
          <cell r="Z99" t="str">
            <v>-</v>
          </cell>
          <cell r="AA99" t="str">
            <v>-</v>
          </cell>
          <cell r="AB99" t="str">
            <v>-</v>
          </cell>
          <cell r="AC99" t="str">
            <v>-</v>
          </cell>
          <cell r="AD99">
            <v>70004</v>
          </cell>
          <cell r="AE99" t="str">
            <v>Aproveitamento hidrelétrico</v>
          </cell>
          <cell r="AF99" t="str">
            <v>Bacia Hidrográfica do Rio Taquari-Antas</v>
          </cell>
          <cell r="AG99" t="str">
            <v>Rio Vieira</v>
          </cell>
          <cell r="AH99" t="str">
            <v>-</v>
          </cell>
          <cell r="AI99" t="str">
            <v>Ipê</v>
          </cell>
          <cell r="AJ99" t="str">
            <v>No trevo da entrada da cidade de Ipê, seguir em direção a Capela São Vicente aproximadamente 8 km.</v>
          </cell>
          <cell r="AK99" t="str">
            <v>Ipê</v>
          </cell>
          <cell r="AL99" t="str">
            <v>aecogeo@aecogeo.com.br</v>
          </cell>
          <cell r="AM99">
            <v>4733740487</v>
          </cell>
          <cell r="AN99" t="str">
            <v>Não</v>
          </cell>
          <cell r="AO99" t="str">
            <v>-</v>
          </cell>
          <cell r="AP99" t="str">
            <v>Não</v>
          </cell>
          <cell r="AQ99" t="str">
            <v>-</v>
          </cell>
          <cell r="AR99" t="str">
            <v>-</v>
          </cell>
          <cell r="AS99" t="str">
            <v>-</v>
          </cell>
          <cell r="AT99" t="str">
            <v>-</v>
          </cell>
          <cell r="AU99" t="str">
            <v>-</v>
          </cell>
          <cell r="AV99" t="str">
            <v>Gisele Brehmer Klotz</v>
          </cell>
          <cell r="AW99" t="str">
            <v>034.714.359-80</v>
          </cell>
          <cell r="AX99" t="str">
            <v>Engenharia Civil</v>
          </cell>
          <cell r="AY99" t="str">
            <v>-</v>
          </cell>
          <cell r="AZ99" t="str">
            <v>Ponto 1</v>
          </cell>
          <cell r="BA99">
            <v>-28.818243942320699</v>
          </cell>
          <cell r="BB99">
            <v>-51.183478832244901</v>
          </cell>
        </row>
        <row r="100">
          <cell r="C100" t="str">
            <v>2017/013.899</v>
          </cell>
          <cell r="D100" t="str">
            <v>-</v>
          </cell>
          <cell r="E100" t="str">
            <v>Cambara SA Produtos Florestais</v>
          </cell>
          <cell r="F100" t="str">
            <v>96.551.445/0001-39</v>
          </cell>
          <cell r="G100" t="str">
            <v>Água Superficial</v>
          </cell>
          <cell r="H100" t="str">
            <v>Barragem de acumulação</v>
          </cell>
          <cell r="I100" t="str">
            <v>Cadastro apenas da barragem</v>
          </cell>
          <cell r="J100" t="str">
            <v>Cadastro</v>
          </cell>
          <cell r="K100" t="str">
            <v>Em andamento</v>
          </cell>
          <cell r="L100" t="str">
            <v>-</v>
          </cell>
          <cell r="M100">
            <v>42866</v>
          </cell>
          <cell r="N100" t="str">
            <v>-</v>
          </cell>
          <cell r="O100" t="str">
            <v>-</v>
          </cell>
          <cell r="P100" t="str">
            <v>-</v>
          </cell>
          <cell r="Q100" t="str">
            <v>-</v>
          </cell>
          <cell r="R100" t="str">
            <v>-</v>
          </cell>
          <cell r="S100" t="str">
            <v>-</v>
          </cell>
          <cell r="T100" t="str">
            <v>-</v>
          </cell>
          <cell r="U100" t="str">
            <v>-</v>
          </cell>
          <cell r="V100" t="str">
            <v>-</v>
          </cell>
          <cell r="W100" t="str">
            <v>-</v>
          </cell>
          <cell r="X100" t="str">
            <v>-</v>
          </cell>
          <cell r="Y100" t="str">
            <v>-</v>
          </cell>
          <cell r="Z100" t="str">
            <v>-</v>
          </cell>
          <cell r="AA100" t="str">
            <v>-</v>
          </cell>
          <cell r="AB100" t="str">
            <v>-</v>
          </cell>
          <cell r="AC100" t="str">
            <v>-</v>
          </cell>
          <cell r="AD100">
            <v>3424728.8</v>
          </cell>
          <cell r="AE100" t="str">
            <v>Abastecimento industrial, Aproveitamento hidrelétrico, Consumo humano</v>
          </cell>
          <cell r="AF100" t="str">
            <v>Bacia Hidrográfica do Rio Taquari-Antas</v>
          </cell>
          <cell r="AG100" t="str">
            <v>Arroio Arcada</v>
          </cell>
          <cell r="AH100" t="str">
            <v>-</v>
          </cell>
          <cell r="AI100" t="str">
            <v>Cambará do Sul</v>
          </cell>
          <cell r="AJ100" t="str">
            <v>Partindo do Distrito de Osvaldo Kroeff no municipio de Cambara do Sul, pela avenida senador Alberto Pasqualini em direção ao Distrito de Ouro Verde por aproximadamente 3,65 Km dobrando a esquerda depois da ponte logo após dobrando a direita até o acesso da prorpiedade.</v>
          </cell>
          <cell r="AK100" t="str">
            <v>Bom Retiro</v>
          </cell>
          <cell r="AL100" t="str">
            <v>alexandro.coelho@cambarasa.com.br</v>
          </cell>
          <cell r="AM100">
            <v>5432518181</v>
          </cell>
          <cell r="AN100" t="str">
            <v>Não</v>
          </cell>
          <cell r="AO100" t="str">
            <v>-</v>
          </cell>
          <cell r="AP100" t="str">
            <v>Não</v>
          </cell>
          <cell r="AQ100" t="str">
            <v>-</v>
          </cell>
          <cell r="AR100" t="str">
            <v>-</v>
          </cell>
          <cell r="AS100" t="str">
            <v>-</v>
          </cell>
          <cell r="AT100" t="str">
            <v>-</v>
          </cell>
          <cell r="AU100" t="str">
            <v>-</v>
          </cell>
          <cell r="AV100" t="str">
            <v>-</v>
          </cell>
          <cell r="AW100" t="str">
            <v>-</v>
          </cell>
          <cell r="AX100" t="str">
            <v>-</v>
          </cell>
          <cell r="AY100" t="str">
            <v>-</v>
          </cell>
          <cell r="AZ100" t="str">
            <v>Ponto 1</v>
          </cell>
          <cell r="BA100">
            <v>-28.946720349222499</v>
          </cell>
          <cell r="BB100">
            <v>-50.055878162383998</v>
          </cell>
        </row>
        <row r="101">
          <cell r="C101" t="str">
            <v>2017/011.290</v>
          </cell>
          <cell r="D101" t="str">
            <v>O-001.609/2020</v>
          </cell>
          <cell r="E101" t="str">
            <v>ITASUL ENERGY GERAÇÃO DE ENERGIA LTDA</v>
          </cell>
          <cell r="F101" t="str">
            <v>11.657.422/0001-50</v>
          </cell>
          <cell r="G101" t="str">
            <v>Água Superficial</v>
          </cell>
          <cell r="H101" t="str">
            <v>Barragem de nível</v>
          </cell>
          <cell r="I101" t="str">
            <v>Cadastro apenas da barragem</v>
          </cell>
          <cell r="J101" t="str">
            <v>Outorga</v>
          </cell>
          <cell r="K101" t="str">
            <v>Concedida</v>
          </cell>
          <cell r="L101" t="str">
            <v>-</v>
          </cell>
          <cell r="M101">
            <v>42824</v>
          </cell>
          <cell r="N101">
            <v>44074</v>
          </cell>
          <cell r="O101" t="str">
            <v>-</v>
          </cell>
          <cell r="P101" t="str">
            <v>-</v>
          </cell>
          <cell r="Q101" t="str">
            <v>-</v>
          </cell>
          <cell r="R101" t="str">
            <v>-</v>
          </cell>
          <cell r="S101" t="str">
            <v>-</v>
          </cell>
          <cell r="T101" t="str">
            <v>-</v>
          </cell>
          <cell r="U101" t="str">
            <v>-</v>
          </cell>
          <cell r="V101" t="str">
            <v>-</v>
          </cell>
          <cell r="W101" t="str">
            <v>-</v>
          </cell>
          <cell r="X101" t="str">
            <v>-</v>
          </cell>
          <cell r="Y101" t="str">
            <v>-</v>
          </cell>
          <cell r="Z101" t="str">
            <v>-</v>
          </cell>
          <cell r="AA101" t="str">
            <v>-</v>
          </cell>
          <cell r="AB101" t="str">
            <v>-</v>
          </cell>
          <cell r="AC101" t="str">
            <v>-</v>
          </cell>
          <cell r="AD101">
            <v>8828.7800000000007</v>
          </cell>
          <cell r="AE101" t="str">
            <v>Aproveitamento hidrelétrico</v>
          </cell>
          <cell r="AF101" t="str">
            <v>Bacia Hidrográfica dos Rios Apuaê - Inhandava</v>
          </cell>
          <cell r="AG101" t="str">
            <v>Lajeado Tigre</v>
          </cell>
          <cell r="AH101" t="str">
            <v>-</v>
          </cell>
          <cell r="AI101" t="str">
            <v>Machadinho</v>
          </cell>
          <cell r="AJ101" t="str">
            <v>PARTINDO DA SEDE DO MUNICÍPIO, EM SENTIDO A LIHA TIGRE, PERCORRE 8KM ATÉ A PROPRIEDADE A ESQUERDA</v>
          </cell>
          <cell r="AK101" t="str">
            <v>Bela Vista</v>
          </cell>
          <cell r="AL101" t="str">
            <v>itasulenergia@gmail.com</v>
          </cell>
          <cell r="AM101">
            <v>49999940931</v>
          </cell>
          <cell r="AN101" t="str">
            <v>Não</v>
          </cell>
          <cell r="AO101" t="str">
            <v>-</v>
          </cell>
          <cell r="AP101" t="str">
            <v>Não</v>
          </cell>
          <cell r="AQ101" t="str">
            <v>-</v>
          </cell>
          <cell r="AR101" t="str">
            <v>-</v>
          </cell>
          <cell r="AS101" t="str">
            <v>-</v>
          </cell>
          <cell r="AT101" t="str">
            <v>-</v>
          </cell>
          <cell r="AU101" t="str">
            <v>-</v>
          </cell>
          <cell r="AV101" t="str">
            <v>Priscila Mattos Concatto</v>
          </cell>
          <cell r="AW101" t="str">
            <v>034.470.639-71</v>
          </cell>
          <cell r="AX101" t="str">
            <v>Engenharia Civil</v>
          </cell>
          <cell r="AY101" t="str">
            <v>4524653-9</v>
          </cell>
          <cell r="AZ101" t="str">
            <v>Ponto 1</v>
          </cell>
          <cell r="BA101">
            <v>-27.5935766943117</v>
          </cell>
          <cell r="BB101">
            <v>-51.612932682037297</v>
          </cell>
        </row>
        <row r="102">
          <cell r="C102" t="str">
            <v>2017/005.275</v>
          </cell>
          <cell r="D102" t="str">
            <v>O-000.957/2020</v>
          </cell>
          <cell r="E102" t="str">
            <v>CONQUISTA GERAÇÃO DE ENERGIA ELÉTRICA LTDA</v>
          </cell>
          <cell r="F102" t="str">
            <v>05.663.987/0001-48</v>
          </cell>
          <cell r="G102" t="str">
            <v>Água Superficial</v>
          </cell>
          <cell r="H102" t="str">
            <v>Barragem de nível</v>
          </cell>
          <cell r="I102" t="str">
            <v>Cadastro apenas da barragem</v>
          </cell>
          <cell r="J102" t="str">
            <v>Outorga</v>
          </cell>
          <cell r="K102" t="str">
            <v>Concedida</v>
          </cell>
          <cell r="L102" t="str">
            <v>-</v>
          </cell>
          <cell r="M102">
            <v>42800</v>
          </cell>
          <cell r="N102">
            <v>43962</v>
          </cell>
          <cell r="O102" t="str">
            <v>-</v>
          </cell>
          <cell r="P102" t="str">
            <v>-</v>
          </cell>
          <cell r="Q102" t="str">
            <v>-</v>
          </cell>
          <cell r="R102" t="str">
            <v>-</v>
          </cell>
          <cell r="S102" t="str">
            <v>-</v>
          </cell>
          <cell r="T102" t="str">
            <v>-</v>
          </cell>
          <cell r="U102" t="str">
            <v>-</v>
          </cell>
          <cell r="V102" t="str">
            <v>-</v>
          </cell>
          <cell r="W102" t="str">
            <v>-</v>
          </cell>
          <cell r="X102" t="str">
            <v>-</v>
          </cell>
          <cell r="Y102" t="str">
            <v>-</v>
          </cell>
          <cell r="Z102" t="str">
            <v>-</v>
          </cell>
          <cell r="AA102" t="str">
            <v>-</v>
          </cell>
          <cell r="AB102" t="str">
            <v>-</v>
          </cell>
          <cell r="AC102" t="str">
            <v>-</v>
          </cell>
          <cell r="AD102">
            <v>485000</v>
          </cell>
          <cell r="AE102" t="str">
            <v>Aproveitamento hidrelétrico</v>
          </cell>
          <cell r="AF102" t="str">
            <v>Bacia Hidrográfica do Alto Jacuí</v>
          </cell>
          <cell r="AG102" t="str">
            <v>Arroio da Ilha</v>
          </cell>
          <cell r="AH102" t="str">
            <v>-</v>
          </cell>
          <cell r="AI102" t="str">
            <v>Carazinho</v>
          </cell>
          <cell r="AJ102" t="str">
            <v>O acesso ao local do aproveitamento pode ser feito através da rodovia RS 330 que interliga a cidade de Carazinho à comunidade de São Bento apresentando-se asfaltado e em bom estado em um trecho de 17,35 Km, deste ponto segue sentido a comunidade de Pinheiro Marcado, percorrendo mais 18,61 Km até o local do aproveitamento hidrelétrico. O eixo do barramento da CGH Mirim está localizado entre as coordenadas geográficas Latitude 28º 15’ 43,06’’ e Longitude 53º 07’ 17,56’’ (sistema de georreferenciamento Datum horizontal Sirgas 2000 e Datum Vertical Marégrafo Imbituba/SC), no Km 158,19 do Rio Jacuí-Mirim.</v>
          </cell>
          <cell r="AK102" t="str">
            <v>Carazinho</v>
          </cell>
          <cell r="AL102" t="str">
            <v>meidt@coprel.com.br</v>
          </cell>
          <cell r="AM102">
            <v>4931995800</v>
          </cell>
          <cell r="AN102" t="str">
            <v>Não</v>
          </cell>
          <cell r="AO102" t="str">
            <v>-</v>
          </cell>
          <cell r="AP102" t="str">
            <v>Não</v>
          </cell>
          <cell r="AQ102" t="str">
            <v>-</v>
          </cell>
          <cell r="AR102" t="str">
            <v>-</v>
          </cell>
          <cell r="AS102" t="str">
            <v>-</v>
          </cell>
          <cell r="AT102" t="str">
            <v>-</v>
          </cell>
          <cell r="AU102" t="str">
            <v>-</v>
          </cell>
          <cell r="AV102" t="str">
            <v>Denny Rodrigo Kufner</v>
          </cell>
          <cell r="AW102" t="str">
            <v>933.625.799-49</v>
          </cell>
          <cell r="AX102" t="str">
            <v>Engenharia Civil</v>
          </cell>
          <cell r="AY102">
            <v>53582685</v>
          </cell>
          <cell r="AZ102" t="str">
            <v>Ponto 1</v>
          </cell>
          <cell r="BA102">
            <v>-28.2623</v>
          </cell>
          <cell r="BB102">
            <v>-53.121099999999998</v>
          </cell>
        </row>
        <row r="103">
          <cell r="C103" t="str">
            <v>2016/013.809</v>
          </cell>
          <cell r="D103" t="str">
            <v>O-001.392/2020</v>
          </cell>
          <cell r="E103" t="str">
            <v>Hidroelétrica Sperotto Queda do Turvo Ltda</v>
          </cell>
          <cell r="F103" t="str">
            <v>10.484.156/0001-49</v>
          </cell>
          <cell r="G103" t="str">
            <v>Água Superficial</v>
          </cell>
          <cell r="H103" t="str">
            <v>Barragem de nível</v>
          </cell>
          <cell r="I103" t="str">
            <v>Cadastro apenas da barragem</v>
          </cell>
          <cell r="J103" t="str">
            <v>Outorga</v>
          </cell>
          <cell r="K103" t="str">
            <v>Concedida</v>
          </cell>
          <cell r="L103" t="str">
            <v>-</v>
          </cell>
          <cell r="M103">
            <v>42605</v>
          </cell>
          <cell r="N103">
            <v>44033</v>
          </cell>
          <cell r="O103" t="str">
            <v>-</v>
          </cell>
          <cell r="P103" t="str">
            <v>-</v>
          </cell>
          <cell r="Q103" t="str">
            <v>-</v>
          </cell>
          <cell r="R103" t="str">
            <v>-</v>
          </cell>
          <cell r="S103" t="str">
            <v>-</v>
          </cell>
          <cell r="T103" t="str">
            <v>-</v>
          </cell>
          <cell r="U103" t="str">
            <v>-</v>
          </cell>
          <cell r="V103" t="str">
            <v>-</v>
          </cell>
          <cell r="W103" t="str">
            <v>-</v>
          </cell>
          <cell r="X103" t="str">
            <v>-</v>
          </cell>
          <cell r="Y103" t="str">
            <v>-</v>
          </cell>
          <cell r="Z103" t="str">
            <v>-</v>
          </cell>
          <cell r="AA103" t="str">
            <v>-</v>
          </cell>
          <cell r="AB103" t="str">
            <v>-</v>
          </cell>
          <cell r="AC103" t="str">
            <v>-</v>
          </cell>
          <cell r="AD103">
            <v>210000</v>
          </cell>
          <cell r="AE103" t="str">
            <v>Aproveitamento hidrelétrico</v>
          </cell>
          <cell r="AF103" t="str">
            <v>Bacia Hidrográfica dos Rios Turvo - Santa Rosa - Santo Cristo</v>
          </cell>
          <cell r="AG103" t="str">
            <v>Rio Turvo</v>
          </cell>
          <cell r="AH103" t="str">
            <v>-</v>
          </cell>
          <cell r="AI103" t="str">
            <v>Santo Augusto</v>
          </cell>
          <cell r="AJ103" t="str">
            <v>Estrada RS 155 sentido Ijui a Santo Augusto, na altura km 63,5 (Trevo de Chiapetta a esquerda) entra a direita anda 700 mts dobra a esquerda anda 100 mts dobra a direita novamente anda 1.500 mts passa entrada fazenda Tapera a esquerda fica Fazenda Cascata.</v>
          </cell>
          <cell r="AK103" t="str">
            <v>Nossa Senhora de Fátima</v>
          </cell>
          <cell r="AL103" t="str">
            <v>fazendatapera.rs@gmail.com</v>
          </cell>
          <cell r="AM103">
            <v>5537811416</v>
          </cell>
          <cell r="AN103" t="str">
            <v>Não</v>
          </cell>
          <cell r="AO103" t="str">
            <v>-</v>
          </cell>
          <cell r="AP103" t="str">
            <v>Sim</v>
          </cell>
          <cell r="AQ103" t="str">
            <v>-</v>
          </cell>
          <cell r="AR103" t="str">
            <v>-</v>
          </cell>
          <cell r="AS103" t="str">
            <v>-</v>
          </cell>
          <cell r="AT103" t="str">
            <v>-</v>
          </cell>
          <cell r="AU103" t="str">
            <v>-</v>
          </cell>
          <cell r="AV103" t="str">
            <v>Jorge Magno Vieira Borges</v>
          </cell>
          <cell r="AW103" t="str">
            <v>275.616.159-49</v>
          </cell>
          <cell r="AX103" t="str">
            <v>Engenharia Civil</v>
          </cell>
          <cell r="AY103" t="str">
            <v>7286270-0</v>
          </cell>
          <cell r="AZ103" t="str">
            <v>Ponto 1</v>
          </cell>
          <cell r="BA103">
            <v>-27.870872223773802</v>
          </cell>
          <cell r="BB103">
            <v>-53.6951422691345</v>
          </cell>
        </row>
        <row r="104">
          <cell r="C104" t="str">
            <v>2016/012.141</v>
          </cell>
          <cell r="D104" t="str">
            <v>-</v>
          </cell>
          <cell r="E104" t="str">
            <v>HT GERAÇÃO DE ENERGIA ELÉTRICA LTDA</v>
          </cell>
          <cell r="F104" t="str">
            <v>14.066.546/0001-50</v>
          </cell>
          <cell r="G104" t="str">
            <v>Água Superficial</v>
          </cell>
          <cell r="H104" t="str">
            <v>Barragem de nível</v>
          </cell>
          <cell r="I104" t="str">
            <v>Canal de derivação por gravidade</v>
          </cell>
          <cell r="J104" t="str">
            <v>Cadastro</v>
          </cell>
          <cell r="K104" t="str">
            <v>Em andamento</v>
          </cell>
          <cell r="L104" t="str">
            <v>-</v>
          </cell>
          <cell r="M104">
            <v>42583</v>
          </cell>
          <cell r="N104">
            <v>42591</v>
          </cell>
          <cell r="O104">
            <v>0.25</v>
          </cell>
          <cell r="P104">
            <v>0.25</v>
          </cell>
          <cell r="Q104">
            <v>0.25</v>
          </cell>
          <cell r="R104">
            <v>0.25</v>
          </cell>
          <cell r="S104">
            <v>0.25</v>
          </cell>
          <cell r="T104">
            <v>0.25</v>
          </cell>
          <cell r="U104">
            <v>0.25</v>
          </cell>
          <cell r="V104">
            <v>0.25</v>
          </cell>
          <cell r="W104">
            <v>0.25</v>
          </cell>
          <cell r="X104">
            <v>0.25</v>
          </cell>
          <cell r="Y104">
            <v>0.25</v>
          </cell>
          <cell r="Z104">
            <v>0.25</v>
          </cell>
          <cell r="AA104">
            <v>0.25</v>
          </cell>
          <cell r="AB104">
            <v>0.25</v>
          </cell>
          <cell r="AC104" t="str">
            <v>m³/s</v>
          </cell>
          <cell r="AD104">
            <v>0</v>
          </cell>
          <cell r="AE104" t="str">
            <v>Aproveitamento hidrelétrico</v>
          </cell>
          <cell r="AF104" t="str">
            <v>Bacia Hidrográfica do Rio Taquari-Antas</v>
          </cell>
          <cell r="AG104" t="str">
            <v>Arroio Boa Vista</v>
          </cell>
          <cell r="AH104" t="str">
            <v>-</v>
          </cell>
          <cell r="AI104" t="str">
            <v>Teutônia</v>
          </cell>
          <cell r="AJ104" t="str">
            <v>A CGH Pontes Filho está situada na localidade homônima no município de Teutônia, tendo acesso a partir do bairro Languiru através da RST 419 em direção ao norte (município de Poço das Antas) por um percurso de aproximadamente 10 km até a intersecção com uma estrada não pavimentado à esquerda. Percorre-se 300 m até o acesso à propriedade da HT à direita onde está situada a casa de força.</v>
          </cell>
          <cell r="AK104" t="str">
            <v>Pontes Filho</v>
          </cell>
          <cell r="AL104" t="str">
            <v>luiz-trott@schmidt-irmaos.com.br</v>
          </cell>
          <cell r="AM104">
            <v>5181645222</v>
          </cell>
          <cell r="AN104" t="str">
            <v>Não</v>
          </cell>
          <cell r="AO104" t="str">
            <v>-</v>
          </cell>
          <cell r="AP104" t="str">
            <v>Sim</v>
          </cell>
          <cell r="AQ104" t="str">
            <v>-</v>
          </cell>
          <cell r="AR104" t="str">
            <v>-</v>
          </cell>
          <cell r="AS104" t="str">
            <v>-</v>
          </cell>
          <cell r="AT104" t="str">
            <v>-</v>
          </cell>
          <cell r="AU104" t="str">
            <v>-</v>
          </cell>
          <cell r="AV104" t="str">
            <v>-</v>
          </cell>
          <cell r="AW104" t="str">
            <v>-</v>
          </cell>
          <cell r="AX104" t="str">
            <v>-</v>
          </cell>
          <cell r="AY104" t="str">
            <v>-</v>
          </cell>
          <cell r="AZ104" t="str">
            <v>Linha 1</v>
          </cell>
          <cell r="BA104">
            <v>-29.454254577159698</v>
          </cell>
          <cell r="BB104">
            <v>-51.707067709192899</v>
          </cell>
        </row>
        <row r="105">
          <cell r="C105" t="str">
            <v>2016/011.218</v>
          </cell>
          <cell r="D105" t="str">
            <v>-</v>
          </cell>
          <cell r="E105" t="str">
            <v>HT GERAÇÃO DE ENERGIA ELÉTRICA LTDA</v>
          </cell>
          <cell r="F105" t="str">
            <v>14.066.546/0001-50</v>
          </cell>
          <cell r="G105" t="str">
            <v>Água Superficial</v>
          </cell>
          <cell r="H105" t="str">
            <v>Barragem de nível</v>
          </cell>
          <cell r="I105" t="str">
            <v>Cadastro apenas da barragem</v>
          </cell>
          <cell r="J105" t="str">
            <v>Cadastro</v>
          </cell>
          <cell r="K105" t="str">
            <v>Em andamento</v>
          </cell>
          <cell r="L105" t="str">
            <v>-</v>
          </cell>
          <cell r="M105">
            <v>42579</v>
          </cell>
          <cell r="N105" t="str">
            <v>-</v>
          </cell>
          <cell r="O105" t="str">
            <v>-</v>
          </cell>
          <cell r="P105" t="str">
            <v>-</v>
          </cell>
          <cell r="Q105" t="str">
            <v>-</v>
          </cell>
          <cell r="R105" t="str">
            <v>-</v>
          </cell>
          <cell r="S105" t="str">
            <v>-</v>
          </cell>
          <cell r="T105" t="str">
            <v>-</v>
          </cell>
          <cell r="U105" t="str">
            <v>-</v>
          </cell>
          <cell r="V105" t="str">
            <v>-</v>
          </cell>
          <cell r="W105" t="str">
            <v>-</v>
          </cell>
          <cell r="X105" t="str">
            <v>-</v>
          </cell>
          <cell r="Y105" t="str">
            <v>-</v>
          </cell>
          <cell r="Z105" t="str">
            <v>-</v>
          </cell>
          <cell r="AA105" t="str">
            <v>-</v>
          </cell>
          <cell r="AB105" t="str">
            <v>-</v>
          </cell>
          <cell r="AC105" t="str">
            <v>-</v>
          </cell>
          <cell r="AD105">
            <v>15000</v>
          </cell>
          <cell r="AE105" t="str">
            <v>Aproveitamento hidrelétrico</v>
          </cell>
          <cell r="AF105" t="str">
            <v>Bacia Hidrográfica do Rio Taquari-Antas</v>
          </cell>
          <cell r="AG105" t="str">
            <v>Arroio Boa Vista</v>
          </cell>
          <cell r="AH105" t="str">
            <v>-</v>
          </cell>
          <cell r="AI105" t="str">
            <v>Teutônia</v>
          </cell>
          <cell r="AJ105" t="str">
            <v>A CGH Pontes Filho está situada na localidade homônima no município de Teutônia, tendo acesso a partir do bairro Languiru através da RST 419 em direção ao norte (município de Poço das Antas) por um percurso de aproximadamente 10 km até a intersecção com uma estrada não pavimentado à esquerda. Percorre-se 300 m até o acesso à propriedade da HT à direita onde está situada a casa de força.</v>
          </cell>
          <cell r="AK105" t="str">
            <v>Pontes Filho</v>
          </cell>
          <cell r="AL105" t="str">
            <v>luiz-trott@schmidt-irmaos.com.br</v>
          </cell>
          <cell r="AM105">
            <v>5181645222</v>
          </cell>
          <cell r="AN105" t="str">
            <v>Não</v>
          </cell>
          <cell r="AO105" t="str">
            <v>-</v>
          </cell>
          <cell r="AP105" t="str">
            <v>Sim</v>
          </cell>
          <cell r="AQ105" t="str">
            <v>-</v>
          </cell>
          <cell r="AR105" t="str">
            <v>-</v>
          </cell>
          <cell r="AS105" t="str">
            <v>-</v>
          </cell>
          <cell r="AT105" t="str">
            <v>-</v>
          </cell>
          <cell r="AU105" t="str">
            <v>-</v>
          </cell>
          <cell r="AV105" t="str">
            <v>-</v>
          </cell>
          <cell r="AW105" t="str">
            <v>-</v>
          </cell>
          <cell r="AX105" t="str">
            <v>-</v>
          </cell>
          <cell r="AY105" t="str">
            <v>-</v>
          </cell>
          <cell r="AZ105" t="str">
            <v>Ponto 1</v>
          </cell>
          <cell r="BA105">
            <v>-29.454160748939501</v>
          </cell>
          <cell r="BB105">
            <v>-51.706856916822403</v>
          </cell>
        </row>
        <row r="106">
          <cell r="C106" t="str">
            <v>2018/002.035</v>
          </cell>
          <cell r="D106" t="str">
            <v>-</v>
          </cell>
          <cell r="E106" t="str">
            <v>SERRA DOS CAVALINHOS II ENERGETICA SA</v>
          </cell>
          <cell r="F106" t="str">
            <v>09.199.572/0001-16</v>
          </cell>
          <cell r="G106" t="str">
            <v>Água Superficial</v>
          </cell>
          <cell r="H106" t="str">
            <v>Barragem de nível</v>
          </cell>
          <cell r="I106" t="str">
            <v>Cadastro apenas da barragem</v>
          </cell>
          <cell r="J106" t="str">
            <v>Cadastro</v>
          </cell>
          <cell r="K106" t="str">
            <v>Em andamento</v>
          </cell>
          <cell r="L106" t="str">
            <v>-</v>
          </cell>
          <cell r="M106">
            <v>42562</v>
          </cell>
          <cell r="N106">
            <v>43124</v>
          </cell>
          <cell r="O106" t="str">
            <v>-</v>
          </cell>
          <cell r="P106" t="str">
            <v>-</v>
          </cell>
          <cell r="Q106" t="str">
            <v>-</v>
          </cell>
          <cell r="R106" t="str">
            <v>-</v>
          </cell>
          <cell r="S106" t="str">
            <v>-</v>
          </cell>
          <cell r="T106" t="str">
            <v>-</v>
          </cell>
          <cell r="U106" t="str">
            <v>-</v>
          </cell>
          <cell r="V106" t="str">
            <v>-</v>
          </cell>
          <cell r="W106" t="str">
            <v>-</v>
          </cell>
          <cell r="X106" t="str">
            <v>-</v>
          </cell>
          <cell r="Y106" t="str">
            <v>-</v>
          </cell>
          <cell r="Z106" t="str">
            <v>-</v>
          </cell>
          <cell r="AA106" t="str">
            <v>-</v>
          </cell>
          <cell r="AB106" t="str">
            <v>-</v>
          </cell>
          <cell r="AC106" t="str">
            <v>-</v>
          </cell>
          <cell r="AD106">
            <v>7718000</v>
          </cell>
          <cell r="AE106" t="str">
            <v>Aproveitamento hidrelétrico</v>
          </cell>
          <cell r="AF106" t="str">
            <v>Bacia Hidrográfica do Rio Taquari-Antas</v>
          </cell>
          <cell r="AG106" t="str">
            <v>Rio das Antas</v>
          </cell>
          <cell r="AH106" t="str">
            <v>-</v>
          </cell>
          <cell r="AI106" t="str">
            <v>Monte Alegre dos Campos</v>
          </cell>
          <cell r="AJ106" t="str">
            <v>Saindo de Monte Alegre dos Campos, seguir 400m e dobrar a esquerda, nesta estarda seguir 1Km até a localidade do Carmo. Na localidade seguir a esquerda por mais 8Km até o portal do empreendimento (placas em todo o acesso).</v>
          </cell>
          <cell r="AK106" t="str">
            <v>Carmo</v>
          </cell>
          <cell r="AL106" t="str">
            <v>WAGNER.MAZZETTI@brookfieldenergia.com</v>
          </cell>
          <cell r="AM106">
            <v>5430256538</v>
          </cell>
          <cell r="AN106" t="str">
            <v>Não</v>
          </cell>
          <cell r="AO106" t="str">
            <v>-</v>
          </cell>
          <cell r="AP106" t="str">
            <v>Não</v>
          </cell>
          <cell r="AQ106" t="str">
            <v>-</v>
          </cell>
          <cell r="AR106" t="str">
            <v>-</v>
          </cell>
          <cell r="AS106" t="str">
            <v>-</v>
          </cell>
          <cell r="AT106" t="str">
            <v>-</v>
          </cell>
          <cell r="AU106" t="str">
            <v>-</v>
          </cell>
          <cell r="AV106" t="str">
            <v>-</v>
          </cell>
          <cell r="AW106" t="str">
            <v>-</v>
          </cell>
          <cell r="AX106" t="str">
            <v>-</v>
          </cell>
          <cell r="AY106" t="str">
            <v>-</v>
          </cell>
          <cell r="AZ106" t="str">
            <v>Ponto 1</v>
          </cell>
          <cell r="BA106">
            <v>-28.7913937843194</v>
          </cell>
          <cell r="BB106">
            <v>-50.746343135833698</v>
          </cell>
        </row>
        <row r="107">
          <cell r="C107" t="str">
            <v>2016/008.018</v>
          </cell>
          <cell r="D107" t="str">
            <v>-</v>
          </cell>
          <cell r="E107" t="str">
            <v>TRES FRONTEIRAS GERAÇÃO DE ENERGIA</v>
          </cell>
          <cell r="F107" t="str">
            <v>13.995.513/0001-21</v>
          </cell>
          <cell r="G107" t="str">
            <v>Água Superficial</v>
          </cell>
          <cell r="H107" t="str">
            <v>Barragem de nível</v>
          </cell>
          <cell r="I107" t="str">
            <v>Cadastro apenas da barragem</v>
          </cell>
          <cell r="J107" t="str">
            <v>Cadastro</v>
          </cell>
          <cell r="K107" t="str">
            <v>Aguardando alterações de dados inconsistentes</v>
          </cell>
          <cell r="L107" t="str">
            <v>-</v>
          </cell>
          <cell r="M107">
            <v>42543</v>
          </cell>
          <cell r="N107">
            <v>44020</v>
          </cell>
          <cell r="O107" t="str">
            <v>-</v>
          </cell>
          <cell r="P107" t="str">
            <v>-</v>
          </cell>
          <cell r="Q107" t="str">
            <v>-</v>
          </cell>
          <cell r="R107" t="str">
            <v>-</v>
          </cell>
          <cell r="S107" t="str">
            <v>-</v>
          </cell>
          <cell r="T107" t="str">
            <v>-</v>
          </cell>
          <cell r="U107" t="str">
            <v>-</v>
          </cell>
          <cell r="V107" t="str">
            <v>-</v>
          </cell>
          <cell r="W107" t="str">
            <v>-</v>
          </cell>
          <cell r="X107" t="str">
            <v>-</v>
          </cell>
          <cell r="Y107" t="str">
            <v>-</v>
          </cell>
          <cell r="Z107" t="str">
            <v>-</v>
          </cell>
          <cell r="AA107" t="str">
            <v>-</v>
          </cell>
          <cell r="AB107" t="str">
            <v>-</v>
          </cell>
          <cell r="AC107" t="str">
            <v>-</v>
          </cell>
          <cell r="AD107">
            <v>3543000</v>
          </cell>
          <cell r="AE107" t="str">
            <v>Aproveitamento hidrelétrico</v>
          </cell>
          <cell r="AF107" t="str">
            <v>Bacia Hidrográfica do Rio Pardo</v>
          </cell>
          <cell r="AG107" t="str">
            <v>Rio Pardo</v>
          </cell>
          <cell r="AH107" t="str">
            <v>-</v>
          </cell>
          <cell r="AI107" t="str">
            <v>Gramado Xavier</v>
          </cell>
          <cell r="AJ107" t="str">
            <v>Gramado Xavier, sem número, sem número,  Interior, sem número</v>
          </cell>
          <cell r="AK107" t="str">
            <v>Gramado Xavier</v>
          </cell>
          <cell r="AL107" t="str">
            <v>fernando0176@gmail.com</v>
          </cell>
          <cell r="AM107">
            <v>54999660290</v>
          </cell>
          <cell r="AN107" t="str">
            <v>Não</v>
          </cell>
          <cell r="AO107" t="str">
            <v>-</v>
          </cell>
          <cell r="AP107" t="str">
            <v>Não</v>
          </cell>
          <cell r="AQ107" t="str">
            <v>-</v>
          </cell>
          <cell r="AR107" t="str">
            <v>-</v>
          </cell>
          <cell r="AS107" t="str">
            <v>-</v>
          </cell>
          <cell r="AT107" t="str">
            <v>-</v>
          </cell>
          <cell r="AU107" t="str">
            <v>-</v>
          </cell>
          <cell r="AV107" t="str">
            <v>Rangel Ghisleni</v>
          </cell>
          <cell r="AW107" t="str">
            <v>055.095.889-42</v>
          </cell>
          <cell r="AX107" t="str">
            <v>Engenharia Ambiental</v>
          </cell>
          <cell r="AY107" t="str">
            <v>-</v>
          </cell>
          <cell r="AZ107" t="str">
            <v>Ponto 1</v>
          </cell>
          <cell r="BA107">
            <v>-29.258766567464502</v>
          </cell>
          <cell r="BB107">
            <v>-52.681855480445897</v>
          </cell>
        </row>
        <row r="108">
          <cell r="C108" t="str">
            <v>2016/008.016</v>
          </cell>
          <cell r="D108" t="str">
            <v>-</v>
          </cell>
          <cell r="E108" t="str">
            <v>TRES FRONTEIRAS GERAÇÃO DE ENERGIA</v>
          </cell>
          <cell r="F108" t="str">
            <v>13.995.513/0001-21</v>
          </cell>
          <cell r="G108" t="str">
            <v>Água Superficial</v>
          </cell>
          <cell r="H108" t="str">
            <v>Barragem de nível</v>
          </cell>
          <cell r="I108" t="str">
            <v>Cadastro apenas da barragem</v>
          </cell>
          <cell r="J108" t="str">
            <v>Cadastro</v>
          </cell>
          <cell r="K108" t="str">
            <v>Aguardando alterações de dados inconsistentes</v>
          </cell>
          <cell r="L108" t="str">
            <v>-</v>
          </cell>
          <cell r="M108">
            <v>42543</v>
          </cell>
          <cell r="N108">
            <v>44124</v>
          </cell>
          <cell r="O108" t="str">
            <v>-</v>
          </cell>
          <cell r="P108" t="str">
            <v>-</v>
          </cell>
          <cell r="Q108" t="str">
            <v>-</v>
          </cell>
          <cell r="R108" t="str">
            <v>-</v>
          </cell>
          <cell r="S108" t="str">
            <v>-</v>
          </cell>
          <cell r="T108" t="str">
            <v>-</v>
          </cell>
          <cell r="U108" t="str">
            <v>-</v>
          </cell>
          <cell r="V108" t="str">
            <v>-</v>
          </cell>
          <cell r="W108" t="str">
            <v>-</v>
          </cell>
          <cell r="X108" t="str">
            <v>-</v>
          </cell>
          <cell r="Y108" t="str">
            <v>-</v>
          </cell>
          <cell r="Z108" t="str">
            <v>-</v>
          </cell>
          <cell r="AA108" t="str">
            <v>-</v>
          </cell>
          <cell r="AB108" t="str">
            <v>-</v>
          </cell>
          <cell r="AC108" t="str">
            <v>-</v>
          </cell>
          <cell r="AD108">
            <v>7835000</v>
          </cell>
          <cell r="AE108" t="str">
            <v>Aproveitamento hidrelétrico</v>
          </cell>
          <cell r="AF108" t="str">
            <v>Bacia Hidrográfica do Rio Pardo</v>
          </cell>
          <cell r="AG108" t="str">
            <v>Rio Pardo</v>
          </cell>
          <cell r="AH108" t="str">
            <v>-</v>
          </cell>
          <cell r="AI108" t="str">
            <v>Barros Cassal</v>
          </cell>
          <cell r="AJ108" t="str">
            <v>Gramado dos Francos, sem número, sem número,  Interior, sem número</v>
          </cell>
          <cell r="AK108" t="str">
            <v>Barros Cassal</v>
          </cell>
          <cell r="AL108" t="str">
            <v>fernando0176@gmail.com</v>
          </cell>
          <cell r="AM108">
            <v>54999660290</v>
          </cell>
          <cell r="AN108" t="str">
            <v>Não</v>
          </cell>
          <cell r="AO108" t="str">
            <v>-</v>
          </cell>
          <cell r="AP108" t="str">
            <v>Não</v>
          </cell>
          <cell r="AQ108" t="str">
            <v>-</v>
          </cell>
          <cell r="AR108" t="str">
            <v>-</v>
          </cell>
          <cell r="AS108" t="str">
            <v>-</v>
          </cell>
          <cell r="AT108" t="str">
            <v>-</v>
          </cell>
          <cell r="AU108" t="str">
            <v>-</v>
          </cell>
          <cell r="AV108" t="str">
            <v>rangel Ghisleni</v>
          </cell>
          <cell r="AW108" t="str">
            <v>055.095.889-42</v>
          </cell>
          <cell r="AX108" t="str">
            <v>Engenharia Ambiental</v>
          </cell>
          <cell r="AY108" t="str">
            <v>-</v>
          </cell>
          <cell r="AZ108" t="str">
            <v>Ponto 1</v>
          </cell>
          <cell r="BA108">
            <v>-29.2217490373422</v>
          </cell>
          <cell r="BB108">
            <v>-52.670402740213703</v>
          </cell>
        </row>
        <row r="109">
          <cell r="C109" t="str">
            <v>2016/007.976</v>
          </cell>
          <cell r="D109" t="str">
            <v>-</v>
          </cell>
          <cell r="E109" t="str">
            <v>TRES FRONTEIRAS GERAÇÃO DE ENERGIA</v>
          </cell>
          <cell r="F109" t="str">
            <v>13.995.513/0001-21</v>
          </cell>
          <cell r="G109" t="str">
            <v>Água Superficial</v>
          </cell>
          <cell r="H109" t="str">
            <v>Barragem de nível</v>
          </cell>
          <cell r="I109" t="str">
            <v>Cadastro apenas da barragem</v>
          </cell>
          <cell r="J109" t="str">
            <v>Cadastro</v>
          </cell>
          <cell r="K109" t="str">
            <v>Aguardando alterações de dados inconsistentes</v>
          </cell>
          <cell r="L109" t="str">
            <v>-</v>
          </cell>
          <cell r="M109">
            <v>42542</v>
          </cell>
          <cell r="N109">
            <v>44019</v>
          </cell>
          <cell r="O109" t="str">
            <v>-</v>
          </cell>
          <cell r="P109" t="str">
            <v>-</v>
          </cell>
          <cell r="Q109" t="str">
            <v>-</v>
          </cell>
          <cell r="R109" t="str">
            <v>-</v>
          </cell>
          <cell r="S109" t="str">
            <v>-</v>
          </cell>
          <cell r="T109" t="str">
            <v>-</v>
          </cell>
          <cell r="U109" t="str">
            <v>-</v>
          </cell>
          <cell r="V109" t="str">
            <v>-</v>
          </cell>
          <cell r="W109" t="str">
            <v>-</v>
          </cell>
          <cell r="X109" t="str">
            <v>-</v>
          </cell>
          <cell r="Y109" t="str">
            <v>-</v>
          </cell>
          <cell r="Z109" t="str">
            <v>-</v>
          </cell>
          <cell r="AA109" t="str">
            <v>-</v>
          </cell>
          <cell r="AB109" t="str">
            <v>-</v>
          </cell>
          <cell r="AC109" t="str">
            <v>-</v>
          </cell>
          <cell r="AD109">
            <v>7344000</v>
          </cell>
          <cell r="AE109" t="str">
            <v>Aproveitamento hidrelétrico</v>
          </cell>
          <cell r="AF109" t="str">
            <v>Bacia Hidrográfica do Rio Pardo</v>
          </cell>
          <cell r="AG109" t="str">
            <v>Rio Pardo</v>
          </cell>
          <cell r="AH109" t="str">
            <v>-</v>
          </cell>
          <cell r="AI109" t="str">
            <v>Passa Sete</v>
          </cell>
          <cell r="AJ109" t="str">
            <v>O imovel esta localizado a direita da Estrada Geral da LinhaCosta do Rio Pardo, no municipio de Gramado Xavier, as margens do Rio Pardo.</v>
          </cell>
          <cell r="AK109" t="str">
            <v>Campo de Sobradinho</v>
          </cell>
          <cell r="AL109" t="str">
            <v>fernando0176@gmail.com</v>
          </cell>
          <cell r="AM109">
            <v>54999660290</v>
          </cell>
          <cell r="AN109" t="str">
            <v>Não</v>
          </cell>
          <cell r="AO109" t="str">
            <v>-</v>
          </cell>
          <cell r="AP109" t="str">
            <v>Não</v>
          </cell>
          <cell r="AQ109" t="str">
            <v>-</v>
          </cell>
          <cell r="AR109" t="str">
            <v>-</v>
          </cell>
          <cell r="AS109" t="str">
            <v>-</v>
          </cell>
          <cell r="AT109" t="str">
            <v>-</v>
          </cell>
          <cell r="AU109" t="str">
            <v>-</v>
          </cell>
          <cell r="AV109" t="str">
            <v>Rangel Ghisleni</v>
          </cell>
          <cell r="AW109" t="str">
            <v>055.095.889-42</v>
          </cell>
          <cell r="AX109" t="str">
            <v>Engenharia Ambiental</v>
          </cell>
          <cell r="AY109" t="str">
            <v>-</v>
          </cell>
          <cell r="AZ109" t="str">
            <v>Ponto 1</v>
          </cell>
          <cell r="BA109">
            <v>-29.442915605745998</v>
          </cell>
          <cell r="BB109">
            <v>-52.773493981898604</v>
          </cell>
        </row>
        <row r="110">
          <cell r="C110" t="str">
            <v>2016/007.970</v>
          </cell>
          <cell r="D110" t="str">
            <v>-</v>
          </cell>
          <cell r="E110" t="str">
            <v>TRES FRONTEIRAS GERAÇÃO DE ENERGIA</v>
          </cell>
          <cell r="F110" t="str">
            <v>13.995.513/0001-21</v>
          </cell>
          <cell r="G110" t="str">
            <v>Água Superficial</v>
          </cell>
          <cell r="H110" t="str">
            <v>Barragem de nível</v>
          </cell>
          <cell r="I110" t="str">
            <v>Cadastro apenas da barragem</v>
          </cell>
          <cell r="J110" t="str">
            <v>Cadastro</v>
          </cell>
          <cell r="K110" t="str">
            <v>Aguardando alterações de dados inconsistentes</v>
          </cell>
          <cell r="L110" t="str">
            <v>-</v>
          </cell>
          <cell r="M110">
            <v>42542</v>
          </cell>
          <cell r="N110">
            <v>44126</v>
          </cell>
          <cell r="O110" t="str">
            <v>-</v>
          </cell>
          <cell r="P110" t="str">
            <v>-</v>
          </cell>
          <cell r="Q110" t="str">
            <v>-</v>
          </cell>
          <cell r="R110" t="str">
            <v>-</v>
          </cell>
          <cell r="S110" t="str">
            <v>-</v>
          </cell>
          <cell r="T110" t="str">
            <v>-</v>
          </cell>
          <cell r="U110" t="str">
            <v>-</v>
          </cell>
          <cell r="V110" t="str">
            <v>-</v>
          </cell>
          <cell r="W110" t="str">
            <v>-</v>
          </cell>
          <cell r="X110" t="str">
            <v>-</v>
          </cell>
          <cell r="Y110" t="str">
            <v>-</v>
          </cell>
          <cell r="Z110" t="str">
            <v>-</v>
          </cell>
          <cell r="AA110" t="str">
            <v>-</v>
          </cell>
          <cell r="AB110" t="str">
            <v>-</v>
          </cell>
          <cell r="AC110" t="str">
            <v>-</v>
          </cell>
          <cell r="AD110">
            <v>6117500</v>
          </cell>
          <cell r="AE110" t="str">
            <v>Aproveitamento hidrelétrico</v>
          </cell>
          <cell r="AF110" t="str">
            <v>Bacia Hidrográfica do Rio Pardo</v>
          </cell>
          <cell r="AG110" t="str">
            <v>Rio Pardo</v>
          </cell>
          <cell r="AH110" t="str">
            <v>-</v>
          </cell>
          <cell r="AI110" t="str">
            <v>Passa Sete</v>
          </cell>
          <cell r="AJ110" t="str">
            <v>O imovel esta localizado a direita da Estrada Geral da Linha Costa do Rio Pardo e Linha Posse do Caçador , no municipio de Passa Sete, as margens do Rio Pardo.</v>
          </cell>
          <cell r="AK110" t="str">
            <v>Campo de Sobradinho</v>
          </cell>
          <cell r="AL110" t="str">
            <v>fernando0176@gmail.com</v>
          </cell>
          <cell r="AM110">
            <v>54999660290</v>
          </cell>
          <cell r="AN110" t="str">
            <v>Não</v>
          </cell>
          <cell r="AO110" t="str">
            <v>-</v>
          </cell>
          <cell r="AP110" t="str">
            <v>Não</v>
          </cell>
          <cell r="AQ110" t="str">
            <v>-</v>
          </cell>
          <cell r="AR110" t="str">
            <v>-</v>
          </cell>
          <cell r="AS110" t="str">
            <v>-</v>
          </cell>
          <cell r="AT110" t="str">
            <v>-</v>
          </cell>
          <cell r="AU110" t="str">
            <v>-</v>
          </cell>
          <cell r="AV110" t="str">
            <v>Rangel Ghisleni</v>
          </cell>
          <cell r="AW110" t="str">
            <v>055.095.889-42</v>
          </cell>
          <cell r="AX110" t="str">
            <v>Engenharia Ambiental</v>
          </cell>
          <cell r="AY110" t="str">
            <v>-</v>
          </cell>
          <cell r="AZ110" t="str">
            <v>Ponto 1</v>
          </cell>
          <cell r="BA110">
            <v>-29.4051850331252</v>
          </cell>
          <cell r="BB110">
            <v>-52.7575074230542</v>
          </cell>
        </row>
        <row r="111">
          <cell r="C111" t="str">
            <v>2016/007.963</v>
          </cell>
          <cell r="D111" t="str">
            <v>-</v>
          </cell>
          <cell r="E111" t="str">
            <v>TRES FRONTEIRAS GERAÇÃO DE ENERGIA</v>
          </cell>
          <cell r="F111" t="str">
            <v>13.995.513/0001-21</v>
          </cell>
          <cell r="G111" t="str">
            <v>Água Superficial</v>
          </cell>
          <cell r="H111" t="str">
            <v>Barragem de nível</v>
          </cell>
          <cell r="I111" t="str">
            <v>Cadastro apenas da barragem</v>
          </cell>
          <cell r="J111" t="str">
            <v>Cadastro</v>
          </cell>
          <cell r="K111" t="str">
            <v>Aguardando alterações de dados inconsistentes</v>
          </cell>
          <cell r="L111" t="str">
            <v>-</v>
          </cell>
          <cell r="M111">
            <v>42542</v>
          </cell>
          <cell r="N111">
            <v>44019</v>
          </cell>
          <cell r="O111" t="str">
            <v>-</v>
          </cell>
          <cell r="P111" t="str">
            <v>-</v>
          </cell>
          <cell r="Q111" t="str">
            <v>-</v>
          </cell>
          <cell r="R111" t="str">
            <v>-</v>
          </cell>
          <cell r="S111" t="str">
            <v>-</v>
          </cell>
          <cell r="T111" t="str">
            <v>-</v>
          </cell>
          <cell r="U111" t="str">
            <v>-</v>
          </cell>
          <cell r="V111" t="str">
            <v>-</v>
          </cell>
          <cell r="W111" t="str">
            <v>-</v>
          </cell>
          <cell r="X111" t="str">
            <v>-</v>
          </cell>
          <cell r="Y111" t="str">
            <v>-</v>
          </cell>
          <cell r="Z111" t="str">
            <v>-</v>
          </cell>
          <cell r="AA111" t="str">
            <v>-</v>
          </cell>
          <cell r="AB111" t="str">
            <v>-</v>
          </cell>
          <cell r="AC111" t="str">
            <v>-</v>
          </cell>
          <cell r="AD111">
            <v>3514000</v>
          </cell>
          <cell r="AE111" t="str">
            <v>Aproveitamento hidrelétrico</v>
          </cell>
          <cell r="AF111" t="str">
            <v>Bacia Hidrográfica do Rio Pardo</v>
          </cell>
          <cell r="AG111" t="str">
            <v>Rio Pardo</v>
          </cell>
          <cell r="AH111" t="str">
            <v>-</v>
          </cell>
          <cell r="AI111" t="str">
            <v>Lagoão</v>
          </cell>
          <cell r="AJ111" t="str">
            <v>o Imóvel encontra-se a direita da Estrada Geral de Linha Caçador, no municipio de Lagoão.</v>
          </cell>
          <cell r="AK111" t="str">
            <v>Lagoão</v>
          </cell>
          <cell r="AL111" t="str">
            <v>fernando0176@gmail.com</v>
          </cell>
          <cell r="AM111">
            <v>54999660290</v>
          </cell>
          <cell r="AN111" t="str">
            <v>Não</v>
          </cell>
          <cell r="AO111" t="str">
            <v>-</v>
          </cell>
          <cell r="AP111" t="str">
            <v>Não</v>
          </cell>
          <cell r="AQ111" t="str">
            <v>-</v>
          </cell>
          <cell r="AR111" t="str">
            <v>-</v>
          </cell>
          <cell r="AS111" t="str">
            <v>-</v>
          </cell>
          <cell r="AT111" t="str">
            <v>-</v>
          </cell>
          <cell r="AU111" t="str">
            <v>-</v>
          </cell>
          <cell r="AV111" t="str">
            <v>Rangel Ghisleni</v>
          </cell>
          <cell r="AW111" t="str">
            <v>055.095.889-42</v>
          </cell>
          <cell r="AX111" t="str">
            <v>Engenharia Ambiental</v>
          </cell>
          <cell r="AY111" t="str">
            <v>-</v>
          </cell>
          <cell r="AZ111" t="str">
            <v>Ponto 1</v>
          </cell>
          <cell r="BA111">
            <v>-29.3675356309659</v>
          </cell>
          <cell r="BB111">
            <v>-52.745947578448799</v>
          </cell>
        </row>
        <row r="112">
          <cell r="C112" t="str">
            <v>2016/007.777</v>
          </cell>
          <cell r="D112" t="str">
            <v>-</v>
          </cell>
          <cell r="E112" t="str">
            <v>TRES FRONTEIRAS GERAÇÃO DE ENERGIA</v>
          </cell>
          <cell r="F112" t="str">
            <v>13.995.513/0001-21</v>
          </cell>
          <cell r="G112" t="str">
            <v>Água Superficial</v>
          </cell>
          <cell r="H112" t="str">
            <v>Barragem de nível</v>
          </cell>
          <cell r="I112" t="str">
            <v>Cadastro apenas da barragem</v>
          </cell>
          <cell r="J112" t="str">
            <v>Cadastro</v>
          </cell>
          <cell r="K112" t="str">
            <v>Aguardando alterações de dados inconsistentes</v>
          </cell>
          <cell r="L112" t="str">
            <v>-</v>
          </cell>
          <cell r="M112">
            <v>42541</v>
          </cell>
          <cell r="N112">
            <v>44126</v>
          </cell>
          <cell r="O112" t="str">
            <v>-</v>
          </cell>
          <cell r="P112" t="str">
            <v>-</v>
          </cell>
          <cell r="Q112" t="str">
            <v>-</v>
          </cell>
          <cell r="R112" t="str">
            <v>-</v>
          </cell>
          <cell r="S112" t="str">
            <v>-</v>
          </cell>
          <cell r="T112" t="str">
            <v>-</v>
          </cell>
          <cell r="U112" t="str">
            <v>-</v>
          </cell>
          <cell r="V112" t="str">
            <v>-</v>
          </cell>
          <cell r="W112" t="str">
            <v>-</v>
          </cell>
          <cell r="X112" t="str">
            <v>-</v>
          </cell>
          <cell r="Y112" t="str">
            <v>-</v>
          </cell>
          <cell r="Z112" t="str">
            <v>-</v>
          </cell>
          <cell r="AA112" t="str">
            <v>-</v>
          </cell>
          <cell r="AB112" t="str">
            <v>-</v>
          </cell>
          <cell r="AC112" t="str">
            <v>-</v>
          </cell>
          <cell r="AD112">
            <v>1396000</v>
          </cell>
          <cell r="AE112" t="str">
            <v>Aproveitamento hidrelétrico</v>
          </cell>
          <cell r="AF112" t="str">
            <v>Bacia Hidrográfica do Rio Pardo</v>
          </cell>
          <cell r="AG112" t="str">
            <v>Rio Pardo</v>
          </cell>
          <cell r="AH112" t="str">
            <v>-</v>
          </cell>
          <cell r="AI112" t="str">
            <v>Lagoão</v>
          </cell>
          <cell r="AJ112" t="str">
            <v>O imovel esta localizado a esquerda da Estrada Geral da Linha Posse do Trigo, no municipio de Lagoão, as margens do Rio Pardo.</v>
          </cell>
          <cell r="AK112" t="str">
            <v>Lagoão</v>
          </cell>
          <cell r="AL112" t="str">
            <v>fernando0176@gmail.com</v>
          </cell>
          <cell r="AM112">
            <v>54999660290</v>
          </cell>
          <cell r="AN112" t="str">
            <v>Não</v>
          </cell>
          <cell r="AO112" t="str">
            <v>-</v>
          </cell>
          <cell r="AP112" t="str">
            <v>Não</v>
          </cell>
          <cell r="AQ112" t="str">
            <v>-</v>
          </cell>
          <cell r="AR112" t="str">
            <v>-</v>
          </cell>
          <cell r="AS112" t="str">
            <v>-</v>
          </cell>
          <cell r="AT112" t="str">
            <v>-</v>
          </cell>
          <cell r="AU112" t="str">
            <v>-</v>
          </cell>
          <cell r="AV112" t="str">
            <v>Rangel Ghisleni</v>
          </cell>
          <cell r="AW112" t="str">
            <v>055.095.889-42</v>
          </cell>
          <cell r="AX112" t="str">
            <v>Engenharia Ambiental</v>
          </cell>
          <cell r="AY112" t="str">
            <v>-</v>
          </cell>
          <cell r="AZ112" t="str">
            <v>Barramento</v>
          </cell>
          <cell r="BA112">
            <v>-29.328984444448601</v>
          </cell>
          <cell r="BB112">
            <v>-52.732684154916598</v>
          </cell>
        </row>
        <row r="113">
          <cell r="C113" t="str">
            <v>2016/007.736</v>
          </cell>
          <cell r="D113" t="str">
            <v>-</v>
          </cell>
          <cell r="E113" t="str">
            <v>TRES FRONTEIRAS GERAÇÃO DE ENERGIA</v>
          </cell>
          <cell r="F113" t="str">
            <v>13.995.513/0001-21</v>
          </cell>
          <cell r="G113" t="str">
            <v>Água Superficial</v>
          </cell>
          <cell r="H113" t="str">
            <v>Barragem de nível</v>
          </cell>
          <cell r="I113" t="str">
            <v>Cadastro apenas da barragem</v>
          </cell>
          <cell r="J113" t="str">
            <v>Cadastro</v>
          </cell>
          <cell r="K113" t="str">
            <v>Aguardando alterações de dados inconsistentes</v>
          </cell>
          <cell r="L113" t="str">
            <v>-</v>
          </cell>
          <cell r="M113">
            <v>42541</v>
          </cell>
          <cell r="N113">
            <v>44126</v>
          </cell>
          <cell r="O113" t="str">
            <v>-</v>
          </cell>
          <cell r="P113" t="str">
            <v>-</v>
          </cell>
          <cell r="Q113" t="str">
            <v>-</v>
          </cell>
          <cell r="R113" t="str">
            <v>-</v>
          </cell>
          <cell r="S113" t="str">
            <v>-</v>
          </cell>
          <cell r="T113" t="str">
            <v>-</v>
          </cell>
          <cell r="U113" t="str">
            <v>-</v>
          </cell>
          <cell r="V113" t="str">
            <v>-</v>
          </cell>
          <cell r="W113" t="str">
            <v>-</v>
          </cell>
          <cell r="X113" t="str">
            <v>-</v>
          </cell>
          <cell r="Y113" t="str">
            <v>-</v>
          </cell>
          <cell r="Z113" t="str">
            <v>-</v>
          </cell>
          <cell r="AA113" t="str">
            <v>-</v>
          </cell>
          <cell r="AB113" t="str">
            <v>-</v>
          </cell>
          <cell r="AC113" t="str">
            <v>-</v>
          </cell>
          <cell r="AD113">
            <v>1555000</v>
          </cell>
          <cell r="AE113" t="str">
            <v>Aproveitamento hidrelétrico</v>
          </cell>
          <cell r="AF113" t="str">
            <v>Bacia Hidrográfica do Rio Pardo</v>
          </cell>
          <cell r="AG113" t="str">
            <v>Rio Pardo</v>
          </cell>
          <cell r="AH113" t="str">
            <v>-</v>
          </cell>
          <cell r="AI113" t="str">
            <v>Sinimbu</v>
          </cell>
          <cell r="AJ113" t="str">
            <v>O imovel esta localizado a DIREITAda Estrada Geral da Linha Barra de Ferro, no municipio de Sinimbu, as margens do Rio Pardo.</v>
          </cell>
          <cell r="AK113" t="str">
            <v>Sinimbu</v>
          </cell>
          <cell r="AL113" t="str">
            <v>fernando0176@gmail.com</v>
          </cell>
          <cell r="AM113">
            <v>54999660290</v>
          </cell>
          <cell r="AN113" t="str">
            <v>Não</v>
          </cell>
          <cell r="AO113" t="str">
            <v>-</v>
          </cell>
          <cell r="AP113" t="str">
            <v>Não</v>
          </cell>
          <cell r="AQ113" t="str">
            <v>-</v>
          </cell>
          <cell r="AR113" t="str">
            <v>-</v>
          </cell>
          <cell r="AS113" t="str">
            <v>-</v>
          </cell>
          <cell r="AT113" t="str">
            <v>-</v>
          </cell>
          <cell r="AU113" t="str">
            <v>-</v>
          </cell>
          <cell r="AV113" t="str">
            <v>Rangel Ghisleni</v>
          </cell>
          <cell r="AW113" t="str">
            <v>055.095.889-42</v>
          </cell>
          <cell r="AX113" t="str">
            <v>Engenharia Ambiental</v>
          </cell>
          <cell r="AY113" t="str">
            <v>-</v>
          </cell>
          <cell r="AZ113" t="str">
            <v>Ponto 1</v>
          </cell>
          <cell r="BA113">
            <v>-29.318016429171799</v>
          </cell>
          <cell r="BB113">
            <v>-52.721878735818699</v>
          </cell>
        </row>
        <row r="114">
          <cell r="C114" t="str">
            <v>2016/007.957</v>
          </cell>
          <cell r="D114" t="str">
            <v>-</v>
          </cell>
          <cell r="E114" t="str">
            <v>TRES FRONTEIRAS GERAÇÃO DE ENERGIA</v>
          </cell>
          <cell r="F114" t="str">
            <v>13.995.513/0001-21</v>
          </cell>
          <cell r="G114" t="str">
            <v>Água Superficial</v>
          </cell>
          <cell r="H114" t="str">
            <v>Barragem de nível</v>
          </cell>
          <cell r="I114" t="str">
            <v>Cadastro apenas da barragem</v>
          </cell>
          <cell r="J114" t="str">
            <v>Cadastro</v>
          </cell>
          <cell r="K114" t="str">
            <v>Aguardando alterações de dados inconsistentes</v>
          </cell>
          <cell r="L114" t="str">
            <v>-</v>
          </cell>
          <cell r="M114">
            <v>42494</v>
          </cell>
          <cell r="N114">
            <v>44125</v>
          </cell>
          <cell r="O114" t="str">
            <v>-</v>
          </cell>
          <cell r="P114" t="str">
            <v>-</v>
          </cell>
          <cell r="Q114" t="str">
            <v>-</v>
          </cell>
          <cell r="R114" t="str">
            <v>-</v>
          </cell>
          <cell r="S114" t="str">
            <v>-</v>
          </cell>
          <cell r="T114" t="str">
            <v>-</v>
          </cell>
          <cell r="U114" t="str">
            <v>-</v>
          </cell>
          <cell r="V114" t="str">
            <v>-</v>
          </cell>
          <cell r="W114" t="str">
            <v>-</v>
          </cell>
          <cell r="X114" t="str">
            <v>-</v>
          </cell>
          <cell r="Y114" t="str">
            <v>-</v>
          </cell>
          <cell r="Z114" t="str">
            <v>-</v>
          </cell>
          <cell r="AA114" t="str">
            <v>-</v>
          </cell>
          <cell r="AB114" t="str">
            <v>-</v>
          </cell>
          <cell r="AC114" t="str">
            <v>-</v>
          </cell>
          <cell r="AD114">
            <v>5754000</v>
          </cell>
          <cell r="AE114" t="str">
            <v>Aproveitamento hidrelétrico</v>
          </cell>
          <cell r="AF114" t="str">
            <v>Bacia Hidrográfica do Rio Pardo</v>
          </cell>
          <cell r="AG114" t="str">
            <v>Rio Pardo</v>
          </cell>
          <cell r="AH114" t="str">
            <v>-</v>
          </cell>
          <cell r="AI114" t="str">
            <v>Gramado Xavier</v>
          </cell>
          <cell r="AJ114" t="str">
            <v>O imovel esta localizado a direita da Estrada Geral da Linha Costa do Rio Pardo, no municipio de Gramado Xavier, as margens do Rio Pardo.</v>
          </cell>
          <cell r="AK114" t="str">
            <v>Gramado Xavier</v>
          </cell>
          <cell r="AL114" t="str">
            <v>fernando0176@gmail.com</v>
          </cell>
          <cell r="AM114">
            <v>54999660290</v>
          </cell>
          <cell r="AN114" t="str">
            <v>Não</v>
          </cell>
          <cell r="AO114" t="str">
            <v>-</v>
          </cell>
          <cell r="AP114" t="str">
            <v>Não</v>
          </cell>
          <cell r="AQ114" t="str">
            <v>-</v>
          </cell>
          <cell r="AR114" t="str">
            <v>-</v>
          </cell>
          <cell r="AS114" t="str">
            <v>-</v>
          </cell>
          <cell r="AT114" t="str">
            <v>-</v>
          </cell>
          <cell r="AU114" t="str">
            <v>-</v>
          </cell>
          <cell r="AV114" t="str">
            <v>Rangel Ghisleni</v>
          </cell>
          <cell r="AW114" t="str">
            <v>055.095.889-42</v>
          </cell>
          <cell r="AX114" t="str">
            <v>Engenharia Ambiental</v>
          </cell>
          <cell r="AY114" t="str">
            <v>-</v>
          </cell>
          <cell r="AZ114" t="str">
            <v>Ponto 1</v>
          </cell>
          <cell r="BA114">
            <v>-29.290760296451602</v>
          </cell>
          <cell r="BB114">
            <v>-52.7066558699673</v>
          </cell>
        </row>
        <row r="115">
          <cell r="C115" t="str">
            <v>2020/006.741</v>
          </cell>
          <cell r="D115" t="str">
            <v>-</v>
          </cell>
          <cell r="E115" t="str">
            <v>CONSTRUNÍVEL ENERGIAS RENOVÁVEIS LTDA</v>
          </cell>
          <cell r="F115" t="str">
            <v>16.456.838/0001-24</v>
          </cell>
          <cell r="G115" t="str">
            <v>Água Superficial</v>
          </cell>
          <cell r="H115" t="str">
            <v>Barragem de nível</v>
          </cell>
          <cell r="I115" t="str">
            <v>Cadastro apenas da barragem</v>
          </cell>
          <cell r="J115" t="str">
            <v>Reserva de disponibilidade hídrica</v>
          </cell>
          <cell r="K115" t="str">
            <v>Indeferida</v>
          </cell>
          <cell r="L115" t="str">
            <v>-</v>
          </cell>
          <cell r="M115">
            <v>43952</v>
          </cell>
          <cell r="N115">
            <v>44004</v>
          </cell>
          <cell r="O115" t="str">
            <v>-</v>
          </cell>
          <cell r="P115" t="str">
            <v>-</v>
          </cell>
          <cell r="Q115" t="str">
            <v>-</v>
          </cell>
          <cell r="R115" t="str">
            <v>-</v>
          </cell>
          <cell r="S115" t="str">
            <v>-</v>
          </cell>
          <cell r="T115" t="str">
            <v>-</v>
          </cell>
          <cell r="U115" t="str">
            <v>-</v>
          </cell>
          <cell r="V115" t="str">
            <v>-</v>
          </cell>
          <cell r="W115" t="str">
            <v>-</v>
          </cell>
          <cell r="X115" t="str">
            <v>-</v>
          </cell>
          <cell r="Y115" t="str">
            <v>-</v>
          </cell>
          <cell r="Z115" t="str">
            <v>-</v>
          </cell>
          <cell r="AA115" t="str">
            <v>-</v>
          </cell>
          <cell r="AB115" t="str">
            <v>-</v>
          </cell>
          <cell r="AC115" t="str">
            <v>-</v>
          </cell>
          <cell r="AD115">
            <v>0</v>
          </cell>
          <cell r="AE115" t="str">
            <v>Aproveitamento hidrelétrico</v>
          </cell>
          <cell r="AF115" t="str">
            <v>Bacia Hidrográfica dos Rios Apuaê - Inhandava</v>
          </cell>
          <cell r="AG115" t="str">
            <v>Arroio da Glória</v>
          </cell>
          <cell r="AH115" t="str">
            <v>-</v>
          </cell>
          <cell r="AI115" t="str">
            <v>Pinhal da Serra</v>
          </cell>
          <cell r="AJ115" t="str">
            <v>Partindo do município de Pinhal da Serra, sigo na direção sul, na Av. Luiz Pessoa da Silva neto (RS-456), em direção a Rua Sandy Antônio Arnold por uma distância de 2,2 Km.  Após, vire a direita, seguindo por 1,0 Km, virando a esquerda, siga por mais 4,3 Km, virando à direita seguindo por 900 m, virando a esquerda seguindo por 11,00 Km até o local da CGH Glória.</v>
          </cell>
          <cell r="AK115" t="str">
            <v>Pinhal da Serra</v>
          </cell>
          <cell r="AL115" t="str">
            <v>energias@construnivelconstrutora.com.br</v>
          </cell>
          <cell r="AM115">
            <v>49999622332</v>
          </cell>
          <cell r="AN115" t="str">
            <v>Não</v>
          </cell>
          <cell r="AO115" t="str">
            <v>-</v>
          </cell>
          <cell r="AP115" t="str">
            <v>Não</v>
          </cell>
          <cell r="AQ115" t="str">
            <v>-</v>
          </cell>
          <cell r="AR115" t="str">
            <v>-</v>
          </cell>
          <cell r="AS115" t="str">
            <v>-</v>
          </cell>
          <cell r="AT115" t="str">
            <v>-</v>
          </cell>
          <cell r="AU115" t="str">
            <v>-</v>
          </cell>
          <cell r="AV115" t="str">
            <v>Marcos Coradi Favero</v>
          </cell>
          <cell r="AW115" t="str">
            <v>068.835.179-44</v>
          </cell>
          <cell r="AX115" t="str">
            <v>Engenharia Civil</v>
          </cell>
          <cell r="AY115" t="str">
            <v>-</v>
          </cell>
          <cell r="AZ115" t="str">
            <v>Ponto central do barramento</v>
          </cell>
          <cell r="BA115">
            <v>-27.809937142990702</v>
          </cell>
          <cell r="BB115">
            <v>-51.244898301980598</v>
          </cell>
        </row>
        <row r="116">
          <cell r="C116" t="str">
            <v>2019/008.576</v>
          </cell>
          <cell r="D116" t="str">
            <v>-</v>
          </cell>
          <cell r="E116" t="str">
            <v>ESB ENGENHARIA LTDA</v>
          </cell>
          <cell r="F116" t="str">
            <v>26.932.738/0001-80</v>
          </cell>
          <cell r="G116" t="str">
            <v>Água Superficial</v>
          </cell>
          <cell r="H116" t="str">
            <v>Barragem de nível</v>
          </cell>
          <cell r="I116" t="str">
            <v>Cadastro apenas da barragem</v>
          </cell>
          <cell r="J116" t="str">
            <v>Reserva de disponibilidade hídrica</v>
          </cell>
          <cell r="K116" t="str">
            <v>Indeferida</v>
          </cell>
          <cell r="L116" t="str">
            <v>-</v>
          </cell>
          <cell r="M116">
            <v>43601</v>
          </cell>
          <cell r="N116">
            <v>43601</v>
          </cell>
          <cell r="O116" t="str">
            <v>-</v>
          </cell>
          <cell r="P116" t="str">
            <v>-</v>
          </cell>
          <cell r="Q116" t="str">
            <v>-</v>
          </cell>
          <cell r="R116" t="str">
            <v>-</v>
          </cell>
          <cell r="S116" t="str">
            <v>-</v>
          </cell>
          <cell r="T116" t="str">
            <v>-</v>
          </cell>
          <cell r="U116" t="str">
            <v>-</v>
          </cell>
          <cell r="V116" t="str">
            <v>-</v>
          </cell>
          <cell r="W116" t="str">
            <v>-</v>
          </cell>
          <cell r="X116" t="str">
            <v>-</v>
          </cell>
          <cell r="Y116" t="str">
            <v>-</v>
          </cell>
          <cell r="Z116" t="str">
            <v>-</v>
          </cell>
          <cell r="AA116" t="str">
            <v>-</v>
          </cell>
          <cell r="AB116" t="str">
            <v>-</v>
          </cell>
          <cell r="AC116" t="str">
            <v>-</v>
          </cell>
          <cell r="AD116">
            <v>0.01</v>
          </cell>
          <cell r="AE116" t="str">
            <v>Aproveitamento hidrelétrico</v>
          </cell>
          <cell r="AF116" t="str">
            <v>Bacia Hidrográfica dos Rios Apuaê - Inhandava</v>
          </cell>
          <cell r="AG116" t="str">
            <v>Rio Apuaê ou Ligeiro</v>
          </cell>
          <cell r="AH116" t="str">
            <v>-</v>
          </cell>
          <cell r="AI116" t="str">
            <v>Sananduva</v>
          </cell>
          <cell r="AJ116" t="str">
            <v>Saindo de Sananduva em direçãoà Capela da Secção Quati, percorrer 14 km pela estrada principal, dobrar à esquerda e percorrer 1,5 km até a entrada da propriedade.</v>
          </cell>
          <cell r="AK116" t="str">
            <v>Sananduva</v>
          </cell>
          <cell r="AL116" t="str">
            <v>leonardob@esbengenharia.com</v>
          </cell>
          <cell r="AM116">
            <v>4934330788</v>
          </cell>
          <cell r="AN116" t="str">
            <v>Não</v>
          </cell>
          <cell r="AO116" t="str">
            <v>-</v>
          </cell>
          <cell r="AP116" t="str">
            <v>Não</v>
          </cell>
          <cell r="AQ116" t="str">
            <v>-</v>
          </cell>
          <cell r="AR116" t="str">
            <v>-</v>
          </cell>
          <cell r="AS116" t="str">
            <v>-</v>
          </cell>
          <cell r="AT116" t="str">
            <v>-</v>
          </cell>
          <cell r="AU116" t="str">
            <v>-</v>
          </cell>
          <cell r="AV116" t="str">
            <v>thiago dal santo</v>
          </cell>
          <cell r="AW116" t="str">
            <v>009.283.199-03</v>
          </cell>
          <cell r="AX116" t="str">
            <v>Engenharia Civil</v>
          </cell>
          <cell r="AY116" t="str">
            <v>-</v>
          </cell>
          <cell r="AZ116" t="str">
            <v>Ponto 1</v>
          </cell>
          <cell r="BA116">
            <v>-27.904599999999999</v>
          </cell>
          <cell r="BB116">
            <v>-51.9253</v>
          </cell>
        </row>
        <row r="117">
          <cell r="C117" t="str">
            <v>2019/004.961</v>
          </cell>
          <cell r="E117" t="str">
            <v>APS Construções EIRELI</v>
          </cell>
          <cell r="F117" t="str">
            <v>24.538.491/0001-97</v>
          </cell>
          <cell r="G117" t="str">
            <v>Água Superficial</v>
          </cell>
          <cell r="H117" t="str">
            <v>Barragem de nível</v>
          </cell>
          <cell r="I117" t="str">
            <v>Cadastro apenas da barragem</v>
          </cell>
          <cell r="J117" t="str">
            <v>Reserva de disponibilidade hídrica</v>
          </cell>
          <cell r="K117" t="str">
            <v>Indeferida</v>
          </cell>
          <cell r="L117" t="str">
            <v>-</v>
          </cell>
          <cell r="M117">
            <v>0</v>
          </cell>
          <cell r="N117">
            <v>0</v>
          </cell>
          <cell r="O117" t="str">
            <v>-</v>
          </cell>
          <cell r="P117" t="str">
            <v>-</v>
          </cell>
          <cell r="Q117" t="str">
            <v>-</v>
          </cell>
          <cell r="R117" t="str">
            <v>-</v>
          </cell>
          <cell r="S117" t="str">
            <v>-</v>
          </cell>
          <cell r="T117" t="str">
            <v>-</v>
          </cell>
          <cell r="U117" t="str">
            <v>-</v>
          </cell>
          <cell r="V117" t="str">
            <v>-</v>
          </cell>
          <cell r="W117" t="str">
            <v>-</v>
          </cell>
          <cell r="X117" t="str">
            <v>-</v>
          </cell>
          <cell r="Y117" t="str">
            <v>-</v>
          </cell>
          <cell r="Z117" t="str">
            <v>-</v>
          </cell>
          <cell r="AA117" t="str">
            <v>-</v>
          </cell>
          <cell r="AB117" t="str">
            <v>-</v>
          </cell>
          <cell r="AC117" t="str">
            <v>-</v>
          </cell>
          <cell r="AD117">
            <v>39455.75</v>
          </cell>
          <cell r="AE117" t="str">
            <v>Aproveitamento hidrelétrico</v>
          </cell>
          <cell r="AF117" t="str">
            <v>Bacia Hidrográfica do Rio Caí</v>
          </cell>
          <cell r="AG117" t="str">
            <v>Rio Piai</v>
          </cell>
          <cell r="AH117" t="str">
            <v>-</v>
          </cell>
          <cell r="AI117" t="str">
            <v>Caxias do Sul</v>
          </cell>
          <cell r="AJ117" t="str">
            <v>Rio Piai, sem número, sem número,  Zona rural, sem número</v>
          </cell>
          <cell r="AK117" t="str">
            <v>Fazenda Souza</v>
          </cell>
          <cell r="AL117" t="str">
            <v>anapaula@jcsengenharia.com</v>
          </cell>
          <cell r="AM117">
            <v>4730841997</v>
          </cell>
          <cell r="AN117" t="str">
            <v>Não</v>
          </cell>
          <cell r="AO117" t="str">
            <v>-</v>
          </cell>
          <cell r="AP117" t="str">
            <v>Não</v>
          </cell>
          <cell r="AQ117" t="str">
            <v>-</v>
          </cell>
          <cell r="AR117" t="str">
            <v>-</v>
          </cell>
          <cell r="AS117" t="str">
            <v>-</v>
          </cell>
          <cell r="AT117" t="str">
            <v>-</v>
          </cell>
          <cell r="AU117" t="str">
            <v>-</v>
          </cell>
          <cell r="AV117" t="str">
            <v>Jean Carlos Stahelin</v>
          </cell>
          <cell r="AW117" t="str">
            <v>029.659.619-17</v>
          </cell>
          <cell r="AX117" t="str">
            <v>Engenharia Elétrica</v>
          </cell>
          <cell r="AY117" t="str">
            <v>-</v>
          </cell>
          <cell r="AZ117" t="str">
            <v>Ponto 1</v>
          </cell>
          <cell r="BA117">
            <v>-29.167143964143499</v>
          </cell>
          <cell r="BB117">
            <v>-51.009275116088801</v>
          </cell>
        </row>
        <row r="118">
          <cell r="C118" t="str">
            <v>2019/003.240</v>
          </cell>
          <cell r="E118" t="str">
            <v>ENERBIO SERVICOS DE ENGENHARIA LTDA</v>
          </cell>
          <cell r="F118" t="str">
            <v>05.385.865/0001-37</v>
          </cell>
          <cell r="G118" t="str">
            <v>Água Superficial</v>
          </cell>
          <cell r="H118" t="str">
            <v>Barragem de nível</v>
          </cell>
          <cell r="I118" t="str">
            <v>Cadastro apenas da barragem</v>
          </cell>
          <cell r="J118" t="str">
            <v>Reserva de disponibilidade hídrica</v>
          </cell>
          <cell r="K118" t="str">
            <v>Indeferida</v>
          </cell>
          <cell r="L118" t="str">
            <v>-</v>
          </cell>
          <cell r="M118">
            <v>0</v>
          </cell>
          <cell r="N118">
            <v>0</v>
          </cell>
          <cell r="O118" t="str">
            <v>-</v>
          </cell>
          <cell r="P118" t="str">
            <v>-</v>
          </cell>
          <cell r="Q118" t="str">
            <v>-</v>
          </cell>
          <cell r="R118" t="str">
            <v>-</v>
          </cell>
          <cell r="S118" t="str">
            <v>-</v>
          </cell>
          <cell r="T118" t="str">
            <v>-</v>
          </cell>
          <cell r="U118" t="str">
            <v>-</v>
          </cell>
          <cell r="V118" t="str">
            <v>-</v>
          </cell>
          <cell r="W118" t="str">
            <v>-</v>
          </cell>
          <cell r="X118" t="str">
            <v>-</v>
          </cell>
          <cell r="Y118" t="str">
            <v>-</v>
          </cell>
          <cell r="Z118" t="str">
            <v>-</v>
          </cell>
          <cell r="AA118" t="str">
            <v>-</v>
          </cell>
          <cell r="AB118" t="str">
            <v>-</v>
          </cell>
          <cell r="AC118" t="str">
            <v>-</v>
          </cell>
          <cell r="AD118">
            <v>300000</v>
          </cell>
          <cell r="AE118" t="str">
            <v>Aproveitamento hidrelétrico</v>
          </cell>
          <cell r="AF118" t="str">
            <v>Bacia Hidrográfica do Rio da Várzea</v>
          </cell>
          <cell r="AG118" t="str">
            <v>Rio Fortaleza</v>
          </cell>
          <cell r="AH118" t="str">
            <v>-</v>
          </cell>
          <cell r="AI118" t="str">
            <v>Taquaruçu do Sul</v>
          </cell>
          <cell r="AJ118" t="str">
            <v>saindo da sede do municipio de Taquaruçu do Sul em direçao a comunidade da linha Barra do Fortaza se percorre aproximadamente 9 km até a sede da comunidade, passando pela mesma se percorre em torno de mais 1,5 km até a propriedade.</v>
          </cell>
          <cell r="AK118" t="str">
            <v>Taquaruçu do Sul</v>
          </cell>
          <cell r="AL118" t="str">
            <v>jhulie@enerbioenergia.com.br</v>
          </cell>
          <cell r="AM118">
            <v>5130294133</v>
          </cell>
          <cell r="AN118" t="str">
            <v>Não</v>
          </cell>
          <cell r="AO118" t="str">
            <v>-</v>
          </cell>
          <cell r="AP118" t="str">
            <v>Não</v>
          </cell>
          <cell r="AQ118" t="str">
            <v>-</v>
          </cell>
          <cell r="AR118" t="str">
            <v>-</v>
          </cell>
          <cell r="AS118" t="str">
            <v>-</v>
          </cell>
          <cell r="AT118" t="str">
            <v>-</v>
          </cell>
          <cell r="AU118" t="str">
            <v>-</v>
          </cell>
          <cell r="AV118" t="str">
            <v>RAFAEL ANDRE WIEST</v>
          </cell>
          <cell r="AW118" t="str">
            <v>989.773.420-15</v>
          </cell>
          <cell r="AX118" t="str">
            <v>Engenharia Civil</v>
          </cell>
          <cell r="AY118" t="str">
            <v>-</v>
          </cell>
          <cell r="AZ118" t="str">
            <v>Ponto 1</v>
          </cell>
          <cell r="BA118">
            <v>-27.418611111111101</v>
          </cell>
          <cell r="BB118">
            <v>-53.547222222222203</v>
          </cell>
        </row>
        <row r="119">
          <cell r="C119" t="str">
            <v>2019/001.476</v>
          </cell>
          <cell r="E119" t="str">
            <v>SILVEIRA III ENERGÉTICA S.A.</v>
          </cell>
          <cell r="F119" t="str">
            <v>11.194.456/0001-56</v>
          </cell>
          <cell r="G119" t="str">
            <v>Água Superficial</v>
          </cell>
          <cell r="H119" t="str">
            <v>Barragem de nível</v>
          </cell>
          <cell r="I119" t="str">
            <v>Cadastro apenas da barragem</v>
          </cell>
          <cell r="J119" t="str">
            <v>Reserva de disponibilidade hídrica</v>
          </cell>
          <cell r="K119" t="str">
            <v>Indeferida</v>
          </cell>
          <cell r="L119" t="str">
            <v>-</v>
          </cell>
          <cell r="M119">
            <v>0</v>
          </cell>
          <cell r="N119">
            <v>0</v>
          </cell>
          <cell r="O119" t="str">
            <v>-</v>
          </cell>
          <cell r="P119" t="str">
            <v>-</v>
          </cell>
          <cell r="Q119" t="str">
            <v>-</v>
          </cell>
          <cell r="R119" t="str">
            <v>-</v>
          </cell>
          <cell r="S119" t="str">
            <v>-</v>
          </cell>
          <cell r="T119" t="str">
            <v>-</v>
          </cell>
          <cell r="U119" t="str">
            <v>-</v>
          </cell>
          <cell r="V119" t="str">
            <v>-</v>
          </cell>
          <cell r="W119" t="str">
            <v>-</v>
          </cell>
          <cell r="X119" t="str">
            <v>-</v>
          </cell>
          <cell r="Y119" t="str">
            <v>-</v>
          </cell>
          <cell r="Z119" t="str">
            <v>-</v>
          </cell>
          <cell r="AA119" t="str">
            <v>-</v>
          </cell>
          <cell r="AB119" t="str">
            <v>-</v>
          </cell>
          <cell r="AC119" t="str">
            <v>-</v>
          </cell>
          <cell r="AD119">
            <v>269500</v>
          </cell>
          <cell r="AE119" t="str">
            <v>Aproveitamento hidrelétrico</v>
          </cell>
          <cell r="AF119" t="str">
            <v>Bacia Hidrográfica dos Rios Apuaê - Inhandava</v>
          </cell>
          <cell r="AG119" t="str">
            <v>Rio do Silveira</v>
          </cell>
          <cell r="AH119" t="str">
            <v>-</v>
          </cell>
          <cell r="AI119" t="str">
            <v>São José dos Ausentes</v>
          </cell>
          <cell r="AJ119" t="str">
            <v>Vila Silveira, sem número, sem número,  centro, sem número</v>
          </cell>
          <cell r="AK119" t="str">
            <v>Silveira</v>
          </cell>
          <cell r="AL119" t="str">
            <v>tortato@trsul.com.br</v>
          </cell>
          <cell r="AM119">
            <v>4730351094</v>
          </cell>
          <cell r="AN119" t="str">
            <v>Não</v>
          </cell>
          <cell r="AO119" t="str">
            <v>-</v>
          </cell>
          <cell r="AP119" t="str">
            <v>Não</v>
          </cell>
          <cell r="AQ119" t="str">
            <v>-</v>
          </cell>
          <cell r="AR119" t="str">
            <v>-</v>
          </cell>
          <cell r="AS119" t="str">
            <v>-</v>
          </cell>
          <cell r="AT119" t="str">
            <v>-</v>
          </cell>
          <cell r="AU119" t="str">
            <v>-</v>
          </cell>
          <cell r="AV119" t="str">
            <v>ALEXANDRE BORTOLOTTO TORTATO</v>
          </cell>
          <cell r="AW119" t="str">
            <v>020.391.189-00</v>
          </cell>
          <cell r="AX119" t="str">
            <v>Engenharia Civil</v>
          </cell>
          <cell r="AY119" t="str">
            <v>-</v>
          </cell>
          <cell r="AZ119" t="str">
            <v>Ponto 1</v>
          </cell>
          <cell r="BA119">
            <v>-28.5228</v>
          </cell>
          <cell r="BB119">
            <v>-49.989699999999999</v>
          </cell>
        </row>
        <row r="120">
          <cell r="C120" t="str">
            <v>2019/001.003</v>
          </cell>
          <cell r="E120" t="str">
            <v>COOPERATIVA DE DISTRIBUICAO E GERACAO DE ENERGIA DAS MISSOES</v>
          </cell>
          <cell r="F120" t="str">
            <v>97.081.434/0001-03</v>
          </cell>
          <cell r="G120" t="str">
            <v>Água Superficial</v>
          </cell>
          <cell r="H120" t="str">
            <v>Barragem de acumulação</v>
          </cell>
          <cell r="I120" t="str">
            <v>Cadastro apenas da barragem</v>
          </cell>
          <cell r="J120" t="str">
            <v>Outorga</v>
          </cell>
          <cell r="K120" t="str">
            <v>Indeferida</v>
          </cell>
          <cell r="L120" t="str">
            <v>-</v>
          </cell>
          <cell r="M120">
            <v>0</v>
          </cell>
          <cell r="N120">
            <v>0</v>
          </cell>
          <cell r="O120" t="str">
            <v>-</v>
          </cell>
          <cell r="P120" t="str">
            <v>-</v>
          </cell>
          <cell r="Q120" t="str">
            <v>-</v>
          </cell>
          <cell r="R120" t="str">
            <v>-</v>
          </cell>
          <cell r="S120" t="str">
            <v>-</v>
          </cell>
          <cell r="T120" t="str">
            <v>-</v>
          </cell>
          <cell r="U120" t="str">
            <v>-</v>
          </cell>
          <cell r="V120" t="str">
            <v>-</v>
          </cell>
          <cell r="W120" t="str">
            <v>-</v>
          </cell>
          <cell r="X120" t="str">
            <v>-</v>
          </cell>
          <cell r="Y120" t="str">
            <v>-</v>
          </cell>
          <cell r="Z120" t="str">
            <v>-</v>
          </cell>
          <cell r="AA120" t="str">
            <v>-</v>
          </cell>
          <cell r="AB120" t="str">
            <v>-</v>
          </cell>
          <cell r="AC120" t="str">
            <v>-</v>
          </cell>
          <cell r="AD120">
            <v>2265</v>
          </cell>
          <cell r="AE120" t="str">
            <v>Aproveitamento hidrelétrico</v>
          </cell>
          <cell r="AF120" t="str">
            <v>Bacia Hidrográfica do Rio Ijuí</v>
          </cell>
          <cell r="AG120" t="str">
            <v>Sem denominação</v>
          </cell>
          <cell r="AH120" t="str">
            <v>-</v>
          </cell>
          <cell r="AI120" t="str">
            <v>Entre-Ijuís</v>
          </cell>
          <cell r="AJ120" t="str">
            <v>DO TREVO DE ENTRONCAMENTO BR-285,AV. VALERIO RIBAS, ESTRADA DE CHÃO ESQUINA DAS MISSÕES, SEGUE POR ESTA POR 5,7KM, PASSANDO POR CIMA DO RIO, DOBRA- SE A DIREITA NA ESTRADA DA PCH, ANDA POR 2,2KM CHEGANDO NA PCH-IJUIZINHO</v>
          </cell>
          <cell r="AK120" t="str">
            <v>Entre-Ijuís</v>
          </cell>
          <cell r="AL120" t="str">
            <v>contato@cermissoes.com.br</v>
          </cell>
          <cell r="AM120">
            <v>5533553000</v>
          </cell>
          <cell r="AN120" t="str">
            <v>Não</v>
          </cell>
          <cell r="AO120" t="str">
            <v>-</v>
          </cell>
          <cell r="AP120" t="str">
            <v>Não</v>
          </cell>
          <cell r="AQ120" t="str">
            <v>-</v>
          </cell>
          <cell r="AR120" t="str">
            <v>-</v>
          </cell>
          <cell r="AS120" t="str">
            <v>-</v>
          </cell>
          <cell r="AT120" t="str">
            <v>-</v>
          </cell>
          <cell r="AU120" t="str">
            <v>-</v>
          </cell>
          <cell r="AV120" t="str">
            <v>Karl Rischbieter</v>
          </cell>
          <cell r="AW120" t="str">
            <v>022.289.190-47</v>
          </cell>
          <cell r="AX120" t="str">
            <v>Engenharia Elétrica</v>
          </cell>
          <cell r="AY120">
            <v>812920</v>
          </cell>
          <cell r="AZ120" t="str">
            <v>Ponto 1</v>
          </cell>
          <cell r="BA120">
            <v>-28.401812275530698</v>
          </cell>
          <cell r="BB120">
            <v>-54.3119215965271</v>
          </cell>
        </row>
        <row r="121">
          <cell r="C121" t="str">
            <v>2018/033.220</v>
          </cell>
          <cell r="E121" t="str">
            <v>Trópico Energia Renovável LTDA</v>
          </cell>
          <cell r="F121" t="str">
            <v>11.056.885/0001-67</v>
          </cell>
          <cell r="G121" t="str">
            <v>Água Superficial</v>
          </cell>
          <cell r="H121" t="str">
            <v>Barragem de nível</v>
          </cell>
          <cell r="I121" t="str">
            <v>Cadastro apenas da barragem</v>
          </cell>
          <cell r="J121" t="str">
            <v>Reserva de disponibilidade hídrica</v>
          </cell>
          <cell r="K121" t="str">
            <v>Indeferida</v>
          </cell>
          <cell r="L121" t="str">
            <v>-</v>
          </cell>
          <cell r="M121">
            <v>0</v>
          </cell>
          <cell r="N121">
            <v>0</v>
          </cell>
          <cell r="O121" t="str">
            <v>-</v>
          </cell>
          <cell r="P121" t="str">
            <v>-</v>
          </cell>
          <cell r="Q121" t="str">
            <v>-</v>
          </cell>
          <cell r="R121" t="str">
            <v>-</v>
          </cell>
          <cell r="S121" t="str">
            <v>-</v>
          </cell>
          <cell r="T121" t="str">
            <v>-</v>
          </cell>
          <cell r="U121" t="str">
            <v>-</v>
          </cell>
          <cell r="V121" t="str">
            <v>-</v>
          </cell>
          <cell r="W121" t="str">
            <v>-</v>
          </cell>
          <cell r="X121" t="str">
            <v>-</v>
          </cell>
          <cell r="Y121" t="str">
            <v>-</v>
          </cell>
          <cell r="Z121" t="str">
            <v>-</v>
          </cell>
          <cell r="AA121" t="str">
            <v>-</v>
          </cell>
          <cell r="AB121" t="str">
            <v>-</v>
          </cell>
          <cell r="AC121" t="str">
            <v>-</v>
          </cell>
          <cell r="AD121">
            <v>5855</v>
          </cell>
          <cell r="AE121" t="str">
            <v>Aproveitamento hidrelétrico</v>
          </cell>
          <cell r="AF121" t="str">
            <v>Bacia Hidrográfica do Alto Jacuí</v>
          </cell>
          <cell r="AG121" t="str">
            <v>Arroio Butiá</v>
          </cell>
          <cell r="AH121" t="str">
            <v>-</v>
          </cell>
          <cell r="AI121" t="str">
            <v>Soledade</v>
          </cell>
          <cell r="AJ121" t="str">
            <v>Partindo do lado sul da Cidade de Soledade pegar a estrada que vai para Volta Alegre por aproximadamente 16 km, dobrar ao sul e percorrer mais 4 km para chegar no imovel</v>
          </cell>
          <cell r="AK121" t="str">
            <v>Soledade</v>
          </cell>
          <cell r="AL121" t="str">
            <v>epitacio@tropicorenovavel.com.br</v>
          </cell>
          <cell r="AM121">
            <v>55991066020</v>
          </cell>
          <cell r="AN121" t="str">
            <v>Não</v>
          </cell>
          <cell r="AO121" t="str">
            <v>-</v>
          </cell>
          <cell r="AP121" t="str">
            <v>Sim</v>
          </cell>
          <cell r="AQ121" t="str">
            <v>-</v>
          </cell>
          <cell r="AR121" t="str">
            <v>-</v>
          </cell>
          <cell r="AS121" t="str">
            <v>-</v>
          </cell>
          <cell r="AT121" t="str">
            <v>-</v>
          </cell>
          <cell r="AU121" t="str">
            <v>-</v>
          </cell>
          <cell r="AV121" t="str">
            <v>Bruna Goi Fanck</v>
          </cell>
          <cell r="AW121" t="str">
            <v>021.444.910-62</v>
          </cell>
          <cell r="AX121" t="str">
            <v>Engenharia Civil</v>
          </cell>
          <cell r="AY121" t="str">
            <v>-</v>
          </cell>
          <cell r="AZ121" t="str">
            <v>Ponto 1</v>
          </cell>
          <cell r="BA121">
            <v>-28.8552777777778</v>
          </cell>
          <cell r="BB121">
            <v>-52.678611111111103</v>
          </cell>
        </row>
        <row r="122">
          <cell r="C122" t="str">
            <v>2018/027.635</v>
          </cell>
          <cell r="E122" t="str">
            <v>ENERGETICA OTTO LTDA</v>
          </cell>
          <cell r="F122" t="str">
            <v>18.352.510/0001-93</v>
          </cell>
          <cell r="G122" t="str">
            <v>Água Superficial</v>
          </cell>
          <cell r="H122" t="str">
            <v>Barragem de nível</v>
          </cell>
          <cell r="I122" t="str">
            <v>Cadastro apenas da barragem</v>
          </cell>
          <cell r="J122" t="str">
            <v>Reserva de disponibilidade hídrica</v>
          </cell>
          <cell r="K122" t="str">
            <v>Indeferida</v>
          </cell>
          <cell r="L122" t="str">
            <v>-</v>
          </cell>
          <cell r="M122">
            <v>0</v>
          </cell>
          <cell r="N122">
            <v>0</v>
          </cell>
          <cell r="O122" t="str">
            <v>-</v>
          </cell>
          <cell r="P122" t="str">
            <v>-</v>
          </cell>
          <cell r="Q122" t="str">
            <v>-</v>
          </cell>
          <cell r="R122" t="str">
            <v>-</v>
          </cell>
          <cell r="S122" t="str">
            <v>-</v>
          </cell>
          <cell r="T122" t="str">
            <v>-</v>
          </cell>
          <cell r="U122" t="str">
            <v>-</v>
          </cell>
          <cell r="V122" t="str">
            <v>-</v>
          </cell>
          <cell r="W122" t="str">
            <v>-</v>
          </cell>
          <cell r="X122" t="str">
            <v>-</v>
          </cell>
          <cell r="Y122" t="str">
            <v>-</v>
          </cell>
          <cell r="Z122" t="str">
            <v>-</v>
          </cell>
          <cell r="AA122" t="str">
            <v>-</v>
          </cell>
          <cell r="AB122" t="str">
            <v>-</v>
          </cell>
          <cell r="AC122" t="str">
            <v>-</v>
          </cell>
          <cell r="AD122">
            <v>19839.79</v>
          </cell>
          <cell r="AE122" t="str">
            <v>Aproveitamento hidrelétrico</v>
          </cell>
          <cell r="AF122" t="str">
            <v>Bacia Hidrográfica do Rio da Várzea</v>
          </cell>
          <cell r="AG122" t="str">
            <v>Lajeado Grande</v>
          </cell>
          <cell r="AH122" t="str">
            <v>-</v>
          </cell>
          <cell r="AI122" t="str">
            <v>Alpestre</v>
          </cell>
          <cell r="AJ122" t="str">
            <v>Saltinho do Caffe</v>
          </cell>
          <cell r="AK122" t="str">
            <v>Alpestre</v>
          </cell>
          <cell r="AL122" t="str">
            <v>fernando.pagliari@hotmail.com</v>
          </cell>
          <cell r="AM122">
            <v>49998330329</v>
          </cell>
          <cell r="AN122" t="str">
            <v>Não</v>
          </cell>
          <cell r="AO122" t="str">
            <v>-</v>
          </cell>
          <cell r="AP122" t="str">
            <v>Não</v>
          </cell>
          <cell r="AQ122" t="str">
            <v>-</v>
          </cell>
          <cell r="AR122" t="str">
            <v>-</v>
          </cell>
          <cell r="AS122" t="str">
            <v>-</v>
          </cell>
          <cell r="AT122" t="str">
            <v>-</v>
          </cell>
          <cell r="AU122" t="str">
            <v>-</v>
          </cell>
          <cell r="AV122" t="str">
            <v>Marcos Coradi Favero</v>
          </cell>
          <cell r="AW122" t="str">
            <v>068.835.179-44</v>
          </cell>
          <cell r="AX122" t="str">
            <v>Engenharia Civil</v>
          </cell>
          <cell r="AY122" t="str">
            <v>-</v>
          </cell>
          <cell r="AZ122" t="str">
            <v>Ponto Barramento CGH Otto I</v>
          </cell>
          <cell r="BA122">
            <v>-27.272785696527901</v>
          </cell>
          <cell r="BB122">
            <v>-52.963063194077002</v>
          </cell>
        </row>
        <row r="123">
          <cell r="C123" t="str">
            <v>2018/027.627</v>
          </cell>
          <cell r="E123" t="str">
            <v>ENERGETICA OTTO LTDA</v>
          </cell>
          <cell r="F123" t="str">
            <v>18.352.510/0001-93</v>
          </cell>
          <cell r="G123" t="str">
            <v>Água Superficial</v>
          </cell>
          <cell r="H123" t="str">
            <v>Barragem de nível</v>
          </cell>
          <cell r="I123" t="str">
            <v>Cadastro apenas da barragem</v>
          </cell>
          <cell r="J123" t="str">
            <v>Reserva de disponibilidade hídrica</v>
          </cell>
          <cell r="K123" t="str">
            <v>Indeferida</v>
          </cell>
          <cell r="L123" t="str">
            <v>-</v>
          </cell>
          <cell r="M123">
            <v>0</v>
          </cell>
          <cell r="N123">
            <v>0</v>
          </cell>
          <cell r="O123" t="str">
            <v>-</v>
          </cell>
          <cell r="P123" t="str">
            <v>-</v>
          </cell>
          <cell r="Q123" t="str">
            <v>-</v>
          </cell>
          <cell r="R123" t="str">
            <v>-</v>
          </cell>
          <cell r="S123" t="str">
            <v>-</v>
          </cell>
          <cell r="T123" t="str">
            <v>-</v>
          </cell>
          <cell r="U123" t="str">
            <v>-</v>
          </cell>
          <cell r="V123" t="str">
            <v>-</v>
          </cell>
          <cell r="W123" t="str">
            <v>-</v>
          </cell>
          <cell r="X123" t="str">
            <v>-</v>
          </cell>
          <cell r="Y123" t="str">
            <v>-</v>
          </cell>
          <cell r="Z123" t="str">
            <v>-</v>
          </cell>
          <cell r="AA123" t="str">
            <v>-</v>
          </cell>
          <cell r="AB123" t="str">
            <v>-</v>
          </cell>
          <cell r="AC123" t="str">
            <v>-</v>
          </cell>
          <cell r="AD123">
            <v>24455</v>
          </cell>
          <cell r="AE123" t="str">
            <v>Aproveitamento hidrelétrico</v>
          </cell>
          <cell r="AF123" t="str">
            <v>Bacia Hidrográfica do Rio da Várzea</v>
          </cell>
          <cell r="AG123" t="str">
            <v>Lajeado Grande</v>
          </cell>
          <cell r="AH123" t="str">
            <v>-</v>
          </cell>
          <cell r="AI123" t="str">
            <v>Alpestre</v>
          </cell>
          <cell r="AJ123" t="str">
            <v>Saltinhodo Caffe.</v>
          </cell>
          <cell r="AK123" t="str">
            <v>Alpestre</v>
          </cell>
          <cell r="AL123" t="str">
            <v>fernando.pagliari@hotmail.com</v>
          </cell>
          <cell r="AM123">
            <v>49998330329</v>
          </cell>
          <cell r="AN123" t="str">
            <v>Não</v>
          </cell>
          <cell r="AO123" t="str">
            <v>-</v>
          </cell>
          <cell r="AP123" t="str">
            <v>Não</v>
          </cell>
          <cell r="AQ123" t="str">
            <v>-</v>
          </cell>
          <cell r="AR123" t="str">
            <v>-</v>
          </cell>
          <cell r="AS123" t="str">
            <v>-</v>
          </cell>
          <cell r="AT123" t="str">
            <v>-</v>
          </cell>
          <cell r="AU123" t="str">
            <v>-</v>
          </cell>
          <cell r="AV123" t="str">
            <v>Marcos Coradi Favero</v>
          </cell>
          <cell r="AW123" t="str">
            <v>068.835.179-44</v>
          </cell>
          <cell r="AX123" t="str">
            <v>Engenharia Civil</v>
          </cell>
          <cell r="AY123" t="str">
            <v>-</v>
          </cell>
          <cell r="AZ123" t="str">
            <v>Ponto no Barramento da CGH Otto II</v>
          </cell>
          <cell r="BA123">
            <v>-27.281522701633701</v>
          </cell>
          <cell r="BB123">
            <v>-52.961847782135003</v>
          </cell>
        </row>
        <row r="124">
          <cell r="C124" t="str">
            <v>2018/022.736</v>
          </cell>
          <cell r="E124" t="str">
            <v>ENGIE BRASIL ENERGIA S.A.</v>
          </cell>
          <cell r="F124" t="str">
            <v>02.474.103/0001-19</v>
          </cell>
          <cell r="G124" t="str">
            <v>Água Superficial</v>
          </cell>
          <cell r="H124" t="str">
            <v>Barragem de acumulação</v>
          </cell>
          <cell r="I124" t="str">
            <v>Cadastro apenas da barragem</v>
          </cell>
          <cell r="J124" t="str">
            <v>Outorga</v>
          </cell>
          <cell r="K124" t="str">
            <v>Indeferida</v>
          </cell>
          <cell r="L124" t="str">
            <v>-</v>
          </cell>
          <cell r="M124">
            <v>0</v>
          </cell>
          <cell r="N124">
            <v>0</v>
          </cell>
          <cell r="O124" t="str">
            <v>-</v>
          </cell>
          <cell r="P124" t="str">
            <v>-</v>
          </cell>
          <cell r="Q124" t="str">
            <v>-</v>
          </cell>
          <cell r="R124" t="str">
            <v>-</v>
          </cell>
          <cell r="S124" t="str">
            <v>-</v>
          </cell>
          <cell r="T124" t="str">
            <v>-</v>
          </cell>
          <cell r="U124" t="str">
            <v>-</v>
          </cell>
          <cell r="V124" t="str">
            <v>-</v>
          </cell>
          <cell r="W124" t="str">
            <v>-</v>
          </cell>
          <cell r="X124" t="str">
            <v>-</v>
          </cell>
          <cell r="Y124" t="str">
            <v>-</v>
          </cell>
          <cell r="Z124" t="str">
            <v>-</v>
          </cell>
          <cell r="AA124" t="str">
            <v>-</v>
          </cell>
          <cell r="AB124" t="str">
            <v>-</v>
          </cell>
          <cell r="AC124" t="str">
            <v>-</v>
          </cell>
          <cell r="AD124">
            <v>1590000000</v>
          </cell>
          <cell r="AE124" t="str">
            <v>Aproveitamento hidrelétrico</v>
          </cell>
          <cell r="AF124" t="str">
            <v>Bacia Hidrográfica do Rio Passo Fundo</v>
          </cell>
          <cell r="AG124" t="str">
            <v>Rio Passo Fundo</v>
          </cell>
          <cell r="AH124" t="str">
            <v>-</v>
          </cell>
          <cell r="AI124" t="str">
            <v>Entre Rios do Sul</v>
          </cell>
          <cell r="AJ124" t="str">
            <v>ACESSO PELA RODOVIA RS 483, ENTRE RIOS RIOS DO SUL - RS.</v>
          </cell>
          <cell r="AK124" t="str">
            <v>Entre Rios do Sul</v>
          </cell>
          <cell r="AL124" t="str">
            <v>jose.rescigno@engie.com</v>
          </cell>
          <cell r="AM124">
            <v>4832217342</v>
          </cell>
          <cell r="AN124" t="str">
            <v>Não</v>
          </cell>
          <cell r="AO124" t="str">
            <v>-</v>
          </cell>
          <cell r="AP124" t="str">
            <v>Não</v>
          </cell>
          <cell r="AQ124" t="str">
            <v>-</v>
          </cell>
          <cell r="AR124" t="str">
            <v>-</v>
          </cell>
          <cell r="AS124" t="str">
            <v>-</v>
          </cell>
          <cell r="AT124" t="str">
            <v>-</v>
          </cell>
          <cell r="AU124" t="str">
            <v>-</v>
          </cell>
          <cell r="AV124" t="str">
            <v>Camila Costa de Oliveira</v>
          </cell>
          <cell r="AW124" t="str">
            <v>074.549.116-25</v>
          </cell>
          <cell r="AX124" t="str">
            <v>Engenharia Hídrica</v>
          </cell>
          <cell r="AY124">
            <v>2515600751</v>
          </cell>
          <cell r="AZ124" t="str">
            <v>Ponto 1</v>
          </cell>
          <cell r="BA124">
            <v>-27.552758661096998</v>
          </cell>
          <cell r="BB124">
            <v>-52.741262912750202</v>
          </cell>
        </row>
        <row r="125">
          <cell r="C125" t="str">
            <v>2018/017.547</v>
          </cell>
          <cell r="E125" t="str">
            <v>Cooperativa de Geração de Energia e Desenvolvimento Social LTDA</v>
          </cell>
          <cell r="F125" t="str">
            <v>08.290.060/0001-06</v>
          </cell>
          <cell r="G125" t="str">
            <v>Água Superficial</v>
          </cell>
          <cell r="H125" t="str">
            <v>Barragem de nível</v>
          </cell>
          <cell r="I125" t="str">
            <v>Cadastro apenas da barragem</v>
          </cell>
          <cell r="J125" t="str">
            <v>Reserva de disponibilidade hídrica</v>
          </cell>
          <cell r="K125" t="str">
            <v>Indeferida</v>
          </cell>
          <cell r="L125" t="str">
            <v>-</v>
          </cell>
          <cell r="M125">
            <v>0</v>
          </cell>
          <cell r="N125">
            <v>0</v>
          </cell>
          <cell r="O125" t="str">
            <v>-</v>
          </cell>
          <cell r="P125" t="str">
            <v>-</v>
          </cell>
          <cell r="Q125" t="str">
            <v>-</v>
          </cell>
          <cell r="R125" t="str">
            <v>-</v>
          </cell>
          <cell r="S125" t="str">
            <v>-</v>
          </cell>
          <cell r="T125" t="str">
            <v>-</v>
          </cell>
          <cell r="U125" t="str">
            <v>-</v>
          </cell>
          <cell r="V125" t="str">
            <v>-</v>
          </cell>
          <cell r="W125" t="str">
            <v>-</v>
          </cell>
          <cell r="X125" t="str">
            <v>-</v>
          </cell>
          <cell r="Y125" t="str">
            <v>-</v>
          </cell>
          <cell r="Z125" t="str">
            <v>-</v>
          </cell>
          <cell r="AA125" t="str">
            <v>-</v>
          </cell>
          <cell r="AB125" t="str">
            <v>-</v>
          </cell>
          <cell r="AC125" t="str">
            <v>-</v>
          </cell>
          <cell r="AD125">
            <v>429589.88</v>
          </cell>
          <cell r="AE125" t="str">
            <v>Aproveitamento hidrelétrico</v>
          </cell>
          <cell r="AF125" t="str">
            <v>Bacia Hidrográfica do Rio Ijuí</v>
          </cell>
          <cell r="AG125" t="str">
            <v>Rio Conceição</v>
          </cell>
          <cell r="AH125" t="str">
            <v>-</v>
          </cell>
          <cell r="AI125" t="str">
            <v>Coronel Barros</v>
          </cell>
          <cell r="AJ125" t="str">
            <v>Saindo da BR 285, passa pelo Good Fisch, segue 3.000 metros em direção ao sul, do lado esquerdo da estrada fica a sede da propriedade.</v>
          </cell>
          <cell r="AK125" t="str">
            <v>Coronel Barros</v>
          </cell>
          <cell r="AL125" t="str">
            <v>debitencorte@gmail.com</v>
          </cell>
          <cell r="AM125">
            <v>5533319100</v>
          </cell>
          <cell r="AN125" t="str">
            <v>Não</v>
          </cell>
          <cell r="AO125" t="str">
            <v>-</v>
          </cell>
          <cell r="AP125" t="str">
            <v>Não</v>
          </cell>
          <cell r="AQ125" t="str">
            <v>-</v>
          </cell>
          <cell r="AR125" t="str">
            <v>-</v>
          </cell>
          <cell r="AS125" t="str">
            <v>-</v>
          </cell>
          <cell r="AT125" t="str">
            <v>-</v>
          </cell>
          <cell r="AU125" t="str">
            <v>-</v>
          </cell>
          <cell r="AV125" t="str">
            <v>Daniel Zonta</v>
          </cell>
          <cell r="AW125" t="str">
            <v>008.515.139-48</v>
          </cell>
          <cell r="AX125" t="str">
            <v>Engenharia Civil</v>
          </cell>
          <cell r="AY125" t="str">
            <v>-</v>
          </cell>
          <cell r="AZ125" t="str">
            <v>Ponto 1</v>
          </cell>
          <cell r="BA125">
            <v>-28.408200000000001</v>
          </cell>
          <cell r="BB125">
            <v>-54.043799999999997</v>
          </cell>
        </row>
        <row r="126">
          <cell r="C126" t="str">
            <v>2018/010.895</v>
          </cell>
          <cell r="E126" t="str">
            <v>ALS GERAÇÃO DE ENERGIA SPE LTDA</v>
          </cell>
          <cell r="F126" t="str">
            <v>27.235.547/0001-22</v>
          </cell>
          <cell r="G126" t="str">
            <v>Água Superficial</v>
          </cell>
          <cell r="H126" t="str">
            <v>Barragem de nível</v>
          </cell>
          <cell r="I126" t="str">
            <v>Cadastro apenas da barragem</v>
          </cell>
          <cell r="J126" t="str">
            <v>Reserva de disponibilidade hídrica</v>
          </cell>
          <cell r="K126" t="str">
            <v>Indeferida</v>
          </cell>
          <cell r="L126" t="str">
            <v>-</v>
          </cell>
          <cell r="M126">
            <v>0</v>
          </cell>
          <cell r="N126">
            <v>0</v>
          </cell>
          <cell r="O126" t="str">
            <v>-</v>
          </cell>
          <cell r="P126" t="str">
            <v>-</v>
          </cell>
          <cell r="Q126" t="str">
            <v>-</v>
          </cell>
          <cell r="R126" t="str">
            <v>-</v>
          </cell>
          <cell r="S126" t="str">
            <v>-</v>
          </cell>
          <cell r="T126" t="str">
            <v>-</v>
          </cell>
          <cell r="U126" t="str">
            <v>-</v>
          </cell>
          <cell r="V126" t="str">
            <v>-</v>
          </cell>
          <cell r="W126" t="str">
            <v>-</v>
          </cell>
          <cell r="X126" t="str">
            <v>-</v>
          </cell>
          <cell r="Y126" t="str">
            <v>-</v>
          </cell>
          <cell r="Z126" t="str">
            <v>-</v>
          </cell>
          <cell r="AA126" t="str">
            <v>-</v>
          </cell>
          <cell r="AB126" t="str">
            <v>-</v>
          </cell>
          <cell r="AC126" t="str">
            <v>-</v>
          </cell>
          <cell r="AD126">
            <v>145515</v>
          </cell>
          <cell r="AE126" t="str">
            <v>Aproveitamento hidrelétrico</v>
          </cell>
          <cell r="AF126" t="str">
            <v>Bacia Hidrográfica do Rio Taquari-Antas</v>
          </cell>
          <cell r="AG126" t="str">
            <v>Arroio Estrela</v>
          </cell>
          <cell r="AH126" t="str">
            <v>-</v>
          </cell>
          <cell r="AI126" t="str">
            <v>Estrela</v>
          </cell>
          <cell r="AJ126" t="str">
            <v>Linha São Jacó, sem número, sem número,  -, sem número</v>
          </cell>
          <cell r="AK126" t="str">
            <v>Estrela</v>
          </cell>
          <cell r="AL126" t="str">
            <v>LEANDRO_chiste_pinto@yahoo.com.br</v>
          </cell>
          <cell r="AM126">
            <v>51989463900</v>
          </cell>
          <cell r="AN126" t="str">
            <v>Não</v>
          </cell>
          <cell r="AO126" t="str">
            <v>-</v>
          </cell>
          <cell r="AP126" t="str">
            <v>Não</v>
          </cell>
          <cell r="AQ126" t="str">
            <v>-</v>
          </cell>
          <cell r="AR126" t="str">
            <v>-</v>
          </cell>
          <cell r="AS126" t="str">
            <v>-</v>
          </cell>
          <cell r="AT126" t="str">
            <v>-</v>
          </cell>
          <cell r="AU126" t="str">
            <v>-</v>
          </cell>
          <cell r="AV126" t="str">
            <v>Camille Nassar</v>
          </cell>
          <cell r="AW126" t="str">
            <v>323.321.909-10</v>
          </cell>
          <cell r="AX126" t="str">
            <v>Engenharia Civil</v>
          </cell>
          <cell r="AY126" t="str">
            <v>-</v>
          </cell>
          <cell r="AZ126" t="str">
            <v>Ponto 1</v>
          </cell>
          <cell r="BA126">
            <v>-29.521263957403502</v>
          </cell>
          <cell r="BB126">
            <v>-51.906001567840597</v>
          </cell>
        </row>
        <row r="127">
          <cell r="C127" t="str">
            <v>2018/005.528</v>
          </cell>
          <cell r="E127" t="str">
            <v>Amanda Fadel</v>
          </cell>
          <cell r="F127" t="str">
            <v>010.453.370-64</v>
          </cell>
          <cell r="G127" t="str">
            <v>Água Superficial</v>
          </cell>
          <cell r="H127" t="str">
            <v>Barragem de acumulação</v>
          </cell>
          <cell r="I127" t="str">
            <v>Cadastro apenas da barragem</v>
          </cell>
          <cell r="J127" t="str">
            <v>Reserva de disponibilidade hídrica</v>
          </cell>
          <cell r="K127" t="str">
            <v>Indeferida</v>
          </cell>
          <cell r="L127" t="str">
            <v>-</v>
          </cell>
          <cell r="M127">
            <v>0</v>
          </cell>
          <cell r="N127">
            <v>0</v>
          </cell>
          <cell r="O127" t="str">
            <v>-</v>
          </cell>
          <cell r="P127" t="str">
            <v>-</v>
          </cell>
          <cell r="Q127" t="str">
            <v>-</v>
          </cell>
          <cell r="R127" t="str">
            <v>-</v>
          </cell>
          <cell r="S127" t="str">
            <v>-</v>
          </cell>
          <cell r="T127" t="str">
            <v>-</v>
          </cell>
          <cell r="U127" t="str">
            <v>-</v>
          </cell>
          <cell r="V127" t="str">
            <v>-</v>
          </cell>
          <cell r="W127" t="str">
            <v>-</v>
          </cell>
          <cell r="X127" t="str">
            <v>-</v>
          </cell>
          <cell r="Y127" t="str">
            <v>-</v>
          </cell>
          <cell r="Z127" t="str">
            <v>-</v>
          </cell>
          <cell r="AA127" t="str">
            <v>-</v>
          </cell>
          <cell r="AB127" t="str">
            <v>-</v>
          </cell>
          <cell r="AC127" t="str">
            <v>-</v>
          </cell>
          <cell r="AD127">
            <v>123456</v>
          </cell>
          <cell r="AE127" t="str">
            <v>Aproveitamento hidrelétrico</v>
          </cell>
          <cell r="AF127" t="str">
            <v>Bacia Hidrográfica do Rio Taquari-Antas</v>
          </cell>
          <cell r="AG127" t="str">
            <v>Arroio Chimarrao</v>
          </cell>
          <cell r="AH127" t="str">
            <v>-</v>
          </cell>
          <cell r="AI127" t="str">
            <v>André da Rocha</v>
          </cell>
          <cell r="AJ127" t="str">
            <v>av abc,  123,  abc</v>
          </cell>
          <cell r="AK127" t="str">
            <v>André da Rocha</v>
          </cell>
          <cell r="AL127" t="str">
            <v>amanda-fade@sema.rs.gov.br</v>
          </cell>
          <cell r="AM127">
            <v>5132888195</v>
          </cell>
          <cell r="AN127" t="str">
            <v>Não</v>
          </cell>
          <cell r="AO127" t="str">
            <v>-</v>
          </cell>
          <cell r="AP127" t="str">
            <v>Não</v>
          </cell>
          <cell r="AQ127" t="str">
            <v>-</v>
          </cell>
          <cell r="AR127" t="str">
            <v>-</v>
          </cell>
          <cell r="AS127" t="str">
            <v>-</v>
          </cell>
          <cell r="AT127" t="str">
            <v>-</v>
          </cell>
          <cell r="AU127" t="str">
            <v>-</v>
          </cell>
          <cell r="AV127" t="str">
            <v>Amanda Fadel Teste</v>
          </cell>
          <cell r="AW127" t="str">
            <v>010.453.370-64</v>
          </cell>
          <cell r="AX127" t="str">
            <v>Engenharia Ambiental</v>
          </cell>
          <cell r="AY127" t="str">
            <v>-</v>
          </cell>
          <cell r="AZ127" t="str">
            <v>Ponto 1</v>
          </cell>
          <cell r="BA127">
            <v>-28.608863081438901</v>
          </cell>
          <cell r="BB127">
            <v>-51.5082621574402</v>
          </cell>
        </row>
        <row r="128">
          <cell r="C128" t="str">
            <v>2018/003.531</v>
          </cell>
          <cell r="E128" t="str">
            <v>APS Construções EIRELI</v>
          </cell>
          <cell r="F128" t="str">
            <v>24.538.491/0001-97</v>
          </cell>
          <cell r="G128" t="str">
            <v>Água Superficial</v>
          </cell>
          <cell r="H128" t="str">
            <v>Barragem de nível</v>
          </cell>
          <cell r="I128" t="str">
            <v>Cadastro apenas da barragem</v>
          </cell>
          <cell r="J128" t="str">
            <v>Reserva de disponibilidade hídrica</v>
          </cell>
          <cell r="K128" t="str">
            <v>Indeferida</v>
          </cell>
          <cell r="L128" t="str">
            <v>-</v>
          </cell>
          <cell r="M128">
            <v>0</v>
          </cell>
          <cell r="N128">
            <v>0</v>
          </cell>
          <cell r="O128" t="str">
            <v>-</v>
          </cell>
          <cell r="P128" t="str">
            <v>-</v>
          </cell>
          <cell r="Q128" t="str">
            <v>-</v>
          </cell>
          <cell r="R128" t="str">
            <v>-</v>
          </cell>
          <cell r="S128" t="str">
            <v>-</v>
          </cell>
          <cell r="T128" t="str">
            <v>-</v>
          </cell>
          <cell r="U128" t="str">
            <v>-</v>
          </cell>
          <cell r="V128" t="str">
            <v>-</v>
          </cell>
          <cell r="W128" t="str">
            <v>-</v>
          </cell>
          <cell r="X128" t="str">
            <v>-</v>
          </cell>
          <cell r="Y128" t="str">
            <v>-</v>
          </cell>
          <cell r="Z128" t="str">
            <v>-</v>
          </cell>
          <cell r="AA128" t="str">
            <v>-</v>
          </cell>
          <cell r="AB128" t="str">
            <v>-</v>
          </cell>
          <cell r="AC128" t="str">
            <v>-</v>
          </cell>
          <cell r="AD128">
            <v>39455.75</v>
          </cell>
          <cell r="AE128" t="str">
            <v>Aproveitamento hidrelétrico</v>
          </cell>
          <cell r="AF128" t="str">
            <v>Bacia Hidrográfica do Rio Caí</v>
          </cell>
          <cell r="AG128" t="str">
            <v>Sem denominação</v>
          </cell>
          <cell r="AH128" t="str">
            <v>-</v>
          </cell>
          <cell r="AI128" t="str">
            <v>Caxias do Sul</v>
          </cell>
          <cell r="AJ128" t="str">
            <v>PARINDO DA LOCALIDADE DE FAZENDA SOUZA EM DIREÇÃO AO CARAPIAI, ANTES DE CHEGAR A IGREJA DA LOCALIDADE REFERIDA ENTRA-SE A ESQUERDA NA ULTIMA ESTRADA, SEGUE POR CERCA DE 2KM, E A ESQUERDA ENCONTRA-SE A PROPRIEDADE REFERIDA.</v>
          </cell>
          <cell r="AK128" t="str">
            <v>Caxias do Sul</v>
          </cell>
          <cell r="AL128" t="str">
            <v>anapaula@jcsengenharia.com</v>
          </cell>
          <cell r="AM128">
            <v>4730841997</v>
          </cell>
          <cell r="AN128" t="str">
            <v>Não</v>
          </cell>
          <cell r="AO128" t="str">
            <v>-</v>
          </cell>
          <cell r="AP128" t="str">
            <v>Não</v>
          </cell>
          <cell r="AQ128" t="str">
            <v>-</v>
          </cell>
          <cell r="AR128" t="str">
            <v>-</v>
          </cell>
          <cell r="AS128" t="str">
            <v>-</v>
          </cell>
          <cell r="AT128" t="str">
            <v>-</v>
          </cell>
          <cell r="AU128" t="str">
            <v>-</v>
          </cell>
          <cell r="AV128" t="str">
            <v>Jean Carlos Stahelin</v>
          </cell>
          <cell r="AW128" t="str">
            <v>029.659.619-17</v>
          </cell>
          <cell r="AX128" t="str">
            <v>Engenharia Elétrica</v>
          </cell>
          <cell r="AY128" t="str">
            <v>-</v>
          </cell>
          <cell r="AZ128" t="str">
            <v>Ponto 1</v>
          </cell>
          <cell r="BA128">
            <v>-29.167143964143499</v>
          </cell>
          <cell r="BB128">
            <v>-51.009275116088801</v>
          </cell>
        </row>
        <row r="129">
          <cell r="C129" t="str">
            <v>2018/004.498</v>
          </cell>
          <cell r="E129" t="str">
            <v>APS Construções EIRELI</v>
          </cell>
          <cell r="F129" t="str">
            <v>24.538.491/0001-97</v>
          </cell>
          <cell r="G129" t="str">
            <v>Água Superficial</v>
          </cell>
          <cell r="H129" t="str">
            <v>Barragem de nível</v>
          </cell>
          <cell r="I129" t="str">
            <v>Cadastro apenas da barragem</v>
          </cell>
          <cell r="J129" t="str">
            <v>Reserva de disponibilidade hídrica</v>
          </cell>
          <cell r="K129" t="str">
            <v>Indeferida</v>
          </cell>
          <cell r="L129" t="str">
            <v>-</v>
          </cell>
          <cell r="M129">
            <v>0</v>
          </cell>
          <cell r="N129">
            <v>0</v>
          </cell>
          <cell r="O129" t="str">
            <v>-</v>
          </cell>
          <cell r="P129" t="str">
            <v>-</v>
          </cell>
          <cell r="Q129" t="str">
            <v>-</v>
          </cell>
          <cell r="R129" t="str">
            <v>-</v>
          </cell>
          <cell r="S129" t="str">
            <v>-</v>
          </cell>
          <cell r="T129" t="str">
            <v>-</v>
          </cell>
          <cell r="U129" t="str">
            <v>-</v>
          </cell>
          <cell r="V129" t="str">
            <v>-</v>
          </cell>
          <cell r="W129" t="str">
            <v>-</v>
          </cell>
          <cell r="X129" t="str">
            <v>-</v>
          </cell>
          <cell r="Y129" t="str">
            <v>-</v>
          </cell>
          <cell r="Z129" t="str">
            <v>-</v>
          </cell>
          <cell r="AA129" t="str">
            <v>-</v>
          </cell>
          <cell r="AB129" t="str">
            <v>-</v>
          </cell>
          <cell r="AC129" t="str">
            <v>-</v>
          </cell>
          <cell r="AD129">
            <v>10179.57</v>
          </cell>
          <cell r="AE129" t="str">
            <v>Aproveitamento hidrelétrico</v>
          </cell>
          <cell r="AF129" t="str">
            <v>Bacia Hidrográfica do Rio Caí</v>
          </cell>
          <cell r="AG129" t="str">
            <v>Sem denominação</v>
          </cell>
          <cell r="AH129" t="str">
            <v>-</v>
          </cell>
          <cell r="AI129" t="str">
            <v>Caxias do Sul</v>
          </cell>
          <cell r="AJ129" t="str">
            <v>O imóvel rural localiza-se na comunidade de Cara Piaí, pertencendo ao distrito de Fazenda Souza, no município de Caxias do Sul.</v>
          </cell>
          <cell r="AK129" t="str">
            <v>Caxias do Sul</v>
          </cell>
          <cell r="AL129" t="str">
            <v>anapaula@jcsengenharia.com</v>
          </cell>
          <cell r="AM129">
            <v>4730841997</v>
          </cell>
          <cell r="AN129" t="str">
            <v>Não</v>
          </cell>
          <cell r="AO129" t="str">
            <v>-</v>
          </cell>
          <cell r="AP129" t="str">
            <v>Não</v>
          </cell>
          <cell r="AQ129" t="str">
            <v>-</v>
          </cell>
          <cell r="AR129" t="str">
            <v>-</v>
          </cell>
          <cell r="AS129" t="str">
            <v>-</v>
          </cell>
          <cell r="AT129" t="str">
            <v>-</v>
          </cell>
          <cell r="AU129" t="str">
            <v>-</v>
          </cell>
          <cell r="AV129" t="str">
            <v>Jean Carlos Stahelin</v>
          </cell>
          <cell r="AW129" t="str">
            <v>029.659.619-17</v>
          </cell>
          <cell r="AX129" t="str">
            <v>Engenharia Elétrica</v>
          </cell>
          <cell r="AY129" t="str">
            <v>-</v>
          </cell>
          <cell r="AZ129" t="str">
            <v>Ponto 1</v>
          </cell>
          <cell r="BA129">
            <v>-29.176085</v>
          </cell>
          <cell r="BB129">
            <v>-51.041885999999998</v>
          </cell>
        </row>
        <row r="130">
          <cell r="C130" t="str">
            <v>2018/004.496</v>
          </cell>
          <cell r="E130" t="str">
            <v>APS Construções EIRELI</v>
          </cell>
          <cell r="F130" t="str">
            <v>24.538.491/0001-97</v>
          </cell>
          <cell r="G130" t="str">
            <v>Água Superficial</v>
          </cell>
          <cell r="H130" t="str">
            <v>Barragem de nível</v>
          </cell>
          <cell r="I130" t="str">
            <v>Cadastro apenas da barragem</v>
          </cell>
          <cell r="J130" t="str">
            <v>Reserva de disponibilidade hídrica</v>
          </cell>
          <cell r="K130" t="str">
            <v>Indeferida</v>
          </cell>
          <cell r="L130" t="str">
            <v>-</v>
          </cell>
          <cell r="M130">
            <v>0</v>
          </cell>
          <cell r="N130">
            <v>0</v>
          </cell>
          <cell r="O130" t="str">
            <v>-</v>
          </cell>
          <cell r="P130" t="str">
            <v>-</v>
          </cell>
          <cell r="Q130" t="str">
            <v>-</v>
          </cell>
          <cell r="R130" t="str">
            <v>-</v>
          </cell>
          <cell r="S130" t="str">
            <v>-</v>
          </cell>
          <cell r="T130" t="str">
            <v>-</v>
          </cell>
          <cell r="U130" t="str">
            <v>-</v>
          </cell>
          <cell r="V130" t="str">
            <v>-</v>
          </cell>
          <cell r="W130" t="str">
            <v>-</v>
          </cell>
          <cell r="X130" t="str">
            <v>-</v>
          </cell>
          <cell r="Y130" t="str">
            <v>-</v>
          </cell>
          <cell r="Z130" t="str">
            <v>-</v>
          </cell>
          <cell r="AA130" t="str">
            <v>-</v>
          </cell>
          <cell r="AB130" t="str">
            <v>-</v>
          </cell>
          <cell r="AC130" t="str">
            <v>-</v>
          </cell>
          <cell r="AD130">
            <v>12669.2</v>
          </cell>
          <cell r="AE130" t="str">
            <v>Aproveitamento hidrelétrico</v>
          </cell>
          <cell r="AF130" t="str">
            <v>Bacia Hidrográfica do Rio Caí</v>
          </cell>
          <cell r="AG130" t="str">
            <v>Rio Piai</v>
          </cell>
          <cell r="AH130" t="str">
            <v>-</v>
          </cell>
          <cell r="AI130" t="str">
            <v>Caxias do Sul</v>
          </cell>
          <cell r="AJ130" t="str">
            <v>O imóvel rural localiza-se na comunidade da Camaldoli, pertencente ao distrito de Santa Lucia do Piai, no município de Caxias do Sul.</v>
          </cell>
          <cell r="AK130" t="str">
            <v>Caxias do Sul</v>
          </cell>
          <cell r="AL130" t="str">
            <v>anapaula@jcsengenharia.com</v>
          </cell>
          <cell r="AM130">
            <v>4730841997</v>
          </cell>
          <cell r="AN130" t="str">
            <v>Não</v>
          </cell>
          <cell r="AO130" t="str">
            <v>-</v>
          </cell>
          <cell r="AP130" t="str">
            <v>Não</v>
          </cell>
          <cell r="AQ130" t="str">
            <v>-</v>
          </cell>
          <cell r="AR130" t="str">
            <v>-</v>
          </cell>
          <cell r="AS130" t="str">
            <v>-</v>
          </cell>
          <cell r="AT130" t="str">
            <v>-</v>
          </cell>
          <cell r="AU130" t="str">
            <v>-</v>
          </cell>
          <cell r="AV130" t="str">
            <v>Jean Carlos Stahelin</v>
          </cell>
          <cell r="AW130" t="str">
            <v>029.659.619-17</v>
          </cell>
          <cell r="AX130" t="str">
            <v>Engenharia Elétrica</v>
          </cell>
          <cell r="AY130" t="str">
            <v>-</v>
          </cell>
          <cell r="AZ130" t="str">
            <v>Ponto 1</v>
          </cell>
          <cell r="BA130">
            <v>-29.1830694909799</v>
          </cell>
          <cell r="BB130">
            <v>-51.066920757293701</v>
          </cell>
        </row>
        <row r="131">
          <cell r="C131" t="str">
            <v>2018/004.495</v>
          </cell>
          <cell r="E131" t="str">
            <v>APS Construções EIRELI</v>
          </cell>
          <cell r="F131" t="str">
            <v>24.538.491/0001-97</v>
          </cell>
          <cell r="G131" t="str">
            <v>Água Superficial</v>
          </cell>
          <cell r="H131" t="str">
            <v>Barragem de nível</v>
          </cell>
          <cell r="I131" t="str">
            <v>Cadastro apenas da barragem</v>
          </cell>
          <cell r="J131" t="str">
            <v>Reserva de disponibilidade hídrica</v>
          </cell>
          <cell r="K131" t="str">
            <v>Indeferida</v>
          </cell>
          <cell r="L131" t="str">
            <v>-</v>
          </cell>
          <cell r="M131">
            <v>0</v>
          </cell>
          <cell r="N131">
            <v>0</v>
          </cell>
          <cell r="O131" t="str">
            <v>-</v>
          </cell>
          <cell r="P131" t="str">
            <v>-</v>
          </cell>
          <cell r="Q131" t="str">
            <v>-</v>
          </cell>
          <cell r="R131" t="str">
            <v>-</v>
          </cell>
          <cell r="S131" t="str">
            <v>-</v>
          </cell>
          <cell r="T131" t="str">
            <v>-</v>
          </cell>
          <cell r="U131" t="str">
            <v>-</v>
          </cell>
          <cell r="V131" t="str">
            <v>-</v>
          </cell>
          <cell r="W131" t="str">
            <v>-</v>
          </cell>
          <cell r="X131" t="str">
            <v>-</v>
          </cell>
          <cell r="Y131" t="str">
            <v>-</v>
          </cell>
          <cell r="Z131" t="str">
            <v>-</v>
          </cell>
          <cell r="AA131" t="str">
            <v>-</v>
          </cell>
          <cell r="AB131" t="str">
            <v>-</v>
          </cell>
          <cell r="AC131" t="str">
            <v>-</v>
          </cell>
          <cell r="AD131">
            <v>6166.5</v>
          </cell>
          <cell r="AE131" t="str">
            <v>Aproveitamento hidrelétrico</v>
          </cell>
          <cell r="AF131" t="str">
            <v>Bacia Hidrográfica do Rio Caí</v>
          </cell>
          <cell r="AG131" t="str">
            <v>Sem denominação</v>
          </cell>
          <cell r="AH131" t="str">
            <v>-</v>
          </cell>
          <cell r="AI131" t="str">
            <v>Caxias do Sul</v>
          </cell>
          <cell r="AJ131" t="str">
            <v>O imóvel rural locxaliza-se na comunidade de Nossa Senhora do Caravaggio da 6ª Légua, pertencente ao 1º distrito do município de Caxias do Sul.</v>
          </cell>
          <cell r="AK131" t="str">
            <v>Caxias do Sul</v>
          </cell>
          <cell r="AL131" t="str">
            <v>anapaula@jcsengenharia.com</v>
          </cell>
          <cell r="AM131">
            <v>4730841997</v>
          </cell>
          <cell r="AN131" t="str">
            <v>Não</v>
          </cell>
          <cell r="AO131" t="str">
            <v>-</v>
          </cell>
          <cell r="AP131" t="str">
            <v>Não</v>
          </cell>
          <cell r="AQ131" t="str">
            <v>-</v>
          </cell>
          <cell r="AR131" t="str">
            <v>-</v>
          </cell>
          <cell r="AS131" t="str">
            <v>-</v>
          </cell>
          <cell r="AT131" t="str">
            <v>-</v>
          </cell>
          <cell r="AU131" t="str">
            <v>-</v>
          </cell>
          <cell r="AV131" t="str">
            <v>Jean Carlos Stahelin</v>
          </cell>
          <cell r="AW131" t="str">
            <v>029.659.619-17</v>
          </cell>
          <cell r="AX131" t="str">
            <v>Engenharia Elétrica</v>
          </cell>
          <cell r="AY131" t="str">
            <v>-</v>
          </cell>
          <cell r="AZ131" t="str">
            <v>Ponto 1</v>
          </cell>
          <cell r="BA131">
            <v>-29.1797</v>
          </cell>
          <cell r="BB131">
            <v>-51.087699999999998</v>
          </cell>
        </row>
        <row r="132">
          <cell r="C132" t="str">
            <v>2017/030.562</v>
          </cell>
          <cell r="E132" t="str">
            <v>Aecogeo Soluções Ambientais Ltda</v>
          </cell>
          <cell r="F132" t="str">
            <v>06.890.196/0001-13</v>
          </cell>
          <cell r="G132" t="str">
            <v>Água Superficial</v>
          </cell>
          <cell r="H132" t="str">
            <v>Barragem de acumulação</v>
          </cell>
          <cell r="I132" t="str">
            <v>Cadastro apenas da barragem</v>
          </cell>
          <cell r="J132" t="str">
            <v>Outorga</v>
          </cell>
          <cell r="K132" t="str">
            <v>Indeferida</v>
          </cell>
          <cell r="L132" t="str">
            <v>-</v>
          </cell>
          <cell r="M132">
            <v>0</v>
          </cell>
          <cell r="N132">
            <v>0</v>
          </cell>
          <cell r="O132" t="str">
            <v>-</v>
          </cell>
          <cell r="P132" t="str">
            <v>-</v>
          </cell>
          <cell r="Q132" t="str">
            <v>-</v>
          </cell>
          <cell r="R132" t="str">
            <v>-</v>
          </cell>
          <cell r="S132" t="str">
            <v>-</v>
          </cell>
          <cell r="T132" t="str">
            <v>-</v>
          </cell>
          <cell r="U132" t="str">
            <v>-</v>
          </cell>
          <cell r="V132" t="str">
            <v>-</v>
          </cell>
          <cell r="W132" t="str">
            <v>-</v>
          </cell>
          <cell r="X132" t="str">
            <v>-</v>
          </cell>
          <cell r="Y132" t="str">
            <v>-</v>
          </cell>
          <cell r="Z132" t="str">
            <v>-</v>
          </cell>
          <cell r="AA132" t="str">
            <v>-</v>
          </cell>
          <cell r="AB132" t="str">
            <v>-</v>
          </cell>
          <cell r="AC132" t="str">
            <v>-</v>
          </cell>
          <cell r="AD132">
            <v>1681.8</v>
          </cell>
          <cell r="AE132" t="str">
            <v>Aproveitamento hidrelétrico</v>
          </cell>
          <cell r="AF132" t="str">
            <v>Bacia Hidrográfica do Rio Taquari-Antas</v>
          </cell>
          <cell r="AG132" t="str">
            <v>Sem denominação</v>
          </cell>
          <cell r="AH132" t="str">
            <v>-</v>
          </cell>
          <cell r="AI132" t="str">
            <v>Campestre da Serra</v>
          </cell>
          <cell r="AJ132" t="str">
            <v>CAMPESTRE, EM SAO BERNARDO NO KM 84, CHEGANDO NO CAPITEL MADRE PAULINA, ENTRA NA RUAZINHA DE CHAO E SEGUE APROXIMADAMENTE 1,5KM</v>
          </cell>
          <cell r="AK132" t="str">
            <v>Campestre da Serra</v>
          </cell>
          <cell r="AL132" t="str">
            <v>aecogeo@aecogeo.com.br</v>
          </cell>
          <cell r="AM132">
            <v>4733740487</v>
          </cell>
          <cell r="AN132" t="str">
            <v>Não</v>
          </cell>
          <cell r="AO132" t="str">
            <v>-</v>
          </cell>
          <cell r="AP132" t="str">
            <v>Não</v>
          </cell>
          <cell r="AQ132" t="str">
            <v>-</v>
          </cell>
          <cell r="AR132" t="str">
            <v>-</v>
          </cell>
          <cell r="AS132" t="str">
            <v>-</v>
          </cell>
          <cell r="AT132" t="str">
            <v>-</v>
          </cell>
          <cell r="AU132" t="str">
            <v>-</v>
          </cell>
          <cell r="AV132" t="str">
            <v>NELSON FARIA DE FIGUEIREDO</v>
          </cell>
          <cell r="AW132" t="str">
            <v>384.555.017-15</v>
          </cell>
          <cell r="AX132" t="str">
            <v>Engenharia Civil</v>
          </cell>
          <cell r="AY132">
            <v>2020180214529</v>
          </cell>
          <cell r="AZ132" t="str">
            <v>Ponto 1</v>
          </cell>
          <cell r="BA132">
            <v>-28.8130555555556</v>
          </cell>
          <cell r="BB132">
            <v>-51.129166666666698</v>
          </cell>
        </row>
        <row r="133">
          <cell r="C133" t="str">
            <v>2017/028.651</v>
          </cell>
          <cell r="E133" t="str">
            <v>SAULO SALLES BEVILACQUA NETO</v>
          </cell>
          <cell r="F133" t="str">
            <v>007.341.510-39</v>
          </cell>
          <cell r="G133" t="str">
            <v>Água Superficial</v>
          </cell>
          <cell r="H133" t="str">
            <v>Barragem de nível</v>
          </cell>
          <cell r="I133" t="str">
            <v>Cadastro apenas da barragem</v>
          </cell>
          <cell r="J133" t="str">
            <v>Reserva de disponibilidade hídrica</v>
          </cell>
          <cell r="K133" t="str">
            <v>Indeferida</v>
          </cell>
          <cell r="L133" t="str">
            <v>-</v>
          </cell>
          <cell r="M133">
            <v>0</v>
          </cell>
          <cell r="N133">
            <v>0</v>
          </cell>
          <cell r="O133" t="str">
            <v>-</v>
          </cell>
          <cell r="P133" t="str">
            <v>-</v>
          </cell>
          <cell r="Q133" t="str">
            <v>-</v>
          </cell>
          <cell r="R133" t="str">
            <v>-</v>
          </cell>
          <cell r="S133" t="str">
            <v>-</v>
          </cell>
          <cell r="T133" t="str">
            <v>-</v>
          </cell>
          <cell r="U133" t="str">
            <v>-</v>
          </cell>
          <cell r="V133" t="str">
            <v>-</v>
          </cell>
          <cell r="W133" t="str">
            <v>-</v>
          </cell>
          <cell r="X133" t="str">
            <v>-</v>
          </cell>
          <cell r="Y133" t="str">
            <v>-</v>
          </cell>
          <cell r="Z133" t="str">
            <v>-</v>
          </cell>
          <cell r="AA133" t="str">
            <v>-</v>
          </cell>
          <cell r="AB133" t="str">
            <v>-</v>
          </cell>
          <cell r="AC133" t="str">
            <v>-</v>
          </cell>
          <cell r="AD133">
            <v>8292.6200000000008</v>
          </cell>
          <cell r="AE133" t="str">
            <v>Aproveitamento hidrelétrico</v>
          </cell>
          <cell r="AF133" t="str">
            <v>Bacia Hidrográfica do Alto Jacuí</v>
          </cell>
          <cell r="AG133" t="str">
            <v>Arroio da Reserva</v>
          </cell>
          <cell r="AH133" t="str">
            <v>-</v>
          </cell>
          <cell r="AI133" t="str">
            <v>Pinhal Grande</v>
          </cell>
          <cell r="AJ133" t="str">
            <v>Saindo do Trevo de acesso a Julio de Castilhos no sentido da estrada de acesso a Pinhal Grande por 19,2 km, chegando na encruzilhada, seguir a esquerda e seguir pela estrada principal por 20km até a Fazenda dos Baios.</v>
          </cell>
          <cell r="AK133" t="str">
            <v>Pinhal Grande</v>
          </cell>
          <cell r="AL133" t="str">
            <v>CABANHASTOANTONIO@HOTMAIL.COM</v>
          </cell>
          <cell r="AM133">
            <v>5532718424</v>
          </cell>
          <cell r="AN133" t="str">
            <v>Não</v>
          </cell>
          <cell r="AO133" t="str">
            <v>-</v>
          </cell>
          <cell r="AP133" t="str">
            <v>Não</v>
          </cell>
          <cell r="AQ133" t="str">
            <v>-</v>
          </cell>
          <cell r="AR133" t="str">
            <v>-</v>
          </cell>
          <cell r="AS133" t="str">
            <v>-</v>
          </cell>
          <cell r="AT133" t="str">
            <v>-</v>
          </cell>
          <cell r="AU133" t="str">
            <v>-</v>
          </cell>
          <cell r="AV133" t="str">
            <v>Alexandre Bortolotto Tortato</v>
          </cell>
          <cell r="AW133" t="str">
            <v>020.391.189-00</v>
          </cell>
          <cell r="AX133" t="str">
            <v>Engenharia Civil</v>
          </cell>
          <cell r="AY133" t="str">
            <v>-</v>
          </cell>
          <cell r="AZ133" t="str">
            <v>Ponto 1</v>
          </cell>
          <cell r="BA133">
            <v>-29.188099999999999</v>
          </cell>
          <cell r="BB133">
            <v>-53.3474</v>
          </cell>
        </row>
        <row r="134">
          <cell r="C134" t="str">
            <v>2017/028.635</v>
          </cell>
          <cell r="E134" t="str">
            <v>COOPERATIVA DE DESENVOLVIMENTO SOCIAL ENTRE RIOS LTDA.</v>
          </cell>
          <cell r="F134" t="str">
            <v>10.415.935/0001-92</v>
          </cell>
          <cell r="G134" t="str">
            <v>Água Superficial</v>
          </cell>
          <cell r="H134" t="str">
            <v>Barragem de nível</v>
          </cell>
          <cell r="I134" t="str">
            <v>Canal de derivação por gravidade</v>
          </cell>
          <cell r="J134" t="str">
            <v>Reserva de disponibilidade hídrica</v>
          </cell>
          <cell r="K134" t="str">
            <v>Indeferida</v>
          </cell>
          <cell r="L134" t="str">
            <v>-</v>
          </cell>
          <cell r="M134">
            <v>0</v>
          </cell>
          <cell r="N134">
            <v>42987</v>
          </cell>
          <cell r="O134">
            <v>14.25</v>
          </cell>
          <cell r="P134">
            <v>14.25</v>
          </cell>
          <cell r="Q134">
            <v>14.25</v>
          </cell>
          <cell r="R134">
            <v>14.25</v>
          </cell>
          <cell r="S134">
            <v>14.25</v>
          </cell>
          <cell r="T134">
            <v>14.25</v>
          </cell>
          <cell r="U134">
            <v>14.25</v>
          </cell>
          <cell r="V134">
            <v>14.25</v>
          </cell>
          <cell r="W134">
            <v>14.25</v>
          </cell>
          <cell r="X134">
            <v>14.25</v>
          </cell>
          <cell r="Y134">
            <v>14.25</v>
          </cell>
          <cell r="Z134">
            <v>14.25</v>
          </cell>
          <cell r="AA134">
            <v>14.25</v>
          </cell>
          <cell r="AB134">
            <v>14.25</v>
          </cell>
          <cell r="AC134" t="str">
            <v>m³/s</v>
          </cell>
          <cell r="AD134">
            <v>0</v>
          </cell>
          <cell r="AE134" t="str">
            <v>Aproveitamento hidrelétrico</v>
          </cell>
          <cell r="AF134" t="str">
            <v>Bacia Hidrográfica dos Rios Turvo - Santa Rosa - Santo Cristo</v>
          </cell>
          <cell r="AG134" t="str">
            <v>Rio Buricá</v>
          </cell>
          <cell r="AH134" t="str">
            <v>-</v>
          </cell>
          <cell r="AI134" t="str">
            <v>Inhacorá</v>
          </cell>
          <cell r="AJ134" t="str">
            <v>Acesso via RS-342, próximo ao km 58.
Seguir em direção à sede do município de Inhacorá. Após a ponte sobre o rio Buricá virar à esquerda.
Trajeto em estrada não pavimentada de 10,3 km até o portão principal da CGH Buricá.
Placas identificando as direções para acesso à CGH Buricá estão instaladas ao longo das vias.</v>
          </cell>
          <cell r="AK134" t="str">
            <v>Inhacorá</v>
          </cell>
          <cell r="AL134" t="str">
            <v>energias2regulacao@gmail.com</v>
          </cell>
          <cell r="AM134">
            <v>5533326542</v>
          </cell>
          <cell r="AN134" t="str">
            <v>Não</v>
          </cell>
          <cell r="AO134" t="str">
            <v>-</v>
          </cell>
          <cell r="AP134" t="str">
            <v>Não</v>
          </cell>
          <cell r="AQ134" t="str">
            <v>-</v>
          </cell>
          <cell r="AR134" t="str">
            <v>-</v>
          </cell>
          <cell r="AS134" t="str">
            <v>-</v>
          </cell>
          <cell r="AT134" t="str">
            <v>-</v>
          </cell>
          <cell r="AU134" t="str">
            <v>-</v>
          </cell>
          <cell r="AV134" t="str">
            <v>-</v>
          </cell>
          <cell r="AW134" t="str">
            <v>-</v>
          </cell>
          <cell r="AX134" t="str">
            <v>-</v>
          </cell>
          <cell r="AY134" t="str">
            <v>-</v>
          </cell>
          <cell r="AZ134" t="str">
            <v>Linha 2</v>
          </cell>
          <cell r="BA134">
            <v>-27.897349229684199</v>
          </cell>
          <cell r="BB134">
            <v>-54.1070008277893</v>
          </cell>
        </row>
        <row r="135">
          <cell r="C135" t="str">
            <v>2017/028.632</v>
          </cell>
          <cell r="E135" t="str">
            <v>COOPERATIVA DE DESENVOLVIMENTO SOCIAL ENTRE RIOS LTDA.</v>
          </cell>
          <cell r="F135" t="str">
            <v>10.415.935/0001-92</v>
          </cell>
          <cell r="G135" t="str">
            <v>Água Superficial</v>
          </cell>
          <cell r="H135" t="str">
            <v>Barragem de nível</v>
          </cell>
          <cell r="I135" t="str">
            <v>Cadastro apenas da barragem</v>
          </cell>
          <cell r="J135" t="str">
            <v>Reserva de disponibilidade hídrica</v>
          </cell>
          <cell r="K135" t="str">
            <v>Indeferida</v>
          </cell>
          <cell r="L135" t="str">
            <v>-</v>
          </cell>
          <cell r="M135">
            <v>0</v>
          </cell>
          <cell r="N135">
            <v>43713</v>
          </cell>
          <cell r="O135" t="str">
            <v>-</v>
          </cell>
          <cell r="P135" t="str">
            <v>-</v>
          </cell>
          <cell r="Q135" t="str">
            <v>-</v>
          </cell>
          <cell r="R135" t="str">
            <v>-</v>
          </cell>
          <cell r="S135" t="str">
            <v>-</v>
          </cell>
          <cell r="T135" t="str">
            <v>-</v>
          </cell>
          <cell r="U135" t="str">
            <v>-</v>
          </cell>
          <cell r="V135" t="str">
            <v>-</v>
          </cell>
          <cell r="W135" t="str">
            <v>-</v>
          </cell>
          <cell r="X135" t="str">
            <v>-</v>
          </cell>
          <cell r="Y135" t="str">
            <v>-</v>
          </cell>
          <cell r="Z135" t="str">
            <v>-</v>
          </cell>
          <cell r="AA135" t="str">
            <v>-</v>
          </cell>
          <cell r="AB135" t="str">
            <v>-</v>
          </cell>
          <cell r="AC135" t="str">
            <v>-</v>
          </cell>
          <cell r="AD135">
            <v>280000</v>
          </cell>
          <cell r="AE135" t="str">
            <v>Aproveitamento hidrelétrico</v>
          </cell>
          <cell r="AF135" t="str">
            <v>Bacia Hidrográfica dos Rios Turvo - Santa Rosa - Santo Cristo</v>
          </cell>
          <cell r="AG135" t="str">
            <v>Sem denominação</v>
          </cell>
          <cell r="AH135" t="str">
            <v>-</v>
          </cell>
          <cell r="AI135" t="str">
            <v>Inhacorá</v>
          </cell>
          <cell r="AJ135" t="str">
            <v>Acesso via RS-342, próximo ao km 58.
Seguir em direção à sede do município de Inhacorá. Após a ponte sobre o rio Buricá virar à esquerda.
Trajeto em estrada não pavimentada de 10,3 km até o portão principal da CGH Buricá.
Placas identificando as direções para acesso à CGH Buricá estão instaladas ao longo das vias.</v>
          </cell>
          <cell r="AK135" t="str">
            <v>Inhacorá</v>
          </cell>
          <cell r="AL135" t="str">
            <v>energias2regulacao@gmail.com</v>
          </cell>
          <cell r="AM135">
            <v>5533326542</v>
          </cell>
          <cell r="AN135" t="str">
            <v>Não</v>
          </cell>
          <cell r="AO135" t="str">
            <v>-</v>
          </cell>
          <cell r="AP135" t="str">
            <v>Não</v>
          </cell>
          <cell r="AQ135" t="str">
            <v>-</v>
          </cell>
          <cell r="AR135" t="str">
            <v>-</v>
          </cell>
          <cell r="AS135" t="str">
            <v>-</v>
          </cell>
          <cell r="AT135" t="str">
            <v>-</v>
          </cell>
          <cell r="AU135" t="str">
            <v>-</v>
          </cell>
          <cell r="AV135" t="str">
            <v>Alexandre Bortolotto Tortato</v>
          </cell>
          <cell r="AW135" t="str">
            <v>020.391.189-00</v>
          </cell>
          <cell r="AX135" t="str">
            <v>Engenharia Civil</v>
          </cell>
          <cell r="AY135" t="str">
            <v>-</v>
          </cell>
          <cell r="AZ135" t="str">
            <v>Ponto 1</v>
          </cell>
          <cell r="BA135">
            <v>-27.8973113016424</v>
          </cell>
          <cell r="BB135">
            <v>-54.107644557952902</v>
          </cell>
        </row>
        <row r="136">
          <cell r="C136" t="str">
            <v>2017/000.678</v>
          </cell>
          <cell r="E136" t="str">
            <v>IJUI CENTENARIA GERACAO SPE LTDA</v>
          </cell>
          <cell r="F136" t="str">
            <v>12.819.365/0001-21</v>
          </cell>
          <cell r="G136" t="str">
            <v>Água Superficial</v>
          </cell>
          <cell r="H136" t="str">
            <v>Barragem de nível</v>
          </cell>
          <cell r="I136" t="str">
            <v>Cadastro apenas da barragem</v>
          </cell>
          <cell r="J136" t="str">
            <v>Outorga</v>
          </cell>
          <cell r="K136" t="str">
            <v>Indeferida</v>
          </cell>
          <cell r="L136" t="str">
            <v>-</v>
          </cell>
          <cell r="M136">
            <v>0</v>
          </cell>
          <cell r="N136">
            <v>43977</v>
          </cell>
          <cell r="O136" t="str">
            <v>-</v>
          </cell>
          <cell r="P136" t="str">
            <v>-</v>
          </cell>
          <cell r="Q136" t="str">
            <v>-</v>
          </cell>
          <cell r="R136" t="str">
            <v>-</v>
          </cell>
          <cell r="S136" t="str">
            <v>-</v>
          </cell>
          <cell r="T136" t="str">
            <v>-</v>
          </cell>
          <cell r="U136" t="str">
            <v>-</v>
          </cell>
          <cell r="V136" t="str">
            <v>-</v>
          </cell>
          <cell r="W136" t="str">
            <v>-</v>
          </cell>
          <cell r="X136" t="str">
            <v>-</v>
          </cell>
          <cell r="Y136" t="str">
            <v>-</v>
          </cell>
          <cell r="Z136" t="str">
            <v>-</v>
          </cell>
          <cell r="AA136" t="str">
            <v>-</v>
          </cell>
          <cell r="AB136" t="str">
            <v>-</v>
          </cell>
          <cell r="AC136" t="str">
            <v>-</v>
          </cell>
          <cell r="AD136">
            <v>26759</v>
          </cell>
          <cell r="AE136" t="str">
            <v>Aproveitamento hidrelétrico</v>
          </cell>
          <cell r="AF136" t="str">
            <v>Bacia Hidrográfica do Rio Ijuí</v>
          </cell>
          <cell r="AG136" t="str">
            <v>Rio Potiribu</v>
          </cell>
          <cell r="AH136" t="str">
            <v>-</v>
          </cell>
          <cell r="AI136" t="str">
            <v>Ijuí</v>
          </cell>
          <cell r="AJ136">
            <v>0</v>
          </cell>
          <cell r="AK136" t="str">
            <v>Ijuí</v>
          </cell>
          <cell r="AL136" t="str">
            <v>joao@ceriluz.com.br</v>
          </cell>
          <cell r="AM136">
            <v>5533319100</v>
          </cell>
          <cell r="AN136" t="str">
            <v>Não</v>
          </cell>
          <cell r="AO136" t="str">
            <v>-</v>
          </cell>
          <cell r="AP136" t="str">
            <v>Sim</v>
          </cell>
          <cell r="AQ136" t="str">
            <v>-</v>
          </cell>
          <cell r="AR136" t="str">
            <v>-</v>
          </cell>
          <cell r="AS136" t="str">
            <v>-</v>
          </cell>
          <cell r="AT136" t="str">
            <v>-</v>
          </cell>
          <cell r="AU136" t="str">
            <v>-</v>
          </cell>
          <cell r="AV136" t="str">
            <v>LUIZ NIEDERAURER</v>
          </cell>
          <cell r="AW136" t="str">
            <v>522.486.909-91</v>
          </cell>
          <cell r="AX136" t="str">
            <v>Engenharia Civil</v>
          </cell>
          <cell r="AY136">
            <v>420219304</v>
          </cell>
          <cell r="AZ136" t="str">
            <v>Ponto 1</v>
          </cell>
          <cell r="BA136">
            <v>-28.3713467861906</v>
          </cell>
          <cell r="BB136">
            <v>-53.8794412024506</v>
          </cell>
        </row>
        <row r="137">
          <cell r="M137"/>
        </row>
        <row r="138">
          <cell r="M138"/>
        </row>
        <row r="139">
          <cell r="M139">
            <v>0</v>
          </cell>
        </row>
        <row r="140">
          <cell r="M140">
            <v>0</v>
          </cell>
        </row>
      </sheetData>
      <sheetData sheetId="5"/>
      <sheetData sheetId="6"/>
      <sheetData sheetId="7"/>
      <sheetData sheetId="8">
        <row r="1">
          <cell r="C1" t="str">
            <v>Nome</v>
          </cell>
          <cell r="D1" t="str">
            <v>Estágio</v>
          </cell>
        </row>
        <row r="2">
          <cell r="C2" t="str">
            <v>Turvo 7</v>
          </cell>
          <cell r="D2" t="str">
            <v>Eixo Inventariado</v>
          </cell>
        </row>
        <row r="3">
          <cell r="C3" t="str">
            <v>Passo do Buraco</v>
          </cell>
          <cell r="D3" t="str">
            <v>Eixo Inventariado</v>
          </cell>
        </row>
        <row r="4">
          <cell r="C4" t="str">
            <v>Usina do Chapéu</v>
          </cell>
          <cell r="D4" t="str">
            <v>PB Aceito</v>
          </cell>
        </row>
        <row r="5">
          <cell r="C5" t="str">
            <v>Cinco Cachoeiras</v>
          </cell>
          <cell r="D5" t="str">
            <v>PB Aceito</v>
          </cell>
        </row>
        <row r="6">
          <cell r="C6" t="str">
            <v>Antas</v>
          </cell>
          <cell r="D6" t="str">
            <v>Eixo Inventariado</v>
          </cell>
        </row>
        <row r="7">
          <cell r="C7" t="str">
            <v>Laranjeiras</v>
          </cell>
          <cell r="D7" t="str">
            <v>Eixo Inventariado</v>
          </cell>
        </row>
        <row r="8">
          <cell r="C8" t="str">
            <v>Pinheiral</v>
          </cell>
        </row>
        <row r="9">
          <cell r="D9">
            <v>10</v>
          </cell>
        </row>
        <row r="10">
          <cell r="C10" t="str">
            <v>Moinho Velho</v>
          </cell>
          <cell r="D10" t="str">
            <v>PB em Elaboração</v>
          </cell>
        </row>
        <row r="11">
          <cell r="C11" t="str">
            <v>Santo Cristo I</v>
          </cell>
          <cell r="D11" t="str">
            <v>Eixo Inventariado</v>
          </cell>
        </row>
        <row r="12">
          <cell r="C12" t="str">
            <v>Palmeiras</v>
          </cell>
          <cell r="D12" t="str">
            <v>PB Aceito</v>
          </cell>
        </row>
        <row r="13">
          <cell r="C13" t="str">
            <v>Sabiá</v>
          </cell>
          <cell r="D13" t="str">
            <v>PB em Elaboração</v>
          </cell>
        </row>
        <row r="14">
          <cell r="C14" t="str">
            <v>São Miguel II</v>
          </cell>
          <cell r="D14" t="str">
            <v>PB Aceito</v>
          </cell>
        </row>
        <row r="15">
          <cell r="C15" t="str">
            <v>Jornalista Maria Helena</v>
          </cell>
          <cell r="D15" t="str">
            <v>PB Aceito</v>
          </cell>
        </row>
        <row r="16">
          <cell r="C16" t="str">
            <v>Eleutério</v>
          </cell>
          <cell r="D16" t="str">
            <v>PB Aceito</v>
          </cell>
        </row>
        <row r="17">
          <cell r="C17" t="str">
            <v>Passo da Pedra</v>
          </cell>
          <cell r="D17" t="str">
            <v>Eixo Inventariado</v>
          </cell>
        </row>
        <row r="18">
          <cell r="C18" t="str">
            <v>Cachoeira</v>
          </cell>
          <cell r="D18" t="str">
            <v>Eixo Inventariado</v>
          </cell>
        </row>
        <row r="19">
          <cell r="C19" t="str">
            <v>Favaretto</v>
          </cell>
          <cell r="D19" t="str">
            <v>Eixo Inventariado</v>
          </cell>
        </row>
        <row r="20">
          <cell r="C20" t="str">
            <v>Cerquinha I</v>
          </cell>
          <cell r="D20" t="str">
            <v>Eixo Inventariado</v>
          </cell>
        </row>
        <row r="21">
          <cell r="C21" t="str">
            <v>Abranjo II</v>
          </cell>
          <cell r="D21" t="str">
            <v>Eixo Inventariado</v>
          </cell>
        </row>
        <row r="22">
          <cell r="C22" t="str">
            <v>Barros Cassal</v>
          </cell>
          <cell r="D22" t="str">
            <v>Eixo Inventariado</v>
          </cell>
        </row>
        <row r="23">
          <cell r="C23" t="str">
            <v>Costa do Rio</v>
          </cell>
          <cell r="D23" t="str">
            <v>Eixo Inventariado</v>
          </cell>
        </row>
        <row r="24">
          <cell r="C24" t="str">
            <v>Três Capões</v>
          </cell>
          <cell r="D24" t="str">
            <v>Eixo Inventariado</v>
          </cell>
        </row>
        <row r="25">
          <cell r="C25" t="str">
            <v>Estrela do Sul</v>
          </cell>
          <cell r="D25" t="str">
            <v>Eixo Inventariado</v>
          </cell>
        </row>
        <row r="26">
          <cell r="C26" t="str">
            <v>Ilha do Lobo</v>
          </cell>
          <cell r="D26" t="str">
            <v>Eixo Inventariado</v>
          </cell>
        </row>
        <row r="27">
          <cell r="C27" t="str">
            <v>Barreirinho</v>
          </cell>
          <cell r="D27" t="str">
            <v>Eixo Inventariado</v>
          </cell>
        </row>
        <row r="28">
          <cell r="C28" t="str">
            <v>Caneleira</v>
          </cell>
          <cell r="D28" t="str">
            <v>Eixo Inventariado</v>
          </cell>
        </row>
        <row r="29">
          <cell r="C29" t="str">
            <v>Bela Vista</v>
          </cell>
          <cell r="D29" t="str">
            <v>Eixo Inventariado</v>
          </cell>
        </row>
        <row r="30">
          <cell r="C30" t="str">
            <v>Arroio Grande</v>
          </cell>
          <cell r="D30" t="str">
            <v>Eixo Inventariado</v>
          </cell>
        </row>
        <row r="31">
          <cell r="C31" t="str">
            <v>São Miguel</v>
          </cell>
          <cell r="D31" t="str">
            <v>Eixo Inventariado</v>
          </cell>
        </row>
        <row r="32">
          <cell r="C32" t="str">
            <v>Fiúza II</v>
          </cell>
          <cell r="D32" t="str">
            <v>Eixo Inventariado</v>
          </cell>
        </row>
        <row r="33">
          <cell r="C33" t="str">
            <v>Caravaggio</v>
          </cell>
          <cell r="D33" t="str">
            <v>Eixo Inventariado</v>
          </cell>
        </row>
        <row r="34">
          <cell r="C34" t="str">
            <v>Meia Luiza</v>
          </cell>
          <cell r="D34" t="str">
            <v>Eixo Inventariado</v>
          </cell>
        </row>
        <row r="35">
          <cell r="C35" t="str">
            <v>Nova Rio Branco</v>
          </cell>
          <cell r="D35" t="str">
            <v>Eixo Inventariado</v>
          </cell>
        </row>
        <row r="36">
          <cell r="C36" t="str">
            <v>Olaria</v>
          </cell>
          <cell r="D36" t="str">
            <v>Eixo Inventariado</v>
          </cell>
        </row>
        <row r="37">
          <cell r="C37" t="str">
            <v>Guabiju 1</v>
          </cell>
          <cell r="D37" t="str">
            <v>Eixo Inventariado</v>
          </cell>
        </row>
        <row r="38">
          <cell r="C38" t="str">
            <v>Invernadinha</v>
          </cell>
          <cell r="D38" t="str">
            <v>Desativado</v>
          </cell>
        </row>
        <row r="39">
          <cell r="C39" t="str">
            <v>Usina Velha</v>
          </cell>
          <cell r="D39" t="str">
            <v>Eixo Inventariado</v>
          </cell>
        </row>
        <row r="40">
          <cell r="C40" t="str">
            <v>Frederica</v>
          </cell>
          <cell r="D40" t="str">
            <v>Eixo Inventariado</v>
          </cell>
        </row>
        <row r="41">
          <cell r="C41" t="str">
            <v>Ponte do Império</v>
          </cell>
          <cell r="D41" t="str">
            <v>Eixo Inventariado</v>
          </cell>
        </row>
        <row r="42">
          <cell r="C42" t="str">
            <v>Quilombo</v>
          </cell>
          <cell r="D42" t="str">
            <v>Eixo Inventariado</v>
          </cell>
        </row>
        <row r="43">
          <cell r="C43" t="str">
            <v>Santo Cristo II</v>
          </cell>
          <cell r="D43" t="str">
            <v>Eixo Inventariado</v>
          </cell>
        </row>
        <row r="44">
          <cell r="C44" t="str">
            <v>Santo Cristo III</v>
          </cell>
          <cell r="D44" t="str">
            <v>Eixo Inventariado</v>
          </cell>
        </row>
        <row r="45">
          <cell r="C45" t="str">
            <v>Jaguari F</v>
          </cell>
          <cell r="D45" t="str">
            <v>Eixo Inventariado</v>
          </cell>
        </row>
        <row r="46">
          <cell r="C46" t="str">
            <v>Jaguari E</v>
          </cell>
          <cell r="D46" t="str">
            <v>Eixo Inventariado</v>
          </cell>
        </row>
        <row r="47">
          <cell r="C47" t="str">
            <v>Jaguari C</v>
          </cell>
          <cell r="D47" t="str">
            <v>Eixo Inventariado</v>
          </cell>
        </row>
        <row r="48">
          <cell r="C48" t="str">
            <v>Jaguari B</v>
          </cell>
          <cell r="D48" t="str">
            <v>Eixo Inventariado</v>
          </cell>
        </row>
        <row r="49">
          <cell r="C49" t="str">
            <v>Jaguari A</v>
          </cell>
          <cell r="D49" t="str">
            <v>Eixo Inventariado</v>
          </cell>
        </row>
        <row r="50">
          <cell r="C50" t="str">
            <v>Passo do Tibúrcio</v>
          </cell>
          <cell r="D50" t="str">
            <v>Eixo Inventariado</v>
          </cell>
        </row>
        <row r="51">
          <cell r="C51" t="str">
            <v>Porongos</v>
          </cell>
          <cell r="D51" t="str">
            <v>Eixo Inventariado</v>
          </cell>
        </row>
        <row r="52">
          <cell r="C52" t="str">
            <v>26°40'4</v>
          </cell>
        </row>
        <row r="53">
          <cell r="C53" t="str">
            <v>Pimentel</v>
          </cell>
          <cell r="D53" t="str">
            <v>Eixo Inventariado</v>
          </cell>
        </row>
        <row r="54">
          <cell r="C54" t="str">
            <v>Santa Isabel</v>
          </cell>
          <cell r="D54" t="str">
            <v>Eixo Inventariado</v>
          </cell>
        </row>
        <row r="55">
          <cell r="C55" t="str">
            <v>São Victor</v>
          </cell>
          <cell r="D55" t="str">
            <v>Eixo Inventariado</v>
          </cell>
        </row>
        <row r="56">
          <cell r="C56" t="str">
            <v>Santo Antônio</v>
          </cell>
          <cell r="D56" t="str">
            <v>Eixo Inventariado</v>
          </cell>
        </row>
        <row r="57">
          <cell r="C57" t="str">
            <v xml:space="preserve">Abaúna </v>
          </cell>
          <cell r="D57" t="str">
            <v>Operação</v>
          </cell>
        </row>
        <row r="58">
          <cell r="C58" t="str">
            <v>Avante</v>
          </cell>
          <cell r="D58" t="str">
            <v>Operação</v>
          </cell>
        </row>
        <row r="59">
          <cell r="C59" t="str">
            <v>Cafundó</v>
          </cell>
          <cell r="D59" t="str">
            <v>Operação</v>
          </cell>
        </row>
        <row r="60">
          <cell r="C60" t="str">
            <v>Guaporé</v>
          </cell>
          <cell r="D60" t="str">
            <v>Operação</v>
          </cell>
        </row>
        <row r="61">
          <cell r="C61" t="str">
            <v>Ivaí</v>
          </cell>
          <cell r="D61" t="str">
            <v>Operação</v>
          </cell>
        </row>
        <row r="62">
          <cell r="C62" t="str">
            <v>Nova Palma</v>
          </cell>
          <cell r="D62" t="str">
            <v>Operação</v>
          </cell>
        </row>
        <row r="63">
          <cell r="C63" t="str">
            <v xml:space="preserve">Picada 48 </v>
          </cell>
          <cell r="D63" t="str">
            <v>Operação</v>
          </cell>
        </row>
        <row r="64">
          <cell r="C64" t="str">
            <v>Rio Alegre</v>
          </cell>
          <cell r="D64" t="str">
            <v>Operação</v>
          </cell>
        </row>
        <row r="65">
          <cell r="C65" t="str">
            <v>Caxambu</v>
          </cell>
          <cell r="D65" t="str">
            <v>Operação</v>
          </cell>
        </row>
        <row r="66">
          <cell r="C66" t="str">
            <v>Rio Palmeiras</v>
          </cell>
          <cell r="D66" t="str">
            <v>Operação</v>
          </cell>
        </row>
        <row r="67">
          <cell r="C67" t="str">
            <v xml:space="preserve">Saltinho </v>
          </cell>
          <cell r="D67" t="str">
            <v>Operação</v>
          </cell>
        </row>
        <row r="68">
          <cell r="C68" t="str">
            <v>Sede (Ijuí)</v>
          </cell>
          <cell r="D68" t="str">
            <v>Operação</v>
          </cell>
        </row>
        <row r="69">
          <cell r="C69" t="str">
            <v>Toca</v>
          </cell>
          <cell r="D69" t="str">
            <v>Operação</v>
          </cell>
        </row>
        <row r="70">
          <cell r="C70" t="str">
            <v>Rio Fortaleza</v>
          </cell>
          <cell r="D70" t="str">
            <v>Operação</v>
          </cell>
        </row>
        <row r="71">
          <cell r="C71" t="str">
            <v>Turvo</v>
          </cell>
          <cell r="D71" t="str">
            <v>Operação</v>
          </cell>
        </row>
        <row r="72">
          <cell r="C72" t="str">
            <v>Barracão</v>
          </cell>
          <cell r="D72" t="str">
            <v>Operação</v>
          </cell>
        </row>
        <row r="73">
          <cell r="C73" t="str">
            <v>Rio Preto</v>
          </cell>
        </row>
        <row r="74">
          <cell r="C74" t="str">
            <v>85.906.329/0001-79</v>
          </cell>
        </row>
        <row r="75">
          <cell r="C75">
            <v>8</v>
          </cell>
        </row>
        <row r="76">
          <cell r="C76" t="str">
            <v>Posto</v>
          </cell>
          <cell r="D76" t="str">
            <v>Operação</v>
          </cell>
        </row>
        <row r="77">
          <cell r="C77" t="str">
            <v>Nilo Bonfante</v>
          </cell>
          <cell r="D77" t="str">
            <v>Operação</v>
          </cell>
        </row>
        <row r="78">
          <cell r="C78" t="str">
            <v>Claudino Fernando Picolli</v>
          </cell>
          <cell r="D78" t="str">
            <v>Operação</v>
          </cell>
        </row>
        <row r="79">
          <cell r="C79" t="str">
            <v>Estancado</v>
          </cell>
          <cell r="D79" t="str">
            <v>Operação</v>
          </cell>
        </row>
        <row r="80">
          <cell r="C80" t="str">
            <v>Catibiro</v>
          </cell>
          <cell r="D80" t="str">
            <v>Operação</v>
          </cell>
        </row>
        <row r="81">
          <cell r="C81" t="str">
            <v>Das Cabras</v>
          </cell>
          <cell r="D81" t="str">
            <v>Cancelado</v>
          </cell>
        </row>
        <row r="82">
          <cell r="C82" t="str">
            <v>Invernadinha</v>
          </cell>
          <cell r="D82" t="str">
            <v>Operação</v>
          </cell>
        </row>
        <row r="83">
          <cell r="C83" t="str">
            <v>Pontão</v>
          </cell>
          <cell r="D83" t="str">
            <v>Eixo Inventariado</v>
          </cell>
        </row>
        <row r="84">
          <cell r="C84" t="str">
            <v>Guajuvira</v>
          </cell>
          <cell r="D84" t="str">
            <v>PB em Elaboração</v>
          </cell>
        </row>
        <row r="85">
          <cell r="C85" t="str">
            <v>Cristo Rei</v>
          </cell>
          <cell r="D85" t="str">
            <v>Eixo Inventariado</v>
          </cell>
        </row>
        <row r="86">
          <cell r="C86" t="str">
            <v>Marinho</v>
          </cell>
          <cell r="D86" t="str">
            <v>Eixo Inventariado</v>
          </cell>
        </row>
        <row r="87">
          <cell r="C87" t="str">
            <v>Lagoa</v>
          </cell>
          <cell r="D87" t="str">
            <v>Eixo Inventariado</v>
          </cell>
        </row>
        <row r="88">
          <cell r="C88" t="str">
            <v>Aparecida</v>
          </cell>
          <cell r="D88" t="str">
            <v>Eixo Inventariado</v>
          </cell>
        </row>
        <row r="89">
          <cell r="C89" t="str">
            <v>Vale do Burati</v>
          </cell>
          <cell r="D89" t="str">
            <v>Eixo Inventariado</v>
          </cell>
        </row>
        <row r="90">
          <cell r="C90" t="str">
            <v>Buricá</v>
          </cell>
          <cell r="D90" t="str">
            <v>Operação</v>
          </cell>
        </row>
        <row r="91">
          <cell r="C91" t="str">
            <v>Dona Maria Piana</v>
          </cell>
          <cell r="D91" t="str">
            <v>Operação</v>
          </cell>
        </row>
        <row r="92">
          <cell r="C92" t="str">
            <v>Braga</v>
          </cell>
          <cell r="D92" t="str">
            <v>Operação</v>
          </cell>
        </row>
        <row r="93">
          <cell r="C93" t="str">
            <v>Moinho</v>
          </cell>
          <cell r="D93" t="str">
            <v>Operação</v>
          </cell>
        </row>
        <row r="94">
          <cell r="C94" t="str">
            <v>Cascata do Barreiro</v>
          </cell>
          <cell r="D94" t="str">
            <v>Operação</v>
          </cell>
        </row>
        <row r="95">
          <cell r="C95" t="str">
            <v>Touros III A</v>
          </cell>
          <cell r="D95" t="str">
            <v>Eixo Inventariado</v>
          </cell>
        </row>
        <row r="96">
          <cell r="C96" t="str">
            <v>Touros I</v>
          </cell>
          <cell r="D96" t="str">
            <v>Eixo Inventariado</v>
          </cell>
        </row>
        <row r="97">
          <cell r="C97" t="str">
            <v>Cerro Grande</v>
          </cell>
          <cell r="D97" t="str">
            <v>Eixo Inventariado</v>
          </cell>
        </row>
        <row r="98">
          <cell r="C98" t="str">
            <v>Erval Novo</v>
          </cell>
          <cell r="D98" t="str">
            <v>Eixo Inventariado</v>
          </cell>
        </row>
        <row r="99">
          <cell r="C99" t="str">
            <v>Erexim F</v>
          </cell>
          <cell r="D99" t="str">
            <v>Eixo Inventariado</v>
          </cell>
        </row>
        <row r="100">
          <cell r="C100" t="str">
            <v>Foz do Cara</v>
          </cell>
          <cell r="D100" t="str">
            <v>Eixo Inventariado</v>
          </cell>
        </row>
        <row r="101">
          <cell r="C101" t="str">
            <v>Carapai</v>
          </cell>
          <cell r="D101" t="str">
            <v>Eixo Inventariado</v>
          </cell>
        </row>
        <row r="102">
          <cell r="C102" t="str">
            <v>Guabiju 2</v>
          </cell>
          <cell r="D102" t="str">
            <v>Eixo Inventariado</v>
          </cell>
        </row>
        <row r="103">
          <cell r="C103" t="str">
            <v>Barroso</v>
          </cell>
          <cell r="D103" t="str">
            <v>Eixo Inventariado</v>
          </cell>
        </row>
        <row r="104">
          <cell r="C104" t="str">
            <v>Campo Alto</v>
          </cell>
          <cell r="D104" t="str">
            <v>Eixo Inventariado</v>
          </cell>
        </row>
        <row r="105">
          <cell r="C105" t="str">
            <v>São Sebastião</v>
          </cell>
          <cell r="D105" t="str">
            <v>Eixo Inventariado</v>
          </cell>
        </row>
        <row r="106">
          <cell r="C106" t="str">
            <v>São Jorge</v>
          </cell>
          <cell r="D106" t="str">
            <v>Eixo Inventariado</v>
          </cell>
        </row>
        <row r="107">
          <cell r="C107" t="str">
            <v>Glória</v>
          </cell>
          <cell r="D107" t="str">
            <v>Eixo Inventariado</v>
          </cell>
        </row>
        <row r="108">
          <cell r="C108" t="str">
            <v>Potreirinho</v>
          </cell>
          <cell r="D108" t="str">
            <v>Eixo Inventariado</v>
          </cell>
        </row>
        <row r="109">
          <cell r="C109" t="str">
            <v>Barra</v>
          </cell>
          <cell r="D109" t="str">
            <v>Revogado</v>
          </cell>
        </row>
        <row r="110">
          <cell r="C110" t="str">
            <v>Inhaporã</v>
          </cell>
          <cell r="D110" t="str">
            <v>Eixo Inventariado</v>
          </cell>
        </row>
        <row r="111">
          <cell r="C111" t="str">
            <v>Tapejara</v>
          </cell>
          <cell r="D111" t="str">
            <v>Construção não iniciada</v>
          </cell>
        </row>
        <row r="112">
          <cell r="C112" t="str">
            <v>Tapera</v>
          </cell>
          <cell r="D112" t="str">
            <v>Eixo Inventariado</v>
          </cell>
        </row>
        <row r="113">
          <cell r="C113" t="str">
            <v>Cerquinha IA</v>
          </cell>
          <cell r="D113" t="str">
            <v>Eixo Inventariado</v>
          </cell>
        </row>
        <row r="114">
          <cell r="C114" t="str">
            <v>Pé</v>
          </cell>
          <cell r="D114" t="str">
            <v>Eixo Inventariado</v>
          </cell>
        </row>
        <row r="115">
          <cell r="C115" t="str">
            <v>Trator</v>
          </cell>
          <cell r="D115" t="str">
            <v>Eixo Inventariado</v>
          </cell>
        </row>
        <row r="116">
          <cell r="C116" t="str">
            <v>Vanassi</v>
          </cell>
          <cell r="D116" t="str">
            <v>Eixo Inventariado</v>
          </cell>
        </row>
        <row r="117">
          <cell r="C117" t="str">
            <v>Morro</v>
          </cell>
          <cell r="D117" t="str">
            <v>Eixo Inventariado</v>
          </cell>
        </row>
        <row r="118">
          <cell r="C118" t="str">
            <v>Voltão</v>
          </cell>
          <cell r="D118" t="str">
            <v>PB em Elaboração</v>
          </cell>
        </row>
        <row r="119">
          <cell r="C119" t="str">
            <v>Mirim</v>
          </cell>
          <cell r="D119" t="str">
            <v>Eixo Inventariado</v>
          </cell>
        </row>
        <row r="120">
          <cell r="C120" t="str">
            <v>Itacaré</v>
          </cell>
          <cell r="D120" t="str">
            <v>Eixo Inventariado</v>
          </cell>
        </row>
        <row r="121">
          <cell r="C121" t="str">
            <v>Vale dos Vinhedos</v>
          </cell>
          <cell r="D121" t="str">
            <v>Eixo Inventariado</v>
          </cell>
        </row>
        <row r="122">
          <cell r="C122" t="str">
            <v>Ponto 13</v>
          </cell>
          <cell r="D122" t="str">
            <v>Eixo Inventariado</v>
          </cell>
        </row>
        <row r="123">
          <cell r="C123" t="str">
            <v>Gramado dos Francos</v>
          </cell>
          <cell r="D123" t="str">
            <v>PB Aceito</v>
          </cell>
        </row>
        <row r="124">
          <cell r="C124" t="str">
            <v>Gramado Xavier</v>
          </cell>
          <cell r="D124" t="str">
            <v>PB Aceito</v>
          </cell>
        </row>
        <row r="125">
          <cell r="C125" t="str">
            <v>Lagoão</v>
          </cell>
          <cell r="D125" t="str">
            <v>PB Aceito</v>
          </cell>
        </row>
        <row r="126">
          <cell r="C126" t="str">
            <v>Passo da Grama</v>
          </cell>
          <cell r="D126" t="str">
            <v>PB Aceito</v>
          </cell>
        </row>
        <row r="127">
          <cell r="C127" t="str">
            <v>Três Marias</v>
          </cell>
          <cell r="D127" t="str">
            <v>Eixo Inventariado</v>
          </cell>
        </row>
        <row r="128">
          <cell r="C128" t="str">
            <v>Touros IA</v>
          </cell>
          <cell r="D128" t="str">
            <v>Eixo Inventariado</v>
          </cell>
        </row>
        <row r="129">
          <cell r="C129" t="str">
            <v>Touros II</v>
          </cell>
          <cell r="D129" t="str">
            <v>Eixo Inventariado</v>
          </cell>
        </row>
        <row r="130">
          <cell r="C130" t="str">
            <v>Touros III</v>
          </cell>
          <cell r="D130" t="str">
            <v>Eixo Inventariado</v>
          </cell>
        </row>
        <row r="131">
          <cell r="C131" t="str">
            <v>Olaria</v>
          </cell>
          <cell r="D131" t="str">
            <v>PB em Elaboração</v>
          </cell>
        </row>
        <row r="132">
          <cell r="C132" t="str">
            <v>Volta Longa</v>
          </cell>
          <cell r="D132" t="str">
            <v>Eixo Inventariado</v>
          </cell>
        </row>
        <row r="133">
          <cell r="C133" t="str">
            <v>Despraiado</v>
          </cell>
          <cell r="D133" t="str">
            <v>PB Aceito</v>
          </cell>
        </row>
        <row r="134">
          <cell r="C134" t="str">
            <v>Fazenda Grande</v>
          </cell>
          <cell r="D134" t="str">
            <v>Eixo Inventariado</v>
          </cell>
        </row>
        <row r="135">
          <cell r="C135" t="str">
            <v>Serraria</v>
          </cell>
          <cell r="D135" t="str">
            <v>Eixo Inventariado</v>
          </cell>
        </row>
        <row r="136">
          <cell r="C136" t="str">
            <v>Suzana</v>
          </cell>
          <cell r="D136" t="str">
            <v>Eixo Inventariado</v>
          </cell>
        </row>
        <row r="137">
          <cell r="C137" t="str">
            <v>Tigre</v>
          </cell>
          <cell r="D137" t="str">
            <v>Eixo Inventariado</v>
          </cell>
        </row>
        <row r="138">
          <cell r="C138" t="str">
            <v>Trabuco</v>
          </cell>
          <cell r="D138" t="str">
            <v>Operação</v>
          </cell>
        </row>
        <row r="139">
          <cell r="C139" t="str">
            <v>Cascata das Andorinhas</v>
          </cell>
          <cell r="D139" t="str">
            <v>Operação</v>
          </cell>
        </row>
        <row r="140">
          <cell r="C140" t="str">
            <v>Rio Jangada</v>
          </cell>
          <cell r="D140">
            <v>3</v>
          </cell>
        </row>
        <row r="141">
          <cell r="C141" t="str">
            <v>Dona Mirian</v>
          </cell>
          <cell r="D141" t="str">
            <v>Operação</v>
          </cell>
        </row>
        <row r="142">
          <cell r="C142" t="str">
            <v>Frederico João Cerutti SA</v>
          </cell>
          <cell r="D142" t="str">
            <v>Operação</v>
          </cell>
        </row>
        <row r="143">
          <cell r="C143" t="str">
            <v xml:space="preserve">Andorinhas </v>
          </cell>
          <cell r="D143" t="str">
            <v>Operação</v>
          </cell>
        </row>
        <row r="144">
          <cell r="C144" t="str">
            <v>Cascata do Pinheirinho</v>
          </cell>
          <cell r="D144" t="str">
            <v>Operação</v>
          </cell>
        </row>
        <row r="145">
          <cell r="C145" t="str">
            <v>Águas Termais da Cascata Nazzari</v>
          </cell>
          <cell r="D145" t="str">
            <v>Operação</v>
          </cell>
        </row>
        <row r="146">
          <cell r="C146" t="str">
            <v>Fazenda Santa Sofia</v>
          </cell>
          <cell r="D146" t="str">
            <v>Operação</v>
          </cell>
        </row>
        <row r="147">
          <cell r="C147" t="str">
            <v>Pirapó</v>
          </cell>
          <cell r="D147" t="str">
            <v>Operação</v>
          </cell>
        </row>
        <row r="148">
          <cell r="C148" t="str">
            <v>Linha Granja Velha</v>
          </cell>
          <cell r="D148" t="str">
            <v>Operação</v>
          </cell>
        </row>
        <row r="149">
          <cell r="C149" t="str">
            <v>Carlos Bevilácqua</v>
          </cell>
          <cell r="D149" t="str">
            <v>Operação</v>
          </cell>
        </row>
        <row r="150">
          <cell r="C150" t="str">
            <v>Caraguatá</v>
          </cell>
          <cell r="D150" t="str">
            <v>Operação</v>
          </cell>
        </row>
        <row r="151">
          <cell r="C151" t="str">
            <v>Do Parque</v>
          </cell>
          <cell r="D151" t="str">
            <v>Operação</v>
          </cell>
        </row>
        <row r="152">
          <cell r="C152" t="str">
            <v>Caa-Yari</v>
          </cell>
          <cell r="D152" t="str">
            <v>Operação</v>
          </cell>
        </row>
        <row r="153">
          <cell r="C153" t="str">
            <v>Uzina do Maringa</v>
          </cell>
          <cell r="D153" t="str">
            <v>Operação</v>
          </cell>
        </row>
        <row r="154">
          <cell r="C154" t="str">
            <v>Camargo</v>
          </cell>
          <cell r="D154" t="str">
            <v>Operação</v>
          </cell>
        </row>
        <row r="155">
          <cell r="C155" t="str">
            <v>Braço Esquerdo</v>
          </cell>
        </row>
        <row r="156">
          <cell r="C156" t="str">
            <v>08.686.406/0001-81</v>
          </cell>
          <cell r="D156" t="str">
            <v>Operação</v>
          </cell>
        </row>
        <row r="157">
          <cell r="C157" t="str">
            <v>Boa Vista</v>
          </cell>
          <cell r="D157" t="str">
            <v>Operação</v>
          </cell>
        </row>
        <row r="158">
          <cell r="C158" t="str">
            <v>Taipinha</v>
          </cell>
          <cell r="D158" t="str">
            <v>Operação</v>
          </cell>
        </row>
        <row r="159">
          <cell r="C159" t="str">
            <v>Bertussi</v>
          </cell>
          <cell r="D159" t="str">
            <v>Operação</v>
          </cell>
        </row>
        <row r="160">
          <cell r="C160" t="str">
            <v>\\geo\geo\SIPH\Tabelas_Vazao\30794.csv</v>
          </cell>
        </row>
        <row r="161">
          <cell r="C161" t="str">
            <v>Galópolis</v>
          </cell>
          <cell r="D161" t="str">
            <v>Operação</v>
          </cell>
        </row>
        <row r="162">
          <cell r="C162" t="str">
            <v>Giovelli Cia</v>
          </cell>
          <cell r="D162" t="str">
            <v>Operação</v>
          </cell>
        </row>
        <row r="163">
          <cell r="C163" t="str">
            <v>Usina Backes</v>
          </cell>
          <cell r="D163" t="str">
            <v>Operação</v>
          </cell>
        </row>
        <row r="164">
          <cell r="C164" t="str">
            <v>Tabajara</v>
          </cell>
          <cell r="D164" t="str">
            <v>Eixo Inventariado</v>
          </cell>
        </row>
        <row r="165">
          <cell r="C165" t="str">
            <v>Linha São Paulo</v>
          </cell>
          <cell r="D165" t="str">
            <v>Eixo Inventariado</v>
          </cell>
        </row>
        <row r="166">
          <cell r="C166" t="str">
            <v>Touros V</v>
          </cell>
          <cell r="D166" t="str">
            <v>PB em Elaboração</v>
          </cell>
        </row>
        <row r="167">
          <cell r="C167" t="str">
            <v>Esquina Becker</v>
          </cell>
          <cell r="D167" t="str">
            <v>Eixo Inventariado</v>
          </cell>
        </row>
        <row r="168">
          <cell r="C168" t="str">
            <v>Rincão Pinheiros</v>
          </cell>
          <cell r="D168" t="str">
            <v>Eixo Inventariado</v>
          </cell>
        </row>
        <row r="169">
          <cell r="C169" t="str">
            <v>Ramada</v>
          </cell>
          <cell r="D169" t="str">
            <v>Eixo Inventariado</v>
          </cell>
        </row>
        <row r="170">
          <cell r="C170" t="str">
            <v>Divisa</v>
          </cell>
          <cell r="D170" t="str">
            <v>Eixo Inventariado</v>
          </cell>
        </row>
        <row r="171">
          <cell r="C171" t="str">
            <v>Palmeiras IIIb</v>
          </cell>
          <cell r="D171" t="str">
            <v>Eixo Inventariado</v>
          </cell>
        </row>
        <row r="172">
          <cell r="C172" t="str">
            <v>Palmeiras V</v>
          </cell>
          <cell r="D172" t="str">
            <v>Eixo Inventariado</v>
          </cell>
        </row>
        <row r="173">
          <cell r="C173" t="str">
            <v>São Pedro</v>
          </cell>
          <cell r="D173" t="str">
            <v>Eixo Inventariado</v>
          </cell>
        </row>
        <row r="174">
          <cell r="C174" t="str">
            <v>Do Park</v>
          </cell>
        </row>
        <row r="175">
          <cell r="C175" t="str">
            <v>453.211.329-68, 086.460.509-98, 08.476.560/0001-29</v>
          </cell>
          <cell r="D175">
            <v>10</v>
          </cell>
        </row>
        <row r="176">
          <cell r="C176" t="str">
            <v>Mambuca</v>
          </cell>
          <cell r="D176" t="str">
            <v>Operação</v>
          </cell>
        </row>
        <row r="177">
          <cell r="C177" t="str">
            <v>Osvaldo Dino Pigozzi</v>
          </cell>
          <cell r="D177" t="str">
            <v>Operação</v>
          </cell>
        </row>
        <row r="178">
          <cell r="C178" t="str">
            <v xml:space="preserve">RP 1 </v>
          </cell>
          <cell r="D178" t="str">
            <v>Operação</v>
          </cell>
        </row>
        <row r="179">
          <cell r="C179" t="str">
            <v>Passo do Cervo</v>
          </cell>
          <cell r="D179" t="str">
            <v>Operação</v>
          </cell>
        </row>
        <row r="180">
          <cell r="C180" t="str">
            <v>São José</v>
          </cell>
          <cell r="D180" t="str">
            <v>Desativado</v>
          </cell>
        </row>
        <row r="181">
          <cell r="C181" t="str">
            <v>Arroio da Mulada</v>
          </cell>
          <cell r="D181" t="str">
            <v>Desativado</v>
          </cell>
        </row>
        <row r="182">
          <cell r="C182" t="str">
            <v>Santo Antônio de Casca</v>
          </cell>
          <cell r="D182" t="str">
            <v>Operação</v>
          </cell>
        </row>
        <row r="183">
          <cell r="C183" t="str">
            <v>Morrinhos</v>
          </cell>
          <cell r="D183" t="str">
            <v>Revogado</v>
          </cell>
        </row>
        <row r="184">
          <cell r="C184" t="str">
            <v>Parque da Cachoeira</v>
          </cell>
          <cell r="D184" t="str">
            <v>Operação</v>
          </cell>
        </row>
        <row r="185">
          <cell r="C185" t="str">
            <v>Divisa II</v>
          </cell>
          <cell r="D185" t="str">
            <v>Desativado</v>
          </cell>
        </row>
        <row r="186">
          <cell r="C186" t="str">
            <v>Divisa I</v>
          </cell>
          <cell r="D186" t="str">
            <v>Desativado</v>
          </cell>
        </row>
        <row r="187">
          <cell r="C187" t="str">
            <v xml:space="preserve">Caçapava do Sul </v>
          </cell>
          <cell r="D187" t="str">
            <v>Extinta</v>
          </cell>
        </row>
        <row r="188">
          <cell r="C188" t="str">
            <v>Faxinal</v>
          </cell>
          <cell r="D188" t="str">
            <v>Operação</v>
          </cell>
        </row>
        <row r="189">
          <cell r="C189" t="str">
            <v>Primavera do Rio Turvo</v>
          </cell>
          <cell r="D189" t="str">
            <v>Construção não iniciada</v>
          </cell>
        </row>
        <row r="190">
          <cell r="C190" t="str">
            <v>Jardim</v>
          </cell>
          <cell r="D190" t="str">
            <v>Operação</v>
          </cell>
        </row>
        <row r="191">
          <cell r="C191" t="str">
            <v>Arroio da Reserva</v>
          </cell>
          <cell r="D191" t="str">
            <v>Eixo Inventariado</v>
          </cell>
        </row>
        <row r="192">
          <cell r="C192" t="str">
            <v>Saltinho</v>
          </cell>
          <cell r="D192" t="str">
            <v>DRS</v>
          </cell>
        </row>
        <row r="193">
          <cell r="C193" t="str">
            <v>Salto Guassupi</v>
          </cell>
          <cell r="D193" t="str">
            <v>Construção</v>
          </cell>
        </row>
        <row r="194">
          <cell r="C194" t="str">
            <v>Paraíso</v>
          </cell>
          <cell r="D194" t="str">
            <v>Eixo Inventariado</v>
          </cell>
        </row>
        <row r="195">
          <cell r="C195" t="str">
            <v>Arranca Toco</v>
          </cell>
          <cell r="D195" t="str">
            <v>Eixo Inventariado</v>
          </cell>
        </row>
        <row r="196">
          <cell r="C196" t="str">
            <v>Nova Esperança</v>
          </cell>
          <cell r="D196" t="str">
            <v>Eixo Inventariado</v>
          </cell>
        </row>
        <row r="197">
          <cell r="C197" t="str">
            <v>Marau</v>
          </cell>
          <cell r="D197" t="str">
            <v>Eixo Inventariado</v>
          </cell>
        </row>
        <row r="198">
          <cell r="C198" t="str">
            <v>Matreiro</v>
          </cell>
          <cell r="D198" t="str">
            <v>Eixo Inventariado</v>
          </cell>
        </row>
        <row r="199">
          <cell r="C199" t="str">
            <v>Vale Fundo</v>
          </cell>
          <cell r="D199" t="str">
            <v>DRS</v>
          </cell>
        </row>
        <row r="200">
          <cell r="C200" t="str">
            <v>Foz do Jacutinga</v>
          </cell>
          <cell r="D200" t="str">
            <v>DRS</v>
          </cell>
        </row>
        <row r="201">
          <cell r="C201" t="str">
            <v>Forquilha I</v>
          </cell>
          <cell r="D201" t="str">
            <v>PB em Elaboração</v>
          </cell>
        </row>
        <row r="202">
          <cell r="C202" t="str">
            <v>Forquilha II</v>
          </cell>
          <cell r="D202" t="str">
            <v>DRS</v>
          </cell>
        </row>
        <row r="203">
          <cell r="C203" t="str">
            <v>Forquilha IV - Luciano Barancelli</v>
          </cell>
          <cell r="D203" t="str">
            <v>Construção</v>
          </cell>
        </row>
        <row r="204">
          <cell r="C204" t="str">
            <v>Vale do Leite</v>
          </cell>
        </row>
        <row r="205">
          <cell r="C205" t="str">
            <v xml:space="preserve"> Geopar - Participações Ltda.</v>
          </cell>
          <cell r="D205" t="str">
            <v>DRS</v>
          </cell>
        </row>
        <row r="206">
          <cell r="C206" t="str">
            <v>Cabrito</v>
          </cell>
          <cell r="D206" t="str">
            <v>PB Aceito</v>
          </cell>
        </row>
        <row r="207">
          <cell r="C207" t="str">
            <v>Silveira III</v>
          </cell>
          <cell r="D207" t="str">
            <v>Construção não iniciada</v>
          </cell>
        </row>
        <row r="208">
          <cell r="C208" t="str">
            <v>Taquaruçu</v>
          </cell>
          <cell r="D208" t="str">
            <v>Eixo Inventariado</v>
          </cell>
        </row>
        <row r="209">
          <cell r="C209" t="str">
            <v>Igrejinha</v>
          </cell>
          <cell r="D209" t="str">
            <v>Pré-Cadastro</v>
          </cell>
        </row>
        <row r="210">
          <cell r="C210" t="str">
            <v>Turvo 18</v>
          </cell>
          <cell r="D210" t="str">
            <v>DRS</v>
          </cell>
        </row>
        <row r="211">
          <cell r="C211" t="str">
            <v>Santana 1</v>
          </cell>
          <cell r="D211" t="str">
            <v>PB Aceito</v>
          </cell>
        </row>
        <row r="212">
          <cell r="C212" t="str">
            <v>Tio Hugo</v>
          </cell>
          <cell r="D212" t="str">
            <v>Construção não iniciada</v>
          </cell>
        </row>
        <row r="213">
          <cell r="C213" t="str">
            <v>São Pedro</v>
          </cell>
          <cell r="D213" t="str">
            <v>PB em Elaboração</v>
          </cell>
        </row>
        <row r="214">
          <cell r="C214" t="str">
            <v>Linha Pinhal</v>
          </cell>
          <cell r="D214" t="str">
            <v>DRS</v>
          </cell>
        </row>
        <row r="215">
          <cell r="C215" t="str">
            <v>Linha Carvalho</v>
          </cell>
          <cell r="D215" t="str">
            <v>DRS</v>
          </cell>
        </row>
        <row r="216">
          <cell r="C216" t="str">
            <v>Foz do Biriba</v>
          </cell>
          <cell r="D216" t="str">
            <v>DRS</v>
          </cell>
        </row>
        <row r="217">
          <cell r="C217" t="str">
            <v>Rincão</v>
          </cell>
          <cell r="D217" t="str">
            <v>Construção</v>
          </cell>
        </row>
        <row r="218">
          <cell r="C218" t="str">
            <v>Vinte Tiros</v>
          </cell>
          <cell r="D218" t="str">
            <v>DRS</v>
          </cell>
        </row>
        <row r="219">
          <cell r="C219" t="str">
            <v>dos Gatos</v>
          </cell>
          <cell r="D219" t="str">
            <v>DRS</v>
          </cell>
        </row>
        <row r="220">
          <cell r="C220" t="str">
            <v>dos Morros</v>
          </cell>
          <cell r="D220" t="str">
            <v>DRS</v>
          </cell>
        </row>
        <row r="221">
          <cell r="C221" t="str">
            <v>Umbu</v>
          </cell>
          <cell r="D221" t="str">
            <v>DRS</v>
          </cell>
        </row>
        <row r="222">
          <cell r="C222" t="str">
            <v>Bico de Pato</v>
          </cell>
          <cell r="D222" t="str">
            <v>DRS</v>
          </cell>
        </row>
        <row r="223">
          <cell r="C223" t="str">
            <v>Sede II</v>
          </cell>
          <cell r="D223" t="str">
            <v>Construção</v>
          </cell>
        </row>
        <row r="224">
          <cell r="C224" t="str">
            <v>Turvo 13</v>
          </cell>
          <cell r="D224" t="str">
            <v>DRS</v>
          </cell>
        </row>
        <row r="225">
          <cell r="C225" t="str">
            <v>Bonasera</v>
          </cell>
          <cell r="D225" t="str">
            <v>DRS</v>
          </cell>
        </row>
        <row r="226">
          <cell r="C226" t="str">
            <v>Serrinha II</v>
          </cell>
          <cell r="D226" t="str">
            <v>Eixo Inventariado</v>
          </cell>
        </row>
        <row r="227">
          <cell r="C227" t="str">
            <v>Duque de Caxias</v>
          </cell>
          <cell r="D227" t="str">
            <v>DRS</v>
          </cell>
        </row>
        <row r="228">
          <cell r="C228" t="str">
            <v>Foz do Prata</v>
          </cell>
          <cell r="D228" t="str">
            <v>DRS</v>
          </cell>
        </row>
        <row r="229">
          <cell r="C229" t="str">
            <v>Linha Tafona</v>
          </cell>
          <cell r="D229" t="str">
            <v>DRS</v>
          </cell>
        </row>
        <row r="230">
          <cell r="C230" t="str">
            <v>Foz do Segredinho</v>
          </cell>
          <cell r="D230" t="str">
            <v>DRS</v>
          </cell>
        </row>
        <row r="231">
          <cell r="C231" t="str">
            <v>Chapada</v>
          </cell>
          <cell r="D231" t="str">
            <v>Eixo Inventariado</v>
          </cell>
        </row>
        <row r="232">
          <cell r="C232" t="str">
            <v>Cerquinha IB</v>
          </cell>
          <cell r="D232" t="str">
            <v>Eixo Inventariado</v>
          </cell>
        </row>
        <row r="233">
          <cell r="C233" t="str">
            <v>Bom Sossego</v>
          </cell>
          <cell r="D233" t="str">
            <v>Eixo Inventariado</v>
          </cell>
        </row>
        <row r="234">
          <cell r="C234" t="str">
            <v>Bonito</v>
          </cell>
          <cell r="D234" t="str">
            <v>Eixo Inventariado</v>
          </cell>
        </row>
        <row r="235">
          <cell r="C235" t="str">
            <v>Rio Jaguassango</v>
          </cell>
          <cell r="D235" t="str">
            <v>Eixo Inventariado</v>
          </cell>
        </row>
        <row r="236">
          <cell r="C236" t="str">
            <v>Campestre</v>
          </cell>
          <cell r="D236" t="str">
            <v>Eixo Inventariado</v>
          </cell>
        </row>
        <row r="237">
          <cell r="C237" t="str">
            <v>Piratinim</v>
          </cell>
          <cell r="D237" t="str">
            <v>Eixo Inventariado</v>
          </cell>
        </row>
        <row r="238">
          <cell r="C238" t="str">
            <v>Rincão de Porto Alegre</v>
          </cell>
          <cell r="D238" t="str">
            <v>Eixo Inventariado</v>
          </cell>
        </row>
        <row r="239">
          <cell r="C239" t="str">
            <v>Erexim B</v>
          </cell>
          <cell r="D239" t="str">
            <v>Eixo Inventariado</v>
          </cell>
        </row>
        <row r="240">
          <cell r="C240" t="str">
            <v>Passo das Carretas</v>
          </cell>
          <cell r="D240" t="str">
            <v>Eixo Inventariado</v>
          </cell>
        </row>
        <row r="241">
          <cell r="C241" t="str">
            <v>Maria Santa</v>
          </cell>
          <cell r="D241" t="str">
            <v>PB Aceito</v>
          </cell>
        </row>
        <row r="242">
          <cell r="C242" t="str">
            <v>Rincão do Fundo</v>
          </cell>
          <cell r="D242" t="str">
            <v>Revogado</v>
          </cell>
        </row>
        <row r="243">
          <cell r="C243" t="str">
            <v>Santana 3A</v>
          </cell>
          <cell r="D243" t="str">
            <v>DRS</v>
          </cell>
        </row>
        <row r="244">
          <cell r="C244" t="str">
            <v>Pião</v>
          </cell>
          <cell r="D244" t="str">
            <v>DRS</v>
          </cell>
        </row>
        <row r="245">
          <cell r="C245" t="str">
            <v>Matemático</v>
          </cell>
          <cell r="D245" t="str">
            <v>Revogado</v>
          </cell>
        </row>
        <row r="246">
          <cell r="C246" t="str">
            <v>Piraquete</v>
          </cell>
          <cell r="D246" t="str">
            <v>Revogado</v>
          </cell>
        </row>
        <row r="247">
          <cell r="C247" t="str">
            <v>São Marcos</v>
          </cell>
          <cell r="D247" t="str">
            <v>Revogado</v>
          </cell>
        </row>
        <row r="248">
          <cell r="C248" t="str">
            <v>São Manuel</v>
          </cell>
          <cell r="D248" t="str">
            <v>Revogado</v>
          </cell>
        </row>
        <row r="249">
          <cell r="C249" t="str">
            <v>São Bernardo</v>
          </cell>
          <cell r="D249" t="str">
            <v>Revogado</v>
          </cell>
        </row>
        <row r="250">
          <cell r="C250" t="str">
            <v>São José</v>
          </cell>
          <cell r="D250" t="str">
            <v>Revogado</v>
          </cell>
        </row>
        <row r="251">
          <cell r="C251" t="str">
            <v>Tigre Alto</v>
          </cell>
          <cell r="D251" t="str">
            <v>DRS</v>
          </cell>
        </row>
        <row r="252">
          <cell r="C252" t="str">
            <v>Espigão Preto</v>
          </cell>
          <cell r="D252" t="str">
            <v>Revogado</v>
          </cell>
        </row>
        <row r="253">
          <cell r="C253" t="str">
            <v>Santo Anjo</v>
          </cell>
          <cell r="D253" t="str">
            <v>PB Aceito</v>
          </cell>
        </row>
        <row r="254">
          <cell r="C254" t="str">
            <v>Guatambú</v>
          </cell>
          <cell r="D254" t="str">
            <v>DRS</v>
          </cell>
        </row>
        <row r="255">
          <cell r="C255" t="str">
            <v>São Vicente Alto</v>
          </cell>
          <cell r="D255" t="str">
            <v>PB Aceito</v>
          </cell>
        </row>
        <row r="256">
          <cell r="C256" t="str">
            <v>Rincão Ventura</v>
          </cell>
          <cell r="D256" t="str">
            <v>Eixo Inventariado</v>
          </cell>
        </row>
        <row r="257">
          <cell r="C257" t="str">
            <v>Santana 2</v>
          </cell>
          <cell r="D257" t="str">
            <v>Eixo Inventariado</v>
          </cell>
        </row>
        <row r="258">
          <cell r="C258" t="str">
            <v>Piraçucê</v>
          </cell>
          <cell r="D258" t="str">
            <v>Eixo Inventariado</v>
          </cell>
        </row>
        <row r="259">
          <cell r="C259" t="str">
            <v>Estribo</v>
          </cell>
          <cell r="D259" t="str">
            <v>Eixo Inventariado</v>
          </cell>
        </row>
        <row r="260">
          <cell r="C260" t="str">
            <v>Grotão</v>
          </cell>
          <cell r="D260" t="str">
            <v>Eixo Inventariado</v>
          </cell>
        </row>
        <row r="261">
          <cell r="C261" t="str">
            <v>Vacaria</v>
          </cell>
          <cell r="D261" t="str">
            <v>Revogado</v>
          </cell>
        </row>
        <row r="262">
          <cell r="C262" t="str">
            <v>São Xavier</v>
          </cell>
          <cell r="D262" t="str">
            <v>Eixo Inventariado</v>
          </cell>
        </row>
        <row r="263">
          <cell r="C263" t="str">
            <v>Passo Novo</v>
          </cell>
          <cell r="D263" t="str">
            <v>Eixo Inventariado</v>
          </cell>
        </row>
        <row r="264">
          <cell r="C264" t="str">
            <v>Icamaquã</v>
          </cell>
          <cell r="D264" t="str">
            <v>Eixo Inventariado</v>
          </cell>
        </row>
        <row r="265">
          <cell r="C265" t="str">
            <v>Igreja Baixa</v>
          </cell>
          <cell r="D265" t="str">
            <v>Eixo Inventariado</v>
          </cell>
        </row>
        <row r="266">
          <cell r="C266" t="str">
            <v>Rio Inhacapetum</v>
          </cell>
          <cell r="D266" t="str">
            <v>Eixo Inventariado</v>
          </cell>
        </row>
        <row r="267">
          <cell r="C267" t="str">
            <v>São Valentim</v>
          </cell>
          <cell r="D267" t="str">
            <v>Eixo Inventariado</v>
          </cell>
        </row>
        <row r="268">
          <cell r="C268" t="str">
            <v>Nova Prata</v>
          </cell>
          <cell r="D268" t="str">
            <v>Eixo Inventariado</v>
          </cell>
        </row>
        <row r="269">
          <cell r="C269" t="str">
            <v>Capigui</v>
          </cell>
          <cell r="D269" t="str">
            <v>Operação</v>
          </cell>
        </row>
        <row r="270">
          <cell r="C270" t="str">
            <v>Cotovelo do Jacuí</v>
          </cell>
          <cell r="D270" t="str">
            <v>Operação</v>
          </cell>
        </row>
        <row r="271">
          <cell r="C271" t="str">
            <v xml:space="preserve">Mata Cobra </v>
          </cell>
          <cell r="D271" t="str">
            <v>Operação</v>
          </cell>
        </row>
        <row r="272">
          <cell r="C272" t="str">
            <v>Passo do Meio</v>
          </cell>
          <cell r="D272" t="str">
            <v>Operação</v>
          </cell>
        </row>
        <row r="273">
          <cell r="C273" t="str">
            <v>Cotiporã</v>
          </cell>
          <cell r="D273" t="str">
            <v>Operação</v>
          </cell>
        </row>
        <row r="274">
          <cell r="C274" t="str">
            <v>Caçador</v>
          </cell>
          <cell r="D274" t="str">
            <v>Operação</v>
          </cell>
        </row>
        <row r="275">
          <cell r="C275" t="str">
            <v>Ferradura</v>
          </cell>
          <cell r="D275" t="str">
            <v>Operação</v>
          </cell>
        </row>
        <row r="276">
          <cell r="C276" t="str">
            <v>Carlos Gonzatto</v>
          </cell>
          <cell r="D276" t="str">
            <v>Operação</v>
          </cell>
        </row>
        <row r="277">
          <cell r="C277" t="str">
            <v>Esmeralda</v>
          </cell>
          <cell r="D277" t="str">
            <v>Operação</v>
          </cell>
        </row>
        <row r="278">
          <cell r="C278" t="str">
            <v>São Bernardo</v>
          </cell>
          <cell r="D278" t="str">
            <v>Operação</v>
          </cell>
        </row>
        <row r="279">
          <cell r="C279" t="str">
            <v>Monte Cuco</v>
          </cell>
          <cell r="D279" t="str">
            <v>Construção não iniciada</v>
          </cell>
        </row>
        <row r="280">
          <cell r="C280" t="str">
            <v>Quebrada Funda</v>
          </cell>
          <cell r="D280" t="str">
            <v>PB Aprovado</v>
          </cell>
        </row>
        <row r="281">
          <cell r="C281" t="str">
            <v>Palanquinho</v>
          </cell>
          <cell r="D281" t="str">
            <v>Operação</v>
          </cell>
        </row>
        <row r="282">
          <cell r="C282" t="str">
            <v>Criúva</v>
          </cell>
          <cell r="D282" t="str">
            <v>Operação</v>
          </cell>
        </row>
        <row r="283">
          <cell r="C283" t="str">
            <v>Boa Fé</v>
          </cell>
          <cell r="D283" t="str">
            <v>Operação</v>
          </cell>
        </row>
        <row r="284">
          <cell r="C284" t="str">
            <v>São Paulo</v>
          </cell>
          <cell r="D284" t="str">
            <v>Operação</v>
          </cell>
        </row>
        <row r="285">
          <cell r="C285" t="str">
            <v>Autódromo</v>
          </cell>
          <cell r="D285" t="str">
            <v>Operação</v>
          </cell>
        </row>
        <row r="286">
          <cell r="C286" t="str">
            <v>Rio São Marcos</v>
          </cell>
          <cell r="D286" t="str">
            <v>Operação</v>
          </cell>
        </row>
        <row r="287">
          <cell r="C287" t="str">
            <v>Engenheiro Ernesto Jorge Dreher</v>
          </cell>
          <cell r="D287" t="str">
            <v>Operação</v>
          </cell>
        </row>
        <row r="288">
          <cell r="C288" t="str">
            <v>Galópolis</v>
          </cell>
        </row>
        <row r="289">
          <cell r="C289" t="str">
            <v>09.113.777/0001-37</v>
          </cell>
          <cell r="D289" t="str">
            <v>Operação</v>
          </cell>
        </row>
        <row r="290">
          <cell r="C290" t="str">
            <v>Moinho</v>
          </cell>
          <cell r="D290" t="str">
            <v>Operação</v>
          </cell>
        </row>
        <row r="291">
          <cell r="C291" t="str">
            <v>Rio dos Índios</v>
          </cell>
          <cell r="D291" t="str">
            <v>Operação</v>
          </cell>
        </row>
        <row r="292">
          <cell r="C292" t="str">
            <v>Tambaú</v>
          </cell>
          <cell r="D292" t="str">
            <v>Operação</v>
          </cell>
        </row>
        <row r="293">
          <cell r="C293" t="str">
            <v>Rastro de Auto</v>
          </cell>
          <cell r="D293" t="str">
            <v>Operação</v>
          </cell>
        </row>
        <row r="294">
          <cell r="C294" t="str">
            <v>Serra dos Cavalinhos II</v>
          </cell>
          <cell r="D294" t="str">
            <v>Operação</v>
          </cell>
        </row>
        <row r="295">
          <cell r="C295" t="str">
            <v>RS-155</v>
          </cell>
          <cell r="D295" t="str">
            <v>Operação</v>
          </cell>
        </row>
        <row r="296">
          <cell r="C296" t="str">
            <v>Passo do Inferno</v>
          </cell>
          <cell r="D296" t="str">
            <v>Operação</v>
          </cell>
        </row>
        <row r="297">
          <cell r="C297" t="str">
            <v>Salto Forqueta</v>
          </cell>
          <cell r="D297" t="str">
            <v>Operação</v>
          </cell>
        </row>
        <row r="298">
          <cell r="C298" t="str">
            <v>Pulador</v>
          </cell>
          <cell r="D298" t="str">
            <v>Revogado</v>
          </cell>
        </row>
        <row r="299">
          <cell r="C299" t="str">
            <v>José Barasuol (Antiga Linha 3 Leste)</v>
          </cell>
          <cell r="D299" t="str">
            <v>Operação</v>
          </cell>
        </row>
        <row r="300">
          <cell r="C300" t="str">
            <v>Marco Baldo</v>
          </cell>
          <cell r="D300" t="str">
            <v>Operação</v>
          </cell>
        </row>
        <row r="301">
          <cell r="C301" t="str">
            <v>Santo Antônio</v>
          </cell>
          <cell r="D301" t="str">
            <v>Operação</v>
          </cell>
        </row>
        <row r="302">
          <cell r="C302" t="str">
            <v>Engenheiro Henrique Kotzian</v>
          </cell>
          <cell r="D302" t="str">
            <v>Operação</v>
          </cell>
        </row>
        <row r="303">
          <cell r="C303" t="str">
            <v>Albano Machado</v>
          </cell>
          <cell r="D303" t="str">
            <v>Operação</v>
          </cell>
        </row>
        <row r="304">
          <cell r="C304" t="str">
            <v>Bururi</v>
          </cell>
          <cell r="D304" t="str">
            <v>Eixo Inventariado</v>
          </cell>
        </row>
        <row r="305">
          <cell r="C305" t="str">
            <v>Boa Vista</v>
          </cell>
          <cell r="D305" t="str">
            <v>Eixo Inventariado</v>
          </cell>
        </row>
        <row r="306">
          <cell r="C306" t="str">
            <v>Potreiro</v>
          </cell>
          <cell r="D306" t="str">
            <v>Eixo Inventariado</v>
          </cell>
        </row>
        <row r="307">
          <cell r="C307" t="str">
            <v>Passo da Cruz</v>
          </cell>
          <cell r="D307" t="str">
            <v>Eixo Inventariado</v>
          </cell>
        </row>
        <row r="308">
          <cell r="C308" t="str">
            <v>Vassoura</v>
          </cell>
          <cell r="D308" t="str">
            <v>Eixo Inventariado</v>
          </cell>
        </row>
        <row r="309">
          <cell r="C309" t="str">
            <v>Barra</v>
          </cell>
          <cell r="D309" t="str">
            <v>Eixo Inventariado</v>
          </cell>
        </row>
        <row r="310">
          <cell r="C310" t="str">
            <v>Erexim C</v>
          </cell>
          <cell r="D310" t="str">
            <v>Eixo Inventariado</v>
          </cell>
        </row>
        <row r="311">
          <cell r="C311" t="str">
            <v>Erexim D</v>
          </cell>
          <cell r="D311" t="str">
            <v>Eixo Inventariado</v>
          </cell>
        </row>
        <row r="312">
          <cell r="C312" t="str">
            <v>Guabiju 3</v>
          </cell>
          <cell r="D312" t="str">
            <v>Eixo Inventariado</v>
          </cell>
        </row>
        <row r="313">
          <cell r="C313" t="str">
            <v>Fazenda Velha</v>
          </cell>
          <cell r="D313" t="str">
            <v>DRS</v>
          </cell>
        </row>
        <row r="314">
          <cell r="C314" t="str">
            <v>Lixiguana</v>
          </cell>
          <cell r="D314" t="str">
            <v>DRS</v>
          </cell>
        </row>
        <row r="315">
          <cell r="C315" t="str">
            <v>Barra do Telha</v>
          </cell>
          <cell r="D315" t="str">
            <v>DRS</v>
          </cell>
        </row>
        <row r="316">
          <cell r="C316" t="str">
            <v>Lajeado Bonito</v>
          </cell>
          <cell r="D316" t="str">
            <v>Revogado</v>
          </cell>
        </row>
        <row r="317">
          <cell r="C317" t="str">
            <v>Boqueirão</v>
          </cell>
          <cell r="D317" t="str">
            <v>Revogado</v>
          </cell>
        </row>
        <row r="318">
          <cell r="C318" t="str">
            <v>Entre Rios</v>
          </cell>
          <cell r="D318" t="str">
            <v>Revogado</v>
          </cell>
        </row>
        <row r="319">
          <cell r="C319" t="str">
            <v>Andorinhas II</v>
          </cell>
          <cell r="D319" t="str">
            <v>Revogado</v>
          </cell>
        </row>
        <row r="320">
          <cell r="C320" t="str">
            <v>Silveira I</v>
          </cell>
          <cell r="D320" t="str">
            <v>Eixo Inventariado</v>
          </cell>
        </row>
        <row r="321">
          <cell r="C321" t="str">
            <v>Monte Bérico</v>
          </cell>
          <cell r="D321" t="str">
            <v>Eixo Inventariado</v>
          </cell>
        </row>
        <row r="322">
          <cell r="C322" t="str">
            <v>Santo Antônio do Jacuí</v>
          </cell>
          <cell r="D322" t="str">
            <v>Construção não iniciada</v>
          </cell>
        </row>
        <row r="323">
          <cell r="C323" t="str">
            <v>Barra de Ferro</v>
          </cell>
          <cell r="D323" t="str">
            <v>DRS</v>
          </cell>
        </row>
        <row r="324">
          <cell r="C324" t="str">
            <v>Chimarrão</v>
          </cell>
          <cell r="D324" t="str">
            <v>DRS</v>
          </cell>
        </row>
        <row r="325">
          <cell r="C325" t="str">
            <v>Barra do Ituim</v>
          </cell>
          <cell r="D325" t="str">
            <v>DRS</v>
          </cell>
        </row>
        <row r="326">
          <cell r="C326" t="str">
            <v>Segredo</v>
          </cell>
          <cell r="D326" t="str">
            <v>DRS</v>
          </cell>
        </row>
        <row r="327">
          <cell r="C327" t="str">
            <v>Dalsasso</v>
          </cell>
          <cell r="D327" t="str">
            <v>DRS</v>
          </cell>
        </row>
        <row r="328">
          <cell r="C328" t="str">
            <v>Limeira</v>
          </cell>
          <cell r="D328" t="str">
            <v>PB Aceito</v>
          </cell>
        </row>
        <row r="329">
          <cell r="C329" t="str">
            <v>Pinhalzinho</v>
          </cell>
          <cell r="D329" t="str">
            <v>DRS</v>
          </cell>
        </row>
        <row r="330">
          <cell r="C330" t="str">
            <v>Salto Barroso</v>
          </cell>
          <cell r="D330" t="str">
            <v>Eixo Inventariado</v>
          </cell>
        </row>
        <row r="331">
          <cell r="C331" t="str">
            <v>Salto do Soque</v>
          </cell>
        </row>
        <row r="332">
          <cell r="C332" t="str">
            <v>Tangará</v>
          </cell>
        </row>
        <row r="333">
          <cell r="C333" t="str">
            <v>Touros IV</v>
          </cell>
          <cell r="D333" t="str">
            <v>Construção não iniciada</v>
          </cell>
        </row>
        <row r="334">
          <cell r="C334" t="str">
            <v>Silveira II</v>
          </cell>
          <cell r="D334" t="str">
            <v>DRS</v>
          </cell>
        </row>
        <row r="335">
          <cell r="C335" t="str">
            <v>Edelweiss</v>
          </cell>
          <cell r="D335" t="str">
            <v>DRS</v>
          </cell>
        </row>
        <row r="336">
          <cell r="C336" t="str">
            <v>Turvo 14</v>
          </cell>
          <cell r="D336" t="str">
            <v>DRS</v>
          </cell>
        </row>
        <row r="337">
          <cell r="C337" t="str">
            <v>Casa Velha</v>
          </cell>
          <cell r="D337" t="str">
            <v>DRS</v>
          </cell>
        </row>
        <row r="338">
          <cell r="C338" t="str">
            <v>Bongiorno</v>
          </cell>
          <cell r="D338" t="str">
            <v>DRS</v>
          </cell>
        </row>
        <row r="339">
          <cell r="C339" t="str">
            <v>Tupitinga</v>
          </cell>
        </row>
        <row r="340">
          <cell r="C340" t="str">
            <v>Ouro</v>
          </cell>
          <cell r="D340" t="str">
            <v>Operação</v>
          </cell>
        </row>
        <row r="341">
          <cell r="C341" t="str">
            <v>Toca do Tigre</v>
          </cell>
          <cell r="D341" t="str">
            <v>Operação</v>
          </cell>
        </row>
        <row r="342">
          <cell r="C342" t="str">
            <v xml:space="preserve">Colorado </v>
          </cell>
          <cell r="D342" t="str">
            <v>Operação</v>
          </cell>
        </row>
        <row r="343">
          <cell r="C343" t="str">
            <v>Furnas do Segredo</v>
          </cell>
          <cell r="D343" t="str">
            <v>Operação</v>
          </cell>
        </row>
        <row r="344">
          <cell r="C344" t="str">
            <v>Linha Emília</v>
          </cell>
          <cell r="D344" t="str">
            <v>Operação</v>
          </cell>
        </row>
        <row r="345">
          <cell r="C345" t="str">
            <v>Jararaca</v>
          </cell>
          <cell r="D345" t="str">
            <v>Operação</v>
          </cell>
        </row>
        <row r="346">
          <cell r="C346" t="str">
            <v>Da Ilha</v>
          </cell>
          <cell r="D346" t="str">
            <v>Operação</v>
          </cell>
        </row>
        <row r="347">
          <cell r="C347" t="str">
            <v>Ernestina</v>
          </cell>
          <cell r="D347" t="str">
            <v>Operação</v>
          </cell>
        </row>
        <row r="348">
          <cell r="C348" t="str">
            <v>Forquilha</v>
          </cell>
          <cell r="D348" t="str">
            <v>Operação</v>
          </cell>
        </row>
        <row r="349">
          <cell r="C349" t="str">
            <v>Guarita</v>
          </cell>
          <cell r="D349" t="str">
            <v>Operação</v>
          </cell>
        </row>
        <row r="350">
          <cell r="C350" t="str">
            <v>Herval</v>
          </cell>
          <cell r="D350" t="str">
            <v>Operação</v>
          </cell>
        </row>
        <row r="351">
          <cell r="C351" t="str">
            <v>Santa Carolina</v>
          </cell>
          <cell r="D351" t="str">
            <v>Operação</v>
          </cell>
        </row>
        <row r="352">
          <cell r="C352" t="str">
            <v>Cachoeira Cinco Veados</v>
          </cell>
          <cell r="D352" t="str">
            <v>Construção</v>
          </cell>
        </row>
        <row r="353">
          <cell r="C353" t="str">
            <v>Quebra Dentes</v>
          </cell>
          <cell r="D353" t="str">
            <v>Construção</v>
          </cell>
        </row>
        <row r="354">
          <cell r="C354" t="str">
            <v>Rincão São Miguel</v>
          </cell>
          <cell r="D354" t="str">
            <v>Construção</v>
          </cell>
        </row>
        <row r="355">
          <cell r="C355" t="str">
            <v>Linha Aparecida</v>
          </cell>
          <cell r="D355" t="str">
            <v>Construção não iniciada</v>
          </cell>
        </row>
        <row r="356">
          <cell r="C356" t="str">
            <v>Serra dos Cavalinhos I</v>
          </cell>
          <cell r="D356" t="str">
            <v>Operação</v>
          </cell>
        </row>
        <row r="357">
          <cell r="C357" t="str">
            <v>Morro Grande</v>
          </cell>
          <cell r="D357" t="str">
            <v>Construção</v>
          </cell>
        </row>
        <row r="358">
          <cell r="C358" t="str">
            <v>Bela Vista</v>
          </cell>
          <cell r="D358" t="str">
            <v>Construção não iniciada</v>
          </cell>
        </row>
        <row r="359">
          <cell r="C359" t="str">
            <v>Ijuizinho</v>
          </cell>
          <cell r="D359" t="str">
            <v>Operação</v>
          </cell>
        </row>
        <row r="360">
          <cell r="C360" t="str">
            <v>Morrinhos</v>
          </cell>
          <cell r="D360" t="str">
            <v>Operação</v>
          </cell>
        </row>
        <row r="361">
          <cell r="C361" t="str">
            <v>Bela União (Trincheira)</v>
          </cell>
          <cell r="D361" t="str">
            <v>Operação</v>
          </cell>
        </row>
        <row r="362">
          <cell r="C362" t="str">
            <v>Cazuza Ferreira</v>
          </cell>
          <cell r="D362" t="str">
            <v>Operação</v>
          </cell>
        </row>
        <row r="363">
          <cell r="C363" t="str">
            <v>Santa Rosa</v>
          </cell>
          <cell r="D363" t="str">
            <v>Operação</v>
          </cell>
        </row>
        <row r="364">
          <cell r="C364" t="str">
            <v>Abranjo I</v>
          </cell>
          <cell r="D364" t="str">
            <v>Operação</v>
          </cell>
        </row>
        <row r="365">
          <cell r="C365" t="str">
            <v>Linha Jacinto</v>
          </cell>
          <cell r="D365" t="str">
            <v>Construção não iniciada</v>
          </cell>
        </row>
        <row r="366">
          <cell r="C366" t="str">
            <v>Palomas A</v>
          </cell>
          <cell r="D366" t="str">
            <v>Eixo Inventariado</v>
          </cell>
        </row>
        <row r="367">
          <cell r="C367" t="str">
            <v>Ijuizinho</v>
          </cell>
          <cell r="D367" t="str">
            <v>Operação</v>
          </cell>
        </row>
        <row r="368">
          <cell r="C368" t="str">
            <v>Barracão</v>
          </cell>
          <cell r="D368" t="str">
            <v>DRS</v>
          </cell>
        </row>
        <row r="369">
          <cell r="C369" t="str">
            <v>Coronel Barros</v>
          </cell>
          <cell r="D369" t="str">
            <v>DRS</v>
          </cell>
        </row>
        <row r="370">
          <cell r="C370" t="str">
            <v>Santa Lúcia</v>
          </cell>
          <cell r="D370" t="str">
            <v>Eixo Inventariado</v>
          </cell>
        </row>
        <row r="371">
          <cell r="C371" t="str">
            <v>Linha Onze Oeste</v>
          </cell>
          <cell r="D371" t="str">
            <v>DRS</v>
          </cell>
        </row>
        <row r="372">
          <cell r="C372" t="str">
            <v>Cerquinha II</v>
          </cell>
          <cell r="D372" t="str">
            <v>DRS</v>
          </cell>
        </row>
        <row r="373">
          <cell r="C373" t="str">
            <v>Cerquinha III</v>
          </cell>
          <cell r="D373" t="str">
            <v>Construção não iniciada</v>
          </cell>
        </row>
        <row r="374">
          <cell r="C374" t="str">
            <v>Pezzi</v>
          </cell>
          <cell r="D374" t="str">
            <v>Operação</v>
          </cell>
        </row>
        <row r="375">
          <cell r="C375" t="str">
            <v>Leão</v>
          </cell>
          <cell r="D375" t="str">
            <v>DRS</v>
          </cell>
        </row>
        <row r="376">
          <cell r="C376" t="str">
            <v>Taquaral</v>
          </cell>
          <cell r="D376" t="str">
            <v>DRS</v>
          </cell>
        </row>
        <row r="377">
          <cell r="C377" t="str">
            <v>Floresta</v>
          </cell>
          <cell r="D377" t="str">
            <v>DRS</v>
          </cell>
        </row>
        <row r="378">
          <cell r="C378" t="str">
            <v>Lagoão</v>
          </cell>
          <cell r="D378" t="str">
            <v>DRS</v>
          </cell>
        </row>
        <row r="379">
          <cell r="C379" t="str">
            <v>Barra dos Caixões</v>
          </cell>
          <cell r="D379" t="str">
            <v>DRS</v>
          </cell>
        </row>
        <row r="380">
          <cell r="C380" t="str">
            <v>Guarani</v>
          </cell>
          <cell r="D380" t="str">
            <v>Eixo Inventariado</v>
          </cell>
        </row>
        <row r="381">
          <cell r="C381" t="str">
            <v>Três Passos</v>
          </cell>
          <cell r="D381" t="str">
            <v>Eixo Inventariado</v>
          </cell>
        </row>
        <row r="382">
          <cell r="C382" t="str">
            <v>Esperança do Sul</v>
          </cell>
          <cell r="D382" t="str">
            <v>Eixo Inventariado</v>
          </cell>
        </row>
        <row r="383">
          <cell r="C383" t="str">
            <v>Derrubadas</v>
          </cell>
          <cell r="D383" t="str">
            <v>Eixo Inventariado</v>
          </cell>
        </row>
        <row r="384">
          <cell r="C384" t="str">
            <v>São Valentim</v>
          </cell>
          <cell r="D384" t="str">
            <v>DRS</v>
          </cell>
        </row>
        <row r="385">
          <cell r="C385" t="str">
            <v>E20CA205</v>
          </cell>
          <cell r="D385" t="str">
            <v>DRS</v>
          </cell>
        </row>
        <row r="386">
          <cell r="C386" t="str">
            <v>Ijuizinho II</v>
          </cell>
          <cell r="D386" t="str">
            <v>DRS</v>
          </cell>
        </row>
        <row r="387">
          <cell r="C387" t="str">
            <v>Pedras Brancas</v>
          </cell>
          <cell r="D387" t="str">
            <v>Eixo Inventariado</v>
          </cell>
        </row>
        <row r="388">
          <cell r="C388" t="str">
            <v>Duas Pontes</v>
          </cell>
          <cell r="D388" t="str">
            <v>DRS</v>
          </cell>
        </row>
        <row r="389">
          <cell r="C389" t="str">
            <v>São Miguel</v>
          </cell>
          <cell r="D389" t="str">
            <v>DRS</v>
          </cell>
        </row>
        <row r="390">
          <cell r="C390" t="str">
            <v>Rodeio Bonito</v>
          </cell>
          <cell r="D390" t="str">
            <v>Eixo Inventariado</v>
          </cell>
        </row>
        <row r="391">
          <cell r="C391" t="str">
            <v xml:space="preserve">Taquari-Velha </v>
          </cell>
          <cell r="D391" t="str">
            <v>Extinta</v>
          </cell>
        </row>
        <row r="392">
          <cell r="C392" t="str">
            <v xml:space="preserve">Touros </v>
          </cell>
          <cell r="D392" t="str">
            <v>Extinta</v>
          </cell>
        </row>
        <row r="393">
          <cell r="C393" t="str">
            <v>Salto Quebra Dentes</v>
          </cell>
          <cell r="D393" t="str">
            <v>DRS</v>
          </cell>
        </row>
        <row r="394">
          <cell r="C394" t="str">
            <v>Esteira</v>
          </cell>
          <cell r="D394" t="str">
            <v>DRS</v>
          </cell>
        </row>
        <row r="395">
          <cell r="C395" t="str">
            <v>Monte Alegre</v>
          </cell>
          <cell r="D395" t="str">
            <v>DRS</v>
          </cell>
        </row>
        <row r="396">
          <cell r="C396" t="str">
            <v>Vacaria</v>
          </cell>
          <cell r="D396" t="str">
            <v>DRS</v>
          </cell>
        </row>
        <row r="397">
          <cell r="C397" t="str">
            <v>Refugiado</v>
          </cell>
          <cell r="D397" t="str">
            <v>DRS</v>
          </cell>
        </row>
        <row r="398">
          <cell r="C398" t="str">
            <v>Garrafa</v>
          </cell>
          <cell r="D398" t="str">
            <v>DRI</v>
          </cell>
        </row>
        <row r="399">
          <cell r="C399" t="str">
            <v>Jaquirana</v>
          </cell>
          <cell r="D399" t="str">
            <v>DRI</v>
          </cell>
        </row>
        <row r="400">
          <cell r="C400" t="str">
            <v>Nelson José Zanelatto</v>
          </cell>
          <cell r="D400" t="str">
            <v>DRI</v>
          </cell>
        </row>
        <row r="401">
          <cell r="C401" t="str">
            <v>Queimado</v>
          </cell>
          <cell r="D401" t="str">
            <v>DRI</v>
          </cell>
        </row>
        <row r="402">
          <cell r="C402" t="str">
            <v>Bugrinha</v>
          </cell>
          <cell r="D402" t="str">
            <v>Eixo Inventariado</v>
          </cell>
        </row>
        <row r="403">
          <cell r="C403" t="str">
            <v>José Dinarte Lepek</v>
          </cell>
          <cell r="D403" t="str">
            <v>Eixo Inventariado</v>
          </cell>
        </row>
        <row r="404">
          <cell r="C404" t="str">
            <v>Alto Constantino</v>
          </cell>
          <cell r="D404" t="str">
            <v>Eixo Inventariado</v>
          </cell>
        </row>
        <row r="405">
          <cell r="C405" t="str">
            <v>Barra do Galvão</v>
          </cell>
          <cell r="D405" t="str">
            <v>Eixo Inventariado</v>
          </cell>
        </row>
        <row r="406">
          <cell r="C406" t="str">
            <v>Barra Mansa</v>
          </cell>
          <cell r="D406" t="str">
            <v>Eixo Inventariado</v>
          </cell>
        </row>
        <row r="407">
          <cell r="C407" t="str">
            <v>Foz do Inhacorá</v>
          </cell>
          <cell r="D407" t="str">
            <v>Eixo Inventariado</v>
          </cell>
        </row>
        <row r="408">
          <cell r="C408" t="str">
            <v>Lajeado do Meio</v>
          </cell>
          <cell r="D408" t="str">
            <v>Eixo Inventariado</v>
          </cell>
        </row>
        <row r="409">
          <cell r="C409" t="str">
            <v>Buricá</v>
          </cell>
          <cell r="D409" t="str">
            <v>Eixo Inventariado</v>
          </cell>
        </row>
        <row r="410">
          <cell r="C410" t="str">
            <v>Santo Ângelo</v>
          </cell>
          <cell r="D410" t="str">
            <v>DRI</v>
          </cell>
        </row>
        <row r="411">
          <cell r="C411" t="str">
            <v>Entre Ijuís</v>
          </cell>
          <cell r="D411" t="str">
            <v>DRI</v>
          </cell>
        </row>
        <row r="412">
          <cell r="C412" t="str">
            <v>Atafona</v>
          </cell>
          <cell r="D412" t="str">
            <v>DRI</v>
          </cell>
        </row>
        <row r="413">
          <cell r="C413" t="str">
            <v>Das Missões</v>
          </cell>
          <cell r="D413" t="str">
            <v>DRI</v>
          </cell>
        </row>
        <row r="414">
          <cell r="C414" t="str">
            <v>Vitória das Missões</v>
          </cell>
          <cell r="D414" t="str">
            <v>Eixo Inventariado</v>
          </cell>
        </row>
        <row r="415">
          <cell r="C415" t="str">
            <v>Rondinha</v>
          </cell>
          <cell r="D415" t="str">
            <v>Eixo Inventariado</v>
          </cell>
        </row>
        <row r="416">
          <cell r="C416" t="str">
            <v>Cruzeiro do Sul</v>
          </cell>
          <cell r="D416" t="str">
            <v>PB em Elaboração</v>
          </cell>
        </row>
        <row r="417">
          <cell r="C417" t="str">
            <v>Arroio do Meio 30,0</v>
          </cell>
          <cell r="D417" t="str">
            <v>Eixo Inventariado</v>
          </cell>
        </row>
        <row r="418">
          <cell r="C418" t="str">
            <v>Encantado</v>
          </cell>
          <cell r="D418" t="str">
            <v>Eixo Inventariado</v>
          </cell>
        </row>
        <row r="419">
          <cell r="C419" t="str">
            <v>14 de Julho</v>
          </cell>
          <cell r="D419" t="str">
            <v>Operação</v>
          </cell>
        </row>
        <row r="420">
          <cell r="C420" t="str">
            <v>Canastra</v>
          </cell>
          <cell r="D420" t="str">
            <v>Operação</v>
          </cell>
        </row>
        <row r="421">
          <cell r="C421" t="str">
            <v>Castro Alves</v>
          </cell>
          <cell r="D421" t="str">
            <v>Operação</v>
          </cell>
        </row>
        <row r="422">
          <cell r="C422" t="str">
            <v>Itá</v>
          </cell>
          <cell r="D422" t="str">
            <v>Operação</v>
          </cell>
        </row>
        <row r="423">
          <cell r="C423" t="str">
            <v>Jacuí</v>
          </cell>
          <cell r="D423" t="str">
            <v>Operação</v>
          </cell>
        </row>
        <row r="424">
          <cell r="C424" t="str">
            <v>Machadinho</v>
          </cell>
          <cell r="D424" t="str">
            <v>Operação</v>
          </cell>
        </row>
        <row r="425">
          <cell r="C425" t="str">
            <v>Passo de Ajuricaba</v>
          </cell>
          <cell r="D425" t="str">
            <v>Operação</v>
          </cell>
        </row>
        <row r="426">
          <cell r="C426" t="str">
            <v>Passo Fundo</v>
          </cell>
          <cell r="D426" t="str">
            <v>Operação</v>
          </cell>
        </row>
        <row r="427">
          <cell r="C427" t="str">
            <v>Passo Real</v>
          </cell>
          <cell r="D427" t="str">
            <v>Operação</v>
          </cell>
        </row>
        <row r="428">
          <cell r="C428" t="str">
            <v>Dona Francisca</v>
          </cell>
          <cell r="D428" t="str">
            <v>Operação</v>
          </cell>
        </row>
        <row r="429">
          <cell r="C429" t="str">
            <v>Itaúba</v>
          </cell>
          <cell r="D429" t="str">
            <v>Operação</v>
          </cell>
        </row>
        <row r="430">
          <cell r="C430" t="str">
            <v>Barra Grande</v>
          </cell>
          <cell r="D430" t="str">
            <v>Operação</v>
          </cell>
        </row>
        <row r="431">
          <cell r="C431" t="str">
            <v>Monte Claro</v>
          </cell>
          <cell r="D431" t="str">
            <v>Operação</v>
          </cell>
        </row>
        <row r="432">
          <cell r="C432" t="str">
            <v>Foz do Chapecó</v>
          </cell>
          <cell r="D432" t="str">
            <v>Operação</v>
          </cell>
        </row>
        <row r="433">
          <cell r="C433" t="str">
            <v>Monjolinho (Antiga Alzir dos Santos Antunes)</v>
          </cell>
          <cell r="D433" t="str">
            <v>Operação</v>
          </cell>
        </row>
        <row r="434">
          <cell r="C434" t="str">
            <v>Passo São João</v>
          </cell>
          <cell r="D434" t="str">
            <v>Operação</v>
          </cell>
        </row>
        <row r="435">
          <cell r="C435" t="str">
            <v>São José</v>
          </cell>
          <cell r="D435" t="str">
            <v>Operação</v>
          </cell>
        </row>
        <row r="436">
          <cell r="C436" t="str">
            <v>Bugres</v>
          </cell>
          <cell r="D436" t="str">
            <v>Operação</v>
          </cell>
        </row>
        <row r="437">
          <cell r="C437" t="str">
            <v>Garabi</v>
          </cell>
          <cell r="D437" t="str">
            <v>Eixo Inventariado</v>
          </cell>
        </row>
        <row r="438">
          <cell r="C438" t="str">
            <v>Panambi</v>
          </cell>
          <cell r="D438" t="str">
            <v>Eixo Inventariado</v>
          </cell>
        </row>
        <row r="439">
          <cell r="C439" t="str">
            <v>Muçum 65</v>
          </cell>
          <cell r="D439" t="str">
            <v>Eixo Inventariado</v>
          </cell>
        </row>
        <row r="440">
          <cell r="C440" t="str">
            <v>Iraí</v>
          </cell>
          <cell r="D440" t="str">
            <v>EVTE Aceito</v>
          </cell>
        </row>
        <row r="441">
          <cell r="C441" t="str">
            <v>Soledade</v>
          </cell>
          <cell r="D441" t="str">
            <v>Extinta</v>
          </cell>
        </row>
        <row r="442">
          <cell r="C442" t="str">
            <v>Pai Querê</v>
          </cell>
          <cell r="D442" t="str">
            <v>Extinta</v>
          </cell>
        </row>
        <row r="443">
          <cell r="C443" t="str">
            <v>Foz do Prata (Antiga E01A)</v>
          </cell>
          <cell r="D443" t="str">
            <v>DRS</v>
          </cell>
        </row>
        <row r="444">
          <cell r="C444" t="str">
            <v>Bom Retiro</v>
          </cell>
          <cell r="D444" t="str">
            <v>Revogado</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FÍSICOS"/>
      <sheetName val="BD-Físicos-DIOUT"/>
      <sheetName val="SIOUT"/>
      <sheetName val="SIOUT analise"/>
      <sheetName val="BD-SIOUT"/>
      <sheetName val="BD-SIGEL"/>
      <sheetName val="rel-acompanhamento"/>
      <sheetName val="prioridades"/>
      <sheetName val="Plan2"/>
      <sheetName val="Plan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W284"/>
  <sheetViews>
    <sheetView showGridLines="0" tabSelected="1" workbookViewId="0">
      <selection activeCell="G4" sqref="G4"/>
    </sheetView>
  </sheetViews>
  <sheetFormatPr defaultRowHeight="15" x14ac:dyDescent="0.25"/>
  <cols>
    <col min="1" max="1" width="11.85546875" customWidth="1"/>
    <col min="2" max="2" width="7.85546875" bestFit="1" customWidth="1"/>
    <col min="3" max="4" width="28.5703125" customWidth="1"/>
    <col min="5" max="5" width="28.140625" customWidth="1"/>
    <col min="6" max="6" width="3.7109375" bestFit="1" customWidth="1"/>
    <col min="7" max="7" width="2.85546875" bestFit="1" customWidth="1"/>
    <col min="8" max="8" width="2.7109375" bestFit="1" customWidth="1"/>
    <col min="9" max="9" width="28.5703125" customWidth="1"/>
    <col min="10" max="10" width="7.28515625" bestFit="1" customWidth="1"/>
    <col min="11" max="12" width="5.42578125" bestFit="1" customWidth="1"/>
    <col min="13" max="13" width="6" bestFit="1" customWidth="1"/>
    <col min="14" max="14" width="5.5703125" bestFit="1" customWidth="1"/>
    <col min="15" max="15" width="5.85546875" bestFit="1" customWidth="1"/>
    <col min="16" max="16" width="5.5703125" bestFit="1" customWidth="1"/>
    <col min="17" max="17" width="5.140625" bestFit="1" customWidth="1"/>
    <col min="18" max="18" width="5.7109375" bestFit="1" customWidth="1"/>
    <col min="19" max="19" width="5.42578125" bestFit="1" customWidth="1"/>
    <col min="20" max="20" width="5.7109375" bestFit="1" customWidth="1"/>
    <col min="21" max="21" width="5.85546875" bestFit="1" customWidth="1"/>
    <col min="22" max="22" width="5.7109375" bestFit="1" customWidth="1"/>
  </cols>
  <sheetData>
    <row r="1" spans="1:23" s="2" customFormat="1" ht="13.5" customHeight="1" thickTop="1" x14ac:dyDescent="0.2">
      <c r="A1" s="20" t="s">
        <v>405</v>
      </c>
      <c r="B1" s="21"/>
      <c r="C1" s="21"/>
      <c r="D1" s="21"/>
      <c r="E1" s="21"/>
      <c r="F1" s="21"/>
      <c r="G1" s="21"/>
      <c r="H1" s="21"/>
      <c r="I1" s="21"/>
      <c r="J1" s="21"/>
      <c r="K1" s="21"/>
      <c r="L1" s="21"/>
      <c r="M1" s="21"/>
      <c r="N1" s="21"/>
      <c r="O1" s="21"/>
      <c r="P1" s="21"/>
      <c r="Q1" s="21"/>
      <c r="R1" s="21"/>
      <c r="S1" s="21"/>
      <c r="T1" s="21"/>
      <c r="U1" s="21"/>
      <c r="V1" s="22"/>
      <c r="W1" s="16"/>
    </row>
    <row r="2" spans="1:23" s="2" customFormat="1" ht="11.25" x14ac:dyDescent="0.2">
      <c r="A2" s="3" t="s">
        <v>182</v>
      </c>
      <c r="B2" s="4" t="s">
        <v>183</v>
      </c>
      <c r="C2" s="4" t="s">
        <v>0</v>
      </c>
      <c r="D2" s="4" t="s">
        <v>363</v>
      </c>
      <c r="E2" s="15" t="s">
        <v>357</v>
      </c>
      <c r="F2" s="15" t="s">
        <v>356</v>
      </c>
      <c r="G2" s="4" t="s">
        <v>184</v>
      </c>
      <c r="H2" s="4" t="s">
        <v>185</v>
      </c>
      <c r="I2" s="4" t="s">
        <v>186</v>
      </c>
      <c r="J2" s="4" t="s">
        <v>187</v>
      </c>
      <c r="K2" s="5">
        <v>43466</v>
      </c>
      <c r="L2" s="5">
        <v>43497</v>
      </c>
      <c r="M2" s="5">
        <v>43525</v>
      </c>
      <c r="N2" s="5">
        <v>43556</v>
      </c>
      <c r="O2" s="5">
        <v>43586</v>
      </c>
      <c r="P2" s="5">
        <v>43617</v>
      </c>
      <c r="Q2" s="5">
        <v>43647</v>
      </c>
      <c r="R2" s="5">
        <v>43678</v>
      </c>
      <c r="S2" s="5">
        <v>43709</v>
      </c>
      <c r="T2" s="5">
        <v>43739</v>
      </c>
      <c r="U2" s="5">
        <v>43770</v>
      </c>
      <c r="V2" s="5">
        <v>43800</v>
      </c>
      <c r="W2" s="17"/>
    </row>
    <row r="3" spans="1:23" s="2" customFormat="1" ht="11.25" x14ac:dyDescent="0.2">
      <c r="A3" s="27" t="s">
        <v>355</v>
      </c>
      <c r="B3" s="28"/>
      <c r="C3" s="28"/>
      <c r="D3" s="13" t="str">
        <f t="shared" ref="D3:D66" si="0">SUBSTITUTE(SUBSTITUTE(SUBSTITUTE(SUBSTITUTE(SUBSTITUTE(C3,"1",""),"2",""),"MONTANTE",""),"JUSANTE",""),"BARRAMENTO","")</f>
        <v/>
      </c>
      <c r="E3" s="13" t="str">
        <f t="shared" ref="E3:E21" si="1">TRIM(MID(D3,5,99))</f>
        <v/>
      </c>
      <c r="F3" s="13" t="str">
        <f t="shared" ref="F3:F66" si="2">LEFT(C3,3)</f>
        <v/>
      </c>
      <c r="G3" s="28"/>
      <c r="H3" s="28"/>
      <c r="I3" s="28"/>
      <c r="J3" s="28"/>
      <c r="K3" s="10">
        <v>47</v>
      </c>
      <c r="L3" s="10">
        <v>59</v>
      </c>
      <c r="M3" s="10">
        <v>57</v>
      </c>
      <c r="N3" s="10">
        <v>54</v>
      </c>
      <c r="O3" s="10">
        <v>56</v>
      </c>
      <c r="P3" s="10">
        <v>56</v>
      </c>
      <c r="Q3" s="10">
        <v>58</v>
      </c>
      <c r="R3" s="10">
        <v>57</v>
      </c>
      <c r="S3" s="10">
        <v>61</v>
      </c>
      <c r="T3" s="10">
        <v>60</v>
      </c>
      <c r="U3" s="10">
        <v>60</v>
      </c>
      <c r="V3" s="10">
        <v>60</v>
      </c>
      <c r="W3" s="17"/>
    </row>
    <row r="4" spans="1:23" s="2" customFormat="1" ht="11.25" x14ac:dyDescent="0.2">
      <c r="A4" s="6"/>
      <c r="B4" s="7">
        <v>72101000</v>
      </c>
      <c r="C4" s="7" t="s">
        <v>347</v>
      </c>
      <c r="D4" s="13" t="str">
        <f t="shared" si="0"/>
        <v xml:space="preserve">PCH AGUDO </v>
      </c>
      <c r="E4" s="13" t="str">
        <f t="shared" si="1"/>
        <v>AGUDO</v>
      </c>
      <c r="F4" s="13" t="str">
        <f t="shared" si="2"/>
        <v>PCH</v>
      </c>
      <c r="G4" s="7" t="s">
        <v>189</v>
      </c>
      <c r="H4" s="7" t="s">
        <v>348</v>
      </c>
      <c r="I4" s="7" t="s">
        <v>349</v>
      </c>
      <c r="J4" s="8">
        <v>42370</v>
      </c>
      <c r="K4" s="10">
        <v>17</v>
      </c>
      <c r="L4" s="10">
        <v>35</v>
      </c>
      <c r="M4" s="10">
        <v>52</v>
      </c>
      <c r="N4" s="10">
        <v>72</v>
      </c>
      <c r="O4" s="10">
        <v>58</v>
      </c>
      <c r="P4" s="10">
        <v>41</v>
      </c>
      <c r="Q4" s="10">
        <v>34</v>
      </c>
      <c r="R4" s="10">
        <v>39</v>
      </c>
      <c r="S4" s="10">
        <v>65</v>
      </c>
      <c r="T4" s="10">
        <v>39</v>
      </c>
      <c r="U4" s="10">
        <v>46</v>
      </c>
      <c r="V4" s="10">
        <v>35</v>
      </c>
      <c r="W4" s="17"/>
    </row>
    <row r="5" spans="1:23" s="2" customFormat="1" ht="11.25" x14ac:dyDescent="0.2">
      <c r="A5" s="6"/>
      <c r="B5" s="7">
        <v>2751059</v>
      </c>
      <c r="C5" s="7" t="s">
        <v>347</v>
      </c>
      <c r="D5" s="13" t="str">
        <f t="shared" si="0"/>
        <v xml:space="preserve">PCH AGUDO </v>
      </c>
      <c r="E5" s="13" t="str">
        <f t="shared" si="1"/>
        <v>AGUDO</v>
      </c>
      <c r="F5" s="13" t="str">
        <f t="shared" si="2"/>
        <v>PCH</v>
      </c>
      <c r="G5" s="7" t="s">
        <v>192</v>
      </c>
      <c r="H5" s="7" t="s">
        <v>348</v>
      </c>
      <c r="I5" s="7"/>
      <c r="J5" s="8">
        <v>42370</v>
      </c>
      <c r="K5" s="10">
        <v>17</v>
      </c>
      <c r="L5" s="10">
        <v>35</v>
      </c>
      <c r="M5" s="10">
        <v>52</v>
      </c>
      <c r="N5" s="10">
        <v>72</v>
      </c>
      <c r="O5" s="10">
        <v>58</v>
      </c>
      <c r="P5" s="10">
        <v>41</v>
      </c>
      <c r="Q5" s="10">
        <v>34</v>
      </c>
      <c r="R5" s="10">
        <v>39</v>
      </c>
      <c r="S5" s="10">
        <v>65</v>
      </c>
      <c r="T5" s="10">
        <v>39</v>
      </c>
      <c r="U5" s="10">
        <v>46</v>
      </c>
      <c r="V5" s="10">
        <v>35</v>
      </c>
      <c r="W5" s="17"/>
    </row>
    <row r="6" spans="1:23" s="2" customFormat="1" ht="11.25" x14ac:dyDescent="0.2">
      <c r="A6" s="6"/>
      <c r="B6" s="7">
        <v>72101100</v>
      </c>
      <c r="C6" s="7" t="s">
        <v>350</v>
      </c>
      <c r="D6" s="13" t="str">
        <f t="shared" si="0"/>
        <v xml:space="preserve">PCH AGUDO </v>
      </c>
      <c r="E6" s="13" t="str">
        <f t="shared" si="1"/>
        <v>AGUDO</v>
      </c>
      <c r="F6" s="13" t="str">
        <f t="shared" si="2"/>
        <v>PCH</v>
      </c>
      <c r="G6" s="7" t="s">
        <v>189</v>
      </c>
      <c r="H6" s="7" t="s">
        <v>348</v>
      </c>
      <c r="I6" s="7" t="s">
        <v>349</v>
      </c>
      <c r="J6" s="8">
        <v>42370</v>
      </c>
      <c r="K6" s="10">
        <v>17</v>
      </c>
      <c r="L6" s="10">
        <v>35</v>
      </c>
      <c r="M6" s="10">
        <v>50</v>
      </c>
      <c r="N6" s="10">
        <v>52</v>
      </c>
      <c r="O6" s="10">
        <v>54</v>
      </c>
      <c r="P6" s="10">
        <v>54</v>
      </c>
      <c r="Q6" s="10">
        <v>34</v>
      </c>
      <c r="R6" s="10">
        <v>39</v>
      </c>
      <c r="S6" s="10">
        <v>66</v>
      </c>
      <c r="T6" s="10">
        <v>39</v>
      </c>
      <c r="U6" s="10">
        <v>48</v>
      </c>
      <c r="V6" s="10">
        <v>35</v>
      </c>
      <c r="W6" s="17"/>
    </row>
    <row r="7" spans="1:23" s="2" customFormat="1" ht="11.25" x14ac:dyDescent="0.2">
      <c r="A7" s="6"/>
      <c r="B7" s="7">
        <v>72101100</v>
      </c>
      <c r="C7" s="7" t="s">
        <v>350</v>
      </c>
      <c r="D7" s="13" t="str">
        <f t="shared" si="0"/>
        <v xml:space="preserve">PCH AGUDO </v>
      </c>
      <c r="E7" s="13" t="str">
        <f t="shared" si="1"/>
        <v>AGUDO</v>
      </c>
      <c r="F7" s="13" t="str">
        <f t="shared" si="2"/>
        <v>PCH</v>
      </c>
      <c r="G7" s="7" t="s">
        <v>194</v>
      </c>
      <c r="H7" s="7" t="s">
        <v>348</v>
      </c>
      <c r="I7" s="7" t="s">
        <v>349</v>
      </c>
      <c r="J7" s="8">
        <v>42370</v>
      </c>
      <c r="K7" s="10">
        <v>17</v>
      </c>
      <c r="L7" s="10">
        <v>35</v>
      </c>
      <c r="M7" s="10">
        <v>50</v>
      </c>
      <c r="N7" s="10">
        <v>52</v>
      </c>
      <c r="O7" s="10">
        <v>54</v>
      </c>
      <c r="P7" s="10">
        <v>54</v>
      </c>
      <c r="Q7" s="10">
        <v>34</v>
      </c>
      <c r="R7" s="10">
        <v>39</v>
      </c>
      <c r="S7" s="10">
        <v>66</v>
      </c>
      <c r="T7" s="10">
        <v>39</v>
      </c>
      <c r="U7" s="10">
        <v>48</v>
      </c>
      <c r="V7" s="10">
        <v>35</v>
      </c>
      <c r="W7" s="17"/>
    </row>
    <row r="8" spans="1:23" s="2" customFormat="1" ht="11.25" x14ac:dyDescent="0.2">
      <c r="A8" s="6"/>
      <c r="B8" s="7">
        <v>86497400</v>
      </c>
      <c r="C8" s="7" t="s">
        <v>188</v>
      </c>
      <c r="D8" s="13" t="str">
        <f t="shared" si="0"/>
        <v xml:space="preserve">PCH AUTÓDROMO </v>
      </c>
      <c r="E8" s="13" t="str">
        <f t="shared" si="1"/>
        <v>AUTÓDROMO</v>
      </c>
      <c r="F8" s="13" t="str">
        <f t="shared" si="2"/>
        <v>PCH</v>
      </c>
      <c r="G8" s="7" t="s">
        <v>189</v>
      </c>
      <c r="H8" s="7" t="s">
        <v>190</v>
      </c>
      <c r="I8" s="7" t="s">
        <v>191</v>
      </c>
      <c r="J8" s="8">
        <v>40817</v>
      </c>
      <c r="K8" s="10">
        <v>64</v>
      </c>
      <c r="L8" s="9">
        <v>97</v>
      </c>
      <c r="M8" s="10">
        <v>74</v>
      </c>
      <c r="N8" s="9">
        <v>96</v>
      </c>
      <c r="O8" s="9">
        <v>98</v>
      </c>
      <c r="P8" s="9">
        <v>97</v>
      </c>
      <c r="Q8" s="9">
        <v>97</v>
      </c>
      <c r="R8" s="9">
        <v>96</v>
      </c>
      <c r="S8" s="9">
        <v>98</v>
      </c>
      <c r="T8" s="10">
        <v>75</v>
      </c>
      <c r="U8" s="9">
        <v>99</v>
      </c>
      <c r="V8" s="9">
        <v>99</v>
      </c>
      <c r="W8" s="18"/>
    </row>
    <row r="9" spans="1:23" s="2" customFormat="1" ht="11.25" x14ac:dyDescent="0.2">
      <c r="A9" s="6"/>
      <c r="B9" s="7">
        <v>2851074</v>
      </c>
      <c r="C9" s="7" t="s">
        <v>188</v>
      </c>
      <c r="D9" s="13" t="str">
        <f t="shared" si="0"/>
        <v xml:space="preserve">PCH AUTÓDROMO </v>
      </c>
      <c r="E9" s="13" t="str">
        <f t="shared" si="1"/>
        <v>AUTÓDROMO</v>
      </c>
      <c r="F9" s="13" t="str">
        <f t="shared" si="2"/>
        <v>PCH</v>
      </c>
      <c r="G9" s="7" t="s">
        <v>192</v>
      </c>
      <c r="H9" s="7" t="s">
        <v>190</v>
      </c>
      <c r="I9" s="7"/>
      <c r="J9" s="8">
        <v>40817</v>
      </c>
      <c r="K9" s="10">
        <v>64</v>
      </c>
      <c r="L9" s="9">
        <v>97</v>
      </c>
      <c r="M9" s="10">
        <v>74</v>
      </c>
      <c r="N9" s="9">
        <v>96</v>
      </c>
      <c r="O9" s="9">
        <v>98</v>
      </c>
      <c r="P9" s="9">
        <v>97</v>
      </c>
      <c r="Q9" s="9">
        <v>97</v>
      </c>
      <c r="R9" s="9">
        <v>96</v>
      </c>
      <c r="S9" s="9">
        <v>98</v>
      </c>
      <c r="T9" s="10">
        <v>75</v>
      </c>
      <c r="U9" s="9">
        <v>99</v>
      </c>
      <c r="V9" s="9">
        <v>99</v>
      </c>
      <c r="W9" s="17"/>
    </row>
    <row r="10" spans="1:23" s="2" customFormat="1" ht="11.25" x14ac:dyDescent="0.2">
      <c r="A10" s="6"/>
      <c r="B10" s="7">
        <v>86498000</v>
      </c>
      <c r="C10" s="7" t="s">
        <v>193</v>
      </c>
      <c r="D10" s="13" t="str">
        <f t="shared" si="0"/>
        <v xml:space="preserve">PCH AUTÓDROMO </v>
      </c>
      <c r="E10" s="13" t="str">
        <f t="shared" si="1"/>
        <v>AUTÓDROMO</v>
      </c>
      <c r="F10" s="13" t="str">
        <f t="shared" si="2"/>
        <v>PCH</v>
      </c>
      <c r="G10" s="7" t="s">
        <v>189</v>
      </c>
      <c r="H10" s="7" t="s">
        <v>190</v>
      </c>
      <c r="I10" s="7" t="s">
        <v>191</v>
      </c>
      <c r="J10" s="8">
        <v>41456</v>
      </c>
      <c r="K10" s="10">
        <v>64</v>
      </c>
      <c r="L10" s="9">
        <v>97</v>
      </c>
      <c r="M10" s="10">
        <v>74</v>
      </c>
      <c r="N10" s="9">
        <v>97</v>
      </c>
      <c r="O10" s="9">
        <v>97</v>
      </c>
      <c r="P10" s="9">
        <v>97</v>
      </c>
      <c r="Q10" s="9">
        <v>97</v>
      </c>
      <c r="R10" s="9">
        <v>96</v>
      </c>
      <c r="S10" s="9">
        <v>98</v>
      </c>
      <c r="T10" s="9">
        <v>99</v>
      </c>
      <c r="U10" s="9">
        <v>99</v>
      </c>
      <c r="V10" s="9">
        <v>99</v>
      </c>
      <c r="W10" s="17"/>
    </row>
    <row r="11" spans="1:23" s="2" customFormat="1" ht="11.25" x14ac:dyDescent="0.2">
      <c r="A11" s="6"/>
      <c r="B11" s="7">
        <v>86498000</v>
      </c>
      <c r="C11" s="7" t="s">
        <v>193</v>
      </c>
      <c r="D11" s="13" t="str">
        <f t="shared" si="0"/>
        <v xml:space="preserve">PCH AUTÓDROMO </v>
      </c>
      <c r="E11" s="13" t="str">
        <f t="shared" si="1"/>
        <v>AUTÓDROMO</v>
      </c>
      <c r="F11" s="13" t="str">
        <f t="shared" si="2"/>
        <v>PCH</v>
      </c>
      <c r="G11" s="7" t="s">
        <v>194</v>
      </c>
      <c r="H11" s="7" t="s">
        <v>190</v>
      </c>
      <c r="I11" s="7" t="s">
        <v>191</v>
      </c>
      <c r="J11" s="8">
        <v>41456</v>
      </c>
      <c r="K11" s="10">
        <v>64</v>
      </c>
      <c r="L11" s="9">
        <v>97</v>
      </c>
      <c r="M11" s="10">
        <v>74</v>
      </c>
      <c r="N11" s="9">
        <v>97</v>
      </c>
      <c r="O11" s="9">
        <v>97</v>
      </c>
      <c r="P11" s="9">
        <v>97</v>
      </c>
      <c r="Q11" s="9">
        <v>97</v>
      </c>
      <c r="R11" s="9">
        <v>96</v>
      </c>
      <c r="S11" s="9">
        <v>98</v>
      </c>
      <c r="T11" s="9">
        <v>99</v>
      </c>
      <c r="U11" s="9">
        <v>99</v>
      </c>
      <c r="V11" s="9">
        <v>99</v>
      </c>
      <c r="W11" s="17"/>
    </row>
    <row r="12" spans="1:23" s="2" customFormat="1" ht="11.25" x14ac:dyDescent="0.2">
      <c r="A12" s="6"/>
      <c r="B12" s="7">
        <v>74670000</v>
      </c>
      <c r="C12" s="7" t="s">
        <v>195</v>
      </c>
      <c r="D12" s="13" t="str">
        <f t="shared" si="0"/>
        <v xml:space="preserve">PCH BELA UNIÃO </v>
      </c>
      <c r="E12" s="13" t="str">
        <f t="shared" si="1"/>
        <v>BELA UNIÃO</v>
      </c>
      <c r="F12" s="13" t="str">
        <f t="shared" si="2"/>
        <v>PCH</v>
      </c>
      <c r="G12" s="7" t="s">
        <v>189</v>
      </c>
      <c r="H12" s="7" t="s">
        <v>190</v>
      </c>
      <c r="I12" s="7" t="s">
        <v>196</v>
      </c>
      <c r="J12" s="8">
        <v>41974</v>
      </c>
      <c r="K12" s="9">
        <v>92</v>
      </c>
      <c r="L12" s="9">
        <v>99</v>
      </c>
      <c r="M12" s="9">
        <v>99</v>
      </c>
      <c r="N12" s="9">
        <v>99</v>
      </c>
      <c r="O12" s="9">
        <v>91</v>
      </c>
      <c r="P12" s="9">
        <v>98</v>
      </c>
      <c r="Q12" s="9">
        <v>99</v>
      </c>
      <c r="R12" s="9">
        <v>98</v>
      </c>
      <c r="S12" s="9">
        <v>98</v>
      </c>
      <c r="T12" s="9">
        <v>98</v>
      </c>
      <c r="U12" s="9">
        <v>98</v>
      </c>
      <c r="V12" s="9">
        <v>99</v>
      </c>
      <c r="W12" s="17"/>
    </row>
    <row r="13" spans="1:23" s="2" customFormat="1" ht="11.25" x14ac:dyDescent="0.2">
      <c r="A13" s="6"/>
      <c r="B13" s="7">
        <v>74675000</v>
      </c>
      <c r="C13" s="7" t="s">
        <v>197</v>
      </c>
      <c r="D13" s="13" t="str">
        <f t="shared" si="0"/>
        <v xml:space="preserve">PCH BELA UNIÃO </v>
      </c>
      <c r="E13" s="13" t="str">
        <f t="shared" si="1"/>
        <v>BELA UNIÃO</v>
      </c>
      <c r="F13" s="13" t="str">
        <f t="shared" si="2"/>
        <v>PCH</v>
      </c>
      <c r="G13" s="7" t="s">
        <v>189</v>
      </c>
      <c r="H13" s="7" t="s">
        <v>190</v>
      </c>
      <c r="I13" s="7" t="s">
        <v>196</v>
      </c>
      <c r="J13" s="8">
        <v>41974</v>
      </c>
      <c r="K13" s="9">
        <v>99</v>
      </c>
      <c r="L13" s="9">
        <v>100</v>
      </c>
      <c r="M13" s="9">
        <v>99</v>
      </c>
      <c r="N13" s="9">
        <v>100</v>
      </c>
      <c r="O13" s="9">
        <v>92</v>
      </c>
      <c r="P13" s="9">
        <v>99</v>
      </c>
      <c r="Q13" s="9">
        <v>99</v>
      </c>
      <c r="R13" s="9">
        <v>100</v>
      </c>
      <c r="S13" s="9">
        <v>100</v>
      </c>
      <c r="T13" s="9">
        <v>98</v>
      </c>
      <c r="U13" s="9">
        <v>97</v>
      </c>
      <c r="V13" s="10">
        <v>43</v>
      </c>
      <c r="W13" s="17"/>
    </row>
    <row r="14" spans="1:23" s="2" customFormat="1" ht="11.25" x14ac:dyDescent="0.2">
      <c r="A14" s="6"/>
      <c r="B14" s="7">
        <v>74675000</v>
      </c>
      <c r="C14" s="7" t="s">
        <v>197</v>
      </c>
      <c r="D14" s="13" t="str">
        <f t="shared" si="0"/>
        <v xml:space="preserve">PCH BELA UNIÃO </v>
      </c>
      <c r="E14" s="13" t="str">
        <f t="shared" si="1"/>
        <v>BELA UNIÃO</v>
      </c>
      <c r="F14" s="13" t="str">
        <f t="shared" si="2"/>
        <v>PCH</v>
      </c>
      <c r="G14" s="7" t="s">
        <v>194</v>
      </c>
      <c r="H14" s="7" t="s">
        <v>190</v>
      </c>
      <c r="I14" s="7" t="s">
        <v>196</v>
      </c>
      <c r="J14" s="8">
        <v>41974</v>
      </c>
      <c r="K14" s="9">
        <v>99</v>
      </c>
      <c r="L14" s="9">
        <v>100</v>
      </c>
      <c r="M14" s="9">
        <v>99</v>
      </c>
      <c r="N14" s="9">
        <v>100</v>
      </c>
      <c r="O14" s="9">
        <v>92</v>
      </c>
      <c r="P14" s="9">
        <v>99</v>
      </c>
      <c r="Q14" s="9">
        <v>99</v>
      </c>
      <c r="R14" s="9">
        <v>100</v>
      </c>
      <c r="S14" s="9">
        <v>100</v>
      </c>
      <c r="T14" s="9">
        <v>98</v>
      </c>
      <c r="U14" s="9">
        <v>97</v>
      </c>
      <c r="V14" s="10">
        <v>43</v>
      </c>
      <c r="W14" s="17"/>
    </row>
    <row r="15" spans="1:23" s="2" customFormat="1" ht="11.25" x14ac:dyDescent="0.2">
      <c r="A15" s="6"/>
      <c r="B15" s="7">
        <v>2754019</v>
      </c>
      <c r="C15" s="7" t="s">
        <v>197</v>
      </c>
      <c r="D15" s="13" t="str">
        <f t="shared" si="0"/>
        <v xml:space="preserve">PCH BELA UNIÃO </v>
      </c>
      <c r="E15" s="13" t="str">
        <f t="shared" si="1"/>
        <v>BELA UNIÃO</v>
      </c>
      <c r="F15" s="13" t="str">
        <f t="shared" si="2"/>
        <v>PCH</v>
      </c>
      <c r="G15" s="7" t="s">
        <v>192</v>
      </c>
      <c r="H15" s="7" t="s">
        <v>190</v>
      </c>
      <c r="I15" s="7"/>
      <c r="J15" s="8">
        <v>41974</v>
      </c>
      <c r="K15" s="9">
        <v>99</v>
      </c>
      <c r="L15" s="9">
        <v>100</v>
      </c>
      <c r="M15" s="9">
        <v>99</v>
      </c>
      <c r="N15" s="9">
        <v>100</v>
      </c>
      <c r="O15" s="9">
        <v>92</v>
      </c>
      <c r="P15" s="9">
        <v>99</v>
      </c>
      <c r="Q15" s="9">
        <v>99</v>
      </c>
      <c r="R15" s="9">
        <v>100</v>
      </c>
      <c r="S15" s="9">
        <v>100</v>
      </c>
      <c r="T15" s="9">
        <v>98</v>
      </c>
      <c r="U15" s="9">
        <v>97</v>
      </c>
      <c r="V15" s="10">
        <v>43</v>
      </c>
      <c r="W15" s="17"/>
    </row>
    <row r="16" spans="1:23" s="2" customFormat="1" ht="11.25" x14ac:dyDescent="0.2">
      <c r="A16" s="6"/>
      <c r="B16" s="7">
        <v>74660000</v>
      </c>
      <c r="C16" s="7" t="s">
        <v>198</v>
      </c>
      <c r="D16" s="13" t="str">
        <f t="shared" si="0"/>
        <v xml:space="preserve">PCH BELA UNIÃO  </v>
      </c>
      <c r="E16" s="13" t="str">
        <f t="shared" si="1"/>
        <v>BELA UNIÃO</v>
      </c>
      <c r="F16" s="13" t="str">
        <f t="shared" si="2"/>
        <v>PCH</v>
      </c>
      <c r="G16" s="7" t="s">
        <v>189</v>
      </c>
      <c r="H16" s="7" t="s">
        <v>190</v>
      </c>
      <c r="I16" s="7" t="s">
        <v>196</v>
      </c>
      <c r="J16" s="8">
        <v>41671</v>
      </c>
      <c r="K16" s="9">
        <v>99</v>
      </c>
      <c r="L16" s="9">
        <v>100</v>
      </c>
      <c r="M16" s="9">
        <v>100</v>
      </c>
      <c r="N16" s="9">
        <v>100</v>
      </c>
      <c r="O16" s="9">
        <v>100</v>
      </c>
      <c r="P16" s="9">
        <v>100</v>
      </c>
      <c r="Q16" s="9">
        <v>100</v>
      </c>
      <c r="R16" s="9">
        <v>100</v>
      </c>
      <c r="S16" s="9">
        <v>100</v>
      </c>
      <c r="T16" s="9">
        <v>100</v>
      </c>
      <c r="U16" s="9">
        <v>100</v>
      </c>
      <c r="V16" s="9">
        <v>99</v>
      </c>
      <c r="W16" s="17"/>
    </row>
    <row r="17" spans="1:23" s="2" customFormat="1" ht="11.25" x14ac:dyDescent="0.2">
      <c r="A17" s="6"/>
      <c r="B17" s="7">
        <v>74660000</v>
      </c>
      <c r="C17" s="7" t="s">
        <v>198</v>
      </c>
      <c r="D17" s="13" t="str">
        <f t="shared" si="0"/>
        <v xml:space="preserve">PCH BELA UNIÃO  </v>
      </c>
      <c r="E17" s="13" t="str">
        <f t="shared" si="1"/>
        <v>BELA UNIÃO</v>
      </c>
      <c r="F17" s="13" t="str">
        <f t="shared" si="2"/>
        <v>PCH</v>
      </c>
      <c r="G17" s="7" t="s">
        <v>194</v>
      </c>
      <c r="H17" s="7" t="s">
        <v>190</v>
      </c>
      <c r="I17" s="7" t="s">
        <v>196</v>
      </c>
      <c r="J17" s="8">
        <v>41671</v>
      </c>
      <c r="K17" s="9">
        <v>99</v>
      </c>
      <c r="L17" s="9">
        <v>100</v>
      </c>
      <c r="M17" s="9">
        <v>100</v>
      </c>
      <c r="N17" s="9">
        <v>100</v>
      </c>
      <c r="O17" s="9">
        <v>100</v>
      </c>
      <c r="P17" s="9">
        <v>100</v>
      </c>
      <c r="Q17" s="9">
        <v>100</v>
      </c>
      <c r="R17" s="9">
        <v>100</v>
      </c>
      <c r="S17" s="9">
        <v>100</v>
      </c>
      <c r="T17" s="9">
        <v>100</v>
      </c>
      <c r="U17" s="9">
        <v>100</v>
      </c>
      <c r="V17" s="9">
        <v>99</v>
      </c>
      <c r="W17" s="17"/>
    </row>
    <row r="18" spans="1:23" s="2" customFormat="1" ht="11.25" x14ac:dyDescent="0.2">
      <c r="A18" s="6"/>
      <c r="B18" s="7">
        <v>2754018</v>
      </c>
      <c r="C18" s="7" t="s">
        <v>198</v>
      </c>
      <c r="D18" s="13" t="str">
        <f t="shared" si="0"/>
        <v xml:space="preserve">PCH BELA UNIÃO  </v>
      </c>
      <c r="E18" s="13" t="str">
        <f t="shared" si="1"/>
        <v>BELA UNIÃO</v>
      </c>
      <c r="F18" s="13" t="str">
        <f t="shared" si="2"/>
        <v>PCH</v>
      </c>
      <c r="G18" s="7" t="s">
        <v>192</v>
      </c>
      <c r="H18" s="7" t="s">
        <v>190</v>
      </c>
      <c r="I18" s="7"/>
      <c r="J18" s="8">
        <v>41671</v>
      </c>
      <c r="K18" s="9">
        <v>99</v>
      </c>
      <c r="L18" s="9">
        <v>100</v>
      </c>
      <c r="M18" s="9">
        <v>100</v>
      </c>
      <c r="N18" s="9">
        <v>100</v>
      </c>
      <c r="O18" s="9">
        <v>100</v>
      </c>
      <c r="P18" s="9">
        <v>100</v>
      </c>
      <c r="Q18" s="9">
        <v>100</v>
      </c>
      <c r="R18" s="9">
        <v>100</v>
      </c>
      <c r="S18" s="9">
        <v>100</v>
      </c>
      <c r="T18" s="9">
        <v>100</v>
      </c>
      <c r="U18" s="9">
        <v>100</v>
      </c>
      <c r="V18" s="9">
        <v>99</v>
      </c>
      <c r="W18" s="17"/>
    </row>
    <row r="19" spans="1:23" s="2" customFormat="1" ht="11.25" x14ac:dyDescent="0.2">
      <c r="A19" s="6"/>
      <c r="B19" s="7">
        <v>74650000</v>
      </c>
      <c r="C19" s="7" t="s">
        <v>199</v>
      </c>
      <c r="D19" s="13" t="str">
        <f t="shared" si="0"/>
        <v xml:space="preserve">PCH BELA UNIÃO  </v>
      </c>
      <c r="E19" s="13" t="str">
        <f t="shared" si="1"/>
        <v>BELA UNIÃO</v>
      </c>
      <c r="F19" s="13" t="str">
        <f t="shared" si="2"/>
        <v>PCH</v>
      </c>
      <c r="G19" s="7" t="s">
        <v>189</v>
      </c>
      <c r="H19" s="7" t="s">
        <v>190</v>
      </c>
      <c r="I19" s="7" t="s">
        <v>196</v>
      </c>
      <c r="J19" s="8">
        <v>41671</v>
      </c>
      <c r="K19" s="9">
        <v>99</v>
      </c>
      <c r="L19" s="9">
        <v>100</v>
      </c>
      <c r="M19" s="9">
        <v>99</v>
      </c>
      <c r="N19" s="9">
        <v>100</v>
      </c>
      <c r="O19" s="9">
        <v>100</v>
      </c>
      <c r="P19" s="9">
        <v>99</v>
      </c>
      <c r="Q19" s="9">
        <v>100</v>
      </c>
      <c r="R19" s="9">
        <v>100</v>
      </c>
      <c r="S19" s="9">
        <v>100</v>
      </c>
      <c r="T19" s="9">
        <v>100</v>
      </c>
      <c r="U19" s="9">
        <v>100</v>
      </c>
      <c r="V19" s="9">
        <v>100</v>
      </c>
      <c r="W19" s="17"/>
    </row>
    <row r="20" spans="1:23" s="2" customFormat="1" ht="11.25" x14ac:dyDescent="0.2">
      <c r="A20" s="6"/>
      <c r="B20" s="7">
        <v>74650000</v>
      </c>
      <c r="C20" s="7" t="s">
        <v>199</v>
      </c>
      <c r="D20" s="13" t="str">
        <f t="shared" si="0"/>
        <v xml:space="preserve">PCH BELA UNIÃO  </v>
      </c>
      <c r="E20" s="13" t="str">
        <f t="shared" si="1"/>
        <v>BELA UNIÃO</v>
      </c>
      <c r="F20" s="13" t="str">
        <f t="shared" si="2"/>
        <v>PCH</v>
      </c>
      <c r="G20" s="7" t="s">
        <v>194</v>
      </c>
      <c r="H20" s="7" t="s">
        <v>190</v>
      </c>
      <c r="I20" s="7" t="s">
        <v>196</v>
      </c>
      <c r="J20" s="8">
        <v>41671</v>
      </c>
      <c r="K20" s="9">
        <v>99</v>
      </c>
      <c r="L20" s="9">
        <v>100</v>
      </c>
      <c r="M20" s="9">
        <v>99</v>
      </c>
      <c r="N20" s="9">
        <v>100</v>
      </c>
      <c r="O20" s="9">
        <v>100</v>
      </c>
      <c r="P20" s="9">
        <v>99</v>
      </c>
      <c r="Q20" s="9">
        <v>100</v>
      </c>
      <c r="R20" s="9">
        <v>100</v>
      </c>
      <c r="S20" s="9">
        <v>100</v>
      </c>
      <c r="T20" s="9">
        <v>100</v>
      </c>
      <c r="U20" s="9">
        <v>100</v>
      </c>
      <c r="V20" s="9">
        <v>100</v>
      </c>
      <c r="W20" s="17"/>
    </row>
    <row r="21" spans="1:23" s="2" customFormat="1" ht="11.25" x14ac:dyDescent="0.2">
      <c r="A21" s="6"/>
      <c r="B21" s="7">
        <v>2754017</v>
      </c>
      <c r="C21" s="7" t="s">
        <v>199</v>
      </c>
      <c r="D21" s="13" t="str">
        <f t="shared" si="0"/>
        <v xml:space="preserve">PCH BELA UNIÃO  </v>
      </c>
      <c r="E21" s="13" t="str">
        <f t="shared" si="1"/>
        <v>BELA UNIÃO</v>
      </c>
      <c r="F21" s="13" t="str">
        <f t="shared" si="2"/>
        <v>PCH</v>
      </c>
      <c r="G21" s="7" t="s">
        <v>192</v>
      </c>
      <c r="H21" s="7" t="s">
        <v>190</v>
      </c>
      <c r="I21" s="7"/>
      <c r="J21" s="8">
        <v>41671</v>
      </c>
      <c r="K21" s="9">
        <v>99</v>
      </c>
      <c r="L21" s="9">
        <v>100</v>
      </c>
      <c r="M21" s="9">
        <v>99</v>
      </c>
      <c r="N21" s="9">
        <v>100</v>
      </c>
      <c r="O21" s="9">
        <v>100</v>
      </c>
      <c r="P21" s="9">
        <v>99</v>
      </c>
      <c r="Q21" s="9">
        <v>100</v>
      </c>
      <c r="R21" s="9">
        <v>100</v>
      </c>
      <c r="S21" s="9">
        <v>100</v>
      </c>
      <c r="T21" s="9">
        <v>100</v>
      </c>
      <c r="U21" s="9">
        <v>100</v>
      </c>
      <c r="V21" s="9">
        <v>100</v>
      </c>
      <c r="W21" s="17"/>
    </row>
    <row r="22" spans="1:23" s="2" customFormat="1" ht="11.25" x14ac:dyDescent="0.2">
      <c r="A22" s="6"/>
      <c r="B22" s="7">
        <v>87070000</v>
      </c>
      <c r="C22" s="7" t="s">
        <v>200</v>
      </c>
      <c r="D22" s="13" t="str">
        <f t="shared" si="0"/>
        <v>UHE BUGRES  DIVISA</v>
      </c>
      <c r="E22" s="26" t="s">
        <v>425</v>
      </c>
      <c r="F22" s="13" t="str">
        <f t="shared" si="2"/>
        <v>UHE</v>
      </c>
      <c r="G22" s="7" t="s">
        <v>189</v>
      </c>
      <c r="H22" s="7" t="s">
        <v>190</v>
      </c>
      <c r="I22" s="7" t="s">
        <v>201</v>
      </c>
      <c r="J22" s="8">
        <v>41334</v>
      </c>
      <c r="K22" s="10">
        <v>0</v>
      </c>
      <c r="L22" s="10">
        <v>0</v>
      </c>
      <c r="M22" s="10">
        <v>0</v>
      </c>
      <c r="N22" s="10">
        <v>0</v>
      </c>
      <c r="O22" s="10">
        <v>3</v>
      </c>
      <c r="P22" s="10">
        <v>6</v>
      </c>
      <c r="Q22" s="10">
        <v>0</v>
      </c>
      <c r="R22" s="10">
        <v>0</v>
      </c>
      <c r="S22" s="10">
        <v>21</v>
      </c>
      <c r="T22" s="10">
        <v>3</v>
      </c>
      <c r="U22" s="10">
        <v>0</v>
      </c>
      <c r="V22" s="10">
        <v>0</v>
      </c>
      <c r="W22" s="17"/>
    </row>
    <row r="23" spans="1:23" s="2" customFormat="1" ht="11.25" x14ac:dyDescent="0.2">
      <c r="A23" s="6"/>
      <c r="B23" s="7">
        <v>2950005</v>
      </c>
      <c r="C23" s="7" t="s">
        <v>200</v>
      </c>
      <c r="D23" s="13" t="str">
        <f t="shared" si="0"/>
        <v>UHE BUGRES  DIVISA</v>
      </c>
      <c r="E23" s="26" t="s">
        <v>425</v>
      </c>
      <c r="F23" s="13" t="str">
        <f t="shared" si="2"/>
        <v>UHE</v>
      </c>
      <c r="G23" s="7" t="s">
        <v>192</v>
      </c>
      <c r="H23" s="7" t="s">
        <v>190</v>
      </c>
      <c r="I23" s="7"/>
      <c r="J23" s="8">
        <v>22282</v>
      </c>
      <c r="K23" s="10">
        <v>0</v>
      </c>
      <c r="L23" s="10">
        <v>0</v>
      </c>
      <c r="M23" s="10">
        <v>0</v>
      </c>
      <c r="N23" s="10">
        <v>0</v>
      </c>
      <c r="O23" s="10">
        <v>3</v>
      </c>
      <c r="P23" s="10">
        <v>6</v>
      </c>
      <c r="Q23" s="10">
        <v>0</v>
      </c>
      <c r="R23" s="10">
        <v>0</v>
      </c>
      <c r="S23" s="10">
        <v>21</v>
      </c>
      <c r="T23" s="10">
        <v>3</v>
      </c>
      <c r="U23" s="10">
        <v>0</v>
      </c>
      <c r="V23" s="10">
        <v>0</v>
      </c>
      <c r="W23" s="17"/>
    </row>
    <row r="24" spans="1:23" s="2" customFormat="1" ht="11.25" x14ac:dyDescent="0.2">
      <c r="A24" s="6"/>
      <c r="B24" s="7">
        <v>87068000</v>
      </c>
      <c r="C24" s="7" t="s">
        <v>202</v>
      </c>
      <c r="D24" s="13" t="str">
        <f t="shared" si="0"/>
        <v xml:space="preserve">UHE BUGRES DIVISA </v>
      </c>
      <c r="E24" s="26" t="s">
        <v>425</v>
      </c>
      <c r="F24" s="13" t="str">
        <f t="shared" si="2"/>
        <v>UHE</v>
      </c>
      <c r="G24" s="7" t="s">
        <v>189</v>
      </c>
      <c r="H24" s="7" t="s">
        <v>190</v>
      </c>
      <c r="I24" s="7" t="s">
        <v>203</v>
      </c>
      <c r="J24" s="8">
        <v>41365</v>
      </c>
      <c r="K24" s="10">
        <v>0</v>
      </c>
      <c r="L24" s="10">
        <v>0</v>
      </c>
      <c r="M24" s="10">
        <v>0</v>
      </c>
      <c r="N24" s="10">
        <v>0</v>
      </c>
      <c r="O24" s="10">
        <v>0</v>
      </c>
      <c r="P24" s="10">
        <v>7</v>
      </c>
      <c r="Q24" s="10">
        <v>0</v>
      </c>
      <c r="R24" s="10">
        <v>0</v>
      </c>
      <c r="S24" s="10">
        <v>0</v>
      </c>
      <c r="T24" s="10">
        <v>0</v>
      </c>
      <c r="U24" s="10">
        <v>0</v>
      </c>
      <c r="V24" s="10">
        <v>0</v>
      </c>
      <c r="W24" s="17"/>
    </row>
    <row r="25" spans="1:23" s="2" customFormat="1" ht="11.25" x14ac:dyDescent="0.2">
      <c r="A25" s="6"/>
      <c r="B25" s="7">
        <v>87068000</v>
      </c>
      <c r="C25" s="7" t="s">
        <v>202</v>
      </c>
      <c r="D25" s="13" t="str">
        <f t="shared" si="0"/>
        <v xml:space="preserve">UHE BUGRES DIVISA </v>
      </c>
      <c r="E25" s="26" t="s">
        <v>425</v>
      </c>
      <c r="F25" s="13" t="str">
        <f t="shared" si="2"/>
        <v>UHE</v>
      </c>
      <c r="G25" s="7" t="s">
        <v>194</v>
      </c>
      <c r="H25" s="7" t="s">
        <v>190</v>
      </c>
      <c r="I25" s="7" t="s">
        <v>203</v>
      </c>
      <c r="J25" s="8">
        <v>41365</v>
      </c>
      <c r="K25" s="10">
        <v>0</v>
      </c>
      <c r="L25" s="10">
        <v>0</v>
      </c>
      <c r="M25" s="10">
        <v>0</v>
      </c>
      <c r="N25" s="10">
        <v>0</v>
      </c>
      <c r="O25" s="10">
        <v>0</v>
      </c>
      <c r="P25" s="10">
        <v>7</v>
      </c>
      <c r="Q25" s="10">
        <v>0</v>
      </c>
      <c r="R25" s="10">
        <v>0</v>
      </c>
      <c r="S25" s="10">
        <v>0</v>
      </c>
      <c r="T25" s="10">
        <v>0</v>
      </c>
      <c r="U25" s="10">
        <v>0</v>
      </c>
      <c r="V25" s="10">
        <v>0</v>
      </c>
      <c r="W25" s="17"/>
    </row>
    <row r="26" spans="1:23" s="2" customFormat="1" ht="11.25" x14ac:dyDescent="0.2">
      <c r="A26" s="6"/>
      <c r="B26" s="7">
        <v>87075000</v>
      </c>
      <c r="C26" s="7" t="s">
        <v>204</v>
      </c>
      <c r="D26" s="13" t="str">
        <f t="shared" si="0"/>
        <v>UHE BUGRES  BLANG</v>
      </c>
      <c r="E26" s="26" t="s">
        <v>425</v>
      </c>
      <c r="F26" s="13" t="str">
        <f t="shared" si="2"/>
        <v>UHE</v>
      </c>
      <c r="G26" s="7" t="s">
        <v>189</v>
      </c>
      <c r="H26" s="7" t="s">
        <v>190</v>
      </c>
      <c r="I26" s="7" t="s">
        <v>205</v>
      </c>
      <c r="J26" s="8">
        <v>41487</v>
      </c>
      <c r="K26" s="10">
        <v>0</v>
      </c>
      <c r="L26" s="10">
        <v>0</v>
      </c>
      <c r="M26" s="10">
        <v>0</v>
      </c>
      <c r="N26" s="10">
        <v>0</v>
      </c>
      <c r="O26" s="10">
        <v>2</v>
      </c>
      <c r="P26" s="10">
        <v>42</v>
      </c>
      <c r="Q26" s="10">
        <v>53</v>
      </c>
      <c r="R26" s="10">
        <v>3</v>
      </c>
      <c r="S26" s="10">
        <v>0</v>
      </c>
      <c r="T26" s="10">
        <v>28</v>
      </c>
      <c r="U26" s="10">
        <v>69</v>
      </c>
      <c r="V26" s="10">
        <v>39</v>
      </c>
      <c r="W26" s="17"/>
    </row>
    <row r="27" spans="1:23" s="2" customFormat="1" ht="11.25" x14ac:dyDescent="0.2">
      <c r="A27" s="6"/>
      <c r="B27" s="7">
        <v>2950004</v>
      </c>
      <c r="C27" s="7" t="s">
        <v>204</v>
      </c>
      <c r="D27" s="13" t="str">
        <f t="shared" si="0"/>
        <v>UHE BUGRES  BLANG</v>
      </c>
      <c r="E27" s="26" t="s">
        <v>425</v>
      </c>
      <c r="F27" s="13" t="str">
        <f t="shared" si="2"/>
        <v>UHE</v>
      </c>
      <c r="G27" s="7" t="s">
        <v>192</v>
      </c>
      <c r="H27" s="7" t="s">
        <v>190</v>
      </c>
      <c r="I27" s="7"/>
      <c r="J27" s="8">
        <v>21217</v>
      </c>
      <c r="K27" s="10">
        <v>0</v>
      </c>
      <c r="L27" s="10">
        <v>0</v>
      </c>
      <c r="M27" s="10">
        <v>0</v>
      </c>
      <c r="N27" s="10">
        <v>0</v>
      </c>
      <c r="O27" s="10">
        <v>2</v>
      </c>
      <c r="P27" s="10">
        <v>42</v>
      </c>
      <c r="Q27" s="10">
        <v>53</v>
      </c>
      <c r="R27" s="10">
        <v>3</v>
      </c>
      <c r="S27" s="10">
        <v>26</v>
      </c>
      <c r="T27" s="10">
        <v>59</v>
      </c>
      <c r="U27" s="10">
        <v>69</v>
      </c>
      <c r="V27" s="10">
        <v>48</v>
      </c>
      <c r="W27" s="17"/>
    </row>
    <row r="28" spans="1:23" s="2" customFormat="1" ht="11.25" x14ac:dyDescent="0.2">
      <c r="A28" s="6"/>
      <c r="B28" s="7">
        <v>87100000</v>
      </c>
      <c r="C28" s="7" t="s">
        <v>206</v>
      </c>
      <c r="D28" s="13" t="str">
        <f t="shared" si="0"/>
        <v>UHE BUGRES  SALTO</v>
      </c>
      <c r="E28" s="26" t="s">
        <v>425</v>
      </c>
      <c r="F28" s="13" t="str">
        <f t="shared" si="2"/>
        <v>UHE</v>
      </c>
      <c r="G28" s="7" t="s">
        <v>189</v>
      </c>
      <c r="H28" s="7" t="s">
        <v>190</v>
      </c>
      <c r="I28" s="7" t="s">
        <v>205</v>
      </c>
      <c r="J28" s="8">
        <v>41334</v>
      </c>
      <c r="K28" s="10">
        <v>0</v>
      </c>
      <c r="L28" s="10">
        <v>0</v>
      </c>
      <c r="M28" s="10">
        <v>0</v>
      </c>
      <c r="N28" s="10">
        <v>0</v>
      </c>
      <c r="O28" s="10">
        <v>1</v>
      </c>
      <c r="P28" s="10">
        <v>18</v>
      </c>
      <c r="Q28" s="10">
        <v>21</v>
      </c>
      <c r="R28" s="10">
        <v>9</v>
      </c>
      <c r="S28" s="10">
        <v>0</v>
      </c>
      <c r="T28" s="10">
        <v>0</v>
      </c>
      <c r="U28" s="10">
        <v>0</v>
      </c>
      <c r="V28" s="10">
        <v>6</v>
      </c>
      <c r="W28" s="17"/>
    </row>
    <row r="29" spans="1:23" s="2" customFormat="1" ht="11.25" x14ac:dyDescent="0.2">
      <c r="A29" s="6"/>
      <c r="B29" s="7">
        <v>2950006</v>
      </c>
      <c r="C29" s="7" t="s">
        <v>206</v>
      </c>
      <c r="D29" s="13" t="str">
        <f t="shared" si="0"/>
        <v>UHE BUGRES  SALTO</v>
      </c>
      <c r="E29" s="26" t="s">
        <v>425</v>
      </c>
      <c r="F29" s="13" t="str">
        <f t="shared" si="2"/>
        <v>UHE</v>
      </c>
      <c r="G29" s="7" t="s">
        <v>192</v>
      </c>
      <c r="H29" s="7" t="s">
        <v>190</v>
      </c>
      <c r="I29" s="7"/>
      <c r="J29" s="8">
        <v>14977</v>
      </c>
      <c r="K29" s="10">
        <v>0</v>
      </c>
      <c r="L29" s="10">
        <v>0</v>
      </c>
      <c r="M29" s="10">
        <v>0</v>
      </c>
      <c r="N29" s="10">
        <v>0</v>
      </c>
      <c r="O29" s="10">
        <v>1</v>
      </c>
      <c r="P29" s="10">
        <v>18</v>
      </c>
      <c r="Q29" s="10">
        <v>21</v>
      </c>
      <c r="R29" s="10">
        <v>9</v>
      </c>
      <c r="S29" s="10">
        <v>0</v>
      </c>
      <c r="T29" s="10">
        <v>0</v>
      </c>
      <c r="U29" s="10">
        <v>0</v>
      </c>
      <c r="V29" s="10">
        <v>6</v>
      </c>
      <c r="W29" s="17"/>
    </row>
    <row r="30" spans="1:23" s="2" customFormat="1" ht="11.25" x14ac:dyDescent="0.2">
      <c r="A30" s="6"/>
      <c r="B30" s="7">
        <v>87072000</v>
      </c>
      <c r="C30" s="7" t="s">
        <v>207</v>
      </c>
      <c r="D30" s="13" t="str">
        <f t="shared" si="0"/>
        <v xml:space="preserve">UHE BUGRES BLANG </v>
      </c>
      <c r="E30" s="26" t="s">
        <v>425</v>
      </c>
      <c r="F30" s="13" t="str">
        <f t="shared" si="2"/>
        <v>UHE</v>
      </c>
      <c r="G30" s="7" t="s">
        <v>189</v>
      </c>
      <c r="H30" s="7" t="s">
        <v>190</v>
      </c>
      <c r="I30" s="7" t="s">
        <v>205</v>
      </c>
      <c r="J30" s="8">
        <v>41365</v>
      </c>
      <c r="K30" s="10">
        <v>0</v>
      </c>
      <c r="L30" s="10">
        <v>0</v>
      </c>
      <c r="M30" s="10">
        <v>0</v>
      </c>
      <c r="N30" s="10">
        <v>0</v>
      </c>
      <c r="O30" s="10">
        <v>0</v>
      </c>
      <c r="P30" s="10">
        <v>18</v>
      </c>
      <c r="Q30" s="10">
        <v>2</v>
      </c>
      <c r="R30" s="10">
        <v>0</v>
      </c>
      <c r="S30" s="10">
        <v>0</v>
      </c>
      <c r="T30" s="10">
        <v>0</v>
      </c>
      <c r="U30" s="10">
        <v>0</v>
      </c>
      <c r="V30" s="10">
        <v>0</v>
      </c>
      <c r="W30" s="17"/>
    </row>
    <row r="31" spans="1:23" s="2" customFormat="1" ht="11.25" x14ac:dyDescent="0.2">
      <c r="A31" s="6"/>
      <c r="B31" s="7">
        <v>87072000</v>
      </c>
      <c r="C31" s="7" t="s">
        <v>207</v>
      </c>
      <c r="D31" s="13" t="str">
        <f t="shared" si="0"/>
        <v xml:space="preserve">UHE BUGRES BLANG </v>
      </c>
      <c r="E31" s="26" t="s">
        <v>425</v>
      </c>
      <c r="F31" s="13" t="str">
        <f t="shared" si="2"/>
        <v>UHE</v>
      </c>
      <c r="G31" s="7" t="s">
        <v>194</v>
      </c>
      <c r="H31" s="7" t="s">
        <v>190</v>
      </c>
      <c r="I31" s="7" t="s">
        <v>205</v>
      </c>
      <c r="J31" s="8">
        <v>41365</v>
      </c>
      <c r="K31" s="10">
        <v>0</v>
      </c>
      <c r="L31" s="10">
        <v>0</v>
      </c>
      <c r="M31" s="10">
        <v>0</v>
      </c>
      <c r="N31" s="10">
        <v>0</v>
      </c>
      <c r="O31" s="10">
        <v>0</v>
      </c>
      <c r="P31" s="10">
        <v>18</v>
      </c>
      <c r="Q31" s="10">
        <v>2</v>
      </c>
      <c r="R31" s="10">
        <v>0</v>
      </c>
      <c r="S31" s="10">
        <v>0</v>
      </c>
      <c r="T31" s="10">
        <v>0</v>
      </c>
      <c r="U31" s="10">
        <v>0</v>
      </c>
      <c r="V31" s="10">
        <v>0</v>
      </c>
      <c r="W31" s="17"/>
    </row>
    <row r="32" spans="1:23" s="2" customFormat="1" ht="11.25" x14ac:dyDescent="0.2">
      <c r="A32" s="6"/>
      <c r="B32" s="7">
        <v>87078000</v>
      </c>
      <c r="C32" s="7" t="s">
        <v>208</v>
      </c>
      <c r="D32" s="13" t="str">
        <f t="shared" si="0"/>
        <v>UHE BUGRES BLANG RIO DO PINTO</v>
      </c>
      <c r="E32" s="26" t="s">
        <v>425</v>
      </c>
      <c r="F32" s="13" t="str">
        <f t="shared" si="2"/>
        <v>UHE</v>
      </c>
      <c r="G32" s="7" t="s">
        <v>189</v>
      </c>
      <c r="H32" s="7" t="s">
        <v>190</v>
      </c>
      <c r="I32" s="7" t="s">
        <v>209</v>
      </c>
      <c r="J32" s="8">
        <v>41365</v>
      </c>
      <c r="K32" s="10">
        <v>0</v>
      </c>
      <c r="L32" s="10">
        <v>0</v>
      </c>
      <c r="M32" s="10">
        <v>0</v>
      </c>
      <c r="N32" s="10">
        <v>0</v>
      </c>
      <c r="O32" s="10">
        <v>0</v>
      </c>
      <c r="P32" s="10">
        <v>0</v>
      </c>
      <c r="Q32" s="10">
        <v>0</v>
      </c>
      <c r="R32" s="10">
        <v>0</v>
      </c>
      <c r="S32" s="10">
        <v>0</v>
      </c>
      <c r="T32" s="10">
        <v>0</v>
      </c>
      <c r="U32" s="10">
        <v>0</v>
      </c>
      <c r="V32" s="10">
        <v>0</v>
      </c>
      <c r="W32" s="17"/>
    </row>
    <row r="33" spans="1:23" s="2" customFormat="1" ht="11.25" x14ac:dyDescent="0.2">
      <c r="A33" s="6"/>
      <c r="B33" s="7">
        <v>87078000</v>
      </c>
      <c r="C33" s="7" t="s">
        <v>208</v>
      </c>
      <c r="D33" s="13" t="str">
        <f t="shared" si="0"/>
        <v>UHE BUGRES BLANG RIO DO PINTO</v>
      </c>
      <c r="E33" s="26" t="s">
        <v>425</v>
      </c>
      <c r="F33" s="13" t="str">
        <f t="shared" si="2"/>
        <v>UHE</v>
      </c>
      <c r="G33" s="7" t="s">
        <v>194</v>
      </c>
      <c r="H33" s="7" t="s">
        <v>190</v>
      </c>
      <c r="I33" s="7" t="s">
        <v>209</v>
      </c>
      <c r="J33" s="8">
        <v>41365</v>
      </c>
      <c r="K33" s="10">
        <v>0</v>
      </c>
      <c r="L33" s="10">
        <v>0</v>
      </c>
      <c r="M33" s="10">
        <v>0</v>
      </c>
      <c r="N33" s="10">
        <v>0</v>
      </c>
      <c r="O33" s="10">
        <v>0</v>
      </c>
      <c r="P33" s="10">
        <v>0</v>
      </c>
      <c r="Q33" s="10">
        <v>0</v>
      </c>
      <c r="R33" s="10">
        <v>0</v>
      </c>
      <c r="S33" s="10">
        <v>0</v>
      </c>
      <c r="T33" s="10">
        <v>0</v>
      </c>
      <c r="U33" s="10">
        <v>0</v>
      </c>
      <c r="V33" s="10">
        <v>0</v>
      </c>
      <c r="W33" s="17"/>
    </row>
    <row r="34" spans="1:23" s="2" customFormat="1" ht="11.25" x14ac:dyDescent="0.2">
      <c r="A34" s="6"/>
      <c r="B34" s="7">
        <v>74550000</v>
      </c>
      <c r="C34" s="7" t="s">
        <v>210</v>
      </c>
      <c r="D34" s="13" t="str">
        <f t="shared" si="0"/>
        <v xml:space="preserve">PCH BURICÁ </v>
      </c>
      <c r="E34" s="26" t="str">
        <f t="shared" ref="E34:E53" si="3">TRIM(MID(D34,5,99))</f>
        <v>BURICÁ</v>
      </c>
      <c r="F34" s="13" t="str">
        <f t="shared" si="2"/>
        <v>PCH</v>
      </c>
      <c r="G34" s="7" t="s">
        <v>189</v>
      </c>
      <c r="H34" s="7" t="s">
        <v>190</v>
      </c>
      <c r="I34" s="7" t="s">
        <v>211</v>
      </c>
      <c r="J34" s="8">
        <v>42125</v>
      </c>
      <c r="K34" s="9">
        <v>98</v>
      </c>
      <c r="L34" s="9">
        <v>95</v>
      </c>
      <c r="M34" s="11">
        <v>89</v>
      </c>
      <c r="N34" s="10">
        <v>0</v>
      </c>
      <c r="O34" s="10">
        <v>0</v>
      </c>
      <c r="P34" s="10">
        <v>0</v>
      </c>
      <c r="Q34" s="10">
        <v>0</v>
      </c>
      <c r="R34" s="10">
        <v>0</v>
      </c>
      <c r="S34" s="10">
        <v>0</v>
      </c>
      <c r="T34" s="10">
        <v>0</v>
      </c>
      <c r="U34" s="10">
        <v>0</v>
      </c>
      <c r="V34" s="10">
        <v>0</v>
      </c>
      <c r="W34" s="17"/>
    </row>
    <row r="35" spans="1:23" s="2" customFormat="1" ht="11.25" x14ac:dyDescent="0.2">
      <c r="A35" s="6"/>
      <c r="B35" s="7">
        <v>74550000</v>
      </c>
      <c r="C35" s="7" t="s">
        <v>210</v>
      </c>
      <c r="D35" s="13" t="str">
        <f t="shared" si="0"/>
        <v xml:space="preserve">PCH BURICÁ </v>
      </c>
      <c r="E35" s="26" t="str">
        <f t="shared" si="3"/>
        <v>BURICÁ</v>
      </c>
      <c r="F35" s="13" t="str">
        <f t="shared" si="2"/>
        <v>PCH</v>
      </c>
      <c r="G35" s="7" t="s">
        <v>194</v>
      </c>
      <c r="H35" s="7" t="s">
        <v>190</v>
      </c>
      <c r="I35" s="7" t="s">
        <v>211</v>
      </c>
      <c r="J35" s="8">
        <v>42125</v>
      </c>
      <c r="K35" s="9">
        <v>98</v>
      </c>
      <c r="L35" s="9">
        <v>95</v>
      </c>
      <c r="M35" s="11">
        <v>89</v>
      </c>
      <c r="N35" s="10">
        <v>0</v>
      </c>
      <c r="O35" s="10">
        <v>0</v>
      </c>
      <c r="P35" s="10">
        <v>0</v>
      </c>
      <c r="Q35" s="10">
        <v>0</v>
      </c>
      <c r="R35" s="10">
        <v>0</v>
      </c>
      <c r="S35" s="10">
        <v>0</v>
      </c>
      <c r="T35" s="10">
        <v>0</v>
      </c>
      <c r="U35" s="10">
        <v>0</v>
      </c>
      <c r="V35" s="10">
        <v>0</v>
      </c>
      <c r="W35" s="17"/>
    </row>
    <row r="36" spans="1:23" s="2" customFormat="1" ht="11.25" x14ac:dyDescent="0.2">
      <c r="A36" s="6"/>
      <c r="B36" s="7">
        <v>74549990</v>
      </c>
      <c r="C36" s="7" t="s">
        <v>212</v>
      </c>
      <c r="D36" s="13" t="str">
        <f t="shared" si="0"/>
        <v xml:space="preserve">PCH BURICÁ </v>
      </c>
      <c r="E36" s="26" t="str">
        <f t="shared" si="3"/>
        <v>BURICÁ</v>
      </c>
      <c r="F36" s="13" t="str">
        <f t="shared" si="2"/>
        <v>PCH</v>
      </c>
      <c r="G36" s="7" t="s">
        <v>189</v>
      </c>
      <c r="H36" s="7" t="s">
        <v>190</v>
      </c>
      <c r="I36" s="7" t="s">
        <v>211</v>
      </c>
      <c r="J36" s="8">
        <v>42125</v>
      </c>
      <c r="K36" s="9">
        <v>98</v>
      </c>
      <c r="L36" s="9">
        <v>96</v>
      </c>
      <c r="M36" s="10">
        <v>15</v>
      </c>
      <c r="N36" s="10">
        <v>0</v>
      </c>
      <c r="O36" s="10">
        <v>0</v>
      </c>
      <c r="P36" s="10">
        <v>0</v>
      </c>
      <c r="Q36" s="10">
        <v>0</v>
      </c>
      <c r="R36" s="10">
        <v>0</v>
      </c>
      <c r="S36" s="10">
        <v>0</v>
      </c>
      <c r="T36" s="10">
        <v>0</v>
      </c>
      <c r="U36" s="10">
        <v>0</v>
      </c>
      <c r="V36" s="10">
        <v>0</v>
      </c>
      <c r="W36" s="17"/>
    </row>
    <row r="37" spans="1:23" s="2" customFormat="1" ht="11.25" x14ac:dyDescent="0.2">
      <c r="A37" s="6"/>
      <c r="B37" s="7">
        <v>2754020</v>
      </c>
      <c r="C37" s="7" t="s">
        <v>212</v>
      </c>
      <c r="D37" s="13" t="str">
        <f t="shared" si="0"/>
        <v xml:space="preserve">PCH BURICÁ </v>
      </c>
      <c r="E37" s="26" t="str">
        <f t="shared" si="3"/>
        <v>BURICÁ</v>
      </c>
      <c r="F37" s="13" t="str">
        <f t="shared" si="2"/>
        <v>PCH</v>
      </c>
      <c r="G37" s="7" t="s">
        <v>192</v>
      </c>
      <c r="H37" s="7" t="s">
        <v>190</v>
      </c>
      <c r="I37" s="7"/>
      <c r="J37" s="8">
        <v>42125</v>
      </c>
      <c r="K37" s="9">
        <v>98</v>
      </c>
      <c r="L37" s="9">
        <v>96</v>
      </c>
      <c r="M37" s="10">
        <v>15</v>
      </c>
      <c r="N37" s="10">
        <v>0</v>
      </c>
      <c r="O37" s="10">
        <v>0</v>
      </c>
      <c r="P37" s="10">
        <v>0</v>
      </c>
      <c r="Q37" s="10">
        <v>0</v>
      </c>
      <c r="R37" s="10">
        <v>0</v>
      </c>
      <c r="S37" s="10">
        <v>0</v>
      </c>
      <c r="T37" s="10">
        <v>0</v>
      </c>
      <c r="U37" s="10">
        <v>0</v>
      </c>
      <c r="V37" s="10">
        <v>0</v>
      </c>
      <c r="W37" s="17"/>
    </row>
    <row r="38" spans="1:23" s="2" customFormat="1" ht="22.5" x14ac:dyDescent="0.2">
      <c r="A38" s="6"/>
      <c r="B38" s="7">
        <v>86060010</v>
      </c>
      <c r="C38" s="7" t="s">
        <v>353</v>
      </c>
      <c r="D38" s="13" t="str">
        <f t="shared" si="0"/>
        <v xml:space="preserve">CGH CAMBARÁ </v>
      </c>
      <c r="E38" s="13" t="str">
        <f t="shared" si="3"/>
        <v>CAMBARÁ</v>
      </c>
      <c r="F38" s="13" t="str">
        <f t="shared" si="2"/>
        <v>CGH</v>
      </c>
      <c r="G38" s="7" t="s">
        <v>189</v>
      </c>
      <c r="H38" s="7" t="s">
        <v>190</v>
      </c>
      <c r="I38" s="7" t="s">
        <v>354</v>
      </c>
      <c r="J38" s="8">
        <v>36526</v>
      </c>
      <c r="K38" s="10">
        <v>0</v>
      </c>
      <c r="L38" s="10">
        <v>0</v>
      </c>
      <c r="M38" s="10">
        <v>0</v>
      </c>
      <c r="N38" s="10">
        <v>0</v>
      </c>
      <c r="O38" s="10">
        <v>0</v>
      </c>
      <c r="P38" s="10">
        <v>0</v>
      </c>
      <c r="Q38" s="10">
        <v>0</v>
      </c>
      <c r="R38" s="10">
        <v>0</v>
      </c>
      <c r="S38" s="10">
        <v>0</v>
      </c>
      <c r="T38" s="10">
        <v>0</v>
      </c>
      <c r="U38" s="10">
        <v>0</v>
      </c>
      <c r="V38" s="10">
        <v>0</v>
      </c>
      <c r="W38" s="17"/>
    </row>
    <row r="39" spans="1:23" s="2" customFormat="1" ht="22.5" x14ac:dyDescent="0.2">
      <c r="A39" s="6"/>
      <c r="B39" s="7">
        <v>2850050</v>
      </c>
      <c r="C39" s="7" t="s">
        <v>353</v>
      </c>
      <c r="D39" s="13" t="str">
        <f t="shared" si="0"/>
        <v xml:space="preserve">CGH CAMBARÁ </v>
      </c>
      <c r="E39" s="13" t="str">
        <f t="shared" si="3"/>
        <v>CAMBARÁ</v>
      </c>
      <c r="F39" s="13" t="str">
        <f t="shared" si="2"/>
        <v>CGH</v>
      </c>
      <c r="G39" s="7" t="s">
        <v>192</v>
      </c>
      <c r="H39" s="7" t="s">
        <v>190</v>
      </c>
      <c r="I39" s="7"/>
      <c r="J39" s="8">
        <v>43252</v>
      </c>
      <c r="K39" s="10">
        <v>0</v>
      </c>
      <c r="L39" s="10">
        <v>0</v>
      </c>
      <c r="M39" s="10">
        <v>0</v>
      </c>
      <c r="N39" s="10">
        <v>0</v>
      </c>
      <c r="O39" s="10">
        <v>0</v>
      </c>
      <c r="P39" s="10">
        <v>0</v>
      </c>
      <c r="Q39" s="10">
        <v>0</v>
      </c>
      <c r="R39" s="10">
        <v>0</v>
      </c>
      <c r="S39" s="10">
        <v>0</v>
      </c>
      <c r="T39" s="10">
        <v>0</v>
      </c>
      <c r="U39" s="10">
        <v>0</v>
      </c>
      <c r="V39" s="10">
        <v>0</v>
      </c>
      <c r="W39" s="17"/>
    </row>
    <row r="40" spans="1:23" s="2" customFormat="1" ht="11.25" x14ac:dyDescent="0.2">
      <c r="A40" s="6"/>
      <c r="B40" s="7">
        <v>87361000</v>
      </c>
      <c r="C40" s="7" t="s">
        <v>213</v>
      </c>
      <c r="D40" s="13" t="str">
        <f t="shared" si="0"/>
        <v xml:space="preserve">UHE CANASTRA </v>
      </c>
      <c r="E40" s="13" t="str">
        <f t="shared" si="3"/>
        <v>CANASTRA</v>
      </c>
      <c r="F40" s="13" t="str">
        <f t="shared" si="2"/>
        <v>UHE</v>
      </c>
      <c r="G40" s="7" t="s">
        <v>189</v>
      </c>
      <c r="H40" s="7" t="s">
        <v>190</v>
      </c>
      <c r="I40" s="7" t="s">
        <v>214</v>
      </c>
      <c r="J40" s="8">
        <v>41334</v>
      </c>
      <c r="K40" s="10">
        <v>12</v>
      </c>
      <c r="L40" s="9">
        <v>99</v>
      </c>
      <c r="M40" s="10">
        <v>62</v>
      </c>
      <c r="N40" s="10">
        <v>18</v>
      </c>
      <c r="O40" s="10">
        <v>12</v>
      </c>
      <c r="P40" s="10">
        <v>8</v>
      </c>
      <c r="Q40" s="10">
        <v>5</v>
      </c>
      <c r="R40" s="10">
        <v>18</v>
      </c>
      <c r="S40" s="10">
        <v>0</v>
      </c>
      <c r="T40" s="10">
        <v>0</v>
      </c>
      <c r="U40" s="10">
        <v>0</v>
      </c>
      <c r="V40" s="10">
        <v>0</v>
      </c>
      <c r="W40" s="17"/>
    </row>
    <row r="41" spans="1:23" s="2" customFormat="1" ht="11.25" x14ac:dyDescent="0.2">
      <c r="A41" s="6"/>
      <c r="B41" s="7">
        <v>87361100</v>
      </c>
      <c r="C41" s="7" t="s">
        <v>215</v>
      </c>
      <c r="D41" s="13" t="str">
        <f t="shared" si="0"/>
        <v xml:space="preserve">UHE CANASTRA </v>
      </c>
      <c r="E41" s="13" t="str">
        <f t="shared" si="3"/>
        <v>CANASTRA</v>
      </c>
      <c r="F41" s="13" t="str">
        <f t="shared" si="2"/>
        <v>UHE</v>
      </c>
      <c r="G41" s="7" t="s">
        <v>189</v>
      </c>
      <c r="H41" s="7" t="s">
        <v>190</v>
      </c>
      <c r="I41" s="7" t="s">
        <v>214</v>
      </c>
      <c r="J41" s="8">
        <v>41334</v>
      </c>
      <c r="K41" s="10">
        <v>12</v>
      </c>
      <c r="L41" s="10">
        <v>43</v>
      </c>
      <c r="M41" s="10">
        <v>0</v>
      </c>
      <c r="N41" s="10">
        <v>18</v>
      </c>
      <c r="O41" s="10">
        <v>25</v>
      </c>
      <c r="P41" s="10">
        <v>0</v>
      </c>
      <c r="Q41" s="10">
        <v>0</v>
      </c>
      <c r="R41" s="10">
        <v>0</v>
      </c>
      <c r="S41" s="10">
        <v>0</v>
      </c>
      <c r="T41" s="10">
        <v>0</v>
      </c>
      <c r="U41" s="10">
        <v>0</v>
      </c>
      <c r="V41" s="10">
        <v>0</v>
      </c>
      <c r="W41" s="17"/>
    </row>
    <row r="42" spans="1:23" s="2" customFormat="1" ht="11.25" x14ac:dyDescent="0.2">
      <c r="A42" s="6"/>
      <c r="B42" s="7">
        <v>87361100</v>
      </c>
      <c r="C42" s="7" t="s">
        <v>215</v>
      </c>
      <c r="D42" s="13" t="str">
        <f t="shared" si="0"/>
        <v xml:space="preserve">UHE CANASTRA </v>
      </c>
      <c r="E42" s="13" t="str">
        <f t="shared" si="3"/>
        <v>CANASTRA</v>
      </c>
      <c r="F42" s="13" t="str">
        <f t="shared" si="2"/>
        <v>UHE</v>
      </c>
      <c r="G42" s="7" t="s">
        <v>194</v>
      </c>
      <c r="H42" s="7" t="s">
        <v>190</v>
      </c>
      <c r="I42" s="7" t="s">
        <v>214</v>
      </c>
      <c r="J42" s="8">
        <v>41334</v>
      </c>
      <c r="K42" s="10">
        <v>12</v>
      </c>
      <c r="L42" s="10">
        <v>43</v>
      </c>
      <c r="M42" s="10">
        <v>0</v>
      </c>
      <c r="N42" s="10">
        <v>18</v>
      </c>
      <c r="O42" s="10">
        <v>25</v>
      </c>
      <c r="P42" s="10">
        <v>0</v>
      </c>
      <c r="Q42" s="10">
        <v>0</v>
      </c>
      <c r="R42" s="10">
        <v>0</v>
      </c>
      <c r="S42" s="10">
        <v>0</v>
      </c>
      <c r="T42" s="10">
        <v>0</v>
      </c>
      <c r="U42" s="10">
        <v>0</v>
      </c>
      <c r="V42" s="10">
        <v>0</v>
      </c>
      <c r="W42" s="17"/>
    </row>
    <row r="43" spans="1:23" s="2" customFormat="1" ht="11.25" x14ac:dyDescent="0.2">
      <c r="A43" s="6"/>
      <c r="B43" s="7">
        <v>2950039</v>
      </c>
      <c r="C43" s="7" t="s">
        <v>215</v>
      </c>
      <c r="D43" s="13" t="str">
        <f t="shared" si="0"/>
        <v xml:space="preserve">UHE CANASTRA </v>
      </c>
      <c r="E43" s="13" t="str">
        <f t="shared" si="3"/>
        <v>CANASTRA</v>
      </c>
      <c r="F43" s="13" t="str">
        <f t="shared" si="2"/>
        <v>UHE</v>
      </c>
      <c r="G43" s="7" t="s">
        <v>192</v>
      </c>
      <c r="H43" s="7" t="s">
        <v>190</v>
      </c>
      <c r="I43" s="7"/>
      <c r="J43" s="8">
        <v>41426</v>
      </c>
      <c r="K43" s="10">
        <v>12</v>
      </c>
      <c r="L43" s="10">
        <v>43</v>
      </c>
      <c r="M43" s="10">
        <v>0</v>
      </c>
      <c r="N43" s="10">
        <v>18</v>
      </c>
      <c r="O43" s="10">
        <v>25</v>
      </c>
      <c r="P43" s="10">
        <v>0</v>
      </c>
      <c r="Q43" s="10">
        <v>0</v>
      </c>
      <c r="R43" s="10">
        <v>0</v>
      </c>
      <c r="S43" s="10">
        <v>0</v>
      </c>
      <c r="T43" s="10">
        <v>0</v>
      </c>
      <c r="U43" s="10">
        <v>0</v>
      </c>
      <c r="V43" s="10">
        <v>0</v>
      </c>
      <c r="W43" s="17"/>
    </row>
    <row r="44" spans="1:23" s="2" customFormat="1" ht="11.25" x14ac:dyDescent="0.2">
      <c r="A44" s="6"/>
      <c r="B44" s="7">
        <v>86520000</v>
      </c>
      <c r="C44" s="7" t="s">
        <v>216</v>
      </c>
      <c r="D44" s="13" t="str">
        <f t="shared" si="0"/>
        <v xml:space="preserve">PCH CAPIGUI </v>
      </c>
      <c r="E44" s="13" t="str">
        <f t="shared" si="3"/>
        <v>CAPIGUI</v>
      </c>
      <c r="F44" s="13" t="str">
        <f t="shared" si="2"/>
        <v>PCH</v>
      </c>
      <c r="G44" s="7" t="s">
        <v>189</v>
      </c>
      <c r="H44" s="7" t="s">
        <v>190</v>
      </c>
      <c r="I44" s="7" t="s">
        <v>217</v>
      </c>
      <c r="J44" s="8">
        <v>21186</v>
      </c>
      <c r="K44" s="10">
        <v>11</v>
      </c>
      <c r="L44" s="9">
        <v>100</v>
      </c>
      <c r="M44" s="9">
        <v>97</v>
      </c>
      <c r="N44" s="10">
        <v>57</v>
      </c>
      <c r="O44" s="9">
        <v>98</v>
      </c>
      <c r="P44" s="11">
        <v>87</v>
      </c>
      <c r="Q44" s="11">
        <v>89</v>
      </c>
      <c r="R44" s="9">
        <v>94</v>
      </c>
      <c r="S44" s="9">
        <v>93</v>
      </c>
      <c r="T44" s="9">
        <v>92</v>
      </c>
      <c r="U44" s="9">
        <v>90</v>
      </c>
      <c r="V44" s="11">
        <v>83</v>
      </c>
      <c r="W44" s="17"/>
    </row>
    <row r="45" spans="1:23" s="2" customFormat="1" ht="11.25" x14ac:dyDescent="0.2">
      <c r="A45" s="6"/>
      <c r="B45" s="7">
        <v>2852005</v>
      </c>
      <c r="C45" s="7" t="s">
        <v>216</v>
      </c>
      <c r="D45" s="13" t="str">
        <f t="shared" si="0"/>
        <v xml:space="preserve">PCH CAPIGUI </v>
      </c>
      <c r="E45" s="13" t="str">
        <f t="shared" si="3"/>
        <v>CAPIGUI</v>
      </c>
      <c r="F45" s="13" t="str">
        <f t="shared" si="2"/>
        <v>PCH</v>
      </c>
      <c r="G45" s="7" t="s">
        <v>192</v>
      </c>
      <c r="H45" s="7" t="s">
        <v>190</v>
      </c>
      <c r="I45" s="7"/>
      <c r="J45" s="8">
        <v>20760</v>
      </c>
      <c r="K45" s="10">
        <v>11</v>
      </c>
      <c r="L45" s="9">
        <v>100</v>
      </c>
      <c r="M45" s="9">
        <v>97</v>
      </c>
      <c r="N45" s="10">
        <v>57</v>
      </c>
      <c r="O45" s="9">
        <v>98</v>
      </c>
      <c r="P45" s="11">
        <v>87</v>
      </c>
      <c r="Q45" s="11">
        <v>89</v>
      </c>
      <c r="R45" s="9">
        <v>94</v>
      </c>
      <c r="S45" s="9">
        <v>93</v>
      </c>
      <c r="T45" s="9">
        <v>92</v>
      </c>
      <c r="U45" s="9">
        <v>90</v>
      </c>
      <c r="V45" s="11">
        <v>83</v>
      </c>
      <c r="W45" s="17"/>
    </row>
    <row r="46" spans="1:23" s="2" customFormat="1" ht="11.25" x14ac:dyDescent="0.2">
      <c r="A46" s="6"/>
      <c r="B46" s="7">
        <v>86520100</v>
      </c>
      <c r="C46" s="7" t="s">
        <v>218</v>
      </c>
      <c r="D46" s="13" t="str">
        <f t="shared" si="0"/>
        <v xml:space="preserve">PCH CAPIGUI </v>
      </c>
      <c r="E46" s="13" t="str">
        <f t="shared" si="3"/>
        <v>CAPIGUI</v>
      </c>
      <c r="F46" s="13" t="str">
        <f t="shared" si="2"/>
        <v>PCH</v>
      </c>
      <c r="G46" s="7" t="s">
        <v>189</v>
      </c>
      <c r="H46" s="7" t="s">
        <v>190</v>
      </c>
      <c r="I46" s="7" t="s">
        <v>217</v>
      </c>
      <c r="J46" s="8">
        <v>37165</v>
      </c>
      <c r="K46" s="10">
        <v>0</v>
      </c>
      <c r="L46" s="10">
        <v>0</v>
      </c>
      <c r="M46" s="10">
        <v>0</v>
      </c>
      <c r="N46" s="10">
        <v>0</v>
      </c>
      <c r="O46" s="10">
        <v>0</v>
      </c>
      <c r="P46" s="10">
        <v>0</v>
      </c>
      <c r="Q46" s="10">
        <v>0</v>
      </c>
      <c r="R46" s="10">
        <v>0</v>
      </c>
      <c r="S46" s="10">
        <v>0</v>
      </c>
      <c r="T46" s="10">
        <v>0</v>
      </c>
      <c r="U46" s="10">
        <v>0</v>
      </c>
      <c r="V46" s="10">
        <v>0</v>
      </c>
      <c r="W46" s="17"/>
    </row>
    <row r="47" spans="1:23" s="2" customFormat="1" ht="11.25" x14ac:dyDescent="0.2">
      <c r="A47" s="6"/>
      <c r="B47" s="7">
        <v>86520100</v>
      </c>
      <c r="C47" s="7" t="s">
        <v>218</v>
      </c>
      <c r="D47" s="13" t="str">
        <f t="shared" si="0"/>
        <v xml:space="preserve">PCH CAPIGUI </v>
      </c>
      <c r="E47" s="13" t="str">
        <f t="shared" si="3"/>
        <v>CAPIGUI</v>
      </c>
      <c r="F47" s="13" t="str">
        <f t="shared" si="2"/>
        <v>PCH</v>
      </c>
      <c r="G47" s="7" t="s">
        <v>194</v>
      </c>
      <c r="H47" s="7" t="s">
        <v>190</v>
      </c>
      <c r="I47" s="7" t="s">
        <v>217</v>
      </c>
      <c r="J47" s="8">
        <v>41395</v>
      </c>
      <c r="K47" s="10">
        <v>0</v>
      </c>
      <c r="L47" s="10">
        <v>0</v>
      </c>
      <c r="M47" s="10">
        <v>0</v>
      </c>
      <c r="N47" s="10">
        <v>0</v>
      </c>
      <c r="O47" s="10">
        <v>0</v>
      </c>
      <c r="P47" s="10">
        <v>0</v>
      </c>
      <c r="Q47" s="10">
        <v>0</v>
      </c>
      <c r="R47" s="10">
        <v>0</v>
      </c>
      <c r="S47" s="10">
        <v>0</v>
      </c>
      <c r="T47" s="10">
        <v>0</v>
      </c>
      <c r="U47" s="10">
        <v>0</v>
      </c>
      <c r="V47" s="10">
        <v>0</v>
      </c>
      <c r="W47" s="17"/>
    </row>
    <row r="48" spans="1:23" s="2" customFormat="1" ht="11.25" x14ac:dyDescent="0.2">
      <c r="A48" s="6"/>
      <c r="B48" s="7">
        <v>86194900</v>
      </c>
      <c r="C48" s="7" t="s">
        <v>219</v>
      </c>
      <c r="D48" s="13" t="str">
        <f t="shared" si="0"/>
        <v xml:space="preserve">PCH CAZUZA FERREIRA </v>
      </c>
      <c r="E48" s="13" t="str">
        <f t="shared" si="3"/>
        <v>CAZUZA FERREIRA</v>
      </c>
      <c r="F48" s="13" t="str">
        <f t="shared" si="2"/>
        <v>PCH</v>
      </c>
      <c r="G48" s="7" t="s">
        <v>189</v>
      </c>
      <c r="H48" s="7" t="s">
        <v>190</v>
      </c>
      <c r="I48" s="7" t="s">
        <v>220</v>
      </c>
      <c r="J48" s="8">
        <v>43009</v>
      </c>
      <c r="K48" s="10">
        <v>66</v>
      </c>
      <c r="L48" s="9">
        <v>100</v>
      </c>
      <c r="M48" s="9">
        <v>99</v>
      </c>
      <c r="N48" s="10">
        <v>67</v>
      </c>
      <c r="O48" s="10">
        <v>49</v>
      </c>
      <c r="P48" s="9">
        <v>100</v>
      </c>
      <c r="Q48" s="9">
        <v>91</v>
      </c>
      <c r="R48" s="9">
        <v>100</v>
      </c>
      <c r="S48" s="9">
        <v>100</v>
      </c>
      <c r="T48" s="9">
        <v>94</v>
      </c>
      <c r="U48" s="9">
        <v>100</v>
      </c>
      <c r="V48" s="9">
        <v>100</v>
      </c>
      <c r="W48" s="17"/>
    </row>
    <row r="49" spans="1:23" s="2" customFormat="1" ht="11.25" x14ac:dyDescent="0.2">
      <c r="A49" s="6"/>
      <c r="B49" s="7">
        <v>86194900</v>
      </c>
      <c r="C49" s="7" t="s">
        <v>219</v>
      </c>
      <c r="D49" s="13" t="str">
        <f t="shared" si="0"/>
        <v xml:space="preserve">PCH CAZUZA FERREIRA </v>
      </c>
      <c r="E49" s="13" t="str">
        <f t="shared" si="3"/>
        <v>CAZUZA FERREIRA</v>
      </c>
      <c r="F49" s="13" t="str">
        <f t="shared" si="2"/>
        <v>PCH</v>
      </c>
      <c r="G49" s="7" t="s">
        <v>194</v>
      </c>
      <c r="H49" s="7" t="s">
        <v>190</v>
      </c>
      <c r="I49" s="7" t="s">
        <v>220</v>
      </c>
      <c r="J49" s="8">
        <v>43009</v>
      </c>
      <c r="K49" s="10">
        <v>66</v>
      </c>
      <c r="L49" s="9">
        <v>100</v>
      </c>
      <c r="M49" s="9">
        <v>99</v>
      </c>
      <c r="N49" s="10">
        <v>67</v>
      </c>
      <c r="O49" s="10">
        <v>49</v>
      </c>
      <c r="P49" s="9">
        <v>100</v>
      </c>
      <c r="Q49" s="9">
        <v>91</v>
      </c>
      <c r="R49" s="9">
        <v>100</v>
      </c>
      <c r="S49" s="9">
        <v>100</v>
      </c>
      <c r="T49" s="9">
        <v>94</v>
      </c>
      <c r="U49" s="9">
        <v>100</v>
      </c>
      <c r="V49" s="9">
        <v>100</v>
      </c>
      <c r="W49" s="17"/>
    </row>
    <row r="50" spans="1:23" s="2" customFormat="1" ht="11.25" x14ac:dyDescent="0.2">
      <c r="A50" s="6"/>
      <c r="B50" s="7">
        <v>86195000</v>
      </c>
      <c r="C50" s="7" t="s">
        <v>221</v>
      </c>
      <c r="D50" s="13" t="str">
        <f t="shared" si="0"/>
        <v xml:space="preserve">PCH CAZUZA FERREIRA </v>
      </c>
      <c r="E50" s="13" t="str">
        <f t="shared" si="3"/>
        <v>CAZUZA FERREIRA</v>
      </c>
      <c r="F50" s="13" t="str">
        <f t="shared" si="2"/>
        <v>PCH</v>
      </c>
      <c r="G50" s="7" t="s">
        <v>189</v>
      </c>
      <c r="H50" s="7" t="s">
        <v>190</v>
      </c>
      <c r="I50" s="7" t="s">
        <v>220</v>
      </c>
      <c r="J50" s="8">
        <v>41821</v>
      </c>
      <c r="K50" s="9">
        <v>100</v>
      </c>
      <c r="L50" s="11">
        <v>85</v>
      </c>
      <c r="M50" s="9">
        <v>99</v>
      </c>
      <c r="N50" s="11">
        <v>84</v>
      </c>
      <c r="O50" s="9">
        <v>99</v>
      </c>
      <c r="P50" s="9">
        <v>99</v>
      </c>
      <c r="Q50" s="9">
        <v>97</v>
      </c>
      <c r="R50" s="10">
        <v>40</v>
      </c>
      <c r="S50" s="9">
        <v>100</v>
      </c>
      <c r="T50" s="9">
        <v>98</v>
      </c>
      <c r="U50" s="9">
        <v>100</v>
      </c>
      <c r="V50" s="9">
        <v>100</v>
      </c>
      <c r="W50" s="17"/>
    </row>
    <row r="51" spans="1:23" s="2" customFormat="1" ht="11.25" x14ac:dyDescent="0.2">
      <c r="A51" s="6"/>
      <c r="B51" s="7">
        <v>2950072</v>
      </c>
      <c r="C51" s="7" t="s">
        <v>221</v>
      </c>
      <c r="D51" s="13" t="str">
        <f t="shared" si="0"/>
        <v xml:space="preserve">PCH CAZUZA FERREIRA </v>
      </c>
      <c r="E51" s="13" t="str">
        <f t="shared" si="3"/>
        <v>CAZUZA FERREIRA</v>
      </c>
      <c r="F51" s="13" t="str">
        <f t="shared" si="2"/>
        <v>PCH</v>
      </c>
      <c r="G51" s="7" t="s">
        <v>192</v>
      </c>
      <c r="H51" s="7" t="s">
        <v>190</v>
      </c>
      <c r="I51" s="7"/>
      <c r="J51" s="8">
        <v>41821</v>
      </c>
      <c r="K51" s="9">
        <v>100</v>
      </c>
      <c r="L51" s="11">
        <v>85</v>
      </c>
      <c r="M51" s="9">
        <v>99</v>
      </c>
      <c r="N51" s="11">
        <v>84</v>
      </c>
      <c r="O51" s="9">
        <v>99</v>
      </c>
      <c r="P51" s="9">
        <v>99</v>
      </c>
      <c r="Q51" s="9">
        <v>97</v>
      </c>
      <c r="R51" s="10">
        <v>40</v>
      </c>
      <c r="S51" s="9">
        <v>100</v>
      </c>
      <c r="T51" s="9">
        <v>98</v>
      </c>
      <c r="U51" s="9">
        <v>100</v>
      </c>
      <c r="V51" s="9">
        <v>100</v>
      </c>
      <c r="W51" s="17"/>
    </row>
    <row r="52" spans="1:23" s="2" customFormat="1" ht="11.25" x14ac:dyDescent="0.2">
      <c r="A52" s="6"/>
      <c r="B52" s="7">
        <v>86200500</v>
      </c>
      <c r="C52" s="7" t="s">
        <v>222</v>
      </c>
      <c r="D52" s="13" t="str">
        <f t="shared" si="0"/>
        <v xml:space="preserve">PCH CAZUZA FERREIRA </v>
      </c>
      <c r="E52" s="13" t="str">
        <f t="shared" si="3"/>
        <v>CAZUZA FERREIRA</v>
      </c>
      <c r="F52" s="13" t="str">
        <f t="shared" si="2"/>
        <v>PCH</v>
      </c>
      <c r="G52" s="7" t="s">
        <v>189</v>
      </c>
      <c r="H52" s="7" t="s">
        <v>190</v>
      </c>
      <c r="I52" s="7" t="s">
        <v>220</v>
      </c>
      <c r="J52" s="8">
        <v>41821</v>
      </c>
      <c r="K52" s="9">
        <v>100</v>
      </c>
      <c r="L52" s="10">
        <v>33</v>
      </c>
      <c r="M52" s="9">
        <v>99</v>
      </c>
      <c r="N52" s="9">
        <v>99</v>
      </c>
      <c r="O52" s="9">
        <v>99</v>
      </c>
      <c r="P52" s="9">
        <v>99</v>
      </c>
      <c r="Q52" s="9">
        <v>99</v>
      </c>
      <c r="R52" s="9">
        <v>99</v>
      </c>
      <c r="S52" s="9">
        <v>98</v>
      </c>
      <c r="T52" s="9">
        <v>94</v>
      </c>
      <c r="U52" s="9">
        <v>100</v>
      </c>
      <c r="V52" s="9">
        <v>100</v>
      </c>
      <c r="W52" s="17"/>
    </row>
    <row r="53" spans="1:23" s="2" customFormat="1" ht="11.25" x14ac:dyDescent="0.2">
      <c r="A53" s="6"/>
      <c r="B53" s="7">
        <v>86200500</v>
      </c>
      <c r="C53" s="7" t="s">
        <v>222</v>
      </c>
      <c r="D53" s="13" t="str">
        <f t="shared" si="0"/>
        <v xml:space="preserve">PCH CAZUZA FERREIRA </v>
      </c>
      <c r="E53" s="13" t="str">
        <f t="shared" si="3"/>
        <v>CAZUZA FERREIRA</v>
      </c>
      <c r="F53" s="13" t="str">
        <f t="shared" si="2"/>
        <v>PCH</v>
      </c>
      <c r="G53" s="7" t="s">
        <v>194</v>
      </c>
      <c r="H53" s="7" t="s">
        <v>190</v>
      </c>
      <c r="I53" s="7" t="s">
        <v>220</v>
      </c>
      <c r="J53" s="8">
        <v>41821</v>
      </c>
      <c r="K53" s="9">
        <v>100</v>
      </c>
      <c r="L53" s="10">
        <v>33</v>
      </c>
      <c r="M53" s="9">
        <v>99</v>
      </c>
      <c r="N53" s="9">
        <v>99</v>
      </c>
      <c r="O53" s="9">
        <v>99</v>
      </c>
      <c r="P53" s="9">
        <v>99</v>
      </c>
      <c r="Q53" s="9">
        <v>99</v>
      </c>
      <c r="R53" s="9">
        <v>99</v>
      </c>
      <c r="S53" s="9">
        <v>98</v>
      </c>
      <c r="T53" s="9">
        <v>94</v>
      </c>
      <c r="U53" s="9">
        <v>100</v>
      </c>
      <c r="V53" s="9">
        <v>100</v>
      </c>
      <c r="W53" s="17"/>
    </row>
    <row r="54" spans="1:23" s="2" customFormat="1" ht="11.25" x14ac:dyDescent="0.2">
      <c r="A54" s="6"/>
      <c r="B54" s="7">
        <v>86195100</v>
      </c>
      <c r="C54" s="7" t="s">
        <v>223</v>
      </c>
      <c r="D54" s="13" t="str">
        <f t="shared" si="0"/>
        <v>PCH CAZUZA FERREIRA ALÇA</v>
      </c>
      <c r="E54" s="13" t="s">
        <v>377</v>
      </c>
      <c r="F54" s="13" t="str">
        <f t="shared" si="2"/>
        <v>PCH</v>
      </c>
      <c r="G54" s="7" t="s">
        <v>189</v>
      </c>
      <c r="H54" s="7" t="s">
        <v>190</v>
      </c>
      <c r="I54" s="7" t="s">
        <v>220</v>
      </c>
      <c r="J54" s="8">
        <v>42583</v>
      </c>
      <c r="K54" s="9">
        <v>100</v>
      </c>
      <c r="L54" s="10">
        <v>33</v>
      </c>
      <c r="M54" s="9">
        <v>96</v>
      </c>
      <c r="N54" s="9">
        <v>99</v>
      </c>
      <c r="O54" s="9">
        <v>99</v>
      </c>
      <c r="P54" s="9">
        <v>99</v>
      </c>
      <c r="Q54" s="9">
        <v>92</v>
      </c>
      <c r="R54" s="9">
        <v>99</v>
      </c>
      <c r="S54" s="9">
        <v>100</v>
      </c>
      <c r="T54" s="9">
        <v>98</v>
      </c>
      <c r="U54" s="9">
        <v>100</v>
      </c>
      <c r="V54" s="9">
        <v>100</v>
      </c>
      <c r="W54" s="17"/>
    </row>
    <row r="55" spans="1:23" s="2" customFormat="1" ht="11.25" x14ac:dyDescent="0.2">
      <c r="A55" s="6"/>
      <c r="B55" s="7">
        <v>86195100</v>
      </c>
      <c r="C55" s="7" t="s">
        <v>223</v>
      </c>
      <c r="D55" s="13" t="str">
        <f t="shared" si="0"/>
        <v>PCH CAZUZA FERREIRA ALÇA</v>
      </c>
      <c r="E55" s="13" t="s">
        <v>377</v>
      </c>
      <c r="F55" s="13" t="str">
        <f t="shared" si="2"/>
        <v>PCH</v>
      </c>
      <c r="G55" s="7" t="s">
        <v>194</v>
      </c>
      <c r="H55" s="7" t="s">
        <v>190</v>
      </c>
      <c r="I55" s="7" t="s">
        <v>220</v>
      </c>
      <c r="J55" s="8">
        <v>42583</v>
      </c>
      <c r="K55" s="9">
        <v>100</v>
      </c>
      <c r="L55" s="10">
        <v>33</v>
      </c>
      <c r="M55" s="9">
        <v>96</v>
      </c>
      <c r="N55" s="9">
        <v>99</v>
      </c>
      <c r="O55" s="9">
        <v>99</v>
      </c>
      <c r="P55" s="9">
        <v>99</v>
      </c>
      <c r="Q55" s="9">
        <v>92</v>
      </c>
      <c r="R55" s="9">
        <v>99</v>
      </c>
      <c r="S55" s="9">
        <v>100</v>
      </c>
      <c r="T55" s="9">
        <v>98</v>
      </c>
      <c r="U55" s="9">
        <v>100</v>
      </c>
      <c r="V55" s="9">
        <v>100</v>
      </c>
      <c r="W55" s="17"/>
    </row>
    <row r="56" spans="1:23" s="2" customFormat="1" ht="11.25" x14ac:dyDescent="0.2">
      <c r="A56" s="6"/>
      <c r="B56" s="7">
        <v>85500010</v>
      </c>
      <c r="C56" s="7" t="s">
        <v>224</v>
      </c>
      <c r="D56" s="13" t="str">
        <f t="shared" si="0"/>
        <v>PCH COLORADO ARROIO BONITO</v>
      </c>
      <c r="E56" s="13" t="s">
        <v>411</v>
      </c>
      <c r="F56" s="13" t="str">
        <f t="shared" si="2"/>
        <v>PCH</v>
      </c>
      <c r="G56" s="7" t="s">
        <v>189</v>
      </c>
      <c r="H56" s="7" t="s">
        <v>190</v>
      </c>
      <c r="I56" s="7" t="s">
        <v>225</v>
      </c>
      <c r="J56" s="8">
        <v>42217</v>
      </c>
      <c r="K56" s="10">
        <v>70</v>
      </c>
      <c r="L56" s="9">
        <v>99</v>
      </c>
      <c r="M56" s="11">
        <v>88</v>
      </c>
      <c r="N56" s="9">
        <v>100</v>
      </c>
      <c r="O56" s="10">
        <v>18</v>
      </c>
      <c r="P56" s="10">
        <v>42</v>
      </c>
      <c r="Q56" s="10">
        <v>77</v>
      </c>
      <c r="R56" s="9">
        <v>95</v>
      </c>
      <c r="S56" s="9">
        <v>100</v>
      </c>
      <c r="T56" s="9">
        <v>100</v>
      </c>
      <c r="U56" s="9">
        <v>100</v>
      </c>
      <c r="V56" s="9">
        <v>100</v>
      </c>
      <c r="W56" s="17"/>
    </row>
    <row r="57" spans="1:23" s="2" customFormat="1" ht="11.25" x14ac:dyDescent="0.2">
      <c r="A57" s="6"/>
      <c r="B57" s="7">
        <v>85500010</v>
      </c>
      <c r="C57" s="7" t="s">
        <v>224</v>
      </c>
      <c r="D57" s="13" t="str">
        <f t="shared" si="0"/>
        <v>PCH COLORADO ARROIO BONITO</v>
      </c>
      <c r="E57" s="13" t="s">
        <v>411</v>
      </c>
      <c r="F57" s="13" t="str">
        <f t="shared" si="2"/>
        <v>PCH</v>
      </c>
      <c r="G57" s="7" t="s">
        <v>194</v>
      </c>
      <c r="H57" s="7" t="s">
        <v>190</v>
      </c>
      <c r="I57" s="7" t="s">
        <v>225</v>
      </c>
      <c r="J57" s="8">
        <v>42217</v>
      </c>
      <c r="K57" s="10">
        <v>70</v>
      </c>
      <c r="L57" s="9">
        <v>99</v>
      </c>
      <c r="M57" s="11">
        <v>88</v>
      </c>
      <c r="N57" s="9">
        <v>100</v>
      </c>
      <c r="O57" s="10">
        <v>18</v>
      </c>
      <c r="P57" s="10">
        <v>42</v>
      </c>
      <c r="Q57" s="10">
        <v>77</v>
      </c>
      <c r="R57" s="9">
        <v>95</v>
      </c>
      <c r="S57" s="9">
        <v>100</v>
      </c>
      <c r="T57" s="9">
        <v>100</v>
      </c>
      <c r="U57" s="9">
        <v>100</v>
      </c>
      <c r="V57" s="9">
        <v>100</v>
      </c>
      <c r="W57" s="17"/>
    </row>
    <row r="58" spans="1:23" s="2" customFormat="1" ht="11.25" x14ac:dyDescent="0.2">
      <c r="A58" s="6"/>
      <c r="B58" s="7">
        <v>2852066</v>
      </c>
      <c r="C58" s="7" t="s">
        <v>224</v>
      </c>
      <c r="D58" s="13" t="str">
        <f t="shared" si="0"/>
        <v>PCH COLORADO ARROIO BONITO</v>
      </c>
      <c r="E58" s="13" t="s">
        <v>411</v>
      </c>
      <c r="F58" s="13" t="str">
        <f t="shared" si="2"/>
        <v>PCH</v>
      </c>
      <c r="G58" s="7" t="s">
        <v>192</v>
      </c>
      <c r="H58" s="7" t="s">
        <v>190</v>
      </c>
      <c r="I58" s="7"/>
      <c r="J58" s="8">
        <v>42217</v>
      </c>
      <c r="K58" s="10">
        <v>70</v>
      </c>
      <c r="L58" s="9">
        <v>99</v>
      </c>
      <c r="M58" s="11">
        <v>88</v>
      </c>
      <c r="N58" s="9">
        <v>100</v>
      </c>
      <c r="O58" s="10">
        <v>18</v>
      </c>
      <c r="P58" s="10">
        <v>42</v>
      </c>
      <c r="Q58" s="10">
        <v>77</v>
      </c>
      <c r="R58" s="9">
        <v>95</v>
      </c>
      <c r="S58" s="9">
        <v>100</v>
      </c>
      <c r="T58" s="9">
        <v>100</v>
      </c>
      <c r="U58" s="9">
        <v>100</v>
      </c>
      <c r="V58" s="9">
        <v>100</v>
      </c>
      <c r="W58" s="17"/>
    </row>
    <row r="59" spans="1:23" s="2" customFormat="1" ht="11.25" x14ac:dyDescent="0.2">
      <c r="A59" s="6"/>
      <c r="B59" s="7">
        <v>85500100</v>
      </c>
      <c r="C59" s="7" t="s">
        <v>226</v>
      </c>
      <c r="D59" s="13" t="str">
        <f t="shared" si="0"/>
        <v xml:space="preserve">PCH COLORADO </v>
      </c>
      <c r="E59" s="13" t="str">
        <f t="shared" ref="E59:E73" si="4">TRIM(MID(D59,5,99))</f>
        <v>COLORADO</v>
      </c>
      <c r="F59" s="13" t="str">
        <f t="shared" si="2"/>
        <v>PCH</v>
      </c>
      <c r="G59" s="7" t="s">
        <v>189</v>
      </c>
      <c r="H59" s="7" t="s">
        <v>190</v>
      </c>
      <c r="I59" s="7" t="s">
        <v>227</v>
      </c>
      <c r="J59" s="8">
        <v>37500</v>
      </c>
      <c r="K59" s="9">
        <v>99</v>
      </c>
      <c r="L59" s="9">
        <v>98</v>
      </c>
      <c r="M59" s="11">
        <v>87</v>
      </c>
      <c r="N59" s="9">
        <v>100</v>
      </c>
      <c r="O59" s="10">
        <v>78</v>
      </c>
      <c r="P59" s="10">
        <v>64</v>
      </c>
      <c r="Q59" s="9">
        <v>100</v>
      </c>
      <c r="R59" s="11">
        <v>83</v>
      </c>
      <c r="S59" s="11">
        <v>87</v>
      </c>
      <c r="T59" s="9">
        <v>99</v>
      </c>
      <c r="U59" s="9">
        <v>100</v>
      </c>
      <c r="V59" s="9">
        <v>100</v>
      </c>
      <c r="W59" s="17"/>
    </row>
    <row r="60" spans="1:23" s="2" customFormat="1" ht="11.25" x14ac:dyDescent="0.2">
      <c r="A60" s="6"/>
      <c r="B60" s="7">
        <v>85500100</v>
      </c>
      <c r="C60" s="7" t="s">
        <v>226</v>
      </c>
      <c r="D60" s="13" t="str">
        <f t="shared" si="0"/>
        <v xml:space="preserve">PCH COLORADO </v>
      </c>
      <c r="E60" s="13" t="str">
        <f t="shared" si="4"/>
        <v>COLORADO</v>
      </c>
      <c r="F60" s="13" t="str">
        <f t="shared" si="2"/>
        <v>PCH</v>
      </c>
      <c r="G60" s="7" t="s">
        <v>194</v>
      </c>
      <c r="H60" s="7" t="s">
        <v>190</v>
      </c>
      <c r="I60" s="7" t="s">
        <v>227</v>
      </c>
      <c r="J60" s="8">
        <v>37500</v>
      </c>
      <c r="K60" s="9">
        <v>99</v>
      </c>
      <c r="L60" s="9">
        <v>98</v>
      </c>
      <c r="M60" s="11">
        <v>87</v>
      </c>
      <c r="N60" s="9">
        <v>100</v>
      </c>
      <c r="O60" s="10">
        <v>78</v>
      </c>
      <c r="P60" s="10">
        <v>64</v>
      </c>
      <c r="Q60" s="9">
        <v>100</v>
      </c>
      <c r="R60" s="11">
        <v>83</v>
      </c>
      <c r="S60" s="11">
        <v>87</v>
      </c>
      <c r="T60" s="9">
        <v>99</v>
      </c>
      <c r="U60" s="9">
        <v>100</v>
      </c>
      <c r="V60" s="9">
        <v>100</v>
      </c>
      <c r="W60" s="17"/>
    </row>
    <row r="61" spans="1:23" s="2" customFormat="1" ht="11.25" x14ac:dyDescent="0.2">
      <c r="A61" s="6"/>
      <c r="B61" s="7">
        <v>2852065</v>
      </c>
      <c r="C61" s="7" t="s">
        <v>226</v>
      </c>
      <c r="D61" s="13" t="str">
        <f t="shared" si="0"/>
        <v xml:space="preserve">PCH COLORADO </v>
      </c>
      <c r="E61" s="13" t="str">
        <f t="shared" si="4"/>
        <v>COLORADO</v>
      </c>
      <c r="F61" s="13" t="str">
        <f t="shared" si="2"/>
        <v>PCH</v>
      </c>
      <c r="G61" s="7" t="s">
        <v>192</v>
      </c>
      <c r="H61" s="7" t="s">
        <v>190</v>
      </c>
      <c r="I61" s="7"/>
      <c r="J61" s="8">
        <v>42217</v>
      </c>
      <c r="K61" s="9">
        <v>99</v>
      </c>
      <c r="L61" s="9">
        <v>98</v>
      </c>
      <c r="M61" s="11">
        <v>87</v>
      </c>
      <c r="N61" s="9">
        <v>100</v>
      </c>
      <c r="O61" s="10">
        <v>78</v>
      </c>
      <c r="P61" s="10">
        <v>64</v>
      </c>
      <c r="Q61" s="9">
        <v>100</v>
      </c>
      <c r="R61" s="11">
        <v>83</v>
      </c>
      <c r="S61" s="11">
        <v>87</v>
      </c>
      <c r="T61" s="9">
        <v>99</v>
      </c>
      <c r="U61" s="9">
        <v>100</v>
      </c>
      <c r="V61" s="9">
        <v>100</v>
      </c>
      <c r="W61" s="17"/>
    </row>
    <row r="62" spans="1:23" s="2" customFormat="1" ht="11.25" x14ac:dyDescent="0.2">
      <c r="A62" s="6"/>
      <c r="B62" s="7">
        <v>85500990</v>
      </c>
      <c r="C62" s="7" t="s">
        <v>228</v>
      </c>
      <c r="D62" s="13" t="str">
        <f t="shared" si="0"/>
        <v xml:space="preserve">PCH COLORADO </v>
      </c>
      <c r="E62" s="13" t="str">
        <f t="shared" si="4"/>
        <v>COLORADO</v>
      </c>
      <c r="F62" s="13" t="str">
        <f t="shared" si="2"/>
        <v>PCH</v>
      </c>
      <c r="G62" s="7" t="s">
        <v>189</v>
      </c>
      <c r="H62" s="7" t="s">
        <v>190</v>
      </c>
      <c r="I62" s="7" t="s">
        <v>227</v>
      </c>
      <c r="J62" s="8">
        <v>42217</v>
      </c>
      <c r="K62" s="10">
        <v>63</v>
      </c>
      <c r="L62" s="9">
        <v>98</v>
      </c>
      <c r="M62" s="11">
        <v>88</v>
      </c>
      <c r="N62" s="9">
        <v>100</v>
      </c>
      <c r="O62" s="9">
        <v>100</v>
      </c>
      <c r="P62" s="9">
        <v>99</v>
      </c>
      <c r="Q62" s="9">
        <v>100</v>
      </c>
      <c r="R62" s="9">
        <v>98</v>
      </c>
      <c r="S62" s="9">
        <v>100</v>
      </c>
      <c r="T62" s="9">
        <v>100</v>
      </c>
      <c r="U62" s="9">
        <v>99</v>
      </c>
      <c r="V62" s="9">
        <v>100</v>
      </c>
      <c r="W62" s="17"/>
    </row>
    <row r="63" spans="1:23" s="2" customFormat="1" ht="11.25" x14ac:dyDescent="0.2">
      <c r="A63" s="6"/>
      <c r="B63" s="7">
        <v>85110000</v>
      </c>
      <c r="C63" s="7" t="s">
        <v>229</v>
      </c>
      <c r="D63" s="13" t="str">
        <f t="shared" si="0"/>
        <v xml:space="preserve">PCH COLORADO </v>
      </c>
      <c r="E63" s="13" t="str">
        <f t="shared" si="4"/>
        <v>COLORADO</v>
      </c>
      <c r="F63" s="13" t="str">
        <f t="shared" si="2"/>
        <v>PCH</v>
      </c>
      <c r="G63" s="7" t="s">
        <v>189</v>
      </c>
      <c r="H63" s="7" t="s">
        <v>190</v>
      </c>
      <c r="I63" s="7" t="s">
        <v>227</v>
      </c>
      <c r="J63" s="8">
        <v>37500</v>
      </c>
      <c r="K63" s="10">
        <v>61</v>
      </c>
      <c r="L63" s="10">
        <v>75</v>
      </c>
      <c r="M63" s="10">
        <v>78</v>
      </c>
      <c r="N63" s="11">
        <v>87</v>
      </c>
      <c r="O63" s="9">
        <v>91</v>
      </c>
      <c r="P63" s="11">
        <v>84</v>
      </c>
      <c r="Q63" s="11">
        <v>84</v>
      </c>
      <c r="R63" s="11">
        <v>82</v>
      </c>
      <c r="S63" s="11">
        <v>86</v>
      </c>
      <c r="T63" s="10">
        <v>79</v>
      </c>
      <c r="U63" s="10">
        <v>78</v>
      </c>
      <c r="V63" s="10">
        <v>76</v>
      </c>
      <c r="W63" s="17"/>
    </row>
    <row r="64" spans="1:23" s="2" customFormat="1" ht="11.25" x14ac:dyDescent="0.2">
      <c r="A64" s="6"/>
      <c r="B64" s="7">
        <v>85110000</v>
      </c>
      <c r="C64" s="7" t="s">
        <v>229</v>
      </c>
      <c r="D64" s="13" t="str">
        <f t="shared" si="0"/>
        <v xml:space="preserve">PCH COLORADO </v>
      </c>
      <c r="E64" s="13" t="str">
        <f t="shared" si="4"/>
        <v>COLORADO</v>
      </c>
      <c r="F64" s="13" t="str">
        <f t="shared" si="2"/>
        <v>PCH</v>
      </c>
      <c r="G64" s="7" t="s">
        <v>194</v>
      </c>
      <c r="H64" s="7" t="s">
        <v>190</v>
      </c>
      <c r="I64" s="7" t="s">
        <v>227</v>
      </c>
      <c r="J64" s="8">
        <v>37500</v>
      </c>
      <c r="K64" s="10">
        <v>61</v>
      </c>
      <c r="L64" s="10">
        <v>75</v>
      </c>
      <c r="M64" s="10">
        <v>78</v>
      </c>
      <c r="N64" s="11">
        <v>87</v>
      </c>
      <c r="O64" s="9">
        <v>91</v>
      </c>
      <c r="P64" s="11">
        <v>84</v>
      </c>
      <c r="Q64" s="11">
        <v>84</v>
      </c>
      <c r="R64" s="11">
        <v>82</v>
      </c>
      <c r="S64" s="11">
        <v>86</v>
      </c>
      <c r="T64" s="10">
        <v>79</v>
      </c>
      <c r="U64" s="10">
        <v>78</v>
      </c>
      <c r="V64" s="10">
        <v>76</v>
      </c>
      <c r="W64" s="17"/>
    </row>
    <row r="65" spans="1:23" s="2" customFormat="1" ht="11.25" x14ac:dyDescent="0.2">
      <c r="A65" s="6"/>
      <c r="B65" s="7">
        <v>2852064</v>
      </c>
      <c r="C65" s="7" t="s">
        <v>229</v>
      </c>
      <c r="D65" s="13" t="str">
        <f t="shared" si="0"/>
        <v xml:space="preserve">PCH COLORADO </v>
      </c>
      <c r="E65" s="13" t="str">
        <f t="shared" si="4"/>
        <v>COLORADO</v>
      </c>
      <c r="F65" s="13" t="str">
        <f t="shared" si="2"/>
        <v>PCH</v>
      </c>
      <c r="G65" s="7" t="s">
        <v>192</v>
      </c>
      <c r="H65" s="7" t="s">
        <v>190</v>
      </c>
      <c r="I65" s="7"/>
      <c r="J65" s="8">
        <v>42217</v>
      </c>
      <c r="K65" s="10">
        <v>61</v>
      </c>
      <c r="L65" s="10">
        <v>75</v>
      </c>
      <c r="M65" s="10">
        <v>78</v>
      </c>
      <c r="N65" s="11">
        <v>87</v>
      </c>
      <c r="O65" s="9">
        <v>91</v>
      </c>
      <c r="P65" s="11">
        <v>84</v>
      </c>
      <c r="Q65" s="11">
        <v>84</v>
      </c>
      <c r="R65" s="11">
        <v>82</v>
      </c>
      <c r="S65" s="11">
        <v>86</v>
      </c>
      <c r="T65" s="10">
        <v>79</v>
      </c>
      <c r="U65" s="10">
        <v>78</v>
      </c>
      <c r="V65" s="10">
        <v>76</v>
      </c>
      <c r="W65" s="17"/>
    </row>
    <row r="66" spans="1:23" s="2" customFormat="1" ht="11.25" x14ac:dyDescent="0.2">
      <c r="A66" s="6"/>
      <c r="B66" s="7">
        <v>85074000</v>
      </c>
      <c r="C66" s="7" t="s">
        <v>230</v>
      </c>
      <c r="D66" s="13" t="str">
        <f t="shared" si="0"/>
        <v xml:space="preserve">PCH COTOVELO DO JACUÍ </v>
      </c>
      <c r="E66" s="13" t="str">
        <f t="shared" si="4"/>
        <v>COTOVELO DO JACUÍ</v>
      </c>
      <c r="F66" s="13" t="str">
        <f t="shared" si="2"/>
        <v>PCH</v>
      </c>
      <c r="G66" s="7" t="s">
        <v>189</v>
      </c>
      <c r="H66" s="7" t="s">
        <v>190</v>
      </c>
      <c r="I66" s="7" t="s">
        <v>231</v>
      </c>
      <c r="J66" s="8">
        <v>41122</v>
      </c>
      <c r="K66" s="9">
        <v>98</v>
      </c>
      <c r="L66" s="9">
        <v>94</v>
      </c>
      <c r="M66" s="10">
        <v>73</v>
      </c>
      <c r="N66" s="10">
        <v>66</v>
      </c>
      <c r="O66" s="10">
        <v>58</v>
      </c>
      <c r="P66" s="10">
        <v>59</v>
      </c>
      <c r="Q66" s="10">
        <v>34</v>
      </c>
      <c r="R66" s="10">
        <v>0</v>
      </c>
      <c r="S66" s="10">
        <v>25</v>
      </c>
      <c r="T66" s="9">
        <v>99</v>
      </c>
      <c r="U66" s="9">
        <v>99</v>
      </c>
      <c r="V66" s="9">
        <v>98</v>
      </c>
      <c r="W66" s="17"/>
    </row>
    <row r="67" spans="1:23" s="2" customFormat="1" ht="11.25" x14ac:dyDescent="0.2">
      <c r="A67" s="6"/>
      <c r="B67" s="7">
        <v>85076000</v>
      </c>
      <c r="C67" s="7" t="s">
        <v>232</v>
      </c>
      <c r="D67" s="13" t="str">
        <f t="shared" ref="D67:D130" si="5">SUBSTITUTE(SUBSTITUTE(SUBSTITUTE(SUBSTITUTE(SUBSTITUTE(C67,"1",""),"2",""),"MONTANTE",""),"JUSANTE",""),"BARRAMENTO","")</f>
        <v xml:space="preserve">PCH COTOVELO DO JACUÍ </v>
      </c>
      <c r="E67" s="13" t="str">
        <f t="shared" si="4"/>
        <v>COTOVELO DO JACUÍ</v>
      </c>
      <c r="F67" s="13" t="str">
        <f t="shared" ref="F67:F130" si="6">LEFT(C67,3)</f>
        <v>PCH</v>
      </c>
      <c r="G67" s="7" t="s">
        <v>189</v>
      </c>
      <c r="H67" s="7" t="s">
        <v>190</v>
      </c>
      <c r="I67" s="7" t="s">
        <v>231</v>
      </c>
      <c r="J67" s="8">
        <v>39142</v>
      </c>
      <c r="K67" s="10">
        <v>58</v>
      </c>
      <c r="L67" s="10">
        <v>72</v>
      </c>
      <c r="M67" s="10">
        <v>65</v>
      </c>
      <c r="N67" s="10">
        <v>56</v>
      </c>
      <c r="O67" s="10">
        <v>58</v>
      </c>
      <c r="P67" s="10">
        <v>49</v>
      </c>
      <c r="Q67" s="10">
        <v>39</v>
      </c>
      <c r="R67" s="10">
        <v>57</v>
      </c>
      <c r="S67" s="10">
        <v>37</v>
      </c>
      <c r="T67" s="9">
        <v>94</v>
      </c>
      <c r="U67" s="9">
        <v>98</v>
      </c>
      <c r="V67" s="9">
        <v>99</v>
      </c>
      <c r="W67" s="17"/>
    </row>
    <row r="68" spans="1:23" s="2" customFormat="1" ht="11.25" x14ac:dyDescent="0.2">
      <c r="A68" s="6"/>
      <c r="B68" s="7">
        <v>85076000</v>
      </c>
      <c r="C68" s="7" t="s">
        <v>232</v>
      </c>
      <c r="D68" s="13" t="str">
        <f t="shared" si="5"/>
        <v xml:space="preserve">PCH COTOVELO DO JACUÍ </v>
      </c>
      <c r="E68" s="13" t="str">
        <f t="shared" si="4"/>
        <v>COTOVELO DO JACUÍ</v>
      </c>
      <c r="F68" s="13" t="str">
        <f t="shared" si="6"/>
        <v>PCH</v>
      </c>
      <c r="G68" s="7" t="s">
        <v>194</v>
      </c>
      <c r="H68" s="7" t="s">
        <v>190</v>
      </c>
      <c r="I68" s="7" t="s">
        <v>231</v>
      </c>
      <c r="J68" s="8">
        <v>39142</v>
      </c>
      <c r="K68" s="10">
        <v>58</v>
      </c>
      <c r="L68" s="10">
        <v>72</v>
      </c>
      <c r="M68" s="10">
        <v>65</v>
      </c>
      <c r="N68" s="10">
        <v>56</v>
      </c>
      <c r="O68" s="10">
        <v>58</v>
      </c>
      <c r="P68" s="10">
        <v>49</v>
      </c>
      <c r="Q68" s="10">
        <v>39</v>
      </c>
      <c r="R68" s="10">
        <v>57</v>
      </c>
      <c r="S68" s="10">
        <v>37</v>
      </c>
      <c r="T68" s="9">
        <v>94</v>
      </c>
      <c r="U68" s="9">
        <v>98</v>
      </c>
      <c r="V68" s="9">
        <v>99</v>
      </c>
      <c r="W68" s="17"/>
    </row>
    <row r="69" spans="1:23" s="2" customFormat="1" ht="11.25" x14ac:dyDescent="0.2">
      <c r="A69" s="6"/>
      <c r="B69" s="7">
        <v>2852058</v>
      </c>
      <c r="C69" s="7" t="s">
        <v>232</v>
      </c>
      <c r="D69" s="13" t="str">
        <f t="shared" si="5"/>
        <v xml:space="preserve">PCH COTOVELO DO JACUÍ </v>
      </c>
      <c r="E69" s="13" t="str">
        <f t="shared" si="4"/>
        <v>COTOVELO DO JACUÍ</v>
      </c>
      <c r="F69" s="13" t="str">
        <f t="shared" si="6"/>
        <v>PCH</v>
      </c>
      <c r="G69" s="7" t="s">
        <v>192</v>
      </c>
      <c r="H69" s="7" t="s">
        <v>190</v>
      </c>
      <c r="I69" s="7"/>
      <c r="J69" s="8">
        <v>41183</v>
      </c>
      <c r="K69" s="10">
        <v>58</v>
      </c>
      <c r="L69" s="10">
        <v>72</v>
      </c>
      <c r="M69" s="10">
        <v>65</v>
      </c>
      <c r="N69" s="10">
        <v>56</v>
      </c>
      <c r="O69" s="10">
        <v>58</v>
      </c>
      <c r="P69" s="10">
        <v>49</v>
      </c>
      <c r="Q69" s="10">
        <v>39</v>
      </c>
      <c r="R69" s="10">
        <v>57</v>
      </c>
      <c r="S69" s="10">
        <v>37</v>
      </c>
      <c r="T69" s="9">
        <v>94</v>
      </c>
      <c r="U69" s="9">
        <v>98</v>
      </c>
      <c r="V69" s="9">
        <v>99</v>
      </c>
      <c r="W69" s="17"/>
    </row>
    <row r="70" spans="1:23" s="2" customFormat="1" ht="11.25" x14ac:dyDescent="0.2">
      <c r="A70" s="6"/>
      <c r="B70" s="7">
        <v>86210000</v>
      </c>
      <c r="C70" s="7" t="s">
        <v>233</v>
      </c>
      <c r="D70" s="13" t="str">
        <f t="shared" si="5"/>
        <v xml:space="preserve">PCH CRIÚVA </v>
      </c>
      <c r="E70" s="13" t="str">
        <f t="shared" si="4"/>
        <v>CRIÚVA</v>
      </c>
      <c r="F70" s="13" t="str">
        <f t="shared" si="6"/>
        <v>PCH</v>
      </c>
      <c r="G70" s="7" t="s">
        <v>189</v>
      </c>
      <c r="H70" s="7" t="s">
        <v>190</v>
      </c>
      <c r="I70" s="7" t="s">
        <v>220</v>
      </c>
      <c r="J70" s="8">
        <v>39022</v>
      </c>
      <c r="K70" s="10">
        <v>44</v>
      </c>
      <c r="L70" s="9">
        <v>100</v>
      </c>
      <c r="M70" s="10">
        <v>74</v>
      </c>
      <c r="N70" s="9">
        <v>94</v>
      </c>
      <c r="O70" s="10">
        <v>41</v>
      </c>
      <c r="P70" s="9">
        <v>96</v>
      </c>
      <c r="Q70" s="10">
        <v>78</v>
      </c>
      <c r="R70" s="9">
        <v>92</v>
      </c>
      <c r="S70" s="9">
        <v>94</v>
      </c>
      <c r="T70" s="9">
        <v>93</v>
      </c>
      <c r="U70" s="10">
        <v>36</v>
      </c>
      <c r="V70" s="9">
        <v>96</v>
      </c>
      <c r="W70" s="17"/>
    </row>
    <row r="71" spans="1:23" s="2" customFormat="1" ht="11.25" x14ac:dyDescent="0.2">
      <c r="A71" s="6"/>
      <c r="B71" s="7">
        <v>86210000</v>
      </c>
      <c r="C71" s="7" t="s">
        <v>233</v>
      </c>
      <c r="D71" s="13" t="str">
        <f t="shared" si="5"/>
        <v xml:space="preserve">PCH CRIÚVA </v>
      </c>
      <c r="E71" s="13" t="str">
        <f t="shared" si="4"/>
        <v>CRIÚVA</v>
      </c>
      <c r="F71" s="13" t="str">
        <f t="shared" si="6"/>
        <v>PCH</v>
      </c>
      <c r="G71" s="7" t="s">
        <v>194</v>
      </c>
      <c r="H71" s="7" t="s">
        <v>190</v>
      </c>
      <c r="I71" s="7" t="s">
        <v>220</v>
      </c>
      <c r="J71" s="8">
        <v>39022</v>
      </c>
      <c r="K71" s="10">
        <v>44</v>
      </c>
      <c r="L71" s="9">
        <v>100</v>
      </c>
      <c r="M71" s="10">
        <v>74</v>
      </c>
      <c r="N71" s="9">
        <v>94</v>
      </c>
      <c r="O71" s="10">
        <v>41</v>
      </c>
      <c r="P71" s="9">
        <v>96</v>
      </c>
      <c r="Q71" s="10">
        <v>78</v>
      </c>
      <c r="R71" s="9">
        <v>92</v>
      </c>
      <c r="S71" s="9">
        <v>94</v>
      </c>
      <c r="T71" s="9">
        <v>93</v>
      </c>
      <c r="U71" s="10">
        <v>36</v>
      </c>
      <c r="V71" s="9">
        <v>96</v>
      </c>
      <c r="W71" s="17"/>
    </row>
    <row r="72" spans="1:23" s="2" customFormat="1" ht="11.25" x14ac:dyDescent="0.2">
      <c r="A72" s="6"/>
      <c r="B72" s="7">
        <v>86200900</v>
      </c>
      <c r="C72" s="7" t="s">
        <v>234</v>
      </c>
      <c r="D72" s="13" t="str">
        <f t="shared" si="5"/>
        <v xml:space="preserve">PCH CRIÚVA </v>
      </c>
      <c r="E72" s="13" t="str">
        <f t="shared" si="4"/>
        <v>CRIÚVA</v>
      </c>
      <c r="F72" s="13" t="str">
        <f t="shared" si="6"/>
        <v>PCH</v>
      </c>
      <c r="G72" s="7" t="s">
        <v>189</v>
      </c>
      <c r="H72" s="7" t="s">
        <v>190</v>
      </c>
      <c r="I72" s="7" t="s">
        <v>220</v>
      </c>
      <c r="J72" s="8">
        <v>40695</v>
      </c>
      <c r="K72" s="10">
        <v>36</v>
      </c>
      <c r="L72" s="10">
        <v>50</v>
      </c>
      <c r="M72" s="10">
        <v>21</v>
      </c>
      <c r="N72" s="10">
        <v>10</v>
      </c>
      <c r="O72" s="10">
        <v>9</v>
      </c>
      <c r="P72" s="10">
        <v>9</v>
      </c>
      <c r="Q72" s="10">
        <v>5</v>
      </c>
      <c r="R72" s="10">
        <v>7</v>
      </c>
      <c r="S72" s="10">
        <v>4</v>
      </c>
      <c r="T72" s="10">
        <v>19</v>
      </c>
      <c r="U72" s="10">
        <v>24</v>
      </c>
      <c r="V72" s="10">
        <v>11</v>
      </c>
      <c r="W72" s="17"/>
    </row>
    <row r="73" spans="1:23" s="2" customFormat="1" ht="11.25" x14ac:dyDescent="0.2">
      <c r="A73" s="6"/>
      <c r="B73" s="7">
        <v>2850046</v>
      </c>
      <c r="C73" s="7" t="s">
        <v>234</v>
      </c>
      <c r="D73" s="13" t="str">
        <f t="shared" si="5"/>
        <v xml:space="preserve">PCH CRIÚVA </v>
      </c>
      <c r="E73" s="13" t="str">
        <f t="shared" si="4"/>
        <v>CRIÚVA</v>
      </c>
      <c r="F73" s="13" t="str">
        <f t="shared" si="6"/>
        <v>PCH</v>
      </c>
      <c r="G73" s="7" t="s">
        <v>192</v>
      </c>
      <c r="H73" s="7" t="s">
        <v>190</v>
      </c>
      <c r="I73" s="7"/>
      <c r="J73" s="8">
        <v>40695</v>
      </c>
      <c r="K73" s="10">
        <v>36</v>
      </c>
      <c r="L73" s="10">
        <v>50</v>
      </c>
      <c r="M73" s="10">
        <v>21</v>
      </c>
      <c r="N73" s="10">
        <v>10</v>
      </c>
      <c r="O73" s="10">
        <v>9</v>
      </c>
      <c r="P73" s="10">
        <v>9</v>
      </c>
      <c r="Q73" s="10">
        <v>5</v>
      </c>
      <c r="R73" s="10">
        <v>7</v>
      </c>
      <c r="S73" s="10">
        <v>4</v>
      </c>
      <c r="T73" s="10">
        <v>19</v>
      </c>
      <c r="U73" s="10">
        <v>24</v>
      </c>
      <c r="V73" s="10">
        <v>11</v>
      </c>
      <c r="W73" s="17"/>
    </row>
    <row r="74" spans="1:23" s="2" customFormat="1" ht="11.25" x14ac:dyDescent="0.2">
      <c r="A74" s="6"/>
      <c r="B74" s="7">
        <v>86410800</v>
      </c>
      <c r="C74" s="7" t="s">
        <v>235</v>
      </c>
      <c r="D74" s="13" t="str">
        <f t="shared" si="5"/>
        <v>PCH DA ILHA AFLUENTE</v>
      </c>
      <c r="E74" s="13" t="s">
        <v>379</v>
      </c>
      <c r="F74" s="13" t="str">
        <f t="shared" si="6"/>
        <v>PCH</v>
      </c>
      <c r="G74" s="7" t="s">
        <v>189</v>
      </c>
      <c r="H74" s="7" t="s">
        <v>190</v>
      </c>
      <c r="I74" s="7" t="s">
        <v>236</v>
      </c>
      <c r="J74" s="8">
        <v>42005</v>
      </c>
      <c r="K74" s="9">
        <v>100</v>
      </c>
      <c r="L74" s="9">
        <v>99</v>
      </c>
      <c r="M74" s="11">
        <v>88</v>
      </c>
      <c r="N74" s="9">
        <v>99</v>
      </c>
      <c r="O74" s="9">
        <v>100</v>
      </c>
      <c r="P74" s="9">
        <v>99</v>
      </c>
      <c r="Q74" s="9">
        <v>99</v>
      </c>
      <c r="R74" s="9">
        <v>97</v>
      </c>
      <c r="S74" s="9">
        <v>99</v>
      </c>
      <c r="T74" s="9">
        <v>97</v>
      </c>
      <c r="U74" s="9">
        <v>98</v>
      </c>
      <c r="V74" s="9">
        <v>98</v>
      </c>
      <c r="W74" s="17"/>
    </row>
    <row r="75" spans="1:23" s="2" customFormat="1" ht="11.25" x14ac:dyDescent="0.2">
      <c r="A75" s="6"/>
      <c r="B75" s="7">
        <v>86410800</v>
      </c>
      <c r="C75" s="7" t="s">
        <v>235</v>
      </c>
      <c r="D75" s="13" t="str">
        <f t="shared" si="5"/>
        <v>PCH DA ILHA AFLUENTE</v>
      </c>
      <c r="E75" s="13" t="s">
        <v>379</v>
      </c>
      <c r="F75" s="13" t="str">
        <f t="shared" si="6"/>
        <v>PCH</v>
      </c>
      <c r="G75" s="7" t="s">
        <v>194</v>
      </c>
      <c r="H75" s="7" t="s">
        <v>190</v>
      </c>
      <c r="I75" s="7" t="s">
        <v>236</v>
      </c>
      <c r="J75" s="8">
        <v>42005</v>
      </c>
      <c r="K75" s="9">
        <v>100</v>
      </c>
      <c r="L75" s="9">
        <v>99</v>
      </c>
      <c r="M75" s="11">
        <v>88</v>
      </c>
      <c r="N75" s="9">
        <v>99</v>
      </c>
      <c r="O75" s="9">
        <v>100</v>
      </c>
      <c r="P75" s="9">
        <v>99</v>
      </c>
      <c r="Q75" s="9">
        <v>99</v>
      </c>
      <c r="R75" s="9">
        <v>97</v>
      </c>
      <c r="S75" s="9">
        <v>99</v>
      </c>
      <c r="T75" s="9">
        <v>97</v>
      </c>
      <c r="U75" s="9">
        <v>98</v>
      </c>
      <c r="V75" s="9">
        <v>98</v>
      </c>
      <c r="W75" s="17"/>
    </row>
    <row r="76" spans="1:23" s="2" customFormat="1" ht="11.25" x14ac:dyDescent="0.2">
      <c r="A76" s="6"/>
      <c r="B76" s="7">
        <v>2851070</v>
      </c>
      <c r="C76" s="7" t="s">
        <v>235</v>
      </c>
      <c r="D76" s="13" t="str">
        <f t="shared" si="5"/>
        <v>PCH DA ILHA AFLUENTE</v>
      </c>
      <c r="E76" s="13" t="s">
        <v>379</v>
      </c>
      <c r="F76" s="13" t="str">
        <f t="shared" si="6"/>
        <v>PCH</v>
      </c>
      <c r="G76" s="7" t="s">
        <v>192</v>
      </c>
      <c r="H76" s="7" t="s">
        <v>190</v>
      </c>
      <c r="I76" s="7"/>
      <c r="J76" s="8">
        <v>42005</v>
      </c>
      <c r="K76" s="9">
        <v>100</v>
      </c>
      <c r="L76" s="9">
        <v>99</v>
      </c>
      <c r="M76" s="11">
        <v>88</v>
      </c>
      <c r="N76" s="9">
        <v>99</v>
      </c>
      <c r="O76" s="9">
        <v>100</v>
      </c>
      <c r="P76" s="9">
        <v>99</v>
      </c>
      <c r="Q76" s="9">
        <v>99</v>
      </c>
      <c r="R76" s="9">
        <v>97</v>
      </c>
      <c r="S76" s="9">
        <v>99</v>
      </c>
      <c r="T76" s="9">
        <v>97</v>
      </c>
      <c r="U76" s="9">
        <v>98</v>
      </c>
      <c r="V76" s="9">
        <v>98</v>
      </c>
      <c r="W76" s="17"/>
    </row>
    <row r="77" spans="1:23" s="2" customFormat="1" ht="11.25" x14ac:dyDescent="0.2">
      <c r="A77" s="6"/>
      <c r="B77" s="7">
        <v>86410050</v>
      </c>
      <c r="C77" s="7" t="s">
        <v>237</v>
      </c>
      <c r="D77" s="13" t="str">
        <f t="shared" si="5"/>
        <v>PCH DA ILHA BALSA DO TURVO</v>
      </c>
      <c r="E77" s="13" t="s">
        <v>379</v>
      </c>
      <c r="F77" s="13" t="str">
        <f t="shared" si="6"/>
        <v>PCH</v>
      </c>
      <c r="G77" s="7" t="s">
        <v>189</v>
      </c>
      <c r="H77" s="7" t="s">
        <v>190</v>
      </c>
      <c r="I77" s="7" t="s">
        <v>238</v>
      </c>
      <c r="J77" s="8">
        <v>39234</v>
      </c>
      <c r="K77" s="10">
        <v>42</v>
      </c>
      <c r="L77" s="10">
        <v>66</v>
      </c>
      <c r="M77" s="10">
        <v>76</v>
      </c>
      <c r="N77" s="10">
        <v>73</v>
      </c>
      <c r="O77" s="11">
        <v>86</v>
      </c>
      <c r="P77" s="10">
        <v>75</v>
      </c>
      <c r="Q77" s="10">
        <v>78</v>
      </c>
      <c r="R77" s="11">
        <v>84</v>
      </c>
      <c r="S77" s="11">
        <v>83</v>
      </c>
      <c r="T77" s="10">
        <v>53</v>
      </c>
      <c r="U77" s="10">
        <v>50</v>
      </c>
      <c r="V77" s="10">
        <v>65</v>
      </c>
      <c r="W77" s="17"/>
    </row>
    <row r="78" spans="1:23" s="2" customFormat="1" ht="11.25" x14ac:dyDescent="0.2">
      <c r="A78" s="6"/>
      <c r="B78" s="7">
        <v>86410050</v>
      </c>
      <c r="C78" s="7" t="s">
        <v>237</v>
      </c>
      <c r="D78" s="13" t="str">
        <f t="shared" si="5"/>
        <v>PCH DA ILHA BALSA DO TURVO</v>
      </c>
      <c r="E78" s="13" t="s">
        <v>379</v>
      </c>
      <c r="F78" s="13" t="str">
        <f t="shared" si="6"/>
        <v>PCH</v>
      </c>
      <c r="G78" s="7" t="s">
        <v>194</v>
      </c>
      <c r="H78" s="7" t="s">
        <v>190</v>
      </c>
      <c r="I78" s="7" t="s">
        <v>238</v>
      </c>
      <c r="J78" s="8">
        <v>39234</v>
      </c>
      <c r="K78" s="10">
        <v>42</v>
      </c>
      <c r="L78" s="10">
        <v>66</v>
      </c>
      <c r="M78" s="10">
        <v>76</v>
      </c>
      <c r="N78" s="10">
        <v>73</v>
      </c>
      <c r="O78" s="11">
        <v>86</v>
      </c>
      <c r="P78" s="10">
        <v>75</v>
      </c>
      <c r="Q78" s="10">
        <v>78</v>
      </c>
      <c r="R78" s="11">
        <v>84</v>
      </c>
      <c r="S78" s="11">
        <v>83</v>
      </c>
      <c r="T78" s="10">
        <v>53</v>
      </c>
      <c r="U78" s="10">
        <v>50</v>
      </c>
      <c r="V78" s="10">
        <v>65</v>
      </c>
      <c r="W78" s="17"/>
    </row>
    <row r="79" spans="1:23" s="2" customFormat="1" ht="11.25" x14ac:dyDescent="0.2">
      <c r="A79" s="6"/>
      <c r="B79" s="7">
        <v>2851057</v>
      </c>
      <c r="C79" s="7" t="s">
        <v>237</v>
      </c>
      <c r="D79" s="13" t="str">
        <f t="shared" si="5"/>
        <v>PCH DA ILHA BALSA DO TURVO</v>
      </c>
      <c r="E79" s="13" t="s">
        <v>379</v>
      </c>
      <c r="F79" s="13" t="str">
        <f t="shared" si="6"/>
        <v>PCH</v>
      </c>
      <c r="G79" s="7" t="s">
        <v>192</v>
      </c>
      <c r="H79" s="7" t="s">
        <v>190</v>
      </c>
      <c r="I79" s="7"/>
      <c r="J79" s="8">
        <v>40787</v>
      </c>
      <c r="K79" s="10">
        <v>42</v>
      </c>
      <c r="L79" s="10">
        <v>66</v>
      </c>
      <c r="M79" s="10">
        <v>76</v>
      </c>
      <c r="N79" s="10">
        <v>73</v>
      </c>
      <c r="O79" s="11">
        <v>86</v>
      </c>
      <c r="P79" s="10">
        <v>75</v>
      </c>
      <c r="Q79" s="10">
        <v>78</v>
      </c>
      <c r="R79" s="11">
        <v>84</v>
      </c>
      <c r="S79" s="11">
        <v>83</v>
      </c>
      <c r="T79" s="10">
        <v>53</v>
      </c>
      <c r="U79" s="10">
        <v>50</v>
      </c>
      <c r="V79" s="10">
        <v>65</v>
      </c>
      <c r="W79" s="17"/>
    </row>
    <row r="80" spans="1:23" s="2" customFormat="1" ht="11.25" x14ac:dyDescent="0.2">
      <c r="A80" s="6"/>
      <c r="B80" s="7">
        <v>86430500</v>
      </c>
      <c r="C80" s="7" t="s">
        <v>239</v>
      </c>
      <c r="D80" s="13" t="str">
        <f t="shared" si="5"/>
        <v>PCH DA ILHA PRATINHA</v>
      </c>
      <c r="E80" s="13" t="s">
        <v>379</v>
      </c>
      <c r="F80" s="13" t="str">
        <f t="shared" si="6"/>
        <v>PCH</v>
      </c>
      <c r="G80" s="7" t="s">
        <v>189</v>
      </c>
      <c r="H80" s="7" t="s">
        <v>190</v>
      </c>
      <c r="I80" s="7" t="s">
        <v>240</v>
      </c>
      <c r="J80" s="8">
        <v>40787</v>
      </c>
      <c r="K80" s="9">
        <v>99</v>
      </c>
      <c r="L80" s="9">
        <v>99</v>
      </c>
      <c r="M80" s="11">
        <v>88</v>
      </c>
      <c r="N80" s="9">
        <v>99</v>
      </c>
      <c r="O80" s="9">
        <v>100</v>
      </c>
      <c r="P80" s="9">
        <v>100</v>
      </c>
      <c r="Q80" s="9">
        <v>98</v>
      </c>
      <c r="R80" s="9">
        <v>95</v>
      </c>
      <c r="S80" s="9">
        <v>97</v>
      </c>
      <c r="T80" s="9">
        <v>94</v>
      </c>
      <c r="U80" s="9">
        <v>92</v>
      </c>
      <c r="V80" s="9">
        <v>98</v>
      </c>
      <c r="W80" s="17"/>
    </row>
    <row r="81" spans="1:23" s="2" customFormat="1" ht="11.25" x14ac:dyDescent="0.2">
      <c r="A81" s="6"/>
      <c r="B81" s="7">
        <v>86430500</v>
      </c>
      <c r="C81" s="7" t="s">
        <v>239</v>
      </c>
      <c r="D81" s="13" t="str">
        <f t="shared" si="5"/>
        <v>PCH DA ILHA PRATINHA</v>
      </c>
      <c r="E81" s="13" t="s">
        <v>379</v>
      </c>
      <c r="F81" s="13" t="str">
        <f t="shared" si="6"/>
        <v>PCH</v>
      </c>
      <c r="G81" s="7" t="s">
        <v>194</v>
      </c>
      <c r="H81" s="7" t="s">
        <v>190</v>
      </c>
      <c r="I81" s="7" t="s">
        <v>240</v>
      </c>
      <c r="J81" s="8">
        <v>40787</v>
      </c>
      <c r="K81" s="9">
        <v>99</v>
      </c>
      <c r="L81" s="9">
        <v>99</v>
      </c>
      <c r="M81" s="11">
        <v>88</v>
      </c>
      <c r="N81" s="9">
        <v>99</v>
      </c>
      <c r="O81" s="9">
        <v>100</v>
      </c>
      <c r="P81" s="9">
        <v>100</v>
      </c>
      <c r="Q81" s="9">
        <v>98</v>
      </c>
      <c r="R81" s="9">
        <v>95</v>
      </c>
      <c r="S81" s="9">
        <v>97</v>
      </c>
      <c r="T81" s="9">
        <v>94</v>
      </c>
      <c r="U81" s="9">
        <v>92</v>
      </c>
      <c r="V81" s="9">
        <v>98</v>
      </c>
      <c r="W81" s="17"/>
    </row>
    <row r="82" spans="1:23" s="2" customFormat="1" ht="11.25" x14ac:dyDescent="0.2">
      <c r="A82" s="6"/>
      <c r="B82" s="7">
        <v>86430900</v>
      </c>
      <c r="C82" s="7" t="s">
        <v>241</v>
      </c>
      <c r="D82" s="13" t="str">
        <f t="shared" si="5"/>
        <v xml:space="preserve">PCH DA ILHA </v>
      </c>
      <c r="E82" s="13" t="str">
        <f>TRIM(MID(D82,5,99))</f>
        <v>DA ILHA</v>
      </c>
      <c r="F82" s="13" t="str">
        <f t="shared" si="6"/>
        <v>PCH</v>
      </c>
      <c r="G82" s="7" t="s">
        <v>189</v>
      </c>
      <c r="H82" s="7" t="s">
        <v>190</v>
      </c>
      <c r="I82" s="7" t="s">
        <v>240</v>
      </c>
      <c r="J82" s="8">
        <v>40695</v>
      </c>
      <c r="K82" s="10">
        <v>62</v>
      </c>
      <c r="L82" s="11">
        <v>81</v>
      </c>
      <c r="M82" s="10">
        <v>74</v>
      </c>
      <c r="N82" s="9">
        <v>94</v>
      </c>
      <c r="O82" s="9">
        <v>95</v>
      </c>
      <c r="P82" s="9">
        <v>96</v>
      </c>
      <c r="Q82" s="9">
        <v>97</v>
      </c>
      <c r="R82" s="9">
        <v>92</v>
      </c>
      <c r="S82" s="9">
        <v>97</v>
      </c>
      <c r="T82" s="9">
        <v>98</v>
      </c>
      <c r="U82" s="9">
        <v>97</v>
      </c>
      <c r="V82" s="9">
        <v>94</v>
      </c>
      <c r="W82" s="17"/>
    </row>
    <row r="83" spans="1:23" s="2" customFormat="1" ht="11.25" x14ac:dyDescent="0.2">
      <c r="A83" s="6"/>
      <c r="B83" s="7">
        <v>2851058</v>
      </c>
      <c r="C83" s="7" t="s">
        <v>241</v>
      </c>
      <c r="D83" s="13" t="str">
        <f t="shared" si="5"/>
        <v xml:space="preserve">PCH DA ILHA </v>
      </c>
      <c r="E83" s="13" t="str">
        <f>TRIM(MID(D83,5,99))</f>
        <v>DA ILHA</v>
      </c>
      <c r="F83" s="13" t="str">
        <f t="shared" si="6"/>
        <v>PCH</v>
      </c>
      <c r="G83" s="7" t="s">
        <v>192</v>
      </c>
      <c r="H83" s="7" t="s">
        <v>190</v>
      </c>
      <c r="I83" s="7"/>
      <c r="J83" s="8">
        <v>40695</v>
      </c>
      <c r="K83" s="10">
        <v>62</v>
      </c>
      <c r="L83" s="11">
        <v>81</v>
      </c>
      <c r="M83" s="10">
        <v>74</v>
      </c>
      <c r="N83" s="9">
        <v>94</v>
      </c>
      <c r="O83" s="9">
        <v>95</v>
      </c>
      <c r="P83" s="9">
        <v>96</v>
      </c>
      <c r="Q83" s="9">
        <v>97</v>
      </c>
      <c r="R83" s="9">
        <v>92</v>
      </c>
      <c r="S83" s="9">
        <v>97</v>
      </c>
      <c r="T83" s="9">
        <v>98</v>
      </c>
      <c r="U83" s="9">
        <v>97</v>
      </c>
      <c r="V83" s="9">
        <v>94</v>
      </c>
      <c r="W83" s="17"/>
    </row>
    <row r="84" spans="1:23" s="2" customFormat="1" ht="11.25" x14ac:dyDescent="0.2">
      <c r="A84" s="6"/>
      <c r="B84" s="7">
        <v>85380500</v>
      </c>
      <c r="C84" s="7" t="s">
        <v>242</v>
      </c>
      <c r="D84" s="13" t="str">
        <f t="shared" si="5"/>
        <v>UHE DONA FRANCISCA RIO JACUIZINHO</v>
      </c>
      <c r="E84" s="13" t="s">
        <v>374</v>
      </c>
      <c r="F84" s="13" t="str">
        <f t="shared" si="6"/>
        <v>UHE</v>
      </c>
      <c r="G84" s="7" t="s">
        <v>189</v>
      </c>
      <c r="H84" s="7" t="s">
        <v>190</v>
      </c>
      <c r="I84" s="7" t="s">
        <v>243</v>
      </c>
      <c r="J84" s="8">
        <v>41548</v>
      </c>
      <c r="K84" s="9">
        <v>98</v>
      </c>
      <c r="L84" s="10">
        <v>24</v>
      </c>
      <c r="M84" s="10">
        <v>0</v>
      </c>
      <c r="N84" s="10">
        <v>28</v>
      </c>
      <c r="O84" s="9">
        <v>100</v>
      </c>
      <c r="P84" s="9">
        <v>100</v>
      </c>
      <c r="Q84" s="9">
        <v>99</v>
      </c>
      <c r="R84" s="9">
        <v>97</v>
      </c>
      <c r="S84" s="11">
        <v>87</v>
      </c>
      <c r="T84" s="9">
        <v>99</v>
      </c>
      <c r="U84" s="9">
        <v>100</v>
      </c>
      <c r="V84" s="9">
        <v>99</v>
      </c>
      <c r="W84" s="17"/>
    </row>
    <row r="85" spans="1:23" s="2" customFormat="1" ht="11.25" x14ac:dyDescent="0.2">
      <c r="A85" s="6"/>
      <c r="B85" s="7">
        <v>85380500</v>
      </c>
      <c r="C85" s="7" t="s">
        <v>242</v>
      </c>
      <c r="D85" s="13" t="str">
        <f t="shared" si="5"/>
        <v>UHE DONA FRANCISCA RIO JACUIZINHO</v>
      </c>
      <c r="E85" s="13" t="s">
        <v>374</v>
      </c>
      <c r="F85" s="13" t="str">
        <f t="shared" si="6"/>
        <v>UHE</v>
      </c>
      <c r="G85" s="7" t="s">
        <v>194</v>
      </c>
      <c r="H85" s="7" t="s">
        <v>190</v>
      </c>
      <c r="I85" s="7" t="s">
        <v>243</v>
      </c>
      <c r="J85" s="8">
        <v>41548</v>
      </c>
      <c r="K85" s="9">
        <v>98</v>
      </c>
      <c r="L85" s="10">
        <v>24</v>
      </c>
      <c r="M85" s="10">
        <v>0</v>
      </c>
      <c r="N85" s="10">
        <v>28</v>
      </c>
      <c r="O85" s="9">
        <v>100</v>
      </c>
      <c r="P85" s="9">
        <v>100</v>
      </c>
      <c r="Q85" s="9">
        <v>99</v>
      </c>
      <c r="R85" s="9">
        <v>97</v>
      </c>
      <c r="S85" s="11">
        <v>87</v>
      </c>
      <c r="T85" s="9">
        <v>99</v>
      </c>
      <c r="U85" s="9">
        <v>100</v>
      </c>
      <c r="V85" s="9">
        <v>99</v>
      </c>
      <c r="W85" s="17"/>
    </row>
    <row r="86" spans="1:23" s="2" customFormat="1" ht="11.25" x14ac:dyDescent="0.2">
      <c r="A86" s="6"/>
      <c r="B86" s="7">
        <v>2953049</v>
      </c>
      <c r="C86" s="7" t="s">
        <v>242</v>
      </c>
      <c r="D86" s="13" t="str">
        <f t="shared" si="5"/>
        <v>UHE DONA FRANCISCA RIO JACUIZINHO</v>
      </c>
      <c r="E86" s="13" t="s">
        <v>374</v>
      </c>
      <c r="F86" s="13" t="str">
        <f t="shared" si="6"/>
        <v>UHE</v>
      </c>
      <c r="G86" s="7" t="s">
        <v>192</v>
      </c>
      <c r="H86" s="7" t="s">
        <v>190</v>
      </c>
      <c r="I86" s="7"/>
      <c r="J86" s="8">
        <v>41548</v>
      </c>
      <c r="K86" s="9">
        <v>98</v>
      </c>
      <c r="L86" s="10">
        <v>24</v>
      </c>
      <c r="M86" s="10">
        <v>0</v>
      </c>
      <c r="N86" s="10">
        <v>28</v>
      </c>
      <c r="O86" s="9">
        <v>100</v>
      </c>
      <c r="P86" s="9">
        <v>100</v>
      </c>
      <c r="Q86" s="9">
        <v>99</v>
      </c>
      <c r="R86" s="9">
        <v>97</v>
      </c>
      <c r="S86" s="11">
        <v>87</v>
      </c>
      <c r="T86" s="9">
        <v>99</v>
      </c>
      <c r="U86" s="9">
        <v>100</v>
      </c>
      <c r="V86" s="9">
        <v>99</v>
      </c>
      <c r="W86" s="17"/>
    </row>
    <row r="87" spans="1:23" s="2" customFormat="1" ht="11.25" x14ac:dyDescent="0.2">
      <c r="A87" s="6"/>
      <c r="B87" s="7">
        <v>85382000</v>
      </c>
      <c r="C87" s="7" t="s">
        <v>244</v>
      </c>
      <c r="D87" s="13" t="str">
        <f t="shared" si="5"/>
        <v>UHE DONA FRANCISCA ARROIO CARIJINHO</v>
      </c>
      <c r="E87" s="13" t="s">
        <v>374</v>
      </c>
      <c r="F87" s="13" t="str">
        <f t="shared" si="6"/>
        <v>UHE</v>
      </c>
      <c r="G87" s="7" t="s">
        <v>189</v>
      </c>
      <c r="H87" s="7" t="s">
        <v>190</v>
      </c>
      <c r="I87" s="7" t="s">
        <v>245</v>
      </c>
      <c r="J87" s="8">
        <v>41548</v>
      </c>
      <c r="K87" s="10">
        <v>66</v>
      </c>
      <c r="L87" s="9">
        <v>100</v>
      </c>
      <c r="M87" s="11">
        <v>89</v>
      </c>
      <c r="N87" s="9">
        <v>100</v>
      </c>
      <c r="O87" s="9">
        <v>100</v>
      </c>
      <c r="P87" s="10">
        <v>77</v>
      </c>
      <c r="Q87" s="10">
        <v>64</v>
      </c>
      <c r="R87" s="9">
        <v>96</v>
      </c>
      <c r="S87" s="11">
        <v>88</v>
      </c>
      <c r="T87" s="9">
        <v>100</v>
      </c>
      <c r="U87" s="9">
        <v>100</v>
      </c>
      <c r="V87" s="9">
        <v>92</v>
      </c>
      <c r="W87" s="17"/>
    </row>
    <row r="88" spans="1:23" s="2" customFormat="1" ht="11.25" x14ac:dyDescent="0.2">
      <c r="A88" s="6"/>
      <c r="B88" s="7">
        <v>85382000</v>
      </c>
      <c r="C88" s="7" t="s">
        <v>244</v>
      </c>
      <c r="D88" s="13" t="str">
        <f t="shared" si="5"/>
        <v>UHE DONA FRANCISCA ARROIO CARIJINHO</v>
      </c>
      <c r="E88" s="13" t="s">
        <v>374</v>
      </c>
      <c r="F88" s="13" t="str">
        <f t="shared" si="6"/>
        <v>UHE</v>
      </c>
      <c r="G88" s="7" t="s">
        <v>194</v>
      </c>
      <c r="H88" s="7" t="s">
        <v>190</v>
      </c>
      <c r="I88" s="7" t="s">
        <v>245</v>
      </c>
      <c r="J88" s="8">
        <v>41548</v>
      </c>
      <c r="K88" s="10">
        <v>66</v>
      </c>
      <c r="L88" s="9">
        <v>100</v>
      </c>
      <c r="M88" s="11">
        <v>89</v>
      </c>
      <c r="N88" s="9">
        <v>100</v>
      </c>
      <c r="O88" s="9">
        <v>100</v>
      </c>
      <c r="P88" s="10">
        <v>77</v>
      </c>
      <c r="Q88" s="10">
        <v>64</v>
      </c>
      <c r="R88" s="9">
        <v>96</v>
      </c>
      <c r="S88" s="11">
        <v>88</v>
      </c>
      <c r="T88" s="9">
        <v>100</v>
      </c>
      <c r="U88" s="9">
        <v>100</v>
      </c>
      <c r="V88" s="9">
        <v>92</v>
      </c>
      <c r="W88" s="17"/>
    </row>
    <row r="89" spans="1:23" s="2" customFormat="1" ht="11.25" x14ac:dyDescent="0.2">
      <c r="A89" s="6"/>
      <c r="B89" s="7">
        <v>2953050</v>
      </c>
      <c r="C89" s="7" t="s">
        <v>244</v>
      </c>
      <c r="D89" s="13" t="str">
        <f t="shared" si="5"/>
        <v>UHE DONA FRANCISCA ARROIO CARIJINHO</v>
      </c>
      <c r="E89" s="13" t="s">
        <v>374</v>
      </c>
      <c r="F89" s="13" t="str">
        <f t="shared" si="6"/>
        <v>UHE</v>
      </c>
      <c r="G89" s="7" t="s">
        <v>192</v>
      </c>
      <c r="H89" s="7" t="s">
        <v>190</v>
      </c>
      <c r="I89" s="7"/>
      <c r="J89" s="8">
        <v>41548</v>
      </c>
      <c r="K89" s="10">
        <v>66</v>
      </c>
      <c r="L89" s="9">
        <v>100</v>
      </c>
      <c r="M89" s="11">
        <v>89</v>
      </c>
      <c r="N89" s="9">
        <v>100</v>
      </c>
      <c r="O89" s="9">
        <v>100</v>
      </c>
      <c r="P89" s="10">
        <v>77</v>
      </c>
      <c r="Q89" s="10">
        <v>64</v>
      </c>
      <c r="R89" s="9">
        <v>96</v>
      </c>
      <c r="S89" s="11">
        <v>88</v>
      </c>
      <c r="T89" s="9">
        <v>100</v>
      </c>
      <c r="U89" s="9">
        <v>100</v>
      </c>
      <c r="V89" s="9">
        <v>92</v>
      </c>
      <c r="W89" s="17"/>
    </row>
    <row r="90" spans="1:23" s="2" customFormat="1" ht="11.25" x14ac:dyDescent="0.2">
      <c r="A90" s="6"/>
      <c r="B90" s="7">
        <v>85395100</v>
      </c>
      <c r="C90" s="7" t="s">
        <v>246</v>
      </c>
      <c r="D90" s="13" t="str">
        <f t="shared" si="5"/>
        <v xml:space="preserve">UHE DONA FRANCISCA </v>
      </c>
      <c r="E90" s="13" t="str">
        <f>TRIM(MID(D90,5,99))</f>
        <v>DONA FRANCISCA</v>
      </c>
      <c r="F90" s="13" t="str">
        <f t="shared" si="6"/>
        <v>UHE</v>
      </c>
      <c r="G90" s="7" t="s">
        <v>189</v>
      </c>
      <c r="H90" s="7" t="s">
        <v>190</v>
      </c>
      <c r="I90" s="7" t="s">
        <v>231</v>
      </c>
      <c r="J90" s="8">
        <v>27760</v>
      </c>
      <c r="K90" s="9">
        <v>100</v>
      </c>
      <c r="L90" s="9">
        <v>100</v>
      </c>
      <c r="M90" s="11">
        <v>89</v>
      </c>
      <c r="N90" s="9">
        <v>100</v>
      </c>
      <c r="O90" s="9">
        <v>100</v>
      </c>
      <c r="P90" s="9">
        <v>100</v>
      </c>
      <c r="Q90" s="9">
        <v>100</v>
      </c>
      <c r="R90" s="9">
        <v>96</v>
      </c>
      <c r="S90" s="9">
        <v>100</v>
      </c>
      <c r="T90" s="9">
        <v>100</v>
      </c>
      <c r="U90" s="9">
        <v>100</v>
      </c>
      <c r="V90" s="9">
        <v>100</v>
      </c>
      <c r="W90" s="17"/>
    </row>
    <row r="91" spans="1:23" s="2" customFormat="1" ht="11.25" x14ac:dyDescent="0.2">
      <c r="A91" s="6"/>
      <c r="B91" s="7">
        <v>2953051</v>
      </c>
      <c r="C91" s="7" t="s">
        <v>246</v>
      </c>
      <c r="D91" s="13" t="str">
        <f t="shared" si="5"/>
        <v xml:space="preserve">UHE DONA FRANCISCA </v>
      </c>
      <c r="E91" s="13" t="str">
        <f>TRIM(MID(D91,5,99))</f>
        <v>DONA FRANCISCA</v>
      </c>
      <c r="F91" s="13" t="str">
        <f t="shared" si="6"/>
        <v>UHE</v>
      </c>
      <c r="G91" s="7" t="s">
        <v>192</v>
      </c>
      <c r="H91" s="7" t="s">
        <v>190</v>
      </c>
      <c r="I91" s="7"/>
      <c r="J91" s="8">
        <v>41548</v>
      </c>
      <c r="K91" s="9">
        <v>100</v>
      </c>
      <c r="L91" s="9">
        <v>100</v>
      </c>
      <c r="M91" s="11">
        <v>89</v>
      </c>
      <c r="N91" s="9">
        <v>100</v>
      </c>
      <c r="O91" s="9">
        <v>100</v>
      </c>
      <c r="P91" s="9">
        <v>100</v>
      </c>
      <c r="Q91" s="9">
        <v>100</v>
      </c>
      <c r="R91" s="9">
        <v>96</v>
      </c>
      <c r="S91" s="9">
        <v>100</v>
      </c>
      <c r="T91" s="9">
        <v>100</v>
      </c>
      <c r="U91" s="9">
        <v>100</v>
      </c>
      <c r="V91" s="9">
        <v>100</v>
      </c>
      <c r="W91" s="17"/>
    </row>
    <row r="92" spans="1:23" s="2" customFormat="1" ht="11.25" x14ac:dyDescent="0.2">
      <c r="A92" s="6"/>
      <c r="B92" s="7">
        <v>85395300</v>
      </c>
      <c r="C92" s="7" t="s">
        <v>247</v>
      </c>
      <c r="D92" s="13" t="str">
        <f t="shared" si="5"/>
        <v xml:space="preserve">UHE DONA FRANCISCA </v>
      </c>
      <c r="E92" s="13" t="str">
        <f>TRIM(MID(D92,5,99))</f>
        <v>DONA FRANCISCA</v>
      </c>
      <c r="F92" s="13" t="str">
        <f t="shared" si="6"/>
        <v>UHE</v>
      </c>
      <c r="G92" s="7" t="s">
        <v>189</v>
      </c>
      <c r="H92" s="7" t="s">
        <v>190</v>
      </c>
      <c r="I92" s="7" t="s">
        <v>231</v>
      </c>
      <c r="J92" s="8">
        <v>41548</v>
      </c>
      <c r="K92" s="9">
        <v>95</v>
      </c>
      <c r="L92" s="9">
        <v>98</v>
      </c>
      <c r="M92" s="11">
        <v>86</v>
      </c>
      <c r="N92" s="11">
        <v>86</v>
      </c>
      <c r="O92" s="9">
        <v>94</v>
      </c>
      <c r="P92" s="9">
        <v>94</v>
      </c>
      <c r="Q92" s="11">
        <v>88</v>
      </c>
      <c r="R92" s="11">
        <v>88</v>
      </c>
      <c r="S92" s="9">
        <v>93</v>
      </c>
      <c r="T92" s="9">
        <v>97</v>
      </c>
      <c r="U92" s="9">
        <v>98</v>
      </c>
      <c r="V92" s="9">
        <v>96</v>
      </c>
      <c r="W92" s="17"/>
    </row>
    <row r="93" spans="1:23" s="2" customFormat="1" ht="11.25" x14ac:dyDescent="0.2">
      <c r="A93" s="6"/>
      <c r="B93" s="7">
        <v>85395300</v>
      </c>
      <c r="C93" s="7" t="s">
        <v>247</v>
      </c>
      <c r="D93" s="13" t="str">
        <f t="shared" si="5"/>
        <v xml:space="preserve">UHE DONA FRANCISCA </v>
      </c>
      <c r="E93" s="13" t="str">
        <f>TRIM(MID(D93,5,99))</f>
        <v>DONA FRANCISCA</v>
      </c>
      <c r="F93" s="13" t="str">
        <f t="shared" si="6"/>
        <v>UHE</v>
      </c>
      <c r="G93" s="7" t="s">
        <v>194</v>
      </c>
      <c r="H93" s="7" t="s">
        <v>190</v>
      </c>
      <c r="I93" s="7" t="s">
        <v>231</v>
      </c>
      <c r="J93" s="8">
        <v>41548</v>
      </c>
      <c r="K93" s="9">
        <v>95</v>
      </c>
      <c r="L93" s="9">
        <v>98</v>
      </c>
      <c r="M93" s="11">
        <v>86</v>
      </c>
      <c r="N93" s="11">
        <v>86</v>
      </c>
      <c r="O93" s="9">
        <v>94</v>
      </c>
      <c r="P93" s="9">
        <v>94</v>
      </c>
      <c r="Q93" s="11">
        <v>88</v>
      </c>
      <c r="R93" s="11">
        <v>88</v>
      </c>
      <c r="S93" s="9">
        <v>93</v>
      </c>
      <c r="T93" s="9">
        <v>97</v>
      </c>
      <c r="U93" s="9">
        <v>98</v>
      </c>
      <c r="V93" s="9">
        <v>96</v>
      </c>
      <c r="W93" s="17"/>
    </row>
    <row r="94" spans="1:23" s="2" customFormat="1" ht="22.5" x14ac:dyDescent="0.2">
      <c r="A94" s="6"/>
      <c r="B94" s="7">
        <v>85306000</v>
      </c>
      <c r="C94" s="7" t="s">
        <v>406</v>
      </c>
      <c r="D94" s="13" t="str">
        <f t="shared" si="5"/>
        <v>PCH ERNESTO JORGE DREHER PONTE BR58</v>
      </c>
      <c r="E94" s="13" t="s">
        <v>412</v>
      </c>
      <c r="F94" s="13" t="str">
        <f t="shared" si="6"/>
        <v>PCH</v>
      </c>
      <c r="G94" s="7" t="s">
        <v>189</v>
      </c>
      <c r="H94" s="7" t="s">
        <v>190</v>
      </c>
      <c r="I94" s="7" t="s">
        <v>248</v>
      </c>
      <c r="J94" s="8">
        <v>41183</v>
      </c>
      <c r="K94" s="9">
        <v>93</v>
      </c>
      <c r="L94" s="9">
        <v>93</v>
      </c>
      <c r="M94" s="9">
        <v>94</v>
      </c>
      <c r="N94" s="9">
        <v>95</v>
      </c>
      <c r="O94" s="11">
        <v>87</v>
      </c>
      <c r="P94" s="9">
        <v>90</v>
      </c>
      <c r="Q94" s="9">
        <v>96</v>
      </c>
      <c r="R94" s="9">
        <v>100</v>
      </c>
      <c r="S94" s="9">
        <v>100</v>
      </c>
      <c r="T94" s="9">
        <v>99</v>
      </c>
      <c r="U94" s="11">
        <v>85</v>
      </c>
      <c r="V94" s="9">
        <v>99</v>
      </c>
      <c r="W94" s="17"/>
    </row>
    <row r="95" spans="1:23" s="2" customFormat="1" ht="22.5" x14ac:dyDescent="0.2">
      <c r="A95" s="6"/>
      <c r="B95" s="7">
        <v>85306000</v>
      </c>
      <c r="C95" s="7" t="s">
        <v>406</v>
      </c>
      <c r="D95" s="13" t="str">
        <f t="shared" si="5"/>
        <v>PCH ERNESTO JORGE DREHER PONTE BR58</v>
      </c>
      <c r="E95" s="13" t="s">
        <v>412</v>
      </c>
      <c r="F95" s="13" t="str">
        <f t="shared" si="6"/>
        <v>PCH</v>
      </c>
      <c r="G95" s="7" t="s">
        <v>194</v>
      </c>
      <c r="H95" s="7" t="s">
        <v>190</v>
      </c>
      <c r="I95" s="7" t="s">
        <v>248</v>
      </c>
      <c r="J95" s="8">
        <v>41183</v>
      </c>
      <c r="K95" s="9">
        <v>93</v>
      </c>
      <c r="L95" s="9">
        <v>93</v>
      </c>
      <c r="M95" s="9">
        <v>94</v>
      </c>
      <c r="N95" s="9">
        <v>95</v>
      </c>
      <c r="O95" s="11">
        <v>87</v>
      </c>
      <c r="P95" s="9">
        <v>90</v>
      </c>
      <c r="Q95" s="9">
        <v>96</v>
      </c>
      <c r="R95" s="9">
        <v>100</v>
      </c>
      <c r="S95" s="9">
        <v>100</v>
      </c>
      <c r="T95" s="9">
        <v>99</v>
      </c>
      <c r="U95" s="11">
        <v>85</v>
      </c>
      <c r="V95" s="9">
        <v>99</v>
      </c>
      <c r="W95" s="17"/>
    </row>
    <row r="96" spans="1:23" s="2" customFormat="1" ht="22.5" x14ac:dyDescent="0.2">
      <c r="A96" s="6"/>
      <c r="B96" s="7">
        <v>2853041</v>
      </c>
      <c r="C96" s="7" t="s">
        <v>406</v>
      </c>
      <c r="D96" s="13" t="str">
        <f t="shared" si="5"/>
        <v>PCH ERNESTO JORGE DREHER PONTE BR58</v>
      </c>
      <c r="E96" s="13" t="s">
        <v>412</v>
      </c>
      <c r="F96" s="13" t="str">
        <f t="shared" si="6"/>
        <v>PCH</v>
      </c>
      <c r="G96" s="7" t="s">
        <v>192</v>
      </c>
      <c r="H96" s="7" t="s">
        <v>190</v>
      </c>
      <c r="I96" s="7"/>
      <c r="J96" s="8">
        <v>41183</v>
      </c>
      <c r="K96" s="9">
        <v>93</v>
      </c>
      <c r="L96" s="9">
        <v>93</v>
      </c>
      <c r="M96" s="9">
        <v>94</v>
      </c>
      <c r="N96" s="9">
        <v>95</v>
      </c>
      <c r="O96" s="11">
        <v>87</v>
      </c>
      <c r="P96" s="9">
        <v>90</v>
      </c>
      <c r="Q96" s="9">
        <v>96</v>
      </c>
      <c r="R96" s="9">
        <v>100</v>
      </c>
      <c r="S96" s="9">
        <v>100</v>
      </c>
      <c r="T96" s="9">
        <v>99</v>
      </c>
      <c r="U96" s="11">
        <v>85</v>
      </c>
      <c r="V96" s="9">
        <v>99</v>
      </c>
      <c r="W96" s="17"/>
    </row>
    <row r="97" spans="1:23" s="2" customFormat="1" ht="22.5" x14ac:dyDescent="0.2">
      <c r="A97" s="6"/>
      <c r="B97" s="7">
        <v>85309000</v>
      </c>
      <c r="C97" s="7" t="s">
        <v>407</v>
      </c>
      <c r="D97" s="13" t="str">
        <f t="shared" si="5"/>
        <v>PCH ERNESTO JORGE DREHER PONTE RINCÃO DO IVAI</v>
      </c>
      <c r="E97" s="13" t="s">
        <v>412</v>
      </c>
      <c r="F97" s="13" t="str">
        <f t="shared" si="6"/>
        <v>PCH</v>
      </c>
      <c r="G97" s="7" t="s">
        <v>189</v>
      </c>
      <c r="H97" s="7" t="s">
        <v>190</v>
      </c>
      <c r="I97" s="7" t="s">
        <v>248</v>
      </c>
      <c r="J97" s="8">
        <v>40513</v>
      </c>
      <c r="K97" s="9">
        <v>100</v>
      </c>
      <c r="L97" s="9">
        <v>94</v>
      </c>
      <c r="M97" s="9">
        <v>95</v>
      </c>
      <c r="N97" s="9">
        <v>95</v>
      </c>
      <c r="O97" s="9">
        <v>92</v>
      </c>
      <c r="P97" s="9">
        <v>94</v>
      </c>
      <c r="Q97" s="9">
        <v>99</v>
      </c>
      <c r="R97" s="9">
        <v>100</v>
      </c>
      <c r="S97" s="9">
        <v>100</v>
      </c>
      <c r="T97" s="9">
        <v>99</v>
      </c>
      <c r="U97" s="9">
        <v>99</v>
      </c>
      <c r="V97" s="9">
        <v>99</v>
      </c>
      <c r="W97" s="17"/>
    </row>
    <row r="98" spans="1:23" s="2" customFormat="1" ht="22.5" x14ac:dyDescent="0.2">
      <c r="A98" s="6"/>
      <c r="B98" s="7">
        <v>85309000</v>
      </c>
      <c r="C98" s="7" t="s">
        <v>407</v>
      </c>
      <c r="D98" s="13" t="str">
        <f t="shared" si="5"/>
        <v>PCH ERNESTO JORGE DREHER PONTE RINCÃO DO IVAI</v>
      </c>
      <c r="E98" s="13" t="s">
        <v>412</v>
      </c>
      <c r="F98" s="13" t="str">
        <f t="shared" si="6"/>
        <v>PCH</v>
      </c>
      <c r="G98" s="7" t="s">
        <v>194</v>
      </c>
      <c r="H98" s="7" t="s">
        <v>190</v>
      </c>
      <c r="I98" s="7" t="s">
        <v>248</v>
      </c>
      <c r="J98" s="8">
        <v>40513</v>
      </c>
      <c r="K98" s="9">
        <v>100</v>
      </c>
      <c r="L98" s="9">
        <v>94</v>
      </c>
      <c r="M98" s="9">
        <v>95</v>
      </c>
      <c r="N98" s="9">
        <v>95</v>
      </c>
      <c r="O98" s="9">
        <v>92</v>
      </c>
      <c r="P98" s="9">
        <v>94</v>
      </c>
      <c r="Q98" s="9">
        <v>99</v>
      </c>
      <c r="R98" s="9">
        <v>100</v>
      </c>
      <c r="S98" s="9">
        <v>100</v>
      </c>
      <c r="T98" s="9">
        <v>99</v>
      </c>
      <c r="U98" s="9">
        <v>99</v>
      </c>
      <c r="V98" s="9">
        <v>99</v>
      </c>
      <c r="W98" s="17"/>
    </row>
    <row r="99" spans="1:23" s="2" customFormat="1" ht="22.5" x14ac:dyDescent="0.2">
      <c r="A99" s="6"/>
      <c r="B99" s="7">
        <v>2953048</v>
      </c>
      <c r="C99" s="7" t="s">
        <v>407</v>
      </c>
      <c r="D99" s="13" t="str">
        <f t="shared" si="5"/>
        <v>PCH ERNESTO JORGE DREHER PONTE RINCÃO DO IVAI</v>
      </c>
      <c r="E99" s="13" t="s">
        <v>412</v>
      </c>
      <c r="F99" s="13" t="str">
        <f t="shared" si="6"/>
        <v>PCH</v>
      </c>
      <c r="G99" s="7" t="s">
        <v>192</v>
      </c>
      <c r="H99" s="7" t="s">
        <v>190</v>
      </c>
      <c r="I99" s="7"/>
      <c r="J99" s="8">
        <v>40513</v>
      </c>
      <c r="K99" s="9">
        <v>100</v>
      </c>
      <c r="L99" s="9">
        <v>94</v>
      </c>
      <c r="M99" s="9">
        <v>95</v>
      </c>
      <c r="N99" s="9">
        <v>95</v>
      </c>
      <c r="O99" s="9">
        <v>92</v>
      </c>
      <c r="P99" s="9">
        <v>94</v>
      </c>
      <c r="Q99" s="9">
        <v>99</v>
      </c>
      <c r="R99" s="9">
        <v>100</v>
      </c>
      <c r="S99" s="9">
        <v>100</v>
      </c>
      <c r="T99" s="9">
        <v>99</v>
      </c>
      <c r="U99" s="9">
        <v>99</v>
      </c>
      <c r="V99" s="9">
        <v>99</v>
      </c>
      <c r="W99" s="17"/>
    </row>
    <row r="100" spans="1:23" s="2" customFormat="1" ht="22.5" x14ac:dyDescent="0.2">
      <c r="A100" s="6"/>
      <c r="B100" s="7">
        <v>85311000</v>
      </c>
      <c r="C100" s="7" t="s">
        <v>408</v>
      </c>
      <c r="D100" s="13" t="str">
        <f t="shared" si="5"/>
        <v xml:space="preserve">PCH ERNESTO JORGE DREHER </v>
      </c>
      <c r="E100" s="13" t="s">
        <v>412</v>
      </c>
      <c r="F100" s="13" t="str">
        <f t="shared" si="6"/>
        <v>PCH</v>
      </c>
      <c r="G100" s="7" t="s">
        <v>189</v>
      </c>
      <c r="H100" s="7" t="s">
        <v>190</v>
      </c>
      <c r="I100" s="7" t="s">
        <v>248</v>
      </c>
      <c r="J100" s="8">
        <v>41183</v>
      </c>
      <c r="K100" s="9">
        <v>98</v>
      </c>
      <c r="L100" s="9">
        <v>94</v>
      </c>
      <c r="M100" s="9">
        <v>92</v>
      </c>
      <c r="N100" s="10">
        <v>72</v>
      </c>
      <c r="O100" s="10">
        <v>68</v>
      </c>
      <c r="P100" s="10">
        <v>46</v>
      </c>
      <c r="Q100" s="11">
        <v>87</v>
      </c>
      <c r="R100" s="9">
        <v>100</v>
      </c>
      <c r="S100" s="9">
        <v>100</v>
      </c>
      <c r="T100" s="9">
        <v>99</v>
      </c>
      <c r="U100" s="9">
        <v>100</v>
      </c>
      <c r="V100" s="9">
        <v>97</v>
      </c>
      <c r="W100" s="17"/>
    </row>
    <row r="101" spans="1:23" s="2" customFormat="1" ht="22.5" x14ac:dyDescent="0.2">
      <c r="A101" s="6"/>
      <c r="B101" s="7">
        <v>85310000</v>
      </c>
      <c r="C101" s="7" t="s">
        <v>409</v>
      </c>
      <c r="D101" s="13" t="str">
        <f t="shared" si="5"/>
        <v xml:space="preserve">PCH ERNESTO JORGE DREHER  </v>
      </c>
      <c r="E101" s="13" t="s">
        <v>412</v>
      </c>
      <c r="F101" s="13" t="str">
        <f t="shared" si="6"/>
        <v>PCH</v>
      </c>
      <c r="G101" s="7" t="s">
        <v>189</v>
      </c>
      <c r="H101" s="7" t="s">
        <v>190</v>
      </c>
      <c r="I101" s="7" t="s">
        <v>248</v>
      </c>
      <c r="J101" s="8">
        <v>39539</v>
      </c>
      <c r="K101" s="9">
        <v>98</v>
      </c>
      <c r="L101" s="9">
        <v>95</v>
      </c>
      <c r="M101" s="9">
        <v>96</v>
      </c>
      <c r="N101" s="9">
        <v>98</v>
      </c>
      <c r="O101" s="9">
        <v>93</v>
      </c>
      <c r="P101" s="9">
        <v>94</v>
      </c>
      <c r="Q101" s="9">
        <v>98</v>
      </c>
      <c r="R101" s="9">
        <v>99</v>
      </c>
      <c r="S101" s="9">
        <v>100</v>
      </c>
      <c r="T101" s="9">
        <v>99</v>
      </c>
      <c r="U101" s="9">
        <v>99</v>
      </c>
      <c r="V101" s="9">
        <v>98</v>
      </c>
      <c r="W101" s="17"/>
    </row>
    <row r="102" spans="1:23" s="2" customFormat="1" ht="22.5" x14ac:dyDescent="0.2">
      <c r="A102" s="6"/>
      <c r="B102" s="7">
        <v>85310000</v>
      </c>
      <c r="C102" s="7" t="s">
        <v>409</v>
      </c>
      <c r="D102" s="13" t="str">
        <f t="shared" si="5"/>
        <v xml:space="preserve">PCH ERNESTO JORGE DREHER  </v>
      </c>
      <c r="E102" s="13" t="s">
        <v>412</v>
      </c>
      <c r="F102" s="13" t="str">
        <f t="shared" si="6"/>
        <v>PCH</v>
      </c>
      <c r="G102" s="7" t="s">
        <v>194</v>
      </c>
      <c r="H102" s="7" t="s">
        <v>190</v>
      </c>
      <c r="I102" s="7" t="s">
        <v>248</v>
      </c>
      <c r="J102" s="8">
        <v>39539</v>
      </c>
      <c r="K102" s="9">
        <v>98</v>
      </c>
      <c r="L102" s="9">
        <v>95</v>
      </c>
      <c r="M102" s="9">
        <v>96</v>
      </c>
      <c r="N102" s="9">
        <v>98</v>
      </c>
      <c r="O102" s="9">
        <v>93</v>
      </c>
      <c r="P102" s="9">
        <v>94</v>
      </c>
      <c r="Q102" s="9">
        <v>98</v>
      </c>
      <c r="R102" s="9">
        <v>99</v>
      </c>
      <c r="S102" s="9">
        <v>100</v>
      </c>
      <c r="T102" s="9">
        <v>99</v>
      </c>
      <c r="U102" s="9">
        <v>99</v>
      </c>
      <c r="V102" s="9">
        <v>98</v>
      </c>
      <c r="W102" s="17"/>
    </row>
    <row r="103" spans="1:23" s="2" customFormat="1" ht="22.5" x14ac:dyDescent="0.2">
      <c r="A103" s="6"/>
      <c r="B103" s="7">
        <v>2953047</v>
      </c>
      <c r="C103" s="7" t="s">
        <v>409</v>
      </c>
      <c r="D103" s="13" t="str">
        <f t="shared" si="5"/>
        <v xml:space="preserve">PCH ERNESTO JORGE DREHER  </v>
      </c>
      <c r="E103" s="13" t="s">
        <v>412</v>
      </c>
      <c r="F103" s="13" t="str">
        <f t="shared" si="6"/>
        <v>PCH</v>
      </c>
      <c r="G103" s="7" t="s">
        <v>192</v>
      </c>
      <c r="H103" s="7" t="s">
        <v>190</v>
      </c>
      <c r="I103" s="7"/>
      <c r="J103" s="8">
        <v>40026</v>
      </c>
      <c r="K103" s="9">
        <v>98</v>
      </c>
      <c r="L103" s="9">
        <v>95</v>
      </c>
      <c r="M103" s="9">
        <v>96</v>
      </c>
      <c r="N103" s="9">
        <v>98</v>
      </c>
      <c r="O103" s="9">
        <v>93</v>
      </c>
      <c r="P103" s="9">
        <v>94</v>
      </c>
      <c r="Q103" s="9">
        <v>98</v>
      </c>
      <c r="R103" s="9">
        <v>99</v>
      </c>
      <c r="S103" s="9">
        <v>100</v>
      </c>
      <c r="T103" s="9">
        <v>99</v>
      </c>
      <c r="U103" s="9">
        <v>99</v>
      </c>
      <c r="V103" s="9">
        <v>98</v>
      </c>
      <c r="W103" s="17"/>
    </row>
    <row r="104" spans="1:23" s="2" customFormat="1" ht="22.5" x14ac:dyDescent="0.2">
      <c r="A104" s="6"/>
      <c r="B104" s="7">
        <v>85349000</v>
      </c>
      <c r="C104" s="7" t="s">
        <v>249</v>
      </c>
      <c r="D104" s="13" t="str">
        <f t="shared" si="5"/>
        <v xml:space="preserve">PCH ENGENHEIRO HENRIQUE KOTZIAN </v>
      </c>
      <c r="E104" s="13" t="str">
        <f t="shared" ref="E104:E110" si="7">TRIM(MID(D104,5,99))</f>
        <v>ENGENHEIRO HENRIQUE KOTZIAN</v>
      </c>
      <c r="F104" s="13" t="str">
        <f t="shared" si="6"/>
        <v>PCH</v>
      </c>
      <c r="G104" s="7" t="s">
        <v>189</v>
      </c>
      <c r="H104" s="7" t="s">
        <v>190</v>
      </c>
      <c r="I104" s="7" t="s">
        <v>248</v>
      </c>
      <c r="J104" s="8">
        <v>41183</v>
      </c>
      <c r="K104" s="9">
        <v>99</v>
      </c>
      <c r="L104" s="9">
        <v>94</v>
      </c>
      <c r="M104" s="9">
        <v>95</v>
      </c>
      <c r="N104" s="9">
        <v>95</v>
      </c>
      <c r="O104" s="9">
        <v>90</v>
      </c>
      <c r="P104" s="9">
        <v>90</v>
      </c>
      <c r="Q104" s="9">
        <v>95</v>
      </c>
      <c r="R104" s="9">
        <v>100</v>
      </c>
      <c r="S104" s="9">
        <v>100</v>
      </c>
      <c r="T104" s="9">
        <v>99</v>
      </c>
      <c r="U104" s="9">
        <v>98</v>
      </c>
      <c r="V104" s="9">
        <v>99</v>
      </c>
      <c r="W104" s="17"/>
    </row>
    <row r="105" spans="1:23" s="2" customFormat="1" ht="22.5" x14ac:dyDescent="0.2">
      <c r="A105" s="6"/>
      <c r="B105" s="7">
        <v>85350000</v>
      </c>
      <c r="C105" s="7" t="s">
        <v>250</v>
      </c>
      <c r="D105" s="13" t="str">
        <f t="shared" si="5"/>
        <v xml:space="preserve">PCH ENGENHEIRO HENRIQUE KOTZIAN </v>
      </c>
      <c r="E105" s="13" t="str">
        <f t="shared" si="7"/>
        <v>ENGENHEIRO HENRIQUE KOTZIAN</v>
      </c>
      <c r="F105" s="13" t="str">
        <f t="shared" si="6"/>
        <v>PCH</v>
      </c>
      <c r="G105" s="7" t="s">
        <v>189</v>
      </c>
      <c r="H105" s="7" t="s">
        <v>190</v>
      </c>
      <c r="I105" s="7" t="s">
        <v>248</v>
      </c>
      <c r="J105" s="8">
        <v>40544</v>
      </c>
      <c r="K105" s="9">
        <v>99</v>
      </c>
      <c r="L105" s="9">
        <v>94</v>
      </c>
      <c r="M105" s="9">
        <v>95</v>
      </c>
      <c r="N105" s="9">
        <v>95</v>
      </c>
      <c r="O105" s="11">
        <v>84</v>
      </c>
      <c r="P105" s="10">
        <v>79</v>
      </c>
      <c r="Q105" s="10">
        <v>68</v>
      </c>
      <c r="R105" s="10">
        <v>60</v>
      </c>
      <c r="S105" s="11">
        <v>84</v>
      </c>
      <c r="T105" s="9">
        <v>99</v>
      </c>
      <c r="U105" s="9">
        <v>99</v>
      </c>
      <c r="V105" s="9">
        <v>97</v>
      </c>
      <c r="W105" s="17"/>
    </row>
    <row r="106" spans="1:23" s="2" customFormat="1" ht="22.5" x14ac:dyDescent="0.2">
      <c r="A106" s="6"/>
      <c r="B106" s="7">
        <v>85350000</v>
      </c>
      <c r="C106" s="7" t="s">
        <v>250</v>
      </c>
      <c r="D106" s="13" t="str">
        <f t="shared" si="5"/>
        <v xml:space="preserve">PCH ENGENHEIRO HENRIQUE KOTZIAN </v>
      </c>
      <c r="E106" s="13" t="str">
        <f t="shared" si="7"/>
        <v>ENGENHEIRO HENRIQUE KOTZIAN</v>
      </c>
      <c r="F106" s="13" t="str">
        <f t="shared" si="6"/>
        <v>PCH</v>
      </c>
      <c r="G106" s="7" t="s">
        <v>194</v>
      </c>
      <c r="H106" s="7" t="s">
        <v>190</v>
      </c>
      <c r="I106" s="7" t="s">
        <v>248</v>
      </c>
      <c r="J106" s="8">
        <v>40544</v>
      </c>
      <c r="K106" s="9">
        <v>99</v>
      </c>
      <c r="L106" s="9">
        <v>94</v>
      </c>
      <c r="M106" s="9">
        <v>95</v>
      </c>
      <c r="N106" s="9">
        <v>95</v>
      </c>
      <c r="O106" s="11">
        <v>84</v>
      </c>
      <c r="P106" s="10">
        <v>79</v>
      </c>
      <c r="Q106" s="10">
        <v>68</v>
      </c>
      <c r="R106" s="10">
        <v>60</v>
      </c>
      <c r="S106" s="11">
        <v>84</v>
      </c>
      <c r="T106" s="9">
        <v>99</v>
      </c>
      <c r="U106" s="9">
        <v>99</v>
      </c>
      <c r="V106" s="9">
        <v>97</v>
      </c>
      <c r="W106" s="17"/>
    </row>
    <row r="107" spans="1:23" s="2" customFormat="1" ht="22.5" x14ac:dyDescent="0.2">
      <c r="A107" s="6"/>
      <c r="B107" s="7">
        <v>2953046</v>
      </c>
      <c r="C107" s="7" t="s">
        <v>250</v>
      </c>
      <c r="D107" s="13" t="str">
        <f t="shared" si="5"/>
        <v xml:space="preserve">PCH ENGENHEIRO HENRIQUE KOTZIAN </v>
      </c>
      <c r="E107" s="13" t="str">
        <f t="shared" si="7"/>
        <v>ENGENHEIRO HENRIQUE KOTZIAN</v>
      </c>
      <c r="F107" s="13" t="str">
        <f t="shared" si="6"/>
        <v>PCH</v>
      </c>
      <c r="G107" s="7" t="s">
        <v>192</v>
      </c>
      <c r="H107" s="7" t="s">
        <v>190</v>
      </c>
      <c r="I107" s="7"/>
      <c r="J107" s="8">
        <v>40544</v>
      </c>
      <c r="K107" s="9">
        <v>99</v>
      </c>
      <c r="L107" s="9">
        <v>94</v>
      </c>
      <c r="M107" s="9">
        <v>95</v>
      </c>
      <c r="N107" s="9">
        <v>95</v>
      </c>
      <c r="O107" s="11">
        <v>84</v>
      </c>
      <c r="P107" s="10">
        <v>79</v>
      </c>
      <c r="Q107" s="10">
        <v>68</v>
      </c>
      <c r="R107" s="10">
        <v>60</v>
      </c>
      <c r="S107" s="11">
        <v>84</v>
      </c>
      <c r="T107" s="9">
        <v>99</v>
      </c>
      <c r="U107" s="9">
        <v>99</v>
      </c>
      <c r="V107" s="9">
        <v>97</v>
      </c>
      <c r="W107" s="17"/>
    </row>
    <row r="108" spans="1:23" s="2" customFormat="1" ht="11.25" x14ac:dyDescent="0.2">
      <c r="A108" s="6"/>
      <c r="B108" s="7">
        <v>85029000</v>
      </c>
      <c r="C108" s="7" t="s">
        <v>251</v>
      </c>
      <c r="D108" s="13" t="str">
        <f t="shared" si="5"/>
        <v xml:space="preserve">PCH ERNESTINA </v>
      </c>
      <c r="E108" s="13" t="str">
        <f t="shared" si="7"/>
        <v>ERNESTINA</v>
      </c>
      <c r="F108" s="13" t="str">
        <f t="shared" si="6"/>
        <v>PCH</v>
      </c>
      <c r="G108" s="7" t="s">
        <v>189</v>
      </c>
      <c r="H108" s="7" t="s">
        <v>190</v>
      </c>
      <c r="I108" s="7" t="s">
        <v>231</v>
      </c>
      <c r="J108" s="8">
        <v>41944</v>
      </c>
      <c r="K108" s="10">
        <v>11</v>
      </c>
      <c r="L108" s="9">
        <v>100</v>
      </c>
      <c r="M108" s="9">
        <v>96</v>
      </c>
      <c r="N108" s="10">
        <v>54</v>
      </c>
      <c r="O108" s="11">
        <v>82</v>
      </c>
      <c r="P108" s="11">
        <v>86</v>
      </c>
      <c r="Q108" s="11">
        <v>88</v>
      </c>
      <c r="R108" s="9">
        <v>94</v>
      </c>
      <c r="S108" s="9">
        <v>93</v>
      </c>
      <c r="T108" s="9">
        <v>91</v>
      </c>
      <c r="U108" s="11">
        <v>84</v>
      </c>
      <c r="V108" s="11">
        <v>83</v>
      </c>
      <c r="W108" s="17"/>
    </row>
    <row r="109" spans="1:23" s="2" customFormat="1" ht="11.25" x14ac:dyDescent="0.2">
      <c r="A109" s="6"/>
      <c r="B109" s="7">
        <v>85029000</v>
      </c>
      <c r="C109" s="7" t="s">
        <v>251</v>
      </c>
      <c r="D109" s="13" t="str">
        <f t="shared" si="5"/>
        <v xml:space="preserve">PCH ERNESTINA </v>
      </c>
      <c r="E109" s="13" t="str">
        <f t="shared" si="7"/>
        <v>ERNESTINA</v>
      </c>
      <c r="F109" s="13" t="str">
        <f t="shared" si="6"/>
        <v>PCH</v>
      </c>
      <c r="G109" s="7" t="s">
        <v>194</v>
      </c>
      <c r="H109" s="7" t="s">
        <v>190</v>
      </c>
      <c r="I109" s="7" t="s">
        <v>231</v>
      </c>
      <c r="J109" s="8">
        <v>41944</v>
      </c>
      <c r="K109" s="10">
        <v>11</v>
      </c>
      <c r="L109" s="9">
        <v>100</v>
      </c>
      <c r="M109" s="9">
        <v>96</v>
      </c>
      <c r="N109" s="10">
        <v>54</v>
      </c>
      <c r="O109" s="11">
        <v>82</v>
      </c>
      <c r="P109" s="11">
        <v>86</v>
      </c>
      <c r="Q109" s="11">
        <v>88</v>
      </c>
      <c r="R109" s="9">
        <v>94</v>
      </c>
      <c r="S109" s="9">
        <v>93</v>
      </c>
      <c r="T109" s="9">
        <v>91</v>
      </c>
      <c r="U109" s="11">
        <v>84</v>
      </c>
      <c r="V109" s="11">
        <v>83</v>
      </c>
      <c r="W109" s="17"/>
    </row>
    <row r="110" spans="1:23" s="2" customFormat="1" ht="11.25" x14ac:dyDescent="0.2">
      <c r="A110" s="6"/>
      <c r="B110" s="7">
        <v>2852059</v>
      </c>
      <c r="C110" s="7" t="s">
        <v>251</v>
      </c>
      <c r="D110" s="13" t="str">
        <f t="shared" si="5"/>
        <v xml:space="preserve">PCH ERNESTINA </v>
      </c>
      <c r="E110" s="13" t="str">
        <f t="shared" si="7"/>
        <v>ERNESTINA</v>
      </c>
      <c r="F110" s="13" t="str">
        <f t="shared" si="6"/>
        <v>PCH</v>
      </c>
      <c r="G110" s="7" t="s">
        <v>192</v>
      </c>
      <c r="H110" s="7" t="s">
        <v>190</v>
      </c>
      <c r="I110" s="7"/>
      <c r="J110" s="8">
        <v>41548</v>
      </c>
      <c r="K110" s="10">
        <v>11</v>
      </c>
      <c r="L110" s="9">
        <v>100</v>
      </c>
      <c r="M110" s="9">
        <v>96</v>
      </c>
      <c r="N110" s="10">
        <v>54</v>
      </c>
      <c r="O110" s="11">
        <v>82</v>
      </c>
      <c r="P110" s="11">
        <v>86</v>
      </c>
      <c r="Q110" s="11">
        <v>88</v>
      </c>
      <c r="R110" s="9">
        <v>94</v>
      </c>
      <c r="S110" s="9">
        <v>93</v>
      </c>
      <c r="T110" s="9">
        <v>91</v>
      </c>
      <c r="U110" s="11">
        <v>84</v>
      </c>
      <c r="V110" s="11">
        <v>83</v>
      </c>
      <c r="W110" s="17"/>
    </row>
    <row r="111" spans="1:23" s="2" customFormat="1" ht="11.25" x14ac:dyDescent="0.2">
      <c r="A111" s="6"/>
      <c r="B111" s="7">
        <v>85040000</v>
      </c>
      <c r="C111" s="7" t="s">
        <v>410</v>
      </c>
      <c r="D111" s="13" t="str">
        <f t="shared" si="5"/>
        <v>PCH ERNESTINA ARROIO TRÊS PASSOS</v>
      </c>
      <c r="E111" s="13" t="s">
        <v>372</v>
      </c>
      <c r="F111" s="13" t="str">
        <f t="shared" si="6"/>
        <v>PCH</v>
      </c>
      <c r="G111" s="7" t="s">
        <v>189</v>
      </c>
      <c r="H111" s="7" t="s">
        <v>190</v>
      </c>
      <c r="I111" s="7" t="s">
        <v>252</v>
      </c>
      <c r="J111" s="8">
        <v>41395</v>
      </c>
      <c r="K111" s="10">
        <v>11</v>
      </c>
      <c r="L111" s="10">
        <v>36</v>
      </c>
      <c r="M111" s="10">
        <v>10</v>
      </c>
      <c r="N111" s="10">
        <v>15</v>
      </c>
      <c r="O111" s="9">
        <v>98</v>
      </c>
      <c r="P111" s="9">
        <v>90</v>
      </c>
      <c r="Q111" s="9">
        <v>92</v>
      </c>
      <c r="R111" s="9">
        <v>100</v>
      </c>
      <c r="S111" s="9">
        <v>100</v>
      </c>
      <c r="T111" s="9">
        <v>100</v>
      </c>
      <c r="U111" s="9">
        <v>97</v>
      </c>
      <c r="V111" s="9">
        <v>95</v>
      </c>
      <c r="W111" s="17"/>
    </row>
    <row r="112" spans="1:23" s="2" customFormat="1" ht="11.25" x14ac:dyDescent="0.2">
      <c r="A112" s="6"/>
      <c r="B112" s="7">
        <v>85040000</v>
      </c>
      <c r="C112" s="7" t="s">
        <v>410</v>
      </c>
      <c r="D112" s="13" t="str">
        <f t="shared" si="5"/>
        <v>PCH ERNESTINA ARROIO TRÊS PASSOS</v>
      </c>
      <c r="E112" s="13" t="s">
        <v>372</v>
      </c>
      <c r="F112" s="13" t="str">
        <f t="shared" si="6"/>
        <v>PCH</v>
      </c>
      <c r="G112" s="7" t="s">
        <v>194</v>
      </c>
      <c r="H112" s="7" t="s">
        <v>190</v>
      </c>
      <c r="I112" s="7" t="s">
        <v>252</v>
      </c>
      <c r="J112" s="8">
        <v>41395</v>
      </c>
      <c r="K112" s="10">
        <v>11</v>
      </c>
      <c r="L112" s="10">
        <v>36</v>
      </c>
      <c r="M112" s="10">
        <v>10</v>
      </c>
      <c r="N112" s="10">
        <v>15</v>
      </c>
      <c r="O112" s="9">
        <v>98</v>
      </c>
      <c r="P112" s="9">
        <v>90</v>
      </c>
      <c r="Q112" s="9">
        <v>92</v>
      </c>
      <c r="R112" s="9">
        <v>100</v>
      </c>
      <c r="S112" s="9">
        <v>100</v>
      </c>
      <c r="T112" s="9">
        <v>100</v>
      </c>
      <c r="U112" s="9">
        <v>97</v>
      </c>
      <c r="V112" s="9">
        <v>95</v>
      </c>
      <c r="W112" s="17"/>
    </row>
    <row r="113" spans="1:23" s="2" customFormat="1" ht="11.25" x14ac:dyDescent="0.2">
      <c r="A113" s="6"/>
      <c r="B113" s="7">
        <v>2852060</v>
      </c>
      <c r="C113" s="7" t="s">
        <v>410</v>
      </c>
      <c r="D113" s="13" t="str">
        <f t="shared" si="5"/>
        <v>PCH ERNESTINA ARROIO TRÊS PASSOS</v>
      </c>
      <c r="E113" s="13" t="s">
        <v>372</v>
      </c>
      <c r="F113" s="13" t="str">
        <f t="shared" si="6"/>
        <v>PCH</v>
      </c>
      <c r="G113" s="7" t="s">
        <v>192</v>
      </c>
      <c r="H113" s="7" t="s">
        <v>190</v>
      </c>
      <c r="I113" s="7"/>
      <c r="J113" s="8">
        <v>41548</v>
      </c>
      <c r="K113" s="10">
        <v>11</v>
      </c>
      <c r="L113" s="10">
        <v>36</v>
      </c>
      <c r="M113" s="10">
        <v>10</v>
      </c>
      <c r="N113" s="10">
        <v>15</v>
      </c>
      <c r="O113" s="9">
        <v>98</v>
      </c>
      <c r="P113" s="9">
        <v>90</v>
      </c>
      <c r="Q113" s="9">
        <v>92</v>
      </c>
      <c r="R113" s="9">
        <v>100</v>
      </c>
      <c r="S113" s="9">
        <v>100</v>
      </c>
      <c r="T113" s="9">
        <v>100</v>
      </c>
      <c r="U113" s="9">
        <v>97</v>
      </c>
      <c r="V113" s="9">
        <v>95</v>
      </c>
      <c r="W113" s="17"/>
    </row>
    <row r="114" spans="1:23" s="2" customFormat="1" ht="11.25" x14ac:dyDescent="0.2">
      <c r="A114" s="6"/>
      <c r="B114" s="7">
        <v>85050001</v>
      </c>
      <c r="C114" s="7" t="s">
        <v>253</v>
      </c>
      <c r="D114" s="13" t="str">
        <f t="shared" si="5"/>
        <v xml:space="preserve">PCH ERNESTINA </v>
      </c>
      <c r="E114" s="13" t="str">
        <f t="shared" ref="E114:E128" si="8">TRIM(MID(D114,5,99))</f>
        <v>ERNESTINA</v>
      </c>
      <c r="F114" s="13" t="str">
        <f t="shared" si="6"/>
        <v>PCH</v>
      </c>
      <c r="G114" s="7" t="s">
        <v>189</v>
      </c>
      <c r="H114" s="7" t="s">
        <v>190</v>
      </c>
      <c r="I114" s="7" t="s">
        <v>231</v>
      </c>
      <c r="J114" s="8">
        <v>41760</v>
      </c>
      <c r="K114" s="10">
        <v>0</v>
      </c>
      <c r="L114" s="10">
        <v>31</v>
      </c>
      <c r="M114" s="9">
        <v>96</v>
      </c>
      <c r="N114" s="10">
        <v>55</v>
      </c>
      <c r="O114" s="10">
        <v>27</v>
      </c>
      <c r="P114" s="10">
        <v>0</v>
      </c>
      <c r="Q114" s="10">
        <v>0</v>
      </c>
      <c r="R114" s="10">
        <v>21</v>
      </c>
      <c r="S114" s="10">
        <v>10</v>
      </c>
      <c r="T114" s="10">
        <v>0</v>
      </c>
      <c r="U114" s="10">
        <v>0</v>
      </c>
      <c r="V114" s="10">
        <v>0</v>
      </c>
      <c r="W114" s="17"/>
    </row>
    <row r="115" spans="1:23" s="2" customFormat="1" ht="11.25" x14ac:dyDescent="0.2">
      <c r="A115" s="6"/>
      <c r="B115" s="7">
        <v>85050100</v>
      </c>
      <c r="C115" s="7" t="s">
        <v>254</v>
      </c>
      <c r="D115" s="13" t="str">
        <f t="shared" si="5"/>
        <v xml:space="preserve">PCH ERNESTINA </v>
      </c>
      <c r="E115" s="13" t="str">
        <f t="shared" si="8"/>
        <v>ERNESTINA</v>
      </c>
      <c r="F115" s="13" t="str">
        <f t="shared" si="6"/>
        <v>PCH</v>
      </c>
      <c r="G115" s="7" t="s">
        <v>189</v>
      </c>
      <c r="H115" s="7" t="s">
        <v>190</v>
      </c>
      <c r="I115" s="7" t="s">
        <v>231</v>
      </c>
      <c r="J115" s="8">
        <v>36617</v>
      </c>
      <c r="K115" s="10">
        <v>0</v>
      </c>
      <c r="L115" s="10">
        <v>0</v>
      </c>
      <c r="M115" s="10">
        <v>0</v>
      </c>
      <c r="N115" s="10">
        <v>0</v>
      </c>
      <c r="O115" s="10">
        <v>0</v>
      </c>
      <c r="P115" s="10">
        <v>0</v>
      </c>
      <c r="Q115" s="10">
        <v>0</v>
      </c>
      <c r="R115" s="10">
        <v>0</v>
      </c>
      <c r="S115" s="10">
        <v>0</v>
      </c>
      <c r="T115" s="10">
        <v>0</v>
      </c>
      <c r="U115" s="10">
        <v>0</v>
      </c>
      <c r="V115" s="10">
        <v>0</v>
      </c>
      <c r="W115" s="17"/>
    </row>
    <row r="116" spans="1:23" s="2" customFormat="1" ht="11.25" x14ac:dyDescent="0.2">
      <c r="A116" s="6"/>
      <c r="B116" s="7">
        <v>85050100</v>
      </c>
      <c r="C116" s="7" t="s">
        <v>254</v>
      </c>
      <c r="D116" s="13" t="str">
        <f t="shared" si="5"/>
        <v xml:space="preserve">PCH ERNESTINA </v>
      </c>
      <c r="E116" s="13" t="str">
        <f t="shared" si="8"/>
        <v>ERNESTINA</v>
      </c>
      <c r="F116" s="13" t="str">
        <f t="shared" si="6"/>
        <v>PCH</v>
      </c>
      <c r="G116" s="7" t="s">
        <v>194</v>
      </c>
      <c r="H116" s="7" t="s">
        <v>190</v>
      </c>
      <c r="I116" s="7" t="s">
        <v>231</v>
      </c>
      <c r="J116" s="8">
        <v>36617</v>
      </c>
      <c r="K116" s="10">
        <v>0</v>
      </c>
      <c r="L116" s="10">
        <v>0</v>
      </c>
      <c r="M116" s="10">
        <v>0</v>
      </c>
      <c r="N116" s="10">
        <v>0</v>
      </c>
      <c r="O116" s="10">
        <v>0</v>
      </c>
      <c r="P116" s="10">
        <v>0</v>
      </c>
      <c r="Q116" s="10">
        <v>0</v>
      </c>
      <c r="R116" s="10">
        <v>0</v>
      </c>
      <c r="S116" s="10">
        <v>0</v>
      </c>
      <c r="T116" s="10">
        <v>0</v>
      </c>
      <c r="U116" s="10">
        <v>0</v>
      </c>
      <c r="V116" s="10">
        <v>0</v>
      </c>
      <c r="W116" s="17"/>
    </row>
    <row r="117" spans="1:23" s="2" customFormat="1" ht="11.25" x14ac:dyDescent="0.2">
      <c r="A117" s="6"/>
      <c r="B117" s="7">
        <v>2852030</v>
      </c>
      <c r="C117" s="7" t="s">
        <v>254</v>
      </c>
      <c r="D117" s="13" t="str">
        <f t="shared" si="5"/>
        <v xml:space="preserve">PCH ERNESTINA </v>
      </c>
      <c r="E117" s="13" t="str">
        <f t="shared" si="8"/>
        <v>ERNESTINA</v>
      </c>
      <c r="F117" s="13" t="str">
        <f t="shared" si="6"/>
        <v>PCH</v>
      </c>
      <c r="G117" s="7" t="s">
        <v>192</v>
      </c>
      <c r="H117" s="7" t="s">
        <v>190</v>
      </c>
      <c r="I117" s="7"/>
      <c r="J117" s="8">
        <v>15585</v>
      </c>
      <c r="K117" s="10">
        <v>0</v>
      </c>
      <c r="L117" s="10">
        <v>0</v>
      </c>
      <c r="M117" s="10">
        <v>0</v>
      </c>
      <c r="N117" s="10">
        <v>0</v>
      </c>
      <c r="O117" s="10">
        <v>0</v>
      </c>
      <c r="P117" s="10">
        <v>0</v>
      </c>
      <c r="Q117" s="10">
        <v>0</v>
      </c>
      <c r="R117" s="10">
        <v>0</v>
      </c>
      <c r="S117" s="10">
        <v>0</v>
      </c>
      <c r="T117" s="10">
        <v>0</v>
      </c>
      <c r="U117" s="10">
        <v>0</v>
      </c>
      <c r="V117" s="10">
        <v>0</v>
      </c>
      <c r="W117" s="17"/>
    </row>
    <row r="118" spans="1:23" s="2" customFormat="1" ht="11.25" x14ac:dyDescent="0.2">
      <c r="A118" s="6"/>
      <c r="B118" s="7">
        <v>74350900</v>
      </c>
      <c r="C118" s="7" t="s">
        <v>258</v>
      </c>
      <c r="D118" s="13" t="str">
        <f t="shared" si="5"/>
        <v xml:space="preserve">PCH FERRADURA </v>
      </c>
      <c r="E118" s="13" t="str">
        <f t="shared" si="8"/>
        <v>FERRADURA</v>
      </c>
      <c r="F118" s="13" t="str">
        <f t="shared" si="6"/>
        <v>PCH</v>
      </c>
      <c r="G118" s="7" t="s">
        <v>189</v>
      </c>
      <c r="H118" s="7" t="s">
        <v>190</v>
      </c>
      <c r="I118" s="7" t="s">
        <v>259</v>
      </c>
      <c r="J118" s="8">
        <v>40787</v>
      </c>
      <c r="K118" s="10">
        <v>0</v>
      </c>
      <c r="L118" s="10">
        <v>43</v>
      </c>
      <c r="M118" s="9">
        <v>98</v>
      </c>
      <c r="N118" s="9">
        <v>96</v>
      </c>
      <c r="O118" s="9">
        <v>97</v>
      </c>
      <c r="P118" s="10">
        <v>44</v>
      </c>
      <c r="Q118" s="10">
        <v>0</v>
      </c>
      <c r="R118" s="10">
        <v>9</v>
      </c>
      <c r="S118" s="11">
        <v>85</v>
      </c>
      <c r="T118" s="11">
        <v>88</v>
      </c>
      <c r="U118" s="9">
        <v>94</v>
      </c>
      <c r="V118" s="10">
        <v>77</v>
      </c>
      <c r="W118" s="17"/>
    </row>
    <row r="119" spans="1:23" s="2" customFormat="1" ht="11.25" x14ac:dyDescent="0.2">
      <c r="A119" s="6"/>
      <c r="B119" s="7">
        <v>74351000</v>
      </c>
      <c r="C119" s="7" t="s">
        <v>260</v>
      </c>
      <c r="D119" s="13" t="str">
        <f t="shared" si="5"/>
        <v xml:space="preserve">PCH FERRADURA </v>
      </c>
      <c r="E119" s="13" t="str">
        <f t="shared" si="8"/>
        <v>FERRADURA</v>
      </c>
      <c r="F119" s="13" t="str">
        <f t="shared" si="6"/>
        <v>PCH</v>
      </c>
      <c r="G119" s="7" t="s">
        <v>189</v>
      </c>
      <c r="H119" s="7" t="s">
        <v>190</v>
      </c>
      <c r="I119" s="7" t="s">
        <v>259</v>
      </c>
      <c r="J119" s="8">
        <v>37865</v>
      </c>
      <c r="K119" s="10">
        <v>3</v>
      </c>
      <c r="L119" s="10">
        <v>37</v>
      </c>
      <c r="M119" s="10">
        <v>3</v>
      </c>
      <c r="N119" s="10">
        <v>0</v>
      </c>
      <c r="O119" s="10">
        <v>0</v>
      </c>
      <c r="P119" s="10">
        <v>34</v>
      </c>
      <c r="Q119" s="10">
        <v>24</v>
      </c>
      <c r="R119" s="10">
        <v>14</v>
      </c>
      <c r="S119" s="9">
        <v>95</v>
      </c>
      <c r="T119" s="11">
        <v>88</v>
      </c>
      <c r="U119" s="9">
        <v>95</v>
      </c>
      <c r="V119" s="10">
        <v>77</v>
      </c>
      <c r="W119" s="17"/>
    </row>
    <row r="120" spans="1:23" s="2" customFormat="1" ht="11.25" x14ac:dyDescent="0.2">
      <c r="A120" s="6"/>
      <c r="B120" s="7">
        <v>74351000</v>
      </c>
      <c r="C120" s="7" t="s">
        <v>260</v>
      </c>
      <c r="D120" s="13" t="str">
        <f t="shared" si="5"/>
        <v xml:space="preserve">PCH FERRADURA </v>
      </c>
      <c r="E120" s="13" t="str">
        <f t="shared" si="8"/>
        <v>FERRADURA</v>
      </c>
      <c r="F120" s="13" t="str">
        <f t="shared" si="6"/>
        <v>PCH</v>
      </c>
      <c r="G120" s="7" t="s">
        <v>194</v>
      </c>
      <c r="H120" s="7" t="s">
        <v>190</v>
      </c>
      <c r="I120" s="7" t="s">
        <v>259</v>
      </c>
      <c r="J120" s="8">
        <v>37865</v>
      </c>
      <c r="K120" s="10">
        <v>3</v>
      </c>
      <c r="L120" s="10">
        <v>37</v>
      </c>
      <c r="M120" s="10">
        <v>3</v>
      </c>
      <c r="N120" s="10">
        <v>0</v>
      </c>
      <c r="O120" s="10">
        <v>0</v>
      </c>
      <c r="P120" s="10">
        <v>34</v>
      </c>
      <c r="Q120" s="10">
        <v>24</v>
      </c>
      <c r="R120" s="10">
        <v>14</v>
      </c>
      <c r="S120" s="9">
        <v>95</v>
      </c>
      <c r="T120" s="11">
        <v>88</v>
      </c>
      <c r="U120" s="9">
        <v>95</v>
      </c>
      <c r="V120" s="10">
        <v>77</v>
      </c>
      <c r="W120" s="17"/>
    </row>
    <row r="121" spans="1:23" s="2" customFormat="1" ht="11.25" x14ac:dyDescent="0.2">
      <c r="A121" s="6"/>
      <c r="B121" s="7">
        <v>2753032</v>
      </c>
      <c r="C121" s="7" t="s">
        <v>260</v>
      </c>
      <c r="D121" s="13" t="str">
        <f t="shared" si="5"/>
        <v xml:space="preserve">PCH FERRADURA </v>
      </c>
      <c r="E121" s="13" t="str">
        <f t="shared" si="8"/>
        <v>FERRADURA</v>
      </c>
      <c r="F121" s="13" t="str">
        <f t="shared" si="6"/>
        <v>PCH</v>
      </c>
      <c r="G121" s="7" t="s">
        <v>192</v>
      </c>
      <c r="H121" s="7" t="s">
        <v>190</v>
      </c>
      <c r="I121" s="7"/>
      <c r="J121" s="8">
        <v>40878</v>
      </c>
      <c r="K121" s="10">
        <v>3</v>
      </c>
      <c r="L121" s="10">
        <v>37</v>
      </c>
      <c r="M121" s="10">
        <v>3</v>
      </c>
      <c r="N121" s="10">
        <v>0</v>
      </c>
      <c r="O121" s="10">
        <v>0</v>
      </c>
      <c r="P121" s="10">
        <v>34</v>
      </c>
      <c r="Q121" s="10">
        <v>24</v>
      </c>
      <c r="R121" s="10">
        <v>14</v>
      </c>
      <c r="S121" s="9">
        <v>95</v>
      </c>
      <c r="T121" s="11">
        <v>88</v>
      </c>
      <c r="U121" s="9">
        <v>95</v>
      </c>
      <c r="V121" s="10">
        <v>77</v>
      </c>
      <c r="W121" s="17"/>
    </row>
    <row r="122" spans="1:23" s="2" customFormat="1" ht="11.25" x14ac:dyDescent="0.2">
      <c r="A122" s="6"/>
      <c r="B122" s="7">
        <v>72480100</v>
      </c>
      <c r="C122" s="7" t="s">
        <v>261</v>
      </c>
      <c r="D122" s="13" t="str">
        <f t="shared" si="5"/>
        <v xml:space="preserve">PCH FORQUILHA </v>
      </c>
      <c r="E122" s="13" t="str">
        <f t="shared" si="8"/>
        <v>FORQUILHA</v>
      </c>
      <c r="F122" s="13" t="str">
        <f t="shared" si="6"/>
        <v>PCH</v>
      </c>
      <c r="G122" s="7" t="s">
        <v>189</v>
      </c>
      <c r="H122" s="7" t="s">
        <v>190</v>
      </c>
      <c r="I122" s="7" t="s">
        <v>262</v>
      </c>
      <c r="J122" s="8">
        <v>41395</v>
      </c>
      <c r="K122" s="10">
        <v>0</v>
      </c>
      <c r="L122" s="10">
        <v>0</v>
      </c>
      <c r="M122" s="10">
        <v>0</v>
      </c>
      <c r="N122" s="10">
        <v>0</v>
      </c>
      <c r="O122" s="10">
        <v>0</v>
      </c>
      <c r="P122" s="10">
        <v>0</v>
      </c>
      <c r="Q122" s="10">
        <v>0</v>
      </c>
      <c r="R122" s="10">
        <v>0</v>
      </c>
      <c r="S122" s="10">
        <v>0</v>
      </c>
      <c r="T122" s="10">
        <v>0</v>
      </c>
      <c r="U122" s="10">
        <v>0</v>
      </c>
      <c r="V122" s="10">
        <v>0</v>
      </c>
      <c r="W122" s="17"/>
    </row>
    <row r="123" spans="1:23" s="2" customFormat="1" ht="11.25" x14ac:dyDescent="0.2">
      <c r="A123" s="6"/>
      <c r="B123" s="7">
        <v>72480100</v>
      </c>
      <c r="C123" s="7" t="s">
        <v>261</v>
      </c>
      <c r="D123" s="13" t="str">
        <f t="shared" si="5"/>
        <v xml:space="preserve">PCH FORQUILHA </v>
      </c>
      <c r="E123" s="13" t="str">
        <f t="shared" si="8"/>
        <v>FORQUILHA</v>
      </c>
      <c r="F123" s="13" t="str">
        <f t="shared" si="6"/>
        <v>PCH</v>
      </c>
      <c r="G123" s="7" t="s">
        <v>194</v>
      </c>
      <c r="H123" s="7" t="s">
        <v>190</v>
      </c>
      <c r="I123" s="7" t="s">
        <v>262</v>
      </c>
      <c r="J123" s="8">
        <v>41395</v>
      </c>
      <c r="K123" s="10">
        <v>0</v>
      </c>
      <c r="L123" s="10">
        <v>0</v>
      </c>
      <c r="M123" s="10">
        <v>0</v>
      </c>
      <c r="N123" s="10">
        <v>0</v>
      </c>
      <c r="O123" s="10">
        <v>0</v>
      </c>
      <c r="P123" s="10">
        <v>0</v>
      </c>
      <c r="Q123" s="10">
        <v>0</v>
      </c>
      <c r="R123" s="10">
        <v>0</v>
      </c>
      <c r="S123" s="10">
        <v>0</v>
      </c>
      <c r="T123" s="10">
        <v>0</v>
      </c>
      <c r="U123" s="10">
        <v>0</v>
      </c>
      <c r="V123" s="10">
        <v>0</v>
      </c>
      <c r="W123" s="17"/>
    </row>
    <row r="124" spans="1:23" s="2" customFormat="1" ht="11.25" x14ac:dyDescent="0.2">
      <c r="A124" s="6"/>
      <c r="B124" s="7">
        <v>72480001</v>
      </c>
      <c r="C124" s="7" t="s">
        <v>263</v>
      </c>
      <c r="D124" s="13" t="str">
        <f t="shared" si="5"/>
        <v xml:space="preserve">PCH FORQUILHA </v>
      </c>
      <c r="E124" s="13" t="str">
        <f t="shared" si="8"/>
        <v>FORQUILHA</v>
      </c>
      <c r="F124" s="13" t="str">
        <f t="shared" si="6"/>
        <v>PCH</v>
      </c>
      <c r="G124" s="7" t="s">
        <v>189</v>
      </c>
      <c r="H124" s="7" t="s">
        <v>190</v>
      </c>
      <c r="I124" s="7" t="s">
        <v>262</v>
      </c>
      <c r="J124" s="8">
        <v>41760</v>
      </c>
      <c r="K124" s="10">
        <v>0</v>
      </c>
      <c r="L124" s="10">
        <v>0</v>
      </c>
      <c r="M124" s="10">
        <v>0</v>
      </c>
      <c r="N124" s="10">
        <v>0</v>
      </c>
      <c r="O124" s="10">
        <v>0</v>
      </c>
      <c r="P124" s="10">
        <v>0</v>
      </c>
      <c r="Q124" s="10">
        <v>0</v>
      </c>
      <c r="R124" s="10">
        <v>0</v>
      </c>
      <c r="S124" s="10">
        <v>0</v>
      </c>
      <c r="T124" s="10">
        <v>0</v>
      </c>
      <c r="U124" s="10">
        <v>0</v>
      </c>
      <c r="V124" s="10">
        <v>0</v>
      </c>
      <c r="W124" s="17"/>
    </row>
    <row r="125" spans="1:23" s="2" customFormat="1" ht="11.25" x14ac:dyDescent="0.2">
      <c r="A125" s="6"/>
      <c r="B125" s="7">
        <v>2751008</v>
      </c>
      <c r="C125" s="7" t="s">
        <v>263</v>
      </c>
      <c r="D125" s="13" t="str">
        <f t="shared" si="5"/>
        <v xml:space="preserve">PCH FORQUILHA </v>
      </c>
      <c r="E125" s="13" t="str">
        <f t="shared" si="8"/>
        <v>FORQUILHA</v>
      </c>
      <c r="F125" s="13" t="str">
        <f t="shared" si="6"/>
        <v>PCH</v>
      </c>
      <c r="G125" s="7" t="s">
        <v>192</v>
      </c>
      <c r="H125" s="7" t="s">
        <v>190</v>
      </c>
      <c r="I125" s="7"/>
      <c r="J125" s="8">
        <v>18050</v>
      </c>
      <c r="K125" s="10">
        <v>0</v>
      </c>
      <c r="L125" s="10">
        <v>0</v>
      </c>
      <c r="M125" s="10">
        <v>0</v>
      </c>
      <c r="N125" s="10">
        <v>0</v>
      </c>
      <c r="O125" s="10">
        <v>0</v>
      </c>
      <c r="P125" s="10">
        <v>0</v>
      </c>
      <c r="Q125" s="10">
        <v>0</v>
      </c>
      <c r="R125" s="10">
        <v>0</v>
      </c>
      <c r="S125" s="10">
        <v>0</v>
      </c>
      <c r="T125" s="10">
        <v>0</v>
      </c>
      <c r="U125" s="10">
        <v>0</v>
      </c>
      <c r="V125" s="10">
        <v>0</v>
      </c>
      <c r="W125" s="17"/>
    </row>
    <row r="126" spans="1:23" s="2" customFormat="1" ht="11.25" x14ac:dyDescent="0.2">
      <c r="A126" s="6"/>
      <c r="B126" s="7">
        <v>72480000</v>
      </c>
      <c r="C126" s="7" t="s">
        <v>264</v>
      </c>
      <c r="D126" s="13" t="str">
        <f t="shared" si="5"/>
        <v xml:space="preserve">PCH FORQUILHA </v>
      </c>
      <c r="E126" s="13" t="str">
        <f t="shared" si="8"/>
        <v>FORQUILHA</v>
      </c>
      <c r="F126" s="13" t="str">
        <f t="shared" si="6"/>
        <v>PCH</v>
      </c>
      <c r="G126" s="7" t="s">
        <v>189</v>
      </c>
      <c r="H126" s="7" t="s">
        <v>190</v>
      </c>
      <c r="I126" s="7" t="s">
        <v>262</v>
      </c>
      <c r="J126" s="8">
        <v>41395</v>
      </c>
      <c r="K126" s="10">
        <v>0</v>
      </c>
      <c r="L126" s="10">
        <v>0</v>
      </c>
      <c r="M126" s="10">
        <v>0</v>
      </c>
      <c r="N126" s="10">
        <v>0</v>
      </c>
      <c r="O126" s="10">
        <v>0</v>
      </c>
      <c r="P126" s="10">
        <v>0</v>
      </c>
      <c r="Q126" s="10">
        <v>0</v>
      </c>
      <c r="R126" s="10">
        <v>0</v>
      </c>
      <c r="S126" s="10">
        <v>0</v>
      </c>
      <c r="T126" s="10">
        <v>0</v>
      </c>
      <c r="U126" s="10">
        <v>0</v>
      </c>
      <c r="V126" s="10">
        <v>0</v>
      </c>
      <c r="W126" s="17"/>
    </row>
    <row r="127" spans="1:23" s="2" customFormat="1" ht="11.25" x14ac:dyDescent="0.2">
      <c r="A127" s="6"/>
      <c r="B127" s="7">
        <v>72480000</v>
      </c>
      <c r="C127" s="7" t="s">
        <v>264</v>
      </c>
      <c r="D127" s="13" t="str">
        <f t="shared" si="5"/>
        <v xml:space="preserve">PCH FORQUILHA </v>
      </c>
      <c r="E127" s="13" t="str">
        <f t="shared" si="8"/>
        <v>FORQUILHA</v>
      </c>
      <c r="F127" s="13" t="str">
        <f t="shared" si="6"/>
        <v>PCH</v>
      </c>
      <c r="G127" s="7" t="s">
        <v>194</v>
      </c>
      <c r="H127" s="7" t="s">
        <v>190</v>
      </c>
      <c r="I127" s="7" t="s">
        <v>262</v>
      </c>
      <c r="J127" s="8">
        <v>41395</v>
      </c>
      <c r="K127" s="10">
        <v>0</v>
      </c>
      <c r="L127" s="10">
        <v>0</v>
      </c>
      <c r="M127" s="10">
        <v>0</v>
      </c>
      <c r="N127" s="10">
        <v>0</v>
      </c>
      <c r="O127" s="10">
        <v>0</v>
      </c>
      <c r="P127" s="10">
        <v>0</v>
      </c>
      <c r="Q127" s="10">
        <v>0</v>
      </c>
      <c r="R127" s="10">
        <v>0</v>
      </c>
      <c r="S127" s="10">
        <v>0</v>
      </c>
      <c r="T127" s="10">
        <v>0</v>
      </c>
      <c r="U127" s="10">
        <v>0</v>
      </c>
      <c r="V127" s="10">
        <v>0</v>
      </c>
      <c r="W127" s="17"/>
    </row>
    <row r="128" spans="1:23" s="2" customFormat="1" ht="11.25" x14ac:dyDescent="0.2">
      <c r="A128" s="6"/>
      <c r="B128" s="7">
        <v>2751048</v>
      </c>
      <c r="C128" s="7" t="s">
        <v>264</v>
      </c>
      <c r="D128" s="13" t="str">
        <f t="shared" si="5"/>
        <v xml:space="preserve">PCH FORQUILHA </v>
      </c>
      <c r="E128" s="13" t="str">
        <f t="shared" si="8"/>
        <v>FORQUILHA</v>
      </c>
      <c r="F128" s="13" t="str">
        <f t="shared" si="6"/>
        <v>PCH</v>
      </c>
      <c r="G128" s="7" t="s">
        <v>192</v>
      </c>
      <c r="H128" s="7" t="s">
        <v>190</v>
      </c>
      <c r="I128" s="7"/>
      <c r="J128" s="8">
        <v>41456</v>
      </c>
      <c r="K128" s="10">
        <v>0</v>
      </c>
      <c r="L128" s="10">
        <v>0</v>
      </c>
      <c r="M128" s="10">
        <v>0</v>
      </c>
      <c r="N128" s="10">
        <v>0</v>
      </c>
      <c r="O128" s="10">
        <v>0</v>
      </c>
      <c r="P128" s="10">
        <v>0</v>
      </c>
      <c r="Q128" s="10">
        <v>0</v>
      </c>
      <c r="R128" s="10">
        <v>0</v>
      </c>
      <c r="S128" s="10">
        <v>0</v>
      </c>
      <c r="T128" s="10">
        <v>0</v>
      </c>
      <c r="U128" s="10">
        <v>0</v>
      </c>
      <c r="V128" s="10">
        <v>0</v>
      </c>
      <c r="W128" s="17"/>
    </row>
    <row r="129" spans="1:23" s="2" customFormat="1" ht="11.25" x14ac:dyDescent="0.2">
      <c r="A129" s="6"/>
      <c r="B129" s="7">
        <v>72430050</v>
      </c>
      <c r="C129" s="7" t="s">
        <v>265</v>
      </c>
      <c r="D129" s="13" t="str">
        <f t="shared" si="5"/>
        <v>PCH FORQUILHA PASSO DO GRANZOTTO</v>
      </c>
      <c r="E129" s="13" t="s">
        <v>371</v>
      </c>
      <c r="F129" s="13" t="str">
        <f t="shared" si="6"/>
        <v>PCH</v>
      </c>
      <c r="G129" s="7" t="s">
        <v>189</v>
      </c>
      <c r="H129" s="7" t="s">
        <v>190</v>
      </c>
      <c r="I129" s="7" t="s">
        <v>262</v>
      </c>
      <c r="J129" s="8">
        <v>41456</v>
      </c>
      <c r="K129" s="10">
        <v>11</v>
      </c>
      <c r="L129" s="9">
        <v>91</v>
      </c>
      <c r="M129" s="10">
        <v>0</v>
      </c>
      <c r="N129" s="10">
        <v>17</v>
      </c>
      <c r="O129" s="10">
        <v>0</v>
      </c>
      <c r="P129" s="10">
        <v>0</v>
      </c>
      <c r="Q129" s="10">
        <v>0</v>
      </c>
      <c r="R129" s="10">
        <v>0</v>
      </c>
      <c r="S129" s="10">
        <v>0</v>
      </c>
      <c r="T129" s="10">
        <v>0</v>
      </c>
      <c r="U129" s="10">
        <v>0</v>
      </c>
      <c r="V129" s="10">
        <v>0</v>
      </c>
      <c r="W129" s="17"/>
    </row>
    <row r="130" spans="1:23" s="2" customFormat="1" ht="11.25" x14ac:dyDescent="0.2">
      <c r="A130" s="6"/>
      <c r="B130" s="7">
        <v>72430050</v>
      </c>
      <c r="C130" s="7" t="s">
        <v>265</v>
      </c>
      <c r="D130" s="13" t="str">
        <f t="shared" si="5"/>
        <v>PCH FORQUILHA PASSO DO GRANZOTTO</v>
      </c>
      <c r="E130" s="13" t="s">
        <v>371</v>
      </c>
      <c r="F130" s="13" t="str">
        <f t="shared" si="6"/>
        <v>PCH</v>
      </c>
      <c r="G130" s="7" t="s">
        <v>194</v>
      </c>
      <c r="H130" s="7" t="s">
        <v>190</v>
      </c>
      <c r="I130" s="7" t="s">
        <v>262</v>
      </c>
      <c r="J130" s="8">
        <v>41456</v>
      </c>
      <c r="K130" s="10">
        <v>11</v>
      </c>
      <c r="L130" s="9">
        <v>91</v>
      </c>
      <c r="M130" s="10">
        <v>0</v>
      </c>
      <c r="N130" s="10">
        <v>17</v>
      </c>
      <c r="O130" s="10">
        <v>0</v>
      </c>
      <c r="P130" s="10">
        <v>0</v>
      </c>
      <c r="Q130" s="10">
        <v>0</v>
      </c>
      <c r="R130" s="10">
        <v>0</v>
      </c>
      <c r="S130" s="10">
        <v>0</v>
      </c>
      <c r="T130" s="10">
        <v>0</v>
      </c>
      <c r="U130" s="10">
        <v>0</v>
      </c>
      <c r="V130" s="10">
        <v>0</v>
      </c>
      <c r="W130" s="17"/>
    </row>
    <row r="131" spans="1:23" s="2" customFormat="1" ht="11.25" x14ac:dyDescent="0.2">
      <c r="A131" s="6"/>
      <c r="B131" s="7">
        <v>2751049</v>
      </c>
      <c r="C131" s="7" t="s">
        <v>265</v>
      </c>
      <c r="D131" s="13" t="str">
        <f t="shared" ref="D131:D194" si="9">SUBSTITUTE(SUBSTITUTE(SUBSTITUTE(SUBSTITUTE(SUBSTITUTE(C131,"1",""),"2",""),"MONTANTE",""),"JUSANTE",""),"BARRAMENTO","")</f>
        <v>PCH FORQUILHA PASSO DO GRANZOTTO</v>
      </c>
      <c r="E131" s="13" t="s">
        <v>371</v>
      </c>
      <c r="F131" s="13" t="str">
        <f t="shared" ref="F131:F194" si="10">LEFT(C131,3)</f>
        <v>PCH</v>
      </c>
      <c r="G131" s="7" t="s">
        <v>192</v>
      </c>
      <c r="H131" s="7" t="s">
        <v>190</v>
      </c>
      <c r="I131" s="7"/>
      <c r="J131" s="8">
        <v>41487</v>
      </c>
      <c r="K131" s="10">
        <v>11</v>
      </c>
      <c r="L131" s="9">
        <v>91</v>
      </c>
      <c r="M131" s="10">
        <v>0</v>
      </c>
      <c r="N131" s="10">
        <v>17</v>
      </c>
      <c r="O131" s="10">
        <v>0</v>
      </c>
      <c r="P131" s="10">
        <v>0</v>
      </c>
      <c r="Q131" s="10">
        <v>0</v>
      </c>
      <c r="R131" s="10">
        <v>0</v>
      </c>
      <c r="S131" s="10">
        <v>0</v>
      </c>
      <c r="T131" s="10">
        <v>0</v>
      </c>
      <c r="U131" s="10">
        <v>0</v>
      </c>
      <c r="V131" s="10">
        <v>0</v>
      </c>
      <c r="W131" s="17"/>
    </row>
    <row r="132" spans="1:23" s="2" customFormat="1" ht="11.25" x14ac:dyDescent="0.2">
      <c r="A132" s="6"/>
      <c r="B132" s="7">
        <v>74350000</v>
      </c>
      <c r="C132" s="7" t="s">
        <v>266</v>
      </c>
      <c r="D132" s="13" t="str">
        <f t="shared" si="9"/>
        <v xml:space="preserve">PCH GUARITA </v>
      </c>
      <c r="E132" s="13" t="str">
        <f t="shared" ref="E132:E137" si="11">TRIM(MID(D132,5,99))</f>
        <v>GUARITA</v>
      </c>
      <c r="F132" s="13" t="str">
        <f t="shared" si="10"/>
        <v>PCH</v>
      </c>
      <c r="G132" s="7" t="s">
        <v>189</v>
      </c>
      <c r="H132" s="7" t="s">
        <v>190</v>
      </c>
      <c r="I132" s="7" t="s">
        <v>259</v>
      </c>
      <c r="J132" s="8">
        <v>25720</v>
      </c>
      <c r="K132" s="10">
        <v>0</v>
      </c>
      <c r="L132" s="10">
        <v>6</v>
      </c>
      <c r="M132" s="10">
        <v>19</v>
      </c>
      <c r="N132" s="10">
        <v>0</v>
      </c>
      <c r="O132" s="10">
        <v>0</v>
      </c>
      <c r="P132" s="10">
        <v>0</v>
      </c>
      <c r="Q132" s="10">
        <v>0</v>
      </c>
      <c r="R132" s="10">
        <v>0</v>
      </c>
      <c r="S132" s="10">
        <v>0</v>
      </c>
      <c r="T132" s="10">
        <v>0</v>
      </c>
      <c r="U132" s="10">
        <v>0</v>
      </c>
      <c r="V132" s="10">
        <v>0</v>
      </c>
      <c r="W132" s="17"/>
    </row>
    <row r="133" spans="1:23" s="2" customFormat="1" ht="11.25" x14ac:dyDescent="0.2">
      <c r="A133" s="6"/>
      <c r="B133" s="7">
        <v>2753010</v>
      </c>
      <c r="C133" s="7" t="s">
        <v>266</v>
      </c>
      <c r="D133" s="13" t="str">
        <f t="shared" si="9"/>
        <v xml:space="preserve">PCH GUARITA </v>
      </c>
      <c r="E133" s="13" t="str">
        <f t="shared" si="11"/>
        <v>GUARITA</v>
      </c>
      <c r="F133" s="13" t="str">
        <f t="shared" si="10"/>
        <v>PCH</v>
      </c>
      <c r="G133" s="7" t="s">
        <v>192</v>
      </c>
      <c r="H133" s="7" t="s">
        <v>190</v>
      </c>
      <c r="I133" s="7"/>
      <c r="J133" s="8">
        <v>33239</v>
      </c>
      <c r="K133" s="10">
        <v>0</v>
      </c>
      <c r="L133" s="10">
        <v>6</v>
      </c>
      <c r="M133" s="10">
        <v>19</v>
      </c>
      <c r="N133" s="10">
        <v>0</v>
      </c>
      <c r="O133" s="10">
        <v>0</v>
      </c>
      <c r="P133" s="10">
        <v>0</v>
      </c>
      <c r="Q133" s="10">
        <v>0</v>
      </c>
      <c r="R133" s="10">
        <v>0</v>
      </c>
      <c r="S133" s="10">
        <v>0</v>
      </c>
      <c r="T133" s="10">
        <v>0</v>
      </c>
      <c r="U133" s="10">
        <v>0</v>
      </c>
      <c r="V133" s="10">
        <v>0</v>
      </c>
      <c r="W133" s="17"/>
    </row>
    <row r="134" spans="1:23" s="2" customFormat="1" ht="11.25" x14ac:dyDescent="0.2">
      <c r="A134" s="6"/>
      <c r="B134" s="7">
        <v>74350100</v>
      </c>
      <c r="C134" s="7" t="s">
        <v>267</v>
      </c>
      <c r="D134" s="13" t="str">
        <f t="shared" si="9"/>
        <v xml:space="preserve">PCH GUARITA </v>
      </c>
      <c r="E134" s="13" t="str">
        <f t="shared" si="11"/>
        <v>GUARITA</v>
      </c>
      <c r="F134" s="13" t="str">
        <f t="shared" si="10"/>
        <v>PCH</v>
      </c>
      <c r="G134" s="7" t="s">
        <v>189</v>
      </c>
      <c r="H134" s="7" t="s">
        <v>190</v>
      </c>
      <c r="I134" s="7" t="s">
        <v>259</v>
      </c>
      <c r="J134" s="8">
        <v>41426</v>
      </c>
      <c r="K134" s="10">
        <v>8</v>
      </c>
      <c r="L134" s="10">
        <v>62</v>
      </c>
      <c r="M134" s="10">
        <v>0</v>
      </c>
      <c r="N134" s="10">
        <v>0</v>
      </c>
      <c r="O134" s="10">
        <v>4</v>
      </c>
      <c r="P134" s="10">
        <v>17</v>
      </c>
      <c r="Q134" s="10">
        <v>21</v>
      </c>
      <c r="R134" s="10">
        <v>33</v>
      </c>
      <c r="S134" s="10">
        <v>36</v>
      </c>
      <c r="T134" s="10">
        <v>38</v>
      </c>
      <c r="U134" s="10">
        <v>47</v>
      </c>
      <c r="V134" s="10">
        <v>63</v>
      </c>
      <c r="W134" s="17"/>
    </row>
    <row r="135" spans="1:23" s="2" customFormat="1" ht="11.25" x14ac:dyDescent="0.2">
      <c r="A135" s="6"/>
      <c r="B135" s="7">
        <v>74350100</v>
      </c>
      <c r="C135" s="7" t="s">
        <v>267</v>
      </c>
      <c r="D135" s="13" t="str">
        <f t="shared" si="9"/>
        <v xml:space="preserve">PCH GUARITA </v>
      </c>
      <c r="E135" s="13" t="str">
        <f t="shared" si="11"/>
        <v>GUARITA</v>
      </c>
      <c r="F135" s="13" t="str">
        <f t="shared" si="10"/>
        <v>PCH</v>
      </c>
      <c r="G135" s="7" t="s">
        <v>194</v>
      </c>
      <c r="H135" s="7" t="s">
        <v>190</v>
      </c>
      <c r="I135" s="7" t="s">
        <v>259</v>
      </c>
      <c r="J135" s="8">
        <v>41426</v>
      </c>
      <c r="K135" s="10">
        <v>8</v>
      </c>
      <c r="L135" s="10">
        <v>62</v>
      </c>
      <c r="M135" s="10">
        <v>0</v>
      </c>
      <c r="N135" s="10">
        <v>0</v>
      </c>
      <c r="O135" s="10">
        <v>4</v>
      </c>
      <c r="P135" s="10">
        <v>17</v>
      </c>
      <c r="Q135" s="10">
        <v>21</v>
      </c>
      <c r="R135" s="10">
        <v>33</v>
      </c>
      <c r="S135" s="10">
        <v>36</v>
      </c>
      <c r="T135" s="10">
        <v>38</v>
      </c>
      <c r="U135" s="10">
        <v>47</v>
      </c>
      <c r="V135" s="10">
        <v>63</v>
      </c>
      <c r="W135" s="17"/>
    </row>
    <row r="136" spans="1:23" s="2" customFormat="1" ht="11.25" x14ac:dyDescent="0.2">
      <c r="A136" s="6"/>
      <c r="B136" s="7">
        <v>74345000</v>
      </c>
      <c r="C136" s="7" t="s">
        <v>268</v>
      </c>
      <c r="D136" s="13" t="str">
        <f t="shared" si="9"/>
        <v xml:space="preserve">PCH GUARITA </v>
      </c>
      <c r="E136" s="13" t="str">
        <f t="shared" si="11"/>
        <v>GUARITA</v>
      </c>
      <c r="F136" s="13" t="str">
        <f t="shared" si="10"/>
        <v>PCH</v>
      </c>
      <c r="G136" s="7" t="s">
        <v>189</v>
      </c>
      <c r="H136" s="7" t="s">
        <v>190</v>
      </c>
      <c r="I136" s="7" t="s">
        <v>259</v>
      </c>
      <c r="J136" s="8">
        <v>15311</v>
      </c>
      <c r="K136" s="10">
        <v>0</v>
      </c>
      <c r="L136" s="10">
        <v>0</v>
      </c>
      <c r="M136" s="10">
        <v>0</v>
      </c>
      <c r="N136" s="10">
        <v>0</v>
      </c>
      <c r="O136" s="10">
        <v>0</v>
      </c>
      <c r="P136" s="10">
        <v>0</v>
      </c>
      <c r="Q136" s="10">
        <v>0</v>
      </c>
      <c r="R136" s="10">
        <v>0</v>
      </c>
      <c r="S136" s="10">
        <v>0</v>
      </c>
      <c r="T136" s="10">
        <v>0</v>
      </c>
      <c r="U136" s="10">
        <v>0</v>
      </c>
      <c r="V136" s="10">
        <v>0</v>
      </c>
      <c r="W136" s="17"/>
    </row>
    <row r="137" spans="1:23" s="2" customFormat="1" ht="11.25" x14ac:dyDescent="0.2">
      <c r="A137" s="6"/>
      <c r="B137" s="7">
        <v>74345000</v>
      </c>
      <c r="C137" s="7" t="s">
        <v>268</v>
      </c>
      <c r="D137" s="13" t="str">
        <f t="shared" si="9"/>
        <v xml:space="preserve">PCH GUARITA </v>
      </c>
      <c r="E137" s="13" t="str">
        <f t="shared" si="11"/>
        <v>GUARITA</v>
      </c>
      <c r="F137" s="13" t="str">
        <f t="shared" si="10"/>
        <v>PCH</v>
      </c>
      <c r="G137" s="7" t="s">
        <v>194</v>
      </c>
      <c r="H137" s="7" t="s">
        <v>190</v>
      </c>
      <c r="I137" s="7" t="s">
        <v>259</v>
      </c>
      <c r="J137" s="8">
        <v>15311</v>
      </c>
      <c r="K137" s="10">
        <v>0</v>
      </c>
      <c r="L137" s="10">
        <v>0</v>
      </c>
      <c r="M137" s="10">
        <v>0</v>
      </c>
      <c r="N137" s="10">
        <v>0</v>
      </c>
      <c r="O137" s="10">
        <v>0</v>
      </c>
      <c r="P137" s="10">
        <v>0</v>
      </c>
      <c r="Q137" s="10">
        <v>0</v>
      </c>
      <c r="R137" s="10">
        <v>0</v>
      </c>
      <c r="S137" s="10">
        <v>0</v>
      </c>
      <c r="T137" s="10">
        <v>0</v>
      </c>
      <c r="U137" s="10">
        <v>0</v>
      </c>
      <c r="V137" s="10">
        <v>0</v>
      </c>
      <c r="W137" s="17"/>
    </row>
    <row r="138" spans="1:23" s="2" customFormat="1" ht="11.25" x14ac:dyDescent="0.2">
      <c r="A138" s="6"/>
      <c r="B138" s="7">
        <v>74340000</v>
      </c>
      <c r="C138" s="7" t="s">
        <v>269</v>
      </c>
      <c r="D138" s="13" t="str">
        <f t="shared" si="9"/>
        <v>PCH GUARITA  JOÃO AMADO</v>
      </c>
      <c r="E138" s="13" t="s">
        <v>370</v>
      </c>
      <c r="F138" s="13" t="str">
        <f t="shared" si="10"/>
        <v>PCH</v>
      </c>
      <c r="G138" s="7" t="s">
        <v>189</v>
      </c>
      <c r="H138" s="7" t="s">
        <v>190</v>
      </c>
      <c r="I138" s="7" t="s">
        <v>259</v>
      </c>
      <c r="J138" s="8">
        <v>41760</v>
      </c>
      <c r="K138" s="10">
        <v>11</v>
      </c>
      <c r="L138" s="9">
        <v>100</v>
      </c>
      <c r="M138" s="9">
        <v>97</v>
      </c>
      <c r="N138" s="10">
        <v>57</v>
      </c>
      <c r="O138" s="9">
        <v>90</v>
      </c>
      <c r="P138" s="9">
        <v>90</v>
      </c>
      <c r="Q138" s="9">
        <v>92</v>
      </c>
      <c r="R138" s="9">
        <v>100</v>
      </c>
      <c r="S138" s="9">
        <v>100</v>
      </c>
      <c r="T138" s="9">
        <v>98</v>
      </c>
      <c r="U138" s="9">
        <v>95</v>
      </c>
      <c r="V138" s="11">
        <v>89</v>
      </c>
      <c r="W138" s="17"/>
    </row>
    <row r="139" spans="1:23" s="2" customFormat="1" ht="11.25" x14ac:dyDescent="0.2">
      <c r="A139" s="6"/>
      <c r="B139" s="7">
        <v>2753049</v>
      </c>
      <c r="C139" s="7" t="s">
        <v>269</v>
      </c>
      <c r="D139" s="13" t="str">
        <f t="shared" si="9"/>
        <v>PCH GUARITA  JOÃO AMADO</v>
      </c>
      <c r="E139" s="13" t="s">
        <v>370</v>
      </c>
      <c r="F139" s="13" t="str">
        <f t="shared" si="10"/>
        <v>PCH</v>
      </c>
      <c r="G139" s="7" t="s">
        <v>192</v>
      </c>
      <c r="H139" s="7" t="s">
        <v>190</v>
      </c>
      <c r="I139" s="7"/>
      <c r="J139" s="8">
        <v>41760</v>
      </c>
      <c r="K139" s="10">
        <v>11</v>
      </c>
      <c r="L139" s="9">
        <v>100</v>
      </c>
      <c r="M139" s="9">
        <v>97</v>
      </c>
      <c r="N139" s="10">
        <v>57</v>
      </c>
      <c r="O139" s="9">
        <v>90</v>
      </c>
      <c r="P139" s="9">
        <v>90</v>
      </c>
      <c r="Q139" s="9">
        <v>92</v>
      </c>
      <c r="R139" s="9">
        <v>100</v>
      </c>
      <c r="S139" s="9">
        <v>100</v>
      </c>
      <c r="T139" s="9">
        <v>98</v>
      </c>
      <c r="U139" s="9">
        <v>95</v>
      </c>
      <c r="V139" s="11">
        <v>89</v>
      </c>
      <c r="W139" s="17"/>
    </row>
    <row r="140" spans="1:23" s="2" customFormat="1" ht="11.25" x14ac:dyDescent="0.2">
      <c r="A140" s="6"/>
      <c r="B140" s="7">
        <v>74339000</v>
      </c>
      <c r="C140" s="7" t="s">
        <v>270</v>
      </c>
      <c r="D140" s="13" t="str">
        <f t="shared" si="9"/>
        <v xml:space="preserve">PCH GUARITA JOÃO AMADO </v>
      </c>
      <c r="E140" s="13" t="s">
        <v>370</v>
      </c>
      <c r="F140" s="13" t="str">
        <f t="shared" si="10"/>
        <v>PCH</v>
      </c>
      <c r="G140" s="7" t="s">
        <v>189</v>
      </c>
      <c r="H140" s="7" t="s">
        <v>190</v>
      </c>
      <c r="I140" s="7" t="s">
        <v>259</v>
      </c>
      <c r="J140" s="8">
        <v>41426</v>
      </c>
      <c r="K140" s="10">
        <v>0</v>
      </c>
      <c r="L140" s="10">
        <v>5</v>
      </c>
      <c r="M140" s="10">
        <v>69</v>
      </c>
      <c r="N140" s="10">
        <v>13</v>
      </c>
      <c r="O140" s="10">
        <v>6</v>
      </c>
      <c r="P140" s="10">
        <v>2</v>
      </c>
      <c r="Q140" s="10">
        <v>0</v>
      </c>
      <c r="R140" s="10">
        <v>0</v>
      </c>
      <c r="S140" s="10">
        <v>0</v>
      </c>
      <c r="T140" s="10">
        <v>0</v>
      </c>
      <c r="U140" s="10">
        <v>0</v>
      </c>
      <c r="V140" s="10">
        <v>0</v>
      </c>
      <c r="W140" s="17"/>
    </row>
    <row r="141" spans="1:23" s="2" customFormat="1" ht="11.25" x14ac:dyDescent="0.2">
      <c r="A141" s="6"/>
      <c r="B141" s="7">
        <v>74339000</v>
      </c>
      <c r="C141" s="7" t="s">
        <v>270</v>
      </c>
      <c r="D141" s="13" t="str">
        <f t="shared" si="9"/>
        <v xml:space="preserve">PCH GUARITA JOÃO AMADO </v>
      </c>
      <c r="E141" s="13" t="s">
        <v>370</v>
      </c>
      <c r="F141" s="13" t="str">
        <f t="shared" si="10"/>
        <v>PCH</v>
      </c>
      <c r="G141" s="7" t="s">
        <v>194</v>
      </c>
      <c r="H141" s="7" t="s">
        <v>190</v>
      </c>
      <c r="I141" s="7" t="s">
        <v>259</v>
      </c>
      <c r="J141" s="8">
        <v>41426</v>
      </c>
      <c r="K141" s="10">
        <v>0</v>
      </c>
      <c r="L141" s="10">
        <v>5</v>
      </c>
      <c r="M141" s="10">
        <v>69</v>
      </c>
      <c r="N141" s="10">
        <v>13</v>
      </c>
      <c r="O141" s="10">
        <v>6</v>
      </c>
      <c r="P141" s="10">
        <v>2</v>
      </c>
      <c r="Q141" s="10">
        <v>0</v>
      </c>
      <c r="R141" s="10">
        <v>0</v>
      </c>
      <c r="S141" s="10">
        <v>0</v>
      </c>
      <c r="T141" s="10">
        <v>0</v>
      </c>
      <c r="U141" s="10">
        <v>0</v>
      </c>
      <c r="V141" s="10">
        <v>0</v>
      </c>
      <c r="W141" s="17"/>
    </row>
    <row r="142" spans="1:23" s="2" customFormat="1" ht="11.25" x14ac:dyDescent="0.2">
      <c r="A142" s="6"/>
      <c r="B142" s="7">
        <v>2753048</v>
      </c>
      <c r="C142" s="7" t="s">
        <v>270</v>
      </c>
      <c r="D142" s="13" t="str">
        <f t="shared" si="9"/>
        <v xml:space="preserve">PCH GUARITA JOÃO AMADO </v>
      </c>
      <c r="E142" s="13" t="s">
        <v>370</v>
      </c>
      <c r="F142" s="13" t="str">
        <f t="shared" si="10"/>
        <v>PCH</v>
      </c>
      <c r="G142" s="7" t="s">
        <v>192</v>
      </c>
      <c r="H142" s="7" t="s">
        <v>190</v>
      </c>
      <c r="I142" s="7"/>
      <c r="J142" s="8">
        <v>41730</v>
      </c>
      <c r="K142" s="10">
        <v>0</v>
      </c>
      <c r="L142" s="10">
        <v>5</v>
      </c>
      <c r="M142" s="10">
        <v>69</v>
      </c>
      <c r="N142" s="10">
        <v>13</v>
      </c>
      <c r="O142" s="10">
        <v>6</v>
      </c>
      <c r="P142" s="10">
        <v>2</v>
      </c>
      <c r="Q142" s="10">
        <v>0</v>
      </c>
      <c r="R142" s="10">
        <v>0</v>
      </c>
      <c r="S142" s="10">
        <v>0</v>
      </c>
      <c r="T142" s="10">
        <v>0</v>
      </c>
      <c r="U142" s="10">
        <v>0</v>
      </c>
      <c r="V142" s="10">
        <v>0</v>
      </c>
      <c r="W142" s="17"/>
    </row>
    <row r="143" spans="1:23" s="2" customFormat="1" ht="11.25" x14ac:dyDescent="0.2">
      <c r="A143" s="6"/>
      <c r="B143" s="7">
        <v>87200000</v>
      </c>
      <c r="C143" s="7" t="s">
        <v>255</v>
      </c>
      <c r="D143" s="13" t="str">
        <f t="shared" si="9"/>
        <v xml:space="preserve">PCH HERVAL </v>
      </c>
      <c r="E143" s="13" t="str">
        <f t="shared" ref="E143:E153" si="12">TRIM(MID(D143,5,99))</f>
        <v>HERVAL</v>
      </c>
      <c r="F143" s="13" t="str">
        <f t="shared" si="10"/>
        <v>PCH</v>
      </c>
      <c r="G143" s="7" t="s">
        <v>189</v>
      </c>
      <c r="H143" s="7" t="s">
        <v>190</v>
      </c>
      <c r="I143" s="7" t="s">
        <v>256</v>
      </c>
      <c r="J143" s="8">
        <v>41730</v>
      </c>
      <c r="K143" s="10">
        <v>5</v>
      </c>
      <c r="L143" s="10">
        <v>0</v>
      </c>
      <c r="M143" s="10">
        <v>0</v>
      </c>
      <c r="N143" s="10">
        <v>15</v>
      </c>
      <c r="O143" s="11">
        <v>86</v>
      </c>
      <c r="P143" s="10">
        <v>19</v>
      </c>
      <c r="Q143" s="10">
        <v>17</v>
      </c>
      <c r="R143" s="10">
        <v>20</v>
      </c>
      <c r="S143" s="10">
        <v>20</v>
      </c>
      <c r="T143" s="10">
        <v>20</v>
      </c>
      <c r="U143" s="10">
        <v>20</v>
      </c>
      <c r="V143" s="10">
        <v>20</v>
      </c>
      <c r="W143" s="17"/>
    </row>
    <row r="144" spans="1:23" s="2" customFormat="1" ht="11.25" x14ac:dyDescent="0.2">
      <c r="A144" s="6"/>
      <c r="B144" s="7">
        <v>2951033</v>
      </c>
      <c r="C144" s="7" t="s">
        <v>255</v>
      </c>
      <c r="D144" s="13" t="str">
        <f t="shared" si="9"/>
        <v xml:space="preserve">PCH HERVAL </v>
      </c>
      <c r="E144" s="13" t="str">
        <f t="shared" si="12"/>
        <v>HERVAL</v>
      </c>
      <c r="F144" s="13" t="str">
        <f t="shared" si="10"/>
        <v>PCH</v>
      </c>
      <c r="G144" s="7" t="s">
        <v>192</v>
      </c>
      <c r="H144" s="7" t="s">
        <v>190</v>
      </c>
      <c r="I144" s="7"/>
      <c r="J144" s="8">
        <v>22282</v>
      </c>
      <c r="K144" s="10">
        <v>5</v>
      </c>
      <c r="L144" s="10">
        <v>0</v>
      </c>
      <c r="M144" s="10">
        <v>0</v>
      </c>
      <c r="N144" s="10">
        <v>15</v>
      </c>
      <c r="O144" s="11">
        <v>86</v>
      </c>
      <c r="P144" s="10">
        <v>19</v>
      </c>
      <c r="Q144" s="10">
        <v>17</v>
      </c>
      <c r="R144" s="10">
        <v>20</v>
      </c>
      <c r="S144" s="10">
        <v>20</v>
      </c>
      <c r="T144" s="10">
        <v>20</v>
      </c>
      <c r="U144" s="10">
        <v>20</v>
      </c>
      <c r="V144" s="10">
        <v>20</v>
      </c>
      <c r="W144" s="17"/>
    </row>
    <row r="145" spans="1:23" s="2" customFormat="1" ht="11.25" x14ac:dyDescent="0.2">
      <c r="A145" s="6"/>
      <c r="B145" s="7">
        <v>87200100</v>
      </c>
      <c r="C145" s="7" t="s">
        <v>257</v>
      </c>
      <c r="D145" s="13" t="str">
        <f t="shared" si="9"/>
        <v xml:space="preserve">PCH HERVAL </v>
      </c>
      <c r="E145" s="13" t="str">
        <f t="shared" si="12"/>
        <v>HERVAL</v>
      </c>
      <c r="F145" s="13" t="str">
        <f t="shared" si="10"/>
        <v>PCH</v>
      </c>
      <c r="G145" s="7" t="s">
        <v>189</v>
      </c>
      <c r="H145" s="7" t="s">
        <v>190</v>
      </c>
      <c r="I145" s="7" t="s">
        <v>256</v>
      </c>
      <c r="J145" s="8">
        <v>41395</v>
      </c>
      <c r="K145" s="10">
        <v>0</v>
      </c>
      <c r="L145" s="10">
        <v>0</v>
      </c>
      <c r="M145" s="10">
        <v>0</v>
      </c>
      <c r="N145" s="10">
        <v>6</v>
      </c>
      <c r="O145" s="10">
        <v>29</v>
      </c>
      <c r="P145" s="10">
        <v>0</v>
      </c>
      <c r="Q145" s="10">
        <v>0</v>
      </c>
      <c r="R145" s="10">
        <v>0</v>
      </c>
      <c r="S145" s="10">
        <v>0</v>
      </c>
      <c r="T145" s="10">
        <v>0</v>
      </c>
      <c r="U145" s="10">
        <v>0</v>
      </c>
      <c r="V145" s="10">
        <v>0</v>
      </c>
      <c r="W145" s="17"/>
    </row>
    <row r="146" spans="1:23" s="2" customFormat="1" ht="11.25" x14ac:dyDescent="0.2">
      <c r="A146" s="6"/>
      <c r="B146" s="7">
        <v>87200100</v>
      </c>
      <c r="C146" s="7" t="s">
        <v>257</v>
      </c>
      <c r="D146" s="13" t="str">
        <f t="shared" si="9"/>
        <v xml:space="preserve">PCH HERVAL </v>
      </c>
      <c r="E146" s="13" t="str">
        <f t="shared" si="12"/>
        <v>HERVAL</v>
      </c>
      <c r="F146" s="13" t="str">
        <f t="shared" si="10"/>
        <v>PCH</v>
      </c>
      <c r="G146" s="7" t="s">
        <v>194</v>
      </c>
      <c r="H146" s="7" t="s">
        <v>190</v>
      </c>
      <c r="I146" s="7" t="s">
        <v>256</v>
      </c>
      <c r="J146" s="8">
        <v>41395</v>
      </c>
      <c r="K146" s="10">
        <v>0</v>
      </c>
      <c r="L146" s="10">
        <v>0</v>
      </c>
      <c r="M146" s="10">
        <v>0</v>
      </c>
      <c r="N146" s="10">
        <v>6</v>
      </c>
      <c r="O146" s="10">
        <v>29</v>
      </c>
      <c r="P146" s="10">
        <v>0</v>
      </c>
      <c r="Q146" s="10">
        <v>0</v>
      </c>
      <c r="R146" s="10">
        <v>0</v>
      </c>
      <c r="S146" s="10">
        <v>0</v>
      </c>
      <c r="T146" s="10">
        <v>0</v>
      </c>
      <c r="U146" s="10">
        <v>0</v>
      </c>
      <c r="V146" s="10">
        <v>0</v>
      </c>
      <c r="W146" s="17"/>
    </row>
    <row r="147" spans="1:23" s="2" customFormat="1" ht="11.25" x14ac:dyDescent="0.2">
      <c r="A147" s="6"/>
      <c r="B147" s="7">
        <v>75288100</v>
      </c>
      <c r="C147" s="7" t="s">
        <v>271</v>
      </c>
      <c r="D147" s="13" t="str">
        <f t="shared" si="9"/>
        <v xml:space="preserve">PCH IJUIZINHO </v>
      </c>
      <c r="E147" s="13" t="str">
        <f t="shared" si="12"/>
        <v>IJUIZINHO</v>
      </c>
      <c r="F147" s="13" t="str">
        <f t="shared" si="10"/>
        <v>PCH</v>
      </c>
      <c r="G147" s="7" t="s">
        <v>189</v>
      </c>
      <c r="H147" s="7" t="s">
        <v>190</v>
      </c>
      <c r="I147" s="7" t="s">
        <v>272</v>
      </c>
      <c r="J147" s="8">
        <v>41456</v>
      </c>
      <c r="K147" s="10">
        <v>11</v>
      </c>
      <c r="L147" s="9">
        <v>100</v>
      </c>
      <c r="M147" s="9">
        <v>97</v>
      </c>
      <c r="N147" s="10">
        <v>55</v>
      </c>
      <c r="O147" s="9">
        <v>93</v>
      </c>
      <c r="P147" s="11">
        <v>85</v>
      </c>
      <c r="Q147" s="11">
        <v>87</v>
      </c>
      <c r="R147" s="9">
        <v>92</v>
      </c>
      <c r="S147" s="9">
        <v>91</v>
      </c>
      <c r="T147" s="9">
        <v>90</v>
      </c>
      <c r="U147" s="11">
        <v>85</v>
      </c>
      <c r="V147" s="10">
        <v>79</v>
      </c>
      <c r="W147" s="17"/>
    </row>
    <row r="148" spans="1:23" s="2" customFormat="1" ht="11.25" x14ac:dyDescent="0.2">
      <c r="A148" s="6"/>
      <c r="B148" s="7">
        <v>75288100</v>
      </c>
      <c r="C148" s="7" t="s">
        <v>271</v>
      </c>
      <c r="D148" s="13" t="str">
        <f t="shared" si="9"/>
        <v xml:space="preserve">PCH IJUIZINHO </v>
      </c>
      <c r="E148" s="13" t="str">
        <f t="shared" si="12"/>
        <v>IJUIZINHO</v>
      </c>
      <c r="F148" s="13" t="str">
        <f t="shared" si="10"/>
        <v>PCH</v>
      </c>
      <c r="G148" s="7" t="s">
        <v>194</v>
      </c>
      <c r="H148" s="7" t="s">
        <v>190</v>
      </c>
      <c r="I148" s="7" t="s">
        <v>272</v>
      </c>
      <c r="J148" s="8">
        <v>41456</v>
      </c>
      <c r="K148" s="10">
        <v>11</v>
      </c>
      <c r="L148" s="9">
        <v>100</v>
      </c>
      <c r="M148" s="9">
        <v>97</v>
      </c>
      <c r="N148" s="10">
        <v>55</v>
      </c>
      <c r="O148" s="9">
        <v>93</v>
      </c>
      <c r="P148" s="11">
        <v>85</v>
      </c>
      <c r="Q148" s="11">
        <v>87</v>
      </c>
      <c r="R148" s="9">
        <v>92</v>
      </c>
      <c r="S148" s="9">
        <v>91</v>
      </c>
      <c r="T148" s="9">
        <v>90</v>
      </c>
      <c r="U148" s="11">
        <v>85</v>
      </c>
      <c r="V148" s="10">
        <v>79</v>
      </c>
      <c r="W148" s="17"/>
    </row>
    <row r="149" spans="1:23" s="2" customFormat="1" ht="11.25" x14ac:dyDescent="0.2">
      <c r="A149" s="6"/>
      <c r="B149" s="7">
        <v>75288000</v>
      </c>
      <c r="C149" s="7" t="s">
        <v>273</v>
      </c>
      <c r="D149" s="13" t="str">
        <f t="shared" si="9"/>
        <v xml:space="preserve">PCH IJUIZINHO </v>
      </c>
      <c r="E149" s="13" t="str">
        <f t="shared" si="12"/>
        <v>IJUIZINHO</v>
      </c>
      <c r="F149" s="13" t="str">
        <f t="shared" si="10"/>
        <v>PCH</v>
      </c>
      <c r="G149" s="7" t="s">
        <v>189</v>
      </c>
      <c r="H149" s="7" t="s">
        <v>190</v>
      </c>
      <c r="I149" s="7" t="s">
        <v>272</v>
      </c>
      <c r="J149" s="8">
        <v>41548</v>
      </c>
      <c r="K149" s="10">
        <v>8</v>
      </c>
      <c r="L149" s="10">
        <v>59</v>
      </c>
      <c r="M149" s="10">
        <v>53</v>
      </c>
      <c r="N149" s="10">
        <v>22</v>
      </c>
      <c r="O149" s="10">
        <v>17</v>
      </c>
      <c r="P149" s="10">
        <v>6</v>
      </c>
      <c r="Q149" s="10">
        <v>6</v>
      </c>
      <c r="R149" s="10">
        <v>23</v>
      </c>
      <c r="S149" s="10">
        <v>37</v>
      </c>
      <c r="T149" s="10">
        <v>36</v>
      </c>
      <c r="U149" s="10">
        <v>38</v>
      </c>
      <c r="V149" s="10">
        <v>43</v>
      </c>
      <c r="W149" s="17"/>
    </row>
    <row r="150" spans="1:23" s="2" customFormat="1" ht="11.25" x14ac:dyDescent="0.2">
      <c r="A150" s="6"/>
      <c r="B150" s="7">
        <v>2854010</v>
      </c>
      <c r="C150" s="7" t="s">
        <v>273</v>
      </c>
      <c r="D150" s="13" t="str">
        <f t="shared" si="9"/>
        <v xml:space="preserve">PCH IJUIZINHO </v>
      </c>
      <c r="E150" s="13" t="str">
        <f t="shared" si="12"/>
        <v>IJUIZINHO</v>
      </c>
      <c r="F150" s="13" t="str">
        <f t="shared" si="10"/>
        <v>PCH</v>
      </c>
      <c r="G150" s="7" t="s">
        <v>192</v>
      </c>
      <c r="H150" s="7" t="s">
        <v>190</v>
      </c>
      <c r="I150" s="7"/>
      <c r="J150" s="8">
        <v>41730</v>
      </c>
      <c r="K150" s="10">
        <v>8</v>
      </c>
      <c r="L150" s="10">
        <v>59</v>
      </c>
      <c r="M150" s="10">
        <v>53</v>
      </c>
      <c r="N150" s="10">
        <v>22</v>
      </c>
      <c r="O150" s="10">
        <v>17</v>
      </c>
      <c r="P150" s="10">
        <v>6</v>
      </c>
      <c r="Q150" s="10">
        <v>6</v>
      </c>
      <c r="R150" s="10">
        <v>23</v>
      </c>
      <c r="S150" s="10">
        <v>37</v>
      </c>
      <c r="T150" s="10">
        <v>36</v>
      </c>
      <c r="U150" s="10">
        <v>38</v>
      </c>
      <c r="V150" s="10">
        <v>43</v>
      </c>
      <c r="W150" s="17"/>
    </row>
    <row r="151" spans="1:23" s="2" customFormat="1" ht="11.25" x14ac:dyDescent="0.2">
      <c r="A151" s="6"/>
      <c r="B151" s="7">
        <v>75287000</v>
      </c>
      <c r="C151" s="7" t="s">
        <v>274</v>
      </c>
      <c r="D151" s="13" t="str">
        <f t="shared" si="9"/>
        <v xml:space="preserve">PCH IJUIZINHO </v>
      </c>
      <c r="E151" s="13" t="str">
        <f t="shared" si="12"/>
        <v>IJUIZINHO</v>
      </c>
      <c r="F151" s="13" t="str">
        <f t="shared" si="10"/>
        <v>PCH</v>
      </c>
      <c r="G151" s="7" t="s">
        <v>189</v>
      </c>
      <c r="H151" s="7" t="s">
        <v>190</v>
      </c>
      <c r="I151" s="7" t="s">
        <v>272</v>
      </c>
      <c r="J151" s="8">
        <v>41487</v>
      </c>
      <c r="K151" s="10">
        <v>0</v>
      </c>
      <c r="L151" s="10">
        <v>0</v>
      </c>
      <c r="M151" s="10">
        <v>0</v>
      </c>
      <c r="N151" s="10">
        <v>0</v>
      </c>
      <c r="O151" s="10">
        <v>0</v>
      </c>
      <c r="P151" s="10">
        <v>0</v>
      </c>
      <c r="Q151" s="10">
        <v>0</v>
      </c>
      <c r="R151" s="10">
        <v>0</v>
      </c>
      <c r="S151" s="10">
        <v>0</v>
      </c>
      <c r="T151" s="10">
        <v>0</v>
      </c>
      <c r="U151" s="10">
        <v>0</v>
      </c>
      <c r="V151" s="10">
        <v>0</v>
      </c>
      <c r="W151" s="17"/>
    </row>
    <row r="152" spans="1:23" s="2" customFormat="1" ht="11.25" x14ac:dyDescent="0.2">
      <c r="A152" s="6"/>
      <c r="B152" s="7">
        <v>75287000</v>
      </c>
      <c r="C152" s="7" t="s">
        <v>274</v>
      </c>
      <c r="D152" s="13" t="str">
        <f t="shared" si="9"/>
        <v xml:space="preserve">PCH IJUIZINHO </v>
      </c>
      <c r="E152" s="13" t="str">
        <f t="shared" si="12"/>
        <v>IJUIZINHO</v>
      </c>
      <c r="F152" s="13" t="str">
        <f t="shared" si="10"/>
        <v>PCH</v>
      </c>
      <c r="G152" s="7" t="s">
        <v>194</v>
      </c>
      <c r="H152" s="7" t="s">
        <v>190</v>
      </c>
      <c r="I152" s="7" t="s">
        <v>272</v>
      </c>
      <c r="J152" s="8">
        <v>41487</v>
      </c>
      <c r="K152" s="10">
        <v>0</v>
      </c>
      <c r="L152" s="10">
        <v>0</v>
      </c>
      <c r="M152" s="10">
        <v>0</v>
      </c>
      <c r="N152" s="10">
        <v>0</v>
      </c>
      <c r="O152" s="10">
        <v>0</v>
      </c>
      <c r="P152" s="10">
        <v>0</v>
      </c>
      <c r="Q152" s="10">
        <v>0</v>
      </c>
      <c r="R152" s="10">
        <v>0</v>
      </c>
      <c r="S152" s="10">
        <v>0</v>
      </c>
      <c r="T152" s="10">
        <v>0</v>
      </c>
      <c r="U152" s="10">
        <v>0</v>
      </c>
      <c r="V152" s="10">
        <v>0</v>
      </c>
      <c r="W152" s="17"/>
    </row>
    <row r="153" spans="1:23" s="2" customFormat="1" ht="11.25" x14ac:dyDescent="0.2">
      <c r="A153" s="6"/>
      <c r="B153" s="7">
        <v>2854027</v>
      </c>
      <c r="C153" s="7" t="s">
        <v>274</v>
      </c>
      <c r="D153" s="13" t="str">
        <f t="shared" si="9"/>
        <v xml:space="preserve">PCH IJUIZINHO </v>
      </c>
      <c r="E153" s="13" t="str">
        <f t="shared" si="12"/>
        <v>IJUIZINHO</v>
      </c>
      <c r="F153" s="13" t="str">
        <f t="shared" si="10"/>
        <v>PCH</v>
      </c>
      <c r="G153" s="7" t="s">
        <v>192</v>
      </c>
      <c r="H153" s="7" t="s">
        <v>190</v>
      </c>
      <c r="I153" s="7"/>
      <c r="J153" s="8">
        <v>41730</v>
      </c>
      <c r="K153" s="10">
        <v>0</v>
      </c>
      <c r="L153" s="10">
        <v>0</v>
      </c>
      <c r="M153" s="10">
        <v>0</v>
      </c>
      <c r="N153" s="10">
        <v>0</v>
      </c>
      <c r="O153" s="10">
        <v>0</v>
      </c>
      <c r="P153" s="10">
        <v>0</v>
      </c>
      <c r="Q153" s="10">
        <v>0</v>
      </c>
      <c r="R153" s="10">
        <v>0</v>
      </c>
      <c r="S153" s="10">
        <v>0</v>
      </c>
      <c r="T153" s="10">
        <v>0</v>
      </c>
      <c r="U153" s="10">
        <v>0</v>
      </c>
      <c r="V153" s="10">
        <v>0</v>
      </c>
      <c r="W153" s="17"/>
    </row>
    <row r="154" spans="1:23" s="2" customFormat="1" ht="11.25" x14ac:dyDescent="0.2">
      <c r="A154" s="6"/>
      <c r="B154" s="7">
        <v>75270000</v>
      </c>
      <c r="C154" s="7" t="s">
        <v>275</v>
      </c>
      <c r="D154" s="13" t="str">
        <f t="shared" si="9"/>
        <v>PCH IJUIZINHO PONTE QUEIMADA</v>
      </c>
      <c r="E154" s="13" t="s">
        <v>399</v>
      </c>
      <c r="F154" s="13" t="str">
        <f t="shared" si="10"/>
        <v>PCH</v>
      </c>
      <c r="G154" s="7" t="s">
        <v>189</v>
      </c>
      <c r="H154" s="7" t="s">
        <v>190</v>
      </c>
      <c r="I154" s="7" t="s">
        <v>272</v>
      </c>
      <c r="J154" s="8">
        <v>23255</v>
      </c>
      <c r="K154" s="10">
        <v>11</v>
      </c>
      <c r="L154" s="9">
        <v>100</v>
      </c>
      <c r="M154" s="9">
        <v>96</v>
      </c>
      <c r="N154" s="10">
        <v>56</v>
      </c>
      <c r="O154" s="10">
        <v>77</v>
      </c>
      <c r="P154" s="11">
        <v>83</v>
      </c>
      <c r="Q154" s="9">
        <v>80</v>
      </c>
      <c r="R154" s="10">
        <v>25</v>
      </c>
      <c r="S154" s="10">
        <v>0</v>
      </c>
      <c r="T154" s="10">
        <v>0</v>
      </c>
      <c r="U154" s="10">
        <v>0</v>
      </c>
      <c r="V154" s="10">
        <v>0</v>
      </c>
      <c r="W154" s="17"/>
    </row>
    <row r="155" spans="1:23" s="2" customFormat="1" ht="11.25" x14ac:dyDescent="0.2">
      <c r="A155" s="6"/>
      <c r="B155" s="7">
        <v>75270000</v>
      </c>
      <c r="C155" s="7" t="s">
        <v>275</v>
      </c>
      <c r="D155" s="13" t="str">
        <f t="shared" si="9"/>
        <v>PCH IJUIZINHO PONTE QUEIMADA</v>
      </c>
      <c r="E155" s="13" t="s">
        <v>399</v>
      </c>
      <c r="F155" s="13" t="str">
        <f t="shared" si="10"/>
        <v>PCH</v>
      </c>
      <c r="G155" s="7" t="s">
        <v>194</v>
      </c>
      <c r="H155" s="7" t="s">
        <v>190</v>
      </c>
      <c r="I155" s="7" t="s">
        <v>272</v>
      </c>
      <c r="J155" s="8">
        <v>23255</v>
      </c>
      <c r="K155" s="10">
        <v>11</v>
      </c>
      <c r="L155" s="9">
        <v>100</v>
      </c>
      <c r="M155" s="9">
        <v>96</v>
      </c>
      <c r="N155" s="10">
        <v>56</v>
      </c>
      <c r="O155" s="10">
        <v>77</v>
      </c>
      <c r="P155" s="11">
        <v>83</v>
      </c>
      <c r="Q155" s="9">
        <v>80</v>
      </c>
      <c r="R155" s="10">
        <v>25</v>
      </c>
      <c r="S155" s="10">
        <v>0</v>
      </c>
      <c r="T155" s="10">
        <v>0</v>
      </c>
      <c r="U155" s="10">
        <v>0</v>
      </c>
      <c r="V155" s="10">
        <v>0</v>
      </c>
      <c r="W155" s="17"/>
    </row>
    <row r="156" spans="1:23" s="2" customFormat="1" ht="11.25" x14ac:dyDescent="0.2">
      <c r="A156" s="6"/>
      <c r="B156" s="7">
        <v>2853046</v>
      </c>
      <c r="C156" s="7" t="s">
        <v>275</v>
      </c>
      <c r="D156" s="13" t="str">
        <f t="shared" si="9"/>
        <v>PCH IJUIZINHO PONTE QUEIMADA</v>
      </c>
      <c r="E156" s="13" t="s">
        <v>399</v>
      </c>
      <c r="F156" s="13" t="str">
        <f t="shared" si="10"/>
        <v>PCH</v>
      </c>
      <c r="G156" s="7" t="s">
        <v>192</v>
      </c>
      <c r="H156" s="7" t="s">
        <v>190</v>
      </c>
      <c r="I156" s="7"/>
      <c r="J156" s="8">
        <v>41730</v>
      </c>
      <c r="K156" s="10">
        <v>11</v>
      </c>
      <c r="L156" s="9">
        <v>100</v>
      </c>
      <c r="M156" s="9">
        <v>96</v>
      </c>
      <c r="N156" s="10">
        <v>56</v>
      </c>
      <c r="O156" s="10">
        <v>77</v>
      </c>
      <c r="P156" s="11">
        <v>83</v>
      </c>
      <c r="Q156" s="9">
        <v>80</v>
      </c>
      <c r="R156" s="10">
        <v>25</v>
      </c>
      <c r="S156" s="10">
        <v>0</v>
      </c>
      <c r="T156" s="10">
        <v>0</v>
      </c>
      <c r="U156" s="10">
        <v>0</v>
      </c>
      <c r="V156" s="10">
        <v>0</v>
      </c>
      <c r="W156" s="17"/>
    </row>
    <row r="157" spans="1:23" s="2" customFormat="1" ht="11.25" x14ac:dyDescent="0.2">
      <c r="A157" s="6"/>
      <c r="B157" s="7">
        <v>75290000</v>
      </c>
      <c r="C157" s="7" t="s">
        <v>276</v>
      </c>
      <c r="D157" s="13" t="str">
        <f t="shared" si="9"/>
        <v xml:space="preserve">PCH IJUIZINHO CERMISSÕES </v>
      </c>
      <c r="E157" s="13" t="s">
        <v>399</v>
      </c>
      <c r="F157" s="13" t="str">
        <f t="shared" si="10"/>
        <v>PCH</v>
      </c>
      <c r="G157" s="7" t="s">
        <v>189</v>
      </c>
      <c r="H157" s="7" t="s">
        <v>190</v>
      </c>
      <c r="I157" s="7" t="s">
        <v>272</v>
      </c>
      <c r="J157" s="8">
        <v>37073</v>
      </c>
      <c r="K157" s="9">
        <v>98</v>
      </c>
      <c r="L157" s="9">
        <v>98</v>
      </c>
      <c r="M157" s="9">
        <v>94</v>
      </c>
      <c r="N157" s="9">
        <v>97</v>
      </c>
      <c r="O157" s="11">
        <v>88</v>
      </c>
      <c r="P157" s="9">
        <v>94</v>
      </c>
      <c r="Q157" s="9">
        <v>96</v>
      </c>
      <c r="R157" s="9">
        <v>100</v>
      </c>
      <c r="S157" s="9">
        <v>93</v>
      </c>
      <c r="T157" s="9">
        <v>95</v>
      </c>
      <c r="U157" s="9">
        <v>100</v>
      </c>
      <c r="V157" s="9">
        <v>98</v>
      </c>
      <c r="W157" s="17"/>
    </row>
    <row r="158" spans="1:23" s="2" customFormat="1" ht="11.25" x14ac:dyDescent="0.2">
      <c r="A158" s="6"/>
      <c r="B158" s="7">
        <v>75290000</v>
      </c>
      <c r="C158" s="7" t="s">
        <v>276</v>
      </c>
      <c r="D158" s="13" t="str">
        <f t="shared" si="9"/>
        <v xml:space="preserve">PCH IJUIZINHO CERMISSÕES </v>
      </c>
      <c r="E158" s="13" t="s">
        <v>399</v>
      </c>
      <c r="F158" s="13" t="str">
        <f t="shared" si="10"/>
        <v>PCH</v>
      </c>
      <c r="G158" s="7" t="s">
        <v>194</v>
      </c>
      <c r="H158" s="7" t="s">
        <v>190</v>
      </c>
      <c r="I158" s="7" t="s">
        <v>272</v>
      </c>
      <c r="J158" s="8">
        <v>37073</v>
      </c>
      <c r="K158" s="9">
        <v>98</v>
      </c>
      <c r="L158" s="9">
        <v>98</v>
      </c>
      <c r="M158" s="9">
        <v>94</v>
      </c>
      <c r="N158" s="9">
        <v>97</v>
      </c>
      <c r="O158" s="11">
        <v>88</v>
      </c>
      <c r="P158" s="9">
        <v>94</v>
      </c>
      <c r="Q158" s="9">
        <v>96</v>
      </c>
      <c r="R158" s="9">
        <v>100</v>
      </c>
      <c r="S158" s="9">
        <v>93</v>
      </c>
      <c r="T158" s="9">
        <v>95</v>
      </c>
      <c r="U158" s="9">
        <v>100</v>
      </c>
      <c r="V158" s="9">
        <v>98</v>
      </c>
      <c r="W158" s="17"/>
    </row>
    <row r="159" spans="1:23" s="2" customFormat="1" ht="11.25" x14ac:dyDescent="0.2">
      <c r="A159" s="6"/>
      <c r="B159" s="7">
        <v>2854016</v>
      </c>
      <c r="C159" s="7" t="s">
        <v>276</v>
      </c>
      <c r="D159" s="13" t="str">
        <f t="shared" si="9"/>
        <v xml:space="preserve">PCH IJUIZINHO CERMISSÕES </v>
      </c>
      <c r="E159" s="13" t="s">
        <v>399</v>
      </c>
      <c r="F159" s="13" t="str">
        <f t="shared" si="10"/>
        <v>PCH</v>
      </c>
      <c r="G159" s="7" t="s">
        <v>192</v>
      </c>
      <c r="H159" s="7" t="s">
        <v>190</v>
      </c>
      <c r="I159" s="7"/>
      <c r="J159" s="8">
        <v>41244</v>
      </c>
      <c r="K159" s="9">
        <v>98</v>
      </c>
      <c r="L159" s="9">
        <v>98</v>
      </c>
      <c r="M159" s="9">
        <v>94</v>
      </c>
      <c r="N159" s="9">
        <v>97</v>
      </c>
      <c r="O159" s="11">
        <v>88</v>
      </c>
      <c r="P159" s="9">
        <v>94</v>
      </c>
      <c r="Q159" s="9">
        <v>96</v>
      </c>
      <c r="R159" s="9">
        <v>100</v>
      </c>
      <c r="S159" s="9">
        <v>93</v>
      </c>
      <c r="T159" s="9">
        <v>95</v>
      </c>
      <c r="U159" s="9">
        <v>100</v>
      </c>
      <c r="V159" s="9">
        <v>98</v>
      </c>
      <c r="W159" s="17"/>
    </row>
    <row r="160" spans="1:23" s="2" customFormat="1" ht="22.5" x14ac:dyDescent="0.2">
      <c r="A160" s="6"/>
      <c r="B160" s="7">
        <v>75291000</v>
      </c>
      <c r="C160" s="7" t="s">
        <v>277</v>
      </c>
      <c r="D160" s="13" t="str">
        <f t="shared" si="9"/>
        <v xml:space="preserve">PCH IJUIZINHO CERMISSÕES </v>
      </c>
      <c r="E160" s="13" t="s">
        <v>399</v>
      </c>
      <c r="F160" s="13" t="str">
        <f t="shared" si="10"/>
        <v>PCH</v>
      </c>
      <c r="G160" s="7" t="s">
        <v>189</v>
      </c>
      <c r="H160" s="7" t="s">
        <v>190</v>
      </c>
      <c r="I160" s="7" t="s">
        <v>272</v>
      </c>
      <c r="J160" s="8">
        <v>41122</v>
      </c>
      <c r="K160" s="9">
        <v>99</v>
      </c>
      <c r="L160" s="9">
        <v>99</v>
      </c>
      <c r="M160" s="9">
        <v>98</v>
      </c>
      <c r="N160" s="9">
        <v>98</v>
      </c>
      <c r="O160" s="9">
        <v>98</v>
      </c>
      <c r="P160" s="9">
        <v>95</v>
      </c>
      <c r="Q160" s="9">
        <v>97</v>
      </c>
      <c r="R160" s="9">
        <v>100</v>
      </c>
      <c r="S160" s="9">
        <v>93</v>
      </c>
      <c r="T160" s="9">
        <v>97</v>
      </c>
      <c r="U160" s="9">
        <v>100</v>
      </c>
      <c r="V160" s="9">
        <v>98</v>
      </c>
      <c r="W160" s="17"/>
    </row>
    <row r="161" spans="1:23" s="2" customFormat="1" ht="11.25" x14ac:dyDescent="0.2">
      <c r="A161" s="6"/>
      <c r="B161" s="7">
        <v>85365500</v>
      </c>
      <c r="C161" s="7" t="s">
        <v>278</v>
      </c>
      <c r="D161" s="13" t="str">
        <f t="shared" si="9"/>
        <v>UHE ITAÚBA ARROIO POVINHO</v>
      </c>
      <c r="E161" s="13" t="s">
        <v>375</v>
      </c>
      <c r="F161" s="13" t="str">
        <f t="shared" si="10"/>
        <v>UHE</v>
      </c>
      <c r="G161" s="7" t="s">
        <v>189</v>
      </c>
      <c r="H161" s="7" t="s">
        <v>190</v>
      </c>
      <c r="I161" s="7" t="s">
        <v>279</v>
      </c>
      <c r="J161" s="8">
        <v>41395</v>
      </c>
      <c r="K161" s="10">
        <v>0</v>
      </c>
      <c r="L161" s="10">
        <v>0</v>
      </c>
      <c r="M161" s="10">
        <v>0</v>
      </c>
      <c r="N161" s="10">
        <v>0</v>
      </c>
      <c r="O161" s="10">
        <v>0</v>
      </c>
      <c r="P161" s="10">
        <v>0</v>
      </c>
      <c r="Q161" s="10">
        <v>0</v>
      </c>
      <c r="R161" s="10">
        <v>0</v>
      </c>
      <c r="S161" s="10">
        <v>0</v>
      </c>
      <c r="T161" s="10">
        <v>0</v>
      </c>
      <c r="U161" s="10">
        <v>0</v>
      </c>
      <c r="V161" s="10">
        <v>0</v>
      </c>
      <c r="W161" s="17"/>
    </row>
    <row r="162" spans="1:23" s="2" customFormat="1" ht="11.25" x14ac:dyDescent="0.2">
      <c r="A162" s="6"/>
      <c r="B162" s="7">
        <v>85365500</v>
      </c>
      <c r="C162" s="7" t="s">
        <v>278</v>
      </c>
      <c r="D162" s="13" t="str">
        <f t="shared" si="9"/>
        <v>UHE ITAÚBA ARROIO POVINHO</v>
      </c>
      <c r="E162" s="13" t="s">
        <v>375</v>
      </c>
      <c r="F162" s="13" t="str">
        <f t="shared" si="10"/>
        <v>UHE</v>
      </c>
      <c r="G162" s="7" t="s">
        <v>194</v>
      </c>
      <c r="H162" s="7" t="s">
        <v>190</v>
      </c>
      <c r="I162" s="7" t="s">
        <v>279</v>
      </c>
      <c r="J162" s="8">
        <v>41395</v>
      </c>
      <c r="K162" s="10">
        <v>0</v>
      </c>
      <c r="L162" s="10">
        <v>0</v>
      </c>
      <c r="M162" s="10">
        <v>0</v>
      </c>
      <c r="N162" s="10">
        <v>0</v>
      </c>
      <c r="O162" s="10">
        <v>0</v>
      </c>
      <c r="P162" s="10">
        <v>0</v>
      </c>
      <c r="Q162" s="10">
        <v>0</v>
      </c>
      <c r="R162" s="10">
        <v>0</v>
      </c>
      <c r="S162" s="10">
        <v>0</v>
      </c>
      <c r="T162" s="10">
        <v>0</v>
      </c>
      <c r="U162" s="10">
        <v>0</v>
      </c>
      <c r="V162" s="10">
        <v>0</v>
      </c>
      <c r="W162" s="17"/>
    </row>
    <row r="163" spans="1:23" s="2" customFormat="1" ht="11.25" x14ac:dyDescent="0.2">
      <c r="A163" s="6"/>
      <c r="B163" s="7">
        <v>2852061</v>
      </c>
      <c r="C163" s="7" t="s">
        <v>278</v>
      </c>
      <c r="D163" s="13" t="str">
        <f t="shared" si="9"/>
        <v>UHE ITAÚBA ARROIO POVINHO</v>
      </c>
      <c r="E163" s="13" t="s">
        <v>375</v>
      </c>
      <c r="F163" s="13" t="str">
        <f t="shared" si="10"/>
        <v>UHE</v>
      </c>
      <c r="G163" s="7" t="s">
        <v>192</v>
      </c>
      <c r="H163" s="7" t="s">
        <v>190</v>
      </c>
      <c r="I163" s="7"/>
      <c r="J163" s="8">
        <v>41548</v>
      </c>
      <c r="K163" s="10">
        <v>0</v>
      </c>
      <c r="L163" s="10">
        <v>0</v>
      </c>
      <c r="M163" s="10">
        <v>0</v>
      </c>
      <c r="N163" s="10">
        <v>0</v>
      </c>
      <c r="O163" s="10">
        <v>0</v>
      </c>
      <c r="P163" s="10">
        <v>0</v>
      </c>
      <c r="Q163" s="10">
        <v>0</v>
      </c>
      <c r="R163" s="10">
        <v>0</v>
      </c>
      <c r="S163" s="10">
        <v>0</v>
      </c>
      <c r="T163" s="10">
        <v>0</v>
      </c>
      <c r="U163" s="10">
        <v>0</v>
      </c>
      <c r="V163" s="10">
        <v>0</v>
      </c>
      <c r="W163" s="17"/>
    </row>
    <row r="164" spans="1:23" s="2" customFormat="1" ht="11.25" x14ac:dyDescent="0.2">
      <c r="A164" s="6"/>
      <c r="B164" s="7">
        <v>85360050</v>
      </c>
      <c r="C164" s="7" t="s">
        <v>280</v>
      </c>
      <c r="D164" s="13" t="str">
        <f t="shared" si="9"/>
        <v>UHE ITAÚBA ARROIO DA RESERVA</v>
      </c>
      <c r="E164" s="13" t="s">
        <v>375</v>
      </c>
      <c r="F164" s="13" t="str">
        <f t="shared" si="10"/>
        <v>UHE</v>
      </c>
      <c r="G164" s="7" t="s">
        <v>189</v>
      </c>
      <c r="H164" s="7" t="s">
        <v>190</v>
      </c>
      <c r="I164" s="7" t="s">
        <v>281</v>
      </c>
      <c r="J164" s="8">
        <v>41426</v>
      </c>
      <c r="K164" s="10">
        <v>0</v>
      </c>
      <c r="L164" s="10">
        <v>0</v>
      </c>
      <c r="M164" s="10">
        <v>1</v>
      </c>
      <c r="N164" s="10">
        <v>0</v>
      </c>
      <c r="O164" s="10">
        <v>0</v>
      </c>
      <c r="P164" s="10">
        <v>0</v>
      </c>
      <c r="Q164" s="10">
        <v>0</v>
      </c>
      <c r="R164" s="10">
        <v>0</v>
      </c>
      <c r="S164" s="10">
        <v>0</v>
      </c>
      <c r="T164" s="10">
        <v>0</v>
      </c>
      <c r="U164" s="10">
        <v>0</v>
      </c>
      <c r="V164" s="10">
        <v>0</v>
      </c>
      <c r="W164" s="17"/>
    </row>
    <row r="165" spans="1:23" s="2" customFormat="1" ht="11.25" x14ac:dyDescent="0.2">
      <c r="A165" s="6"/>
      <c r="B165" s="7">
        <v>85360050</v>
      </c>
      <c r="C165" s="7" t="s">
        <v>280</v>
      </c>
      <c r="D165" s="13" t="str">
        <f t="shared" si="9"/>
        <v>UHE ITAÚBA ARROIO DA RESERVA</v>
      </c>
      <c r="E165" s="13" t="s">
        <v>375</v>
      </c>
      <c r="F165" s="13" t="str">
        <f t="shared" si="10"/>
        <v>UHE</v>
      </c>
      <c r="G165" s="7" t="s">
        <v>194</v>
      </c>
      <c r="H165" s="7" t="s">
        <v>190</v>
      </c>
      <c r="I165" s="7" t="s">
        <v>281</v>
      </c>
      <c r="J165" s="8">
        <v>41426</v>
      </c>
      <c r="K165" s="10">
        <v>0</v>
      </c>
      <c r="L165" s="10">
        <v>0</v>
      </c>
      <c r="M165" s="10">
        <v>1</v>
      </c>
      <c r="N165" s="10">
        <v>0</v>
      </c>
      <c r="O165" s="10">
        <v>0</v>
      </c>
      <c r="P165" s="10">
        <v>0</v>
      </c>
      <c r="Q165" s="10">
        <v>0</v>
      </c>
      <c r="R165" s="10">
        <v>0</v>
      </c>
      <c r="S165" s="10">
        <v>0</v>
      </c>
      <c r="T165" s="10">
        <v>0</v>
      </c>
      <c r="U165" s="10">
        <v>0</v>
      </c>
      <c r="V165" s="10">
        <v>0</v>
      </c>
      <c r="W165" s="17"/>
    </row>
    <row r="166" spans="1:23" s="2" customFormat="1" ht="11.25" x14ac:dyDescent="0.2">
      <c r="A166" s="6"/>
      <c r="B166" s="7">
        <v>2953052</v>
      </c>
      <c r="C166" s="7" t="s">
        <v>280</v>
      </c>
      <c r="D166" s="13" t="str">
        <f t="shared" si="9"/>
        <v>UHE ITAÚBA ARROIO DA RESERVA</v>
      </c>
      <c r="E166" s="13" t="s">
        <v>375</v>
      </c>
      <c r="F166" s="13" t="str">
        <f t="shared" si="10"/>
        <v>UHE</v>
      </c>
      <c r="G166" s="7" t="s">
        <v>192</v>
      </c>
      <c r="H166" s="7" t="s">
        <v>190</v>
      </c>
      <c r="I166" s="7"/>
      <c r="J166" s="8">
        <v>41699</v>
      </c>
      <c r="K166" s="10">
        <v>0</v>
      </c>
      <c r="L166" s="10">
        <v>0</v>
      </c>
      <c r="M166" s="10">
        <v>1</v>
      </c>
      <c r="N166" s="10">
        <v>0</v>
      </c>
      <c r="O166" s="10">
        <v>0</v>
      </c>
      <c r="P166" s="10">
        <v>0</v>
      </c>
      <c r="Q166" s="10">
        <v>0</v>
      </c>
      <c r="R166" s="10">
        <v>0</v>
      </c>
      <c r="S166" s="10">
        <v>0</v>
      </c>
      <c r="T166" s="10">
        <v>0</v>
      </c>
      <c r="U166" s="10">
        <v>0</v>
      </c>
      <c r="V166" s="10">
        <v>0</v>
      </c>
      <c r="W166" s="17"/>
    </row>
    <row r="167" spans="1:23" s="2" customFormat="1" ht="11.25" x14ac:dyDescent="0.2">
      <c r="A167" s="6"/>
      <c r="B167" s="7">
        <v>85360100</v>
      </c>
      <c r="C167" s="7" t="s">
        <v>282</v>
      </c>
      <c r="D167" s="13" t="str">
        <f t="shared" si="9"/>
        <v>UHE ITAÚBA ARROIO DO TIGRE</v>
      </c>
      <c r="E167" s="13" t="s">
        <v>375</v>
      </c>
      <c r="F167" s="13" t="str">
        <f t="shared" si="10"/>
        <v>UHE</v>
      </c>
      <c r="G167" s="7" t="s">
        <v>189</v>
      </c>
      <c r="H167" s="7" t="s">
        <v>190</v>
      </c>
      <c r="I167" s="7" t="s">
        <v>283</v>
      </c>
      <c r="J167" s="8">
        <v>41426</v>
      </c>
      <c r="K167" s="10">
        <v>0</v>
      </c>
      <c r="L167" s="10">
        <v>0</v>
      </c>
      <c r="M167" s="10">
        <v>0</v>
      </c>
      <c r="N167" s="10">
        <v>0</v>
      </c>
      <c r="O167" s="10">
        <v>0</v>
      </c>
      <c r="P167" s="10">
        <v>1</v>
      </c>
      <c r="Q167" s="10">
        <v>62</v>
      </c>
      <c r="R167" s="10">
        <v>78</v>
      </c>
      <c r="S167" s="10">
        <v>78</v>
      </c>
      <c r="T167" s="10">
        <v>77</v>
      </c>
      <c r="U167" s="10">
        <v>77</v>
      </c>
      <c r="V167" s="10">
        <v>70</v>
      </c>
      <c r="W167" s="17"/>
    </row>
    <row r="168" spans="1:23" s="2" customFormat="1" ht="11.25" x14ac:dyDescent="0.2">
      <c r="A168" s="6"/>
      <c r="B168" s="7">
        <v>85360100</v>
      </c>
      <c r="C168" s="7" t="s">
        <v>282</v>
      </c>
      <c r="D168" s="13" t="str">
        <f t="shared" si="9"/>
        <v>UHE ITAÚBA ARROIO DO TIGRE</v>
      </c>
      <c r="E168" s="13" t="s">
        <v>375</v>
      </c>
      <c r="F168" s="13" t="str">
        <f t="shared" si="10"/>
        <v>UHE</v>
      </c>
      <c r="G168" s="7" t="s">
        <v>194</v>
      </c>
      <c r="H168" s="7" t="s">
        <v>190</v>
      </c>
      <c r="I168" s="7" t="s">
        <v>283</v>
      </c>
      <c r="J168" s="8">
        <v>41426</v>
      </c>
      <c r="K168" s="10">
        <v>0</v>
      </c>
      <c r="L168" s="10">
        <v>0</v>
      </c>
      <c r="M168" s="10">
        <v>0</v>
      </c>
      <c r="N168" s="10">
        <v>0</v>
      </c>
      <c r="O168" s="10">
        <v>0</v>
      </c>
      <c r="P168" s="10">
        <v>1</v>
      </c>
      <c r="Q168" s="10">
        <v>62</v>
      </c>
      <c r="R168" s="10">
        <v>78</v>
      </c>
      <c r="S168" s="10">
        <v>78</v>
      </c>
      <c r="T168" s="10">
        <v>77</v>
      </c>
      <c r="U168" s="10">
        <v>77</v>
      </c>
      <c r="V168" s="10">
        <v>70</v>
      </c>
      <c r="W168" s="17"/>
    </row>
    <row r="169" spans="1:23" s="2" customFormat="1" ht="11.25" x14ac:dyDescent="0.2">
      <c r="A169" s="6"/>
      <c r="B169" s="7">
        <v>85365000</v>
      </c>
      <c r="C169" s="7" t="s">
        <v>284</v>
      </c>
      <c r="D169" s="13" t="str">
        <f t="shared" si="9"/>
        <v xml:space="preserve">UHE ITAÚBA </v>
      </c>
      <c r="E169" s="13" t="str">
        <f t="shared" ref="E169:E175" si="13">TRIM(MID(D169,5,99))</f>
        <v>ITAÚBA</v>
      </c>
      <c r="F169" s="13" t="str">
        <f t="shared" si="10"/>
        <v>UHE</v>
      </c>
      <c r="G169" s="7" t="s">
        <v>189</v>
      </c>
      <c r="H169" s="7" t="s">
        <v>190</v>
      </c>
      <c r="I169" s="7" t="s">
        <v>231</v>
      </c>
      <c r="J169" s="8">
        <v>41760</v>
      </c>
      <c r="K169" s="10">
        <v>11</v>
      </c>
      <c r="L169" s="9">
        <v>100</v>
      </c>
      <c r="M169" s="9">
        <v>99</v>
      </c>
      <c r="N169" s="10">
        <v>46</v>
      </c>
      <c r="O169" s="9">
        <v>94</v>
      </c>
      <c r="P169" s="11">
        <v>86</v>
      </c>
      <c r="Q169" s="11">
        <v>89</v>
      </c>
      <c r="R169" s="10">
        <v>55</v>
      </c>
      <c r="S169" s="10">
        <v>11</v>
      </c>
      <c r="T169" s="10">
        <v>3</v>
      </c>
      <c r="U169" s="10">
        <v>8</v>
      </c>
      <c r="V169" s="10">
        <v>1</v>
      </c>
      <c r="W169" s="17"/>
    </row>
    <row r="170" spans="1:23" s="2" customFormat="1" ht="11.25" x14ac:dyDescent="0.2">
      <c r="A170" s="6"/>
      <c r="B170" s="7">
        <v>2953010</v>
      </c>
      <c r="C170" s="7" t="s">
        <v>284</v>
      </c>
      <c r="D170" s="13" t="str">
        <f t="shared" si="9"/>
        <v xml:space="preserve">UHE ITAÚBA </v>
      </c>
      <c r="E170" s="13" t="str">
        <f t="shared" si="13"/>
        <v>ITAÚBA</v>
      </c>
      <c r="F170" s="13" t="str">
        <f t="shared" si="10"/>
        <v>UHE</v>
      </c>
      <c r="G170" s="7" t="s">
        <v>192</v>
      </c>
      <c r="H170" s="7" t="s">
        <v>190</v>
      </c>
      <c r="I170" s="7"/>
      <c r="J170" s="8">
        <v>41671</v>
      </c>
      <c r="K170" s="10">
        <v>11</v>
      </c>
      <c r="L170" s="9">
        <v>100</v>
      </c>
      <c r="M170" s="9">
        <v>99</v>
      </c>
      <c r="N170" s="10">
        <v>46</v>
      </c>
      <c r="O170" s="9">
        <v>94</v>
      </c>
      <c r="P170" s="11">
        <v>86</v>
      </c>
      <c r="Q170" s="11">
        <v>89</v>
      </c>
      <c r="R170" s="10">
        <v>55</v>
      </c>
      <c r="S170" s="9">
        <v>91</v>
      </c>
      <c r="T170" s="9">
        <v>91</v>
      </c>
      <c r="U170" s="11">
        <v>86</v>
      </c>
      <c r="V170" s="11">
        <v>81</v>
      </c>
      <c r="W170" s="17"/>
    </row>
    <row r="171" spans="1:23" s="2" customFormat="1" ht="11.25" x14ac:dyDescent="0.2">
      <c r="A171" s="6"/>
      <c r="B171" s="7">
        <v>85290000</v>
      </c>
      <c r="C171" s="7" t="s">
        <v>285</v>
      </c>
      <c r="D171" s="13" t="str">
        <f t="shared" si="9"/>
        <v xml:space="preserve">UHE JACUÍ </v>
      </c>
      <c r="E171" s="13" t="str">
        <f t="shared" si="13"/>
        <v>JACUÍ</v>
      </c>
      <c r="F171" s="13" t="str">
        <f t="shared" si="10"/>
        <v>UHE</v>
      </c>
      <c r="G171" s="7" t="s">
        <v>189</v>
      </c>
      <c r="H171" s="7" t="s">
        <v>190</v>
      </c>
      <c r="I171" s="7" t="s">
        <v>286</v>
      </c>
      <c r="J171" s="8">
        <v>41426</v>
      </c>
      <c r="K171" s="10">
        <v>0</v>
      </c>
      <c r="L171" s="10">
        <v>0</v>
      </c>
      <c r="M171" s="10">
        <v>0</v>
      </c>
      <c r="N171" s="10">
        <v>0</v>
      </c>
      <c r="O171" s="10">
        <v>0</v>
      </c>
      <c r="P171" s="10">
        <v>0</v>
      </c>
      <c r="Q171" s="10">
        <v>0</v>
      </c>
      <c r="R171" s="10">
        <v>0</v>
      </c>
      <c r="S171" s="10">
        <v>0</v>
      </c>
      <c r="T171" s="10">
        <v>0</v>
      </c>
      <c r="U171" s="10">
        <v>0</v>
      </c>
      <c r="V171" s="10">
        <v>0</v>
      </c>
      <c r="W171" s="17"/>
    </row>
    <row r="172" spans="1:23" s="2" customFormat="1" ht="11.25" x14ac:dyDescent="0.2">
      <c r="A172" s="6"/>
      <c r="B172" s="7">
        <v>85290000</v>
      </c>
      <c r="C172" s="7" t="s">
        <v>285</v>
      </c>
      <c r="D172" s="13" t="str">
        <f t="shared" si="9"/>
        <v xml:space="preserve">UHE JACUÍ </v>
      </c>
      <c r="E172" s="13" t="str">
        <f t="shared" si="13"/>
        <v>JACUÍ</v>
      </c>
      <c r="F172" s="13" t="str">
        <f t="shared" si="10"/>
        <v>UHE</v>
      </c>
      <c r="G172" s="7" t="s">
        <v>194</v>
      </c>
      <c r="H172" s="7" t="s">
        <v>190</v>
      </c>
      <c r="I172" s="7" t="s">
        <v>286</v>
      </c>
      <c r="J172" s="8">
        <v>41426</v>
      </c>
      <c r="K172" s="10">
        <v>0</v>
      </c>
      <c r="L172" s="10">
        <v>0</v>
      </c>
      <c r="M172" s="10">
        <v>0</v>
      </c>
      <c r="N172" s="10">
        <v>0</v>
      </c>
      <c r="O172" s="10">
        <v>0</v>
      </c>
      <c r="P172" s="10">
        <v>0</v>
      </c>
      <c r="Q172" s="10">
        <v>0</v>
      </c>
      <c r="R172" s="10">
        <v>0</v>
      </c>
      <c r="S172" s="10">
        <v>0</v>
      </c>
      <c r="T172" s="10">
        <v>0</v>
      </c>
      <c r="U172" s="10">
        <v>0</v>
      </c>
      <c r="V172" s="10">
        <v>0</v>
      </c>
      <c r="W172" s="17"/>
    </row>
    <row r="173" spans="1:23" s="2" customFormat="1" ht="11.25" x14ac:dyDescent="0.2">
      <c r="A173" s="6"/>
      <c r="B173" s="7">
        <v>2953053</v>
      </c>
      <c r="C173" s="7" t="s">
        <v>285</v>
      </c>
      <c r="D173" s="13" t="str">
        <f t="shared" si="9"/>
        <v xml:space="preserve">UHE JACUÍ </v>
      </c>
      <c r="E173" s="13" t="str">
        <f t="shared" si="13"/>
        <v>JACUÍ</v>
      </c>
      <c r="F173" s="13" t="str">
        <f t="shared" si="10"/>
        <v>UHE</v>
      </c>
      <c r="G173" s="7" t="s">
        <v>192</v>
      </c>
      <c r="H173" s="7" t="s">
        <v>190</v>
      </c>
      <c r="I173" s="7"/>
      <c r="J173" s="8">
        <v>41426</v>
      </c>
      <c r="K173" s="10">
        <v>0</v>
      </c>
      <c r="L173" s="10">
        <v>0</v>
      </c>
      <c r="M173" s="10">
        <v>0</v>
      </c>
      <c r="N173" s="10">
        <v>0</v>
      </c>
      <c r="O173" s="10">
        <v>0</v>
      </c>
      <c r="P173" s="10">
        <v>0</v>
      </c>
      <c r="Q173" s="10">
        <v>0</v>
      </c>
      <c r="R173" s="10">
        <v>0</v>
      </c>
      <c r="S173" s="10">
        <v>0</v>
      </c>
      <c r="T173" s="10">
        <v>0</v>
      </c>
      <c r="U173" s="10">
        <v>0</v>
      </c>
      <c r="V173" s="10">
        <v>0</v>
      </c>
      <c r="W173" s="17"/>
    </row>
    <row r="174" spans="1:23" s="2" customFormat="1" ht="11.25" x14ac:dyDescent="0.2">
      <c r="A174" s="6"/>
      <c r="B174" s="7">
        <v>85300000</v>
      </c>
      <c r="C174" s="7" t="s">
        <v>287</v>
      </c>
      <c r="D174" s="13" t="str">
        <f t="shared" si="9"/>
        <v xml:space="preserve">UHE JACUÍ </v>
      </c>
      <c r="E174" s="13" t="str">
        <f t="shared" si="13"/>
        <v>JACUÍ</v>
      </c>
      <c r="F174" s="13" t="str">
        <f t="shared" si="10"/>
        <v>UHE</v>
      </c>
      <c r="G174" s="7" t="s">
        <v>189</v>
      </c>
      <c r="H174" s="7" t="s">
        <v>190</v>
      </c>
      <c r="I174" s="7" t="s">
        <v>231</v>
      </c>
      <c r="J174" s="8">
        <v>23043</v>
      </c>
      <c r="K174" s="10">
        <v>0</v>
      </c>
      <c r="L174" s="10">
        <v>0</v>
      </c>
      <c r="M174" s="10">
        <v>0</v>
      </c>
      <c r="N174" s="10">
        <v>0</v>
      </c>
      <c r="O174" s="10">
        <v>33</v>
      </c>
      <c r="P174" s="11">
        <v>86</v>
      </c>
      <c r="Q174" s="11">
        <v>88</v>
      </c>
      <c r="R174" s="9">
        <v>94</v>
      </c>
      <c r="S174" s="9">
        <v>91</v>
      </c>
      <c r="T174" s="9">
        <v>90</v>
      </c>
      <c r="U174" s="11">
        <v>84</v>
      </c>
      <c r="V174" s="10">
        <v>78</v>
      </c>
      <c r="W174" s="17"/>
    </row>
    <row r="175" spans="1:23" s="2" customFormat="1" ht="11.25" x14ac:dyDescent="0.2">
      <c r="A175" s="6"/>
      <c r="B175" s="7">
        <v>2953006</v>
      </c>
      <c r="C175" s="7" t="s">
        <v>287</v>
      </c>
      <c r="D175" s="13" t="str">
        <f t="shared" si="9"/>
        <v xml:space="preserve">UHE JACUÍ </v>
      </c>
      <c r="E175" s="13" t="str">
        <f t="shared" si="13"/>
        <v>JACUÍ</v>
      </c>
      <c r="F175" s="13" t="str">
        <f t="shared" si="10"/>
        <v>UHE</v>
      </c>
      <c r="G175" s="7" t="s">
        <v>192</v>
      </c>
      <c r="H175" s="7" t="s">
        <v>190</v>
      </c>
      <c r="I175" s="7"/>
      <c r="J175" s="8">
        <v>17930</v>
      </c>
      <c r="K175" s="10">
        <v>11</v>
      </c>
      <c r="L175" s="9">
        <v>100</v>
      </c>
      <c r="M175" s="9">
        <v>99</v>
      </c>
      <c r="N175" s="10">
        <v>45</v>
      </c>
      <c r="O175" s="10">
        <v>72</v>
      </c>
      <c r="P175" s="11">
        <v>86</v>
      </c>
      <c r="Q175" s="11">
        <v>88</v>
      </c>
      <c r="R175" s="9">
        <v>94</v>
      </c>
      <c r="S175" s="9">
        <v>91</v>
      </c>
      <c r="T175" s="9">
        <v>90</v>
      </c>
      <c r="U175" s="11">
        <v>84</v>
      </c>
      <c r="V175" s="10">
        <v>78</v>
      </c>
      <c r="W175" s="17"/>
    </row>
    <row r="176" spans="1:23" s="2" customFormat="1" ht="11.25" x14ac:dyDescent="0.2">
      <c r="A176" s="6"/>
      <c r="B176" s="7">
        <v>86445500</v>
      </c>
      <c r="C176" s="7" t="s">
        <v>288</v>
      </c>
      <c r="D176" s="13" t="str">
        <f t="shared" si="9"/>
        <v>PCH JARARACA ALÇA</v>
      </c>
      <c r="E176" s="13" t="s">
        <v>381</v>
      </c>
      <c r="F176" s="13" t="str">
        <f t="shared" si="10"/>
        <v>PCH</v>
      </c>
      <c r="G176" s="7" t="s">
        <v>189</v>
      </c>
      <c r="H176" s="7" t="s">
        <v>190</v>
      </c>
      <c r="I176" s="7" t="s">
        <v>240</v>
      </c>
      <c r="J176" s="8">
        <v>40969</v>
      </c>
      <c r="K176" s="10">
        <v>38</v>
      </c>
      <c r="L176" s="10">
        <v>28</v>
      </c>
      <c r="M176" s="10">
        <v>39</v>
      </c>
      <c r="N176" s="10">
        <v>38</v>
      </c>
      <c r="O176" s="10">
        <v>25</v>
      </c>
      <c r="P176" s="10">
        <v>65</v>
      </c>
      <c r="Q176" s="10">
        <v>56</v>
      </c>
      <c r="R176" s="10">
        <v>78</v>
      </c>
      <c r="S176" s="10">
        <v>53</v>
      </c>
      <c r="T176" s="10">
        <v>5</v>
      </c>
      <c r="U176" s="10">
        <v>41</v>
      </c>
      <c r="V176" s="9">
        <v>100</v>
      </c>
      <c r="W176" s="17"/>
    </row>
    <row r="177" spans="1:23" s="2" customFormat="1" ht="11.25" x14ac:dyDescent="0.2">
      <c r="A177" s="6"/>
      <c r="B177" s="7">
        <v>86445500</v>
      </c>
      <c r="C177" s="7" t="s">
        <v>288</v>
      </c>
      <c r="D177" s="13" t="str">
        <f t="shared" si="9"/>
        <v>PCH JARARACA ALÇA</v>
      </c>
      <c r="E177" s="13" t="s">
        <v>381</v>
      </c>
      <c r="F177" s="13" t="str">
        <f t="shared" si="10"/>
        <v>PCH</v>
      </c>
      <c r="G177" s="7" t="s">
        <v>194</v>
      </c>
      <c r="H177" s="7" t="s">
        <v>190</v>
      </c>
      <c r="I177" s="7" t="s">
        <v>240</v>
      </c>
      <c r="J177" s="8">
        <v>40969</v>
      </c>
      <c r="K177" s="10">
        <v>38</v>
      </c>
      <c r="L177" s="10">
        <v>28</v>
      </c>
      <c r="M177" s="10">
        <v>39</v>
      </c>
      <c r="N177" s="10">
        <v>38</v>
      </c>
      <c r="O177" s="10">
        <v>25</v>
      </c>
      <c r="P177" s="10">
        <v>65</v>
      </c>
      <c r="Q177" s="10">
        <v>56</v>
      </c>
      <c r="R177" s="10">
        <v>78</v>
      </c>
      <c r="S177" s="10">
        <v>53</v>
      </c>
      <c r="T177" s="10">
        <v>5</v>
      </c>
      <c r="U177" s="10">
        <v>41</v>
      </c>
      <c r="V177" s="9">
        <v>100</v>
      </c>
      <c r="W177" s="17"/>
    </row>
    <row r="178" spans="1:23" s="2" customFormat="1" ht="11.25" x14ac:dyDescent="0.2">
      <c r="A178" s="6"/>
      <c r="B178" s="7">
        <v>86125500</v>
      </c>
      <c r="C178" s="7" t="s">
        <v>289</v>
      </c>
      <c r="D178" s="13" t="str">
        <f t="shared" si="9"/>
        <v xml:space="preserve">PCH JARARACA </v>
      </c>
      <c r="E178" s="13" t="str">
        <f t="shared" ref="E178:E183" si="14">TRIM(MID(D178,5,99))</f>
        <v>JARARACA</v>
      </c>
      <c r="F178" s="13" t="str">
        <f t="shared" si="10"/>
        <v>PCH</v>
      </c>
      <c r="G178" s="7" t="s">
        <v>189</v>
      </c>
      <c r="H178" s="7" t="s">
        <v>190</v>
      </c>
      <c r="I178" s="7" t="s">
        <v>240</v>
      </c>
      <c r="J178" s="8">
        <v>40725</v>
      </c>
      <c r="K178" s="10">
        <v>64</v>
      </c>
      <c r="L178" s="9">
        <v>98</v>
      </c>
      <c r="M178" s="10">
        <v>74</v>
      </c>
      <c r="N178" s="10">
        <v>78</v>
      </c>
      <c r="O178" s="10">
        <v>72</v>
      </c>
      <c r="P178" s="9">
        <v>97</v>
      </c>
      <c r="Q178" s="9">
        <v>97</v>
      </c>
      <c r="R178" s="9">
        <v>94</v>
      </c>
      <c r="S178" s="9">
        <v>96</v>
      </c>
      <c r="T178" s="9">
        <v>98</v>
      </c>
      <c r="U178" s="9">
        <v>98</v>
      </c>
      <c r="V178" s="9">
        <v>97</v>
      </c>
      <c r="W178" s="17"/>
    </row>
    <row r="179" spans="1:23" s="2" customFormat="1" ht="11.25" x14ac:dyDescent="0.2">
      <c r="A179" s="6"/>
      <c r="B179" s="7">
        <v>2851075</v>
      </c>
      <c r="C179" s="7" t="s">
        <v>289</v>
      </c>
      <c r="D179" s="13" t="str">
        <f t="shared" si="9"/>
        <v xml:space="preserve">PCH JARARACA </v>
      </c>
      <c r="E179" s="13" t="str">
        <f t="shared" si="14"/>
        <v>JARARACA</v>
      </c>
      <c r="F179" s="13" t="str">
        <f t="shared" si="10"/>
        <v>PCH</v>
      </c>
      <c r="G179" s="7" t="s">
        <v>192</v>
      </c>
      <c r="H179" s="7" t="s">
        <v>190</v>
      </c>
      <c r="I179" s="7"/>
      <c r="J179" s="8">
        <v>40725</v>
      </c>
      <c r="K179" s="10">
        <v>64</v>
      </c>
      <c r="L179" s="9">
        <v>98</v>
      </c>
      <c r="M179" s="10">
        <v>74</v>
      </c>
      <c r="N179" s="10">
        <v>78</v>
      </c>
      <c r="O179" s="10">
        <v>72</v>
      </c>
      <c r="P179" s="9">
        <v>97</v>
      </c>
      <c r="Q179" s="9">
        <v>97</v>
      </c>
      <c r="R179" s="9">
        <v>94</v>
      </c>
      <c r="S179" s="9">
        <v>96</v>
      </c>
      <c r="T179" s="9">
        <v>98</v>
      </c>
      <c r="U179" s="9">
        <v>98</v>
      </c>
      <c r="V179" s="9">
        <v>97</v>
      </c>
      <c r="W179" s="17"/>
    </row>
    <row r="180" spans="1:23" s="2" customFormat="1" ht="11.25" x14ac:dyDescent="0.2">
      <c r="A180" s="6"/>
      <c r="B180" s="7">
        <v>75050000</v>
      </c>
      <c r="C180" s="7" t="s">
        <v>290</v>
      </c>
      <c r="D180" s="13" t="str">
        <f t="shared" si="9"/>
        <v xml:space="preserve">PCH JOSÉ BARASUOL </v>
      </c>
      <c r="E180" s="13" t="str">
        <f t="shared" si="14"/>
        <v>JOSÉ BARASUOL</v>
      </c>
      <c r="F180" s="13" t="str">
        <f t="shared" si="10"/>
        <v>PCH</v>
      </c>
      <c r="G180" s="7" t="s">
        <v>189</v>
      </c>
      <c r="H180" s="7" t="s">
        <v>190</v>
      </c>
      <c r="I180" s="7" t="s">
        <v>291</v>
      </c>
      <c r="J180" s="8">
        <v>41974</v>
      </c>
      <c r="K180" s="9">
        <v>98</v>
      </c>
      <c r="L180" s="10">
        <v>74</v>
      </c>
      <c r="M180" s="10">
        <v>72</v>
      </c>
      <c r="N180" s="10">
        <v>57</v>
      </c>
      <c r="O180" s="11">
        <v>88</v>
      </c>
      <c r="P180" s="10">
        <v>68</v>
      </c>
      <c r="Q180" s="9">
        <v>93</v>
      </c>
      <c r="R180" s="10">
        <v>30</v>
      </c>
      <c r="S180" s="10">
        <v>72</v>
      </c>
      <c r="T180" s="10">
        <v>78</v>
      </c>
      <c r="U180" s="10">
        <v>37</v>
      </c>
      <c r="V180" s="10">
        <v>35</v>
      </c>
      <c r="W180" s="17"/>
    </row>
    <row r="181" spans="1:23" s="2" customFormat="1" ht="11.25" x14ac:dyDescent="0.2">
      <c r="A181" s="6"/>
      <c r="B181" s="7">
        <v>75050000</v>
      </c>
      <c r="C181" s="7" t="s">
        <v>290</v>
      </c>
      <c r="D181" s="13" t="str">
        <f t="shared" si="9"/>
        <v xml:space="preserve">PCH JOSÉ BARASUOL </v>
      </c>
      <c r="E181" s="13" t="str">
        <f t="shared" si="14"/>
        <v>JOSÉ BARASUOL</v>
      </c>
      <c r="F181" s="13" t="str">
        <f t="shared" si="10"/>
        <v>PCH</v>
      </c>
      <c r="G181" s="7" t="s">
        <v>194</v>
      </c>
      <c r="H181" s="7" t="s">
        <v>190</v>
      </c>
      <c r="I181" s="7" t="s">
        <v>291</v>
      </c>
      <c r="J181" s="8">
        <v>41974</v>
      </c>
      <c r="K181" s="9">
        <v>98</v>
      </c>
      <c r="L181" s="10">
        <v>74</v>
      </c>
      <c r="M181" s="10">
        <v>72</v>
      </c>
      <c r="N181" s="10">
        <v>57</v>
      </c>
      <c r="O181" s="11">
        <v>88</v>
      </c>
      <c r="P181" s="10">
        <v>68</v>
      </c>
      <c r="Q181" s="9">
        <v>93</v>
      </c>
      <c r="R181" s="10">
        <v>30</v>
      </c>
      <c r="S181" s="10">
        <v>72</v>
      </c>
      <c r="T181" s="10">
        <v>78</v>
      </c>
      <c r="U181" s="10">
        <v>37</v>
      </c>
      <c r="V181" s="10">
        <v>35</v>
      </c>
      <c r="W181" s="17"/>
    </row>
    <row r="182" spans="1:23" s="2" customFormat="1" ht="11.25" x14ac:dyDescent="0.2">
      <c r="A182" s="6"/>
      <c r="B182" s="7">
        <v>2853043</v>
      </c>
      <c r="C182" s="7" t="s">
        <v>290</v>
      </c>
      <c r="D182" s="13" t="str">
        <f t="shared" si="9"/>
        <v xml:space="preserve">PCH JOSÉ BARASUOL </v>
      </c>
      <c r="E182" s="13" t="str">
        <f t="shared" si="14"/>
        <v>JOSÉ BARASUOL</v>
      </c>
      <c r="F182" s="13" t="str">
        <f t="shared" si="10"/>
        <v>PCH</v>
      </c>
      <c r="G182" s="7" t="s">
        <v>192</v>
      </c>
      <c r="H182" s="7" t="s">
        <v>190</v>
      </c>
      <c r="I182" s="7"/>
      <c r="J182" s="8">
        <v>41974</v>
      </c>
      <c r="K182" s="9">
        <v>98</v>
      </c>
      <c r="L182" s="10">
        <v>74</v>
      </c>
      <c r="M182" s="10">
        <v>72</v>
      </c>
      <c r="N182" s="10">
        <v>57</v>
      </c>
      <c r="O182" s="11">
        <v>88</v>
      </c>
      <c r="P182" s="10">
        <v>68</v>
      </c>
      <c r="Q182" s="9">
        <v>93</v>
      </c>
      <c r="R182" s="10">
        <v>30</v>
      </c>
      <c r="S182" s="10">
        <v>72</v>
      </c>
      <c r="T182" s="10">
        <v>78</v>
      </c>
      <c r="U182" s="10">
        <v>37</v>
      </c>
      <c r="V182" s="10">
        <v>35</v>
      </c>
      <c r="W182" s="17"/>
    </row>
    <row r="183" spans="1:23" s="2" customFormat="1" ht="11.25" x14ac:dyDescent="0.2">
      <c r="A183" s="6"/>
      <c r="B183" s="7">
        <v>75178000</v>
      </c>
      <c r="C183" s="7" t="s">
        <v>292</v>
      </c>
      <c r="D183" s="13" t="str">
        <f t="shared" si="9"/>
        <v xml:space="preserve">PCH JOSÉ BARASUOL </v>
      </c>
      <c r="E183" s="13" t="str">
        <f t="shared" si="14"/>
        <v>JOSÉ BARASUOL</v>
      </c>
      <c r="F183" s="13" t="str">
        <f t="shared" si="10"/>
        <v>PCH</v>
      </c>
      <c r="G183" s="7" t="s">
        <v>189</v>
      </c>
      <c r="H183" s="7" t="s">
        <v>190</v>
      </c>
      <c r="I183" s="7" t="s">
        <v>291</v>
      </c>
      <c r="J183" s="8">
        <v>41365</v>
      </c>
      <c r="K183" s="11">
        <v>87</v>
      </c>
      <c r="L183" s="11">
        <v>84</v>
      </c>
      <c r="M183" s="10">
        <v>79</v>
      </c>
      <c r="N183" s="10">
        <v>77</v>
      </c>
      <c r="O183" s="10">
        <v>79</v>
      </c>
      <c r="P183" s="10">
        <v>72</v>
      </c>
      <c r="Q183" s="10">
        <v>69</v>
      </c>
      <c r="R183" s="10">
        <v>71</v>
      </c>
      <c r="S183" s="11">
        <v>85</v>
      </c>
      <c r="T183" s="10">
        <v>75</v>
      </c>
      <c r="U183" s="11">
        <v>81</v>
      </c>
      <c r="V183" s="10">
        <v>11</v>
      </c>
      <c r="W183" s="17"/>
    </row>
    <row r="184" spans="1:23" s="2" customFormat="1" ht="11.25" x14ac:dyDescent="0.2">
      <c r="A184" s="6"/>
      <c r="B184" s="7">
        <v>75187000</v>
      </c>
      <c r="C184" s="7" t="s">
        <v>293</v>
      </c>
      <c r="D184" s="13" t="str">
        <f t="shared" si="9"/>
        <v>PCH JOSÉ BARASUOL RIO POTIRIBU</v>
      </c>
      <c r="E184" s="13" t="s">
        <v>382</v>
      </c>
      <c r="F184" s="13" t="str">
        <f t="shared" si="10"/>
        <v>PCH</v>
      </c>
      <c r="G184" s="7" t="s">
        <v>189</v>
      </c>
      <c r="H184" s="7" t="s">
        <v>190</v>
      </c>
      <c r="I184" s="7" t="s">
        <v>294</v>
      </c>
      <c r="J184" s="8">
        <v>41974</v>
      </c>
      <c r="K184" s="10">
        <v>61</v>
      </c>
      <c r="L184" s="10">
        <v>66</v>
      </c>
      <c r="M184" s="10">
        <v>48</v>
      </c>
      <c r="N184" s="11">
        <v>88</v>
      </c>
      <c r="O184" s="9">
        <v>92</v>
      </c>
      <c r="P184" s="10">
        <v>74</v>
      </c>
      <c r="Q184" s="9">
        <v>93</v>
      </c>
      <c r="R184" s="10">
        <v>78</v>
      </c>
      <c r="S184" s="11">
        <v>84</v>
      </c>
      <c r="T184" s="10">
        <v>69</v>
      </c>
      <c r="U184" s="10">
        <v>66</v>
      </c>
      <c r="V184" s="10">
        <v>64</v>
      </c>
      <c r="W184" s="17"/>
    </row>
    <row r="185" spans="1:23" s="2" customFormat="1" ht="11.25" x14ac:dyDescent="0.2">
      <c r="A185" s="6"/>
      <c r="B185" s="7">
        <v>75187000</v>
      </c>
      <c r="C185" s="7" t="s">
        <v>293</v>
      </c>
      <c r="D185" s="13" t="str">
        <f t="shared" si="9"/>
        <v>PCH JOSÉ BARASUOL RIO POTIRIBU</v>
      </c>
      <c r="E185" s="13" t="s">
        <v>382</v>
      </c>
      <c r="F185" s="13" t="str">
        <f t="shared" si="10"/>
        <v>PCH</v>
      </c>
      <c r="G185" s="7" t="s">
        <v>194</v>
      </c>
      <c r="H185" s="7" t="s">
        <v>190</v>
      </c>
      <c r="I185" s="7" t="s">
        <v>294</v>
      </c>
      <c r="J185" s="8">
        <v>41974</v>
      </c>
      <c r="K185" s="10">
        <v>61</v>
      </c>
      <c r="L185" s="10">
        <v>66</v>
      </c>
      <c r="M185" s="10">
        <v>48</v>
      </c>
      <c r="N185" s="11">
        <v>88</v>
      </c>
      <c r="O185" s="9">
        <v>92</v>
      </c>
      <c r="P185" s="10">
        <v>74</v>
      </c>
      <c r="Q185" s="9">
        <v>93</v>
      </c>
      <c r="R185" s="10">
        <v>78</v>
      </c>
      <c r="S185" s="11">
        <v>84</v>
      </c>
      <c r="T185" s="10">
        <v>69</v>
      </c>
      <c r="U185" s="10">
        <v>66</v>
      </c>
      <c r="V185" s="10">
        <v>64</v>
      </c>
      <c r="W185" s="17"/>
    </row>
    <row r="186" spans="1:23" s="2" customFormat="1" ht="11.25" x14ac:dyDescent="0.2">
      <c r="A186" s="6"/>
      <c r="B186" s="7">
        <v>2853044</v>
      </c>
      <c r="C186" s="7" t="s">
        <v>293</v>
      </c>
      <c r="D186" s="13" t="str">
        <f t="shared" si="9"/>
        <v>PCH JOSÉ BARASUOL RIO POTIRIBU</v>
      </c>
      <c r="E186" s="13" t="s">
        <v>382</v>
      </c>
      <c r="F186" s="13" t="str">
        <f t="shared" si="10"/>
        <v>PCH</v>
      </c>
      <c r="G186" s="7" t="s">
        <v>192</v>
      </c>
      <c r="H186" s="7" t="s">
        <v>190</v>
      </c>
      <c r="I186" s="7"/>
      <c r="J186" s="8">
        <v>41974</v>
      </c>
      <c r="K186" s="10">
        <v>61</v>
      </c>
      <c r="L186" s="10">
        <v>66</v>
      </c>
      <c r="M186" s="10">
        <v>48</v>
      </c>
      <c r="N186" s="11">
        <v>88</v>
      </c>
      <c r="O186" s="9">
        <v>92</v>
      </c>
      <c r="P186" s="10">
        <v>74</v>
      </c>
      <c r="Q186" s="9">
        <v>93</v>
      </c>
      <c r="R186" s="10">
        <v>78</v>
      </c>
      <c r="S186" s="11">
        <v>84</v>
      </c>
      <c r="T186" s="10">
        <v>69</v>
      </c>
      <c r="U186" s="10">
        <v>66</v>
      </c>
      <c r="V186" s="10">
        <v>64</v>
      </c>
      <c r="W186" s="17"/>
    </row>
    <row r="187" spans="1:23" s="2" customFormat="1" ht="11.25" x14ac:dyDescent="0.2">
      <c r="A187" s="6"/>
      <c r="B187" s="7">
        <v>75188000</v>
      </c>
      <c r="C187" s="7" t="s">
        <v>295</v>
      </c>
      <c r="D187" s="13" t="str">
        <f t="shared" si="9"/>
        <v>PCH JOSÉ BARASUOL RIO CONCEIÇÃO</v>
      </c>
      <c r="E187" s="13" t="s">
        <v>382</v>
      </c>
      <c r="F187" s="13" t="str">
        <f t="shared" si="10"/>
        <v>PCH</v>
      </c>
      <c r="G187" s="7" t="s">
        <v>189</v>
      </c>
      <c r="H187" s="7" t="s">
        <v>190</v>
      </c>
      <c r="I187" s="7" t="s">
        <v>296</v>
      </c>
      <c r="J187" s="8">
        <v>41974</v>
      </c>
      <c r="K187" s="10">
        <v>41</v>
      </c>
      <c r="L187" s="10">
        <v>56</v>
      </c>
      <c r="M187" s="10">
        <v>78</v>
      </c>
      <c r="N187" s="9">
        <v>80</v>
      </c>
      <c r="O187" s="10">
        <v>69</v>
      </c>
      <c r="P187" s="10">
        <v>41</v>
      </c>
      <c r="Q187" s="11">
        <v>87</v>
      </c>
      <c r="R187" s="10">
        <v>62</v>
      </c>
      <c r="S187" s="10">
        <v>76</v>
      </c>
      <c r="T187" s="10">
        <v>33</v>
      </c>
      <c r="U187" s="10">
        <v>15</v>
      </c>
      <c r="V187" s="9">
        <v>90</v>
      </c>
      <c r="W187" s="17"/>
    </row>
    <row r="188" spans="1:23" s="2" customFormat="1" ht="11.25" x14ac:dyDescent="0.2">
      <c r="A188" s="6"/>
      <c r="B188" s="7">
        <v>75188000</v>
      </c>
      <c r="C188" s="7" t="s">
        <v>295</v>
      </c>
      <c r="D188" s="13" t="str">
        <f t="shared" si="9"/>
        <v>PCH JOSÉ BARASUOL RIO CONCEIÇÃO</v>
      </c>
      <c r="E188" s="13" t="s">
        <v>382</v>
      </c>
      <c r="F188" s="13" t="str">
        <f t="shared" si="10"/>
        <v>PCH</v>
      </c>
      <c r="G188" s="7" t="s">
        <v>194</v>
      </c>
      <c r="H188" s="7" t="s">
        <v>190</v>
      </c>
      <c r="I188" s="7" t="s">
        <v>296</v>
      </c>
      <c r="J188" s="8">
        <v>41974</v>
      </c>
      <c r="K188" s="10">
        <v>41</v>
      </c>
      <c r="L188" s="10">
        <v>56</v>
      </c>
      <c r="M188" s="10">
        <v>78</v>
      </c>
      <c r="N188" s="9">
        <v>80</v>
      </c>
      <c r="O188" s="10">
        <v>69</v>
      </c>
      <c r="P188" s="10">
        <v>41</v>
      </c>
      <c r="Q188" s="11">
        <v>87</v>
      </c>
      <c r="R188" s="10">
        <v>62</v>
      </c>
      <c r="S188" s="10">
        <v>76</v>
      </c>
      <c r="T188" s="10">
        <v>33</v>
      </c>
      <c r="U188" s="10">
        <v>15</v>
      </c>
      <c r="V188" s="9">
        <v>90</v>
      </c>
      <c r="W188" s="17"/>
    </row>
    <row r="189" spans="1:23" s="2" customFormat="1" ht="11.25" x14ac:dyDescent="0.2">
      <c r="A189" s="6"/>
      <c r="B189" s="7">
        <v>2853045</v>
      </c>
      <c r="C189" s="7" t="s">
        <v>295</v>
      </c>
      <c r="D189" s="13" t="str">
        <f t="shared" si="9"/>
        <v>PCH JOSÉ BARASUOL RIO CONCEIÇÃO</v>
      </c>
      <c r="E189" s="13" t="s">
        <v>382</v>
      </c>
      <c r="F189" s="13" t="str">
        <f t="shared" si="10"/>
        <v>PCH</v>
      </c>
      <c r="G189" s="7" t="s">
        <v>192</v>
      </c>
      <c r="H189" s="7" t="s">
        <v>190</v>
      </c>
      <c r="I189" s="7"/>
      <c r="J189" s="8">
        <v>41974</v>
      </c>
      <c r="K189" s="10">
        <v>41</v>
      </c>
      <c r="L189" s="10">
        <v>56</v>
      </c>
      <c r="M189" s="10">
        <v>78</v>
      </c>
      <c r="N189" s="9">
        <v>80</v>
      </c>
      <c r="O189" s="10">
        <v>69</v>
      </c>
      <c r="P189" s="10">
        <v>41</v>
      </c>
      <c r="Q189" s="11">
        <v>87</v>
      </c>
      <c r="R189" s="10">
        <v>62</v>
      </c>
      <c r="S189" s="10">
        <v>76</v>
      </c>
      <c r="T189" s="10">
        <v>33</v>
      </c>
      <c r="U189" s="10">
        <v>15</v>
      </c>
      <c r="V189" s="9">
        <v>90</v>
      </c>
      <c r="W189" s="17"/>
    </row>
    <row r="190" spans="1:23" s="2" customFormat="1" ht="11.25" x14ac:dyDescent="0.2">
      <c r="A190" s="6"/>
      <c r="B190" s="7">
        <v>74130000</v>
      </c>
      <c r="C190" s="7" t="s">
        <v>297</v>
      </c>
      <c r="D190" s="13" t="str">
        <f t="shared" si="9"/>
        <v xml:space="preserve">PCH MATA COBRA </v>
      </c>
      <c r="E190" s="13" t="str">
        <f t="shared" ref="E190:E208" si="15">TRIM(MID(D190,5,99))</f>
        <v>MATA COBRA</v>
      </c>
      <c r="F190" s="13" t="str">
        <f t="shared" si="10"/>
        <v>PCH</v>
      </c>
      <c r="G190" s="7" t="s">
        <v>189</v>
      </c>
      <c r="H190" s="7" t="s">
        <v>190</v>
      </c>
      <c r="I190" s="7" t="s">
        <v>298</v>
      </c>
      <c r="J190" s="8">
        <v>42217</v>
      </c>
      <c r="K190" s="9">
        <v>90</v>
      </c>
      <c r="L190" s="11">
        <v>87</v>
      </c>
      <c r="M190" s="11">
        <v>84</v>
      </c>
      <c r="N190" s="9">
        <v>95</v>
      </c>
      <c r="O190" s="9">
        <v>98</v>
      </c>
      <c r="P190" s="9">
        <v>91</v>
      </c>
      <c r="Q190" s="9">
        <v>92</v>
      </c>
      <c r="R190" s="9">
        <v>92</v>
      </c>
      <c r="S190" s="9">
        <v>94</v>
      </c>
      <c r="T190" s="9">
        <v>94</v>
      </c>
      <c r="U190" s="9">
        <v>95</v>
      </c>
      <c r="V190" s="9">
        <v>92</v>
      </c>
      <c r="W190" s="17"/>
    </row>
    <row r="191" spans="1:23" s="2" customFormat="1" ht="11.25" x14ac:dyDescent="0.2">
      <c r="A191" s="6"/>
      <c r="B191" s="7">
        <v>74130000</v>
      </c>
      <c r="C191" s="7" t="s">
        <v>297</v>
      </c>
      <c r="D191" s="13" t="str">
        <f t="shared" si="9"/>
        <v xml:space="preserve">PCH MATA COBRA </v>
      </c>
      <c r="E191" s="13" t="str">
        <f t="shared" si="15"/>
        <v>MATA COBRA</v>
      </c>
      <c r="F191" s="13" t="str">
        <f t="shared" si="10"/>
        <v>PCH</v>
      </c>
      <c r="G191" s="7" t="s">
        <v>194</v>
      </c>
      <c r="H191" s="7" t="s">
        <v>190</v>
      </c>
      <c r="I191" s="7" t="s">
        <v>298</v>
      </c>
      <c r="J191" s="8">
        <v>42217</v>
      </c>
      <c r="K191" s="9">
        <v>90</v>
      </c>
      <c r="L191" s="11">
        <v>87</v>
      </c>
      <c r="M191" s="11">
        <v>84</v>
      </c>
      <c r="N191" s="9">
        <v>95</v>
      </c>
      <c r="O191" s="9">
        <v>98</v>
      </c>
      <c r="P191" s="9">
        <v>91</v>
      </c>
      <c r="Q191" s="9">
        <v>92</v>
      </c>
      <c r="R191" s="9">
        <v>92</v>
      </c>
      <c r="S191" s="9">
        <v>94</v>
      </c>
      <c r="T191" s="9">
        <v>94</v>
      </c>
      <c r="U191" s="9">
        <v>95</v>
      </c>
      <c r="V191" s="9">
        <v>92</v>
      </c>
      <c r="W191" s="17"/>
    </row>
    <row r="192" spans="1:23" s="2" customFormat="1" ht="11.25" x14ac:dyDescent="0.2">
      <c r="A192" s="6"/>
      <c r="B192" s="7">
        <v>74120900</v>
      </c>
      <c r="C192" s="7" t="s">
        <v>299</v>
      </c>
      <c r="D192" s="13" t="str">
        <f t="shared" si="9"/>
        <v xml:space="preserve">PCH MATA COBRA </v>
      </c>
      <c r="E192" s="13" t="str">
        <f t="shared" si="15"/>
        <v>MATA COBRA</v>
      </c>
      <c r="F192" s="13" t="str">
        <f t="shared" si="10"/>
        <v>PCH</v>
      </c>
      <c r="G192" s="7" t="s">
        <v>189</v>
      </c>
      <c r="H192" s="7" t="s">
        <v>190</v>
      </c>
      <c r="I192" s="7" t="s">
        <v>298</v>
      </c>
      <c r="J192" s="8">
        <v>42217</v>
      </c>
      <c r="K192" s="9">
        <v>99</v>
      </c>
      <c r="L192" s="9">
        <v>98</v>
      </c>
      <c r="M192" s="11">
        <v>87</v>
      </c>
      <c r="N192" s="9">
        <v>100</v>
      </c>
      <c r="O192" s="9">
        <v>100</v>
      </c>
      <c r="P192" s="9">
        <v>99</v>
      </c>
      <c r="Q192" s="9">
        <v>99</v>
      </c>
      <c r="R192" s="9">
        <v>98</v>
      </c>
      <c r="S192" s="9">
        <v>100</v>
      </c>
      <c r="T192" s="9">
        <v>100</v>
      </c>
      <c r="U192" s="9">
        <v>100</v>
      </c>
      <c r="V192" s="9">
        <v>100</v>
      </c>
      <c r="W192" s="17"/>
    </row>
    <row r="193" spans="1:23" s="2" customFormat="1" ht="11.25" x14ac:dyDescent="0.2">
      <c r="A193" s="6"/>
      <c r="B193" s="7">
        <v>2853047</v>
      </c>
      <c r="C193" s="7" t="s">
        <v>299</v>
      </c>
      <c r="D193" s="13" t="str">
        <f t="shared" si="9"/>
        <v xml:space="preserve">PCH MATA COBRA </v>
      </c>
      <c r="E193" s="13" t="str">
        <f t="shared" si="15"/>
        <v>MATA COBRA</v>
      </c>
      <c r="F193" s="13" t="str">
        <f t="shared" si="10"/>
        <v>PCH</v>
      </c>
      <c r="G193" s="7" t="s">
        <v>192</v>
      </c>
      <c r="H193" s="7" t="s">
        <v>190</v>
      </c>
      <c r="I193" s="7"/>
      <c r="J193" s="8">
        <v>42217</v>
      </c>
      <c r="K193" s="9">
        <v>99</v>
      </c>
      <c r="L193" s="9">
        <v>98</v>
      </c>
      <c r="M193" s="11">
        <v>87</v>
      </c>
      <c r="N193" s="9">
        <v>100</v>
      </c>
      <c r="O193" s="9">
        <v>100</v>
      </c>
      <c r="P193" s="9">
        <v>99</v>
      </c>
      <c r="Q193" s="9">
        <v>99</v>
      </c>
      <c r="R193" s="9">
        <v>98</v>
      </c>
      <c r="S193" s="9">
        <v>100</v>
      </c>
      <c r="T193" s="9">
        <v>100</v>
      </c>
      <c r="U193" s="9">
        <v>100</v>
      </c>
      <c r="V193" s="9">
        <v>100</v>
      </c>
      <c r="W193" s="17"/>
    </row>
    <row r="194" spans="1:23" s="2" customFormat="1" ht="11.25" x14ac:dyDescent="0.2">
      <c r="A194" s="6"/>
      <c r="B194" s="7">
        <v>74120800</v>
      </c>
      <c r="C194" s="7" t="s">
        <v>300</v>
      </c>
      <c r="D194" s="13" t="str">
        <f t="shared" si="9"/>
        <v xml:space="preserve">PCH MATA COBRA  </v>
      </c>
      <c r="E194" s="13" t="str">
        <f t="shared" si="15"/>
        <v>MATA COBRA</v>
      </c>
      <c r="F194" s="13" t="str">
        <f t="shared" si="10"/>
        <v>PCH</v>
      </c>
      <c r="G194" s="7" t="s">
        <v>189</v>
      </c>
      <c r="H194" s="7" t="s">
        <v>190</v>
      </c>
      <c r="I194" s="7" t="s">
        <v>298</v>
      </c>
      <c r="J194" s="8">
        <v>42217</v>
      </c>
      <c r="K194" s="10">
        <v>0</v>
      </c>
      <c r="L194" s="10">
        <v>0</v>
      </c>
      <c r="M194" s="10">
        <v>0</v>
      </c>
      <c r="N194" s="10">
        <v>0</v>
      </c>
      <c r="O194" s="10">
        <v>0</v>
      </c>
      <c r="P194" s="10">
        <v>0</v>
      </c>
      <c r="Q194" s="10">
        <v>0</v>
      </c>
      <c r="R194" s="10">
        <v>0</v>
      </c>
      <c r="S194" s="10">
        <v>0</v>
      </c>
      <c r="T194" s="10">
        <v>0</v>
      </c>
      <c r="U194" s="10">
        <v>0</v>
      </c>
      <c r="V194" s="10">
        <v>0</v>
      </c>
      <c r="W194" s="17"/>
    </row>
    <row r="195" spans="1:23" s="2" customFormat="1" ht="11.25" x14ac:dyDescent="0.2">
      <c r="A195" s="6"/>
      <c r="B195" s="7">
        <v>74120800</v>
      </c>
      <c r="C195" s="7" t="s">
        <v>300</v>
      </c>
      <c r="D195" s="13" t="str">
        <f t="shared" ref="D195:D215" si="16">SUBSTITUTE(SUBSTITUTE(SUBSTITUTE(SUBSTITUTE(SUBSTITUTE(C195,"1",""),"2",""),"MONTANTE",""),"JUSANTE",""),"BARRAMENTO","")</f>
        <v xml:space="preserve">PCH MATA COBRA  </v>
      </c>
      <c r="E195" s="13" t="str">
        <f t="shared" si="15"/>
        <v>MATA COBRA</v>
      </c>
      <c r="F195" s="13" t="str">
        <f t="shared" ref="F195:F258" si="17">LEFT(C195,3)</f>
        <v>PCH</v>
      </c>
      <c r="G195" s="7" t="s">
        <v>194</v>
      </c>
      <c r="H195" s="7" t="s">
        <v>190</v>
      </c>
      <c r="I195" s="7" t="s">
        <v>298</v>
      </c>
      <c r="J195" s="8">
        <v>42217</v>
      </c>
      <c r="K195" s="9">
        <v>100</v>
      </c>
      <c r="L195" s="9">
        <v>99</v>
      </c>
      <c r="M195" s="11">
        <v>88</v>
      </c>
      <c r="N195" s="9">
        <v>100</v>
      </c>
      <c r="O195" s="9">
        <v>100</v>
      </c>
      <c r="P195" s="9">
        <v>100</v>
      </c>
      <c r="Q195" s="9">
        <v>100</v>
      </c>
      <c r="R195" s="9">
        <v>98</v>
      </c>
      <c r="S195" s="9">
        <v>100</v>
      </c>
      <c r="T195" s="9">
        <v>100</v>
      </c>
      <c r="U195" s="9">
        <v>100</v>
      </c>
      <c r="V195" s="9">
        <v>100</v>
      </c>
      <c r="W195" s="17"/>
    </row>
    <row r="196" spans="1:23" s="2" customFormat="1" ht="11.25" x14ac:dyDescent="0.2">
      <c r="A196" s="6"/>
      <c r="B196" s="7">
        <v>2852062</v>
      </c>
      <c r="C196" s="7" t="s">
        <v>300</v>
      </c>
      <c r="D196" s="13" t="str">
        <f t="shared" si="16"/>
        <v xml:space="preserve">PCH MATA COBRA  </v>
      </c>
      <c r="E196" s="13" t="str">
        <f t="shared" si="15"/>
        <v>MATA COBRA</v>
      </c>
      <c r="F196" s="13" t="str">
        <f t="shared" si="17"/>
        <v>PCH</v>
      </c>
      <c r="G196" s="7" t="s">
        <v>192</v>
      </c>
      <c r="H196" s="7" t="s">
        <v>190</v>
      </c>
      <c r="I196" s="7"/>
      <c r="J196" s="8">
        <v>42217</v>
      </c>
      <c r="K196" s="9">
        <v>100</v>
      </c>
      <c r="L196" s="9">
        <v>99</v>
      </c>
      <c r="M196" s="11">
        <v>88</v>
      </c>
      <c r="N196" s="9">
        <v>100</v>
      </c>
      <c r="O196" s="9">
        <v>100</v>
      </c>
      <c r="P196" s="9">
        <v>100</v>
      </c>
      <c r="Q196" s="9">
        <v>100</v>
      </c>
      <c r="R196" s="9">
        <v>98</v>
      </c>
      <c r="S196" s="9">
        <v>100</v>
      </c>
      <c r="T196" s="9">
        <v>100</v>
      </c>
      <c r="U196" s="9">
        <v>100</v>
      </c>
      <c r="V196" s="9">
        <v>100</v>
      </c>
      <c r="W196" s="17"/>
    </row>
    <row r="197" spans="1:23" s="2" customFormat="1" ht="11.25" x14ac:dyDescent="0.2">
      <c r="A197" s="6"/>
      <c r="B197" s="7">
        <v>74120700</v>
      </c>
      <c r="C197" s="7" t="s">
        <v>301</v>
      </c>
      <c r="D197" s="13" t="str">
        <f t="shared" si="16"/>
        <v xml:space="preserve">PCH MATA COBRA  </v>
      </c>
      <c r="E197" s="13" t="str">
        <f t="shared" si="15"/>
        <v>MATA COBRA</v>
      </c>
      <c r="F197" s="13" t="str">
        <f t="shared" si="17"/>
        <v>PCH</v>
      </c>
      <c r="G197" s="7" t="s">
        <v>189</v>
      </c>
      <c r="H197" s="7" t="s">
        <v>190</v>
      </c>
      <c r="I197" s="7" t="s">
        <v>298</v>
      </c>
      <c r="J197" s="8">
        <v>42217</v>
      </c>
      <c r="K197" s="9">
        <v>99</v>
      </c>
      <c r="L197" s="9">
        <v>98</v>
      </c>
      <c r="M197" s="11">
        <v>88</v>
      </c>
      <c r="N197" s="9">
        <v>99</v>
      </c>
      <c r="O197" s="9">
        <v>100</v>
      </c>
      <c r="P197" s="9">
        <v>100</v>
      </c>
      <c r="Q197" s="9">
        <v>99</v>
      </c>
      <c r="R197" s="9">
        <v>97</v>
      </c>
      <c r="S197" s="9">
        <v>100</v>
      </c>
      <c r="T197" s="9">
        <v>100</v>
      </c>
      <c r="U197" s="9">
        <v>100</v>
      </c>
      <c r="V197" s="9">
        <v>99</v>
      </c>
      <c r="W197" s="17"/>
    </row>
    <row r="198" spans="1:23" s="2" customFormat="1" ht="11.25" x14ac:dyDescent="0.2">
      <c r="A198" s="6"/>
      <c r="B198" s="7">
        <v>74120700</v>
      </c>
      <c r="C198" s="7" t="s">
        <v>301</v>
      </c>
      <c r="D198" s="13" t="str">
        <f t="shared" si="16"/>
        <v xml:space="preserve">PCH MATA COBRA  </v>
      </c>
      <c r="E198" s="13" t="str">
        <f t="shared" si="15"/>
        <v>MATA COBRA</v>
      </c>
      <c r="F198" s="13" t="str">
        <f t="shared" si="17"/>
        <v>PCH</v>
      </c>
      <c r="G198" s="7" t="s">
        <v>194</v>
      </c>
      <c r="H198" s="7" t="s">
        <v>190</v>
      </c>
      <c r="I198" s="7" t="s">
        <v>298</v>
      </c>
      <c r="J198" s="8">
        <v>42217</v>
      </c>
      <c r="K198" s="9">
        <v>99</v>
      </c>
      <c r="L198" s="9">
        <v>98</v>
      </c>
      <c r="M198" s="11">
        <v>88</v>
      </c>
      <c r="N198" s="9">
        <v>99</v>
      </c>
      <c r="O198" s="9">
        <v>100</v>
      </c>
      <c r="P198" s="9">
        <v>100</v>
      </c>
      <c r="Q198" s="9">
        <v>99</v>
      </c>
      <c r="R198" s="9">
        <v>97</v>
      </c>
      <c r="S198" s="9">
        <v>100</v>
      </c>
      <c r="T198" s="9">
        <v>100</v>
      </c>
      <c r="U198" s="9">
        <v>100</v>
      </c>
      <c r="V198" s="9">
        <v>99</v>
      </c>
      <c r="W198" s="17"/>
    </row>
    <row r="199" spans="1:23" s="2" customFormat="1" ht="11.25" x14ac:dyDescent="0.2">
      <c r="A199" s="6"/>
      <c r="B199" s="7">
        <v>2852063</v>
      </c>
      <c r="C199" s="7" t="s">
        <v>301</v>
      </c>
      <c r="D199" s="13" t="str">
        <f t="shared" si="16"/>
        <v xml:space="preserve">PCH MATA COBRA  </v>
      </c>
      <c r="E199" s="13" t="str">
        <f t="shared" si="15"/>
        <v>MATA COBRA</v>
      </c>
      <c r="F199" s="13" t="str">
        <f t="shared" si="17"/>
        <v>PCH</v>
      </c>
      <c r="G199" s="7" t="s">
        <v>192</v>
      </c>
      <c r="H199" s="7" t="s">
        <v>190</v>
      </c>
      <c r="I199" s="7"/>
      <c r="J199" s="8">
        <v>42217</v>
      </c>
      <c r="K199" s="9">
        <v>99</v>
      </c>
      <c r="L199" s="9">
        <v>98</v>
      </c>
      <c r="M199" s="11">
        <v>88</v>
      </c>
      <c r="N199" s="9">
        <v>99</v>
      </c>
      <c r="O199" s="9">
        <v>100</v>
      </c>
      <c r="P199" s="9">
        <v>100</v>
      </c>
      <c r="Q199" s="9">
        <v>99</v>
      </c>
      <c r="R199" s="9">
        <v>97</v>
      </c>
      <c r="S199" s="9">
        <v>100</v>
      </c>
      <c r="T199" s="9">
        <v>100</v>
      </c>
      <c r="U199" s="9">
        <v>100</v>
      </c>
      <c r="V199" s="9">
        <v>99</v>
      </c>
      <c r="W199" s="17"/>
    </row>
    <row r="200" spans="1:23" s="2" customFormat="1" ht="11.25" x14ac:dyDescent="0.2">
      <c r="A200" s="6"/>
      <c r="B200" s="7">
        <v>87510049</v>
      </c>
      <c r="C200" s="7" t="s">
        <v>302</v>
      </c>
      <c r="D200" s="13" t="str">
        <f t="shared" si="16"/>
        <v xml:space="preserve">PCH MORRINHOS </v>
      </c>
      <c r="E200" s="13" t="str">
        <f t="shared" si="15"/>
        <v>MORRINHOS</v>
      </c>
      <c r="F200" s="13" t="str">
        <f t="shared" si="17"/>
        <v>PCH</v>
      </c>
      <c r="G200" s="7" t="s">
        <v>189</v>
      </c>
      <c r="H200" s="7" t="s">
        <v>190</v>
      </c>
      <c r="I200" s="7" t="s">
        <v>303</v>
      </c>
      <c r="J200" s="8">
        <v>41640</v>
      </c>
      <c r="K200" s="9">
        <v>99</v>
      </c>
      <c r="L200" s="9">
        <v>99</v>
      </c>
      <c r="M200" s="9">
        <v>98</v>
      </c>
      <c r="N200" s="9">
        <v>98</v>
      </c>
      <c r="O200" s="9">
        <v>95</v>
      </c>
      <c r="P200" s="9">
        <v>91</v>
      </c>
      <c r="Q200" s="9">
        <v>99</v>
      </c>
      <c r="R200" s="9">
        <v>100</v>
      </c>
      <c r="S200" s="9">
        <v>90</v>
      </c>
      <c r="T200" s="9">
        <v>97</v>
      </c>
      <c r="U200" s="9">
        <v>100</v>
      </c>
      <c r="V200" s="9">
        <v>98</v>
      </c>
      <c r="W200" s="17"/>
    </row>
    <row r="201" spans="1:23" s="2" customFormat="1" ht="11.25" x14ac:dyDescent="0.2">
      <c r="A201" s="6"/>
      <c r="B201" s="7">
        <v>87510049</v>
      </c>
      <c r="C201" s="7" t="s">
        <v>302</v>
      </c>
      <c r="D201" s="13" t="str">
        <f t="shared" si="16"/>
        <v xml:space="preserve">PCH MORRINHOS </v>
      </c>
      <c r="E201" s="13" t="str">
        <f t="shared" si="15"/>
        <v>MORRINHOS</v>
      </c>
      <c r="F201" s="13" t="str">
        <f t="shared" si="17"/>
        <v>PCH</v>
      </c>
      <c r="G201" s="7" t="s">
        <v>194</v>
      </c>
      <c r="H201" s="7" t="s">
        <v>190</v>
      </c>
      <c r="I201" s="7" t="s">
        <v>303</v>
      </c>
      <c r="J201" s="8">
        <v>41640</v>
      </c>
      <c r="K201" s="9">
        <v>99</v>
      </c>
      <c r="L201" s="9">
        <v>99</v>
      </c>
      <c r="M201" s="9">
        <v>98</v>
      </c>
      <c r="N201" s="9">
        <v>98</v>
      </c>
      <c r="O201" s="9">
        <v>95</v>
      </c>
      <c r="P201" s="9">
        <v>91</v>
      </c>
      <c r="Q201" s="9">
        <v>99</v>
      </c>
      <c r="R201" s="9">
        <v>100</v>
      </c>
      <c r="S201" s="9">
        <v>90</v>
      </c>
      <c r="T201" s="9">
        <v>97</v>
      </c>
      <c r="U201" s="9">
        <v>100</v>
      </c>
      <c r="V201" s="9">
        <v>98</v>
      </c>
      <c r="W201" s="17"/>
    </row>
    <row r="202" spans="1:23" s="2" customFormat="1" ht="11.25" x14ac:dyDescent="0.2">
      <c r="A202" s="6"/>
      <c r="B202" s="7">
        <v>3051047</v>
      </c>
      <c r="C202" s="7" t="s">
        <v>302</v>
      </c>
      <c r="D202" s="13" t="str">
        <f t="shared" si="16"/>
        <v xml:space="preserve">PCH MORRINHOS </v>
      </c>
      <c r="E202" s="13" t="str">
        <f t="shared" si="15"/>
        <v>MORRINHOS</v>
      </c>
      <c r="F202" s="13" t="str">
        <f t="shared" si="17"/>
        <v>PCH</v>
      </c>
      <c r="G202" s="7" t="s">
        <v>192</v>
      </c>
      <c r="H202" s="7" t="s">
        <v>190</v>
      </c>
      <c r="I202" s="7"/>
      <c r="J202" s="8">
        <v>41640</v>
      </c>
      <c r="K202" s="9">
        <v>99</v>
      </c>
      <c r="L202" s="9">
        <v>99</v>
      </c>
      <c r="M202" s="9">
        <v>98</v>
      </c>
      <c r="N202" s="9">
        <v>98</v>
      </c>
      <c r="O202" s="9">
        <v>95</v>
      </c>
      <c r="P202" s="9">
        <v>91</v>
      </c>
      <c r="Q202" s="9">
        <v>99</v>
      </c>
      <c r="R202" s="9">
        <v>100</v>
      </c>
      <c r="S202" s="9">
        <v>90</v>
      </c>
      <c r="T202" s="9">
        <v>97</v>
      </c>
      <c r="U202" s="9">
        <v>100</v>
      </c>
      <c r="V202" s="9">
        <v>98</v>
      </c>
      <c r="W202" s="17"/>
    </row>
    <row r="203" spans="1:23" s="2" customFormat="1" ht="11.25" x14ac:dyDescent="0.2">
      <c r="A203" s="6"/>
      <c r="B203" s="7">
        <v>87510047</v>
      </c>
      <c r="C203" s="7" t="s">
        <v>304</v>
      </c>
      <c r="D203" s="13" t="str">
        <f t="shared" si="16"/>
        <v xml:space="preserve">PCH MORRINHOS </v>
      </c>
      <c r="E203" s="13" t="str">
        <f t="shared" si="15"/>
        <v>MORRINHOS</v>
      </c>
      <c r="F203" s="13" t="str">
        <f t="shared" si="17"/>
        <v>PCH</v>
      </c>
      <c r="G203" s="7" t="s">
        <v>189</v>
      </c>
      <c r="H203" s="7" t="s">
        <v>190</v>
      </c>
      <c r="I203" s="7" t="s">
        <v>303</v>
      </c>
      <c r="J203" s="8">
        <v>41640</v>
      </c>
      <c r="K203" s="9">
        <v>98</v>
      </c>
      <c r="L203" s="9">
        <v>96</v>
      </c>
      <c r="M203" s="9">
        <v>97</v>
      </c>
      <c r="N203" s="9">
        <v>99</v>
      </c>
      <c r="O203" s="9">
        <v>93</v>
      </c>
      <c r="P203" s="9">
        <v>96</v>
      </c>
      <c r="Q203" s="9">
        <v>98</v>
      </c>
      <c r="R203" s="9">
        <v>100</v>
      </c>
      <c r="S203" s="9">
        <v>100</v>
      </c>
      <c r="T203" s="9">
        <v>99</v>
      </c>
      <c r="U203" s="9">
        <v>98</v>
      </c>
      <c r="V203" s="9">
        <v>99</v>
      </c>
      <c r="W203" s="17"/>
    </row>
    <row r="204" spans="1:23" s="2" customFormat="1" ht="11.25" x14ac:dyDescent="0.2">
      <c r="A204" s="6"/>
      <c r="B204" s="7">
        <v>86213000</v>
      </c>
      <c r="C204" s="7" t="s">
        <v>305</v>
      </c>
      <c r="D204" s="13" t="str">
        <f t="shared" si="16"/>
        <v xml:space="preserve">PCH PALANQUINHO </v>
      </c>
      <c r="E204" s="13" t="str">
        <f t="shared" si="15"/>
        <v>PALANQUINHO</v>
      </c>
      <c r="F204" s="13" t="str">
        <f t="shared" si="17"/>
        <v>PCH</v>
      </c>
      <c r="G204" s="7" t="s">
        <v>189</v>
      </c>
      <c r="H204" s="7" t="s">
        <v>190</v>
      </c>
      <c r="I204" s="7" t="s">
        <v>220</v>
      </c>
      <c r="J204" s="8">
        <v>40087</v>
      </c>
      <c r="K204" s="10">
        <v>27</v>
      </c>
      <c r="L204" s="10">
        <v>21</v>
      </c>
      <c r="M204" s="10">
        <v>48</v>
      </c>
      <c r="N204" s="10">
        <v>11</v>
      </c>
      <c r="O204" s="10">
        <v>40</v>
      </c>
      <c r="P204" s="10">
        <v>35</v>
      </c>
      <c r="Q204" s="10">
        <v>0</v>
      </c>
      <c r="R204" s="10">
        <v>0</v>
      </c>
      <c r="S204" s="9">
        <v>80</v>
      </c>
      <c r="T204" s="9">
        <v>100</v>
      </c>
      <c r="U204" s="9">
        <v>97</v>
      </c>
      <c r="V204" s="9">
        <v>99</v>
      </c>
      <c r="W204" s="17"/>
    </row>
    <row r="205" spans="1:23" s="2" customFormat="1" ht="11.25" x14ac:dyDescent="0.2">
      <c r="A205" s="6"/>
      <c r="B205" s="7">
        <v>86213000</v>
      </c>
      <c r="C205" s="7" t="s">
        <v>305</v>
      </c>
      <c r="D205" s="13" t="str">
        <f t="shared" si="16"/>
        <v xml:space="preserve">PCH PALANQUINHO </v>
      </c>
      <c r="E205" s="13" t="str">
        <f t="shared" si="15"/>
        <v>PALANQUINHO</v>
      </c>
      <c r="F205" s="13" t="str">
        <f t="shared" si="17"/>
        <v>PCH</v>
      </c>
      <c r="G205" s="7" t="s">
        <v>194</v>
      </c>
      <c r="H205" s="7" t="s">
        <v>190</v>
      </c>
      <c r="I205" s="7" t="s">
        <v>220</v>
      </c>
      <c r="J205" s="8">
        <v>40087</v>
      </c>
      <c r="K205" s="10">
        <v>27</v>
      </c>
      <c r="L205" s="10">
        <v>21</v>
      </c>
      <c r="M205" s="10">
        <v>48</v>
      </c>
      <c r="N205" s="10">
        <v>11</v>
      </c>
      <c r="O205" s="10">
        <v>40</v>
      </c>
      <c r="P205" s="10">
        <v>35</v>
      </c>
      <c r="Q205" s="10">
        <v>0</v>
      </c>
      <c r="R205" s="10">
        <v>0</v>
      </c>
      <c r="S205" s="9">
        <v>80</v>
      </c>
      <c r="T205" s="9">
        <v>100</v>
      </c>
      <c r="U205" s="9">
        <v>97</v>
      </c>
      <c r="V205" s="9">
        <v>99</v>
      </c>
      <c r="W205" s="17"/>
    </row>
    <row r="206" spans="1:23" s="2" customFormat="1" ht="11.25" x14ac:dyDescent="0.2">
      <c r="A206" s="6"/>
      <c r="B206" s="7">
        <v>86210900</v>
      </c>
      <c r="C206" s="7" t="s">
        <v>306</v>
      </c>
      <c r="D206" s="13" t="str">
        <f t="shared" si="16"/>
        <v xml:space="preserve">PCH PALANQUINHO </v>
      </c>
      <c r="E206" s="13" t="str">
        <f t="shared" si="15"/>
        <v>PALANQUINHO</v>
      </c>
      <c r="F206" s="13" t="str">
        <f t="shared" si="17"/>
        <v>PCH</v>
      </c>
      <c r="G206" s="7" t="s">
        <v>189</v>
      </c>
      <c r="H206" s="7" t="s">
        <v>190</v>
      </c>
      <c r="I206" s="7" t="s">
        <v>220</v>
      </c>
      <c r="J206" s="8">
        <v>40695</v>
      </c>
      <c r="K206" s="11">
        <v>84</v>
      </c>
      <c r="L206" s="10">
        <v>0</v>
      </c>
      <c r="M206" s="10">
        <v>0</v>
      </c>
      <c r="N206" s="10">
        <v>0</v>
      </c>
      <c r="O206" s="10">
        <v>1</v>
      </c>
      <c r="P206" s="10">
        <v>67</v>
      </c>
      <c r="Q206" s="10">
        <v>69</v>
      </c>
      <c r="R206" s="10">
        <v>66</v>
      </c>
      <c r="S206" s="10">
        <v>66</v>
      </c>
      <c r="T206" s="10">
        <v>64</v>
      </c>
      <c r="U206" s="10">
        <v>67</v>
      </c>
      <c r="V206" s="10">
        <v>66</v>
      </c>
      <c r="W206" s="17"/>
    </row>
    <row r="207" spans="1:23" s="2" customFormat="1" ht="11.25" x14ac:dyDescent="0.2">
      <c r="A207" s="6"/>
      <c r="B207" s="7">
        <v>2850032</v>
      </c>
      <c r="C207" s="7" t="s">
        <v>306</v>
      </c>
      <c r="D207" s="13" t="str">
        <f t="shared" si="16"/>
        <v xml:space="preserve">PCH PALANQUINHO </v>
      </c>
      <c r="E207" s="13" t="str">
        <f t="shared" si="15"/>
        <v>PALANQUINHO</v>
      </c>
      <c r="F207" s="13" t="str">
        <f t="shared" si="17"/>
        <v>PCH</v>
      </c>
      <c r="G207" s="7" t="s">
        <v>192</v>
      </c>
      <c r="H207" s="7" t="s">
        <v>190</v>
      </c>
      <c r="I207" s="7"/>
      <c r="J207" s="8">
        <v>40695</v>
      </c>
      <c r="K207" s="11">
        <v>84</v>
      </c>
      <c r="L207" s="10">
        <v>0</v>
      </c>
      <c r="M207" s="10">
        <v>0</v>
      </c>
      <c r="N207" s="10">
        <v>0</v>
      </c>
      <c r="O207" s="10">
        <v>1</v>
      </c>
      <c r="P207" s="10">
        <v>67</v>
      </c>
      <c r="Q207" s="10">
        <v>69</v>
      </c>
      <c r="R207" s="10">
        <v>66</v>
      </c>
      <c r="S207" s="10">
        <v>66</v>
      </c>
      <c r="T207" s="10">
        <v>64</v>
      </c>
      <c r="U207" s="10">
        <v>67</v>
      </c>
      <c r="V207" s="10">
        <v>66</v>
      </c>
      <c r="W207" s="17"/>
    </row>
    <row r="208" spans="1:23" s="2" customFormat="1" ht="11.25" x14ac:dyDescent="0.2">
      <c r="A208" s="6"/>
      <c r="B208" s="7">
        <v>75120000</v>
      </c>
      <c r="C208" s="7" t="s">
        <v>307</v>
      </c>
      <c r="D208" s="13" t="str">
        <f t="shared" si="16"/>
        <v xml:space="preserve">PCH PASSO DE AJURICABA </v>
      </c>
      <c r="E208" s="13" t="str">
        <f t="shared" si="15"/>
        <v>PASSO DE AJURICABA</v>
      </c>
      <c r="F208" s="13" t="str">
        <f t="shared" si="17"/>
        <v>PCH</v>
      </c>
      <c r="G208" s="7" t="s">
        <v>189</v>
      </c>
      <c r="H208" s="7" t="s">
        <v>190</v>
      </c>
      <c r="I208" s="7" t="s">
        <v>291</v>
      </c>
      <c r="J208" s="8">
        <v>43435</v>
      </c>
      <c r="K208" s="10">
        <v>0</v>
      </c>
      <c r="L208" s="10">
        <v>0</v>
      </c>
      <c r="M208" s="10">
        <v>59</v>
      </c>
      <c r="N208" s="9">
        <v>100</v>
      </c>
      <c r="O208" s="9">
        <v>100</v>
      </c>
      <c r="P208" s="9">
        <v>100</v>
      </c>
      <c r="Q208" s="9">
        <v>100</v>
      </c>
      <c r="R208" s="9">
        <v>100</v>
      </c>
      <c r="S208" s="9">
        <v>100</v>
      </c>
      <c r="T208" s="9">
        <v>100</v>
      </c>
      <c r="U208" s="9">
        <v>100</v>
      </c>
      <c r="V208" s="9">
        <v>100</v>
      </c>
      <c r="W208" s="17"/>
    </row>
    <row r="209" spans="1:23" s="2" customFormat="1" ht="11.25" x14ac:dyDescent="0.2">
      <c r="A209" s="6"/>
      <c r="B209" s="7">
        <v>75155010</v>
      </c>
      <c r="C209" s="7" t="s">
        <v>308</v>
      </c>
      <c r="D209" s="13" t="str">
        <f t="shared" si="16"/>
        <v xml:space="preserve">PCH PASSO DO AJURICABA </v>
      </c>
      <c r="E209" s="13" t="s">
        <v>384</v>
      </c>
      <c r="F209" s="13" t="str">
        <f t="shared" si="17"/>
        <v>PCH</v>
      </c>
      <c r="G209" s="7" t="s">
        <v>189</v>
      </c>
      <c r="H209" s="7" t="s">
        <v>190</v>
      </c>
      <c r="I209" s="7" t="s">
        <v>291</v>
      </c>
      <c r="J209" s="8">
        <v>43435</v>
      </c>
      <c r="K209" s="10">
        <v>0</v>
      </c>
      <c r="L209" s="10">
        <v>0</v>
      </c>
      <c r="M209" s="10">
        <v>45</v>
      </c>
      <c r="N209" s="10">
        <v>66</v>
      </c>
      <c r="O209" s="9">
        <v>100</v>
      </c>
      <c r="P209" s="9">
        <v>100</v>
      </c>
      <c r="Q209" s="9">
        <v>100</v>
      </c>
      <c r="R209" s="9">
        <v>100</v>
      </c>
      <c r="S209" s="9">
        <v>100</v>
      </c>
      <c r="T209" s="10">
        <v>67</v>
      </c>
      <c r="U209" s="9">
        <v>100</v>
      </c>
      <c r="V209" s="9">
        <v>100</v>
      </c>
      <c r="W209" s="17"/>
    </row>
    <row r="210" spans="1:23" s="2" customFormat="1" ht="11.25" x14ac:dyDescent="0.2">
      <c r="A210" s="6"/>
      <c r="B210" s="7">
        <v>75155010</v>
      </c>
      <c r="C210" s="7" t="s">
        <v>308</v>
      </c>
      <c r="D210" s="13" t="str">
        <f t="shared" si="16"/>
        <v xml:space="preserve">PCH PASSO DO AJURICABA </v>
      </c>
      <c r="E210" s="13" t="s">
        <v>384</v>
      </c>
      <c r="F210" s="13" t="str">
        <f t="shared" si="17"/>
        <v>PCH</v>
      </c>
      <c r="G210" s="7" t="s">
        <v>194</v>
      </c>
      <c r="H210" s="7" t="s">
        <v>190</v>
      </c>
      <c r="I210" s="7" t="s">
        <v>291</v>
      </c>
      <c r="J210" s="8">
        <v>43435</v>
      </c>
      <c r="K210" s="10">
        <v>0</v>
      </c>
      <c r="L210" s="10">
        <v>0</v>
      </c>
      <c r="M210" s="10">
        <v>45</v>
      </c>
      <c r="N210" s="10">
        <v>66</v>
      </c>
      <c r="O210" s="9">
        <v>100</v>
      </c>
      <c r="P210" s="9">
        <v>100</v>
      </c>
      <c r="Q210" s="9">
        <v>100</v>
      </c>
      <c r="R210" s="9">
        <v>100</v>
      </c>
      <c r="S210" s="9">
        <v>100</v>
      </c>
      <c r="T210" s="10">
        <v>67</v>
      </c>
      <c r="U210" s="9">
        <v>100</v>
      </c>
      <c r="V210" s="9">
        <v>100</v>
      </c>
      <c r="W210" s="17"/>
    </row>
    <row r="211" spans="1:23" s="2" customFormat="1" ht="11.25" x14ac:dyDescent="0.2">
      <c r="A211" s="6"/>
      <c r="B211" s="7">
        <v>2853051</v>
      </c>
      <c r="C211" s="7" t="s">
        <v>308</v>
      </c>
      <c r="D211" s="13" t="str">
        <f t="shared" si="16"/>
        <v xml:space="preserve">PCH PASSO DO AJURICABA </v>
      </c>
      <c r="E211" s="13" t="s">
        <v>384</v>
      </c>
      <c r="F211" s="13" t="str">
        <f t="shared" si="17"/>
        <v>PCH</v>
      </c>
      <c r="G211" s="7" t="s">
        <v>192</v>
      </c>
      <c r="H211" s="7" t="s">
        <v>190</v>
      </c>
      <c r="I211" s="7"/>
      <c r="J211" s="8">
        <v>43435</v>
      </c>
      <c r="K211" s="10">
        <v>0</v>
      </c>
      <c r="L211" s="10">
        <v>0</v>
      </c>
      <c r="M211" s="10">
        <v>45</v>
      </c>
      <c r="N211" s="10">
        <v>66</v>
      </c>
      <c r="O211" s="9">
        <v>100</v>
      </c>
      <c r="P211" s="9">
        <v>100</v>
      </c>
      <c r="Q211" s="9">
        <v>100</v>
      </c>
      <c r="R211" s="9">
        <v>100</v>
      </c>
      <c r="S211" s="9">
        <v>100</v>
      </c>
      <c r="T211" s="10">
        <v>67</v>
      </c>
      <c r="U211" s="9">
        <v>100</v>
      </c>
      <c r="V211" s="9">
        <v>100</v>
      </c>
      <c r="W211" s="17"/>
    </row>
    <row r="212" spans="1:23" s="2" customFormat="1" ht="11.25" x14ac:dyDescent="0.2">
      <c r="A212" s="6"/>
      <c r="B212" s="7">
        <v>87120000</v>
      </c>
      <c r="C212" s="7" t="s">
        <v>309</v>
      </c>
      <c r="D212" s="13" t="str">
        <f t="shared" si="16"/>
        <v xml:space="preserve">PCH PASSO DO INFERNO </v>
      </c>
      <c r="E212" s="13" t="str">
        <f>TRIM(MID(D212,5,99))</f>
        <v>PASSO DO INFERNO</v>
      </c>
      <c r="F212" s="13" t="str">
        <f t="shared" si="17"/>
        <v>PCH</v>
      </c>
      <c r="G212" s="7" t="s">
        <v>189</v>
      </c>
      <c r="H212" s="7" t="s">
        <v>190</v>
      </c>
      <c r="I212" s="7" t="s">
        <v>205</v>
      </c>
      <c r="J212" s="8">
        <v>41334</v>
      </c>
      <c r="K212" s="10">
        <v>0</v>
      </c>
      <c r="L212" s="10">
        <v>0</v>
      </c>
      <c r="M212" s="10">
        <v>0</v>
      </c>
      <c r="N212" s="10">
        <v>0</v>
      </c>
      <c r="O212" s="10">
        <v>3</v>
      </c>
      <c r="P212" s="10">
        <v>0</v>
      </c>
      <c r="Q212" s="10">
        <v>0</v>
      </c>
      <c r="R212" s="10">
        <v>0</v>
      </c>
      <c r="S212" s="10">
        <v>0</v>
      </c>
      <c r="T212" s="10">
        <v>0</v>
      </c>
      <c r="U212" s="10">
        <v>0</v>
      </c>
      <c r="V212" s="10">
        <v>0</v>
      </c>
      <c r="W212" s="17"/>
    </row>
    <row r="213" spans="1:23" s="2" customFormat="1" ht="11.25" x14ac:dyDescent="0.2">
      <c r="A213" s="6"/>
      <c r="B213" s="7">
        <v>2950070</v>
      </c>
      <c r="C213" s="7" t="s">
        <v>309</v>
      </c>
      <c r="D213" s="13" t="str">
        <f t="shared" si="16"/>
        <v xml:space="preserve">PCH PASSO DO INFERNO </v>
      </c>
      <c r="E213" s="13" t="str">
        <f>TRIM(MID(D213,5,99))</f>
        <v>PASSO DO INFERNO</v>
      </c>
      <c r="F213" s="13" t="str">
        <f t="shared" si="17"/>
        <v>PCH</v>
      </c>
      <c r="G213" s="7" t="s">
        <v>192</v>
      </c>
      <c r="H213" s="7" t="s">
        <v>190</v>
      </c>
      <c r="I213" s="7"/>
      <c r="J213" s="8">
        <v>41334</v>
      </c>
      <c r="K213" s="10">
        <v>0</v>
      </c>
      <c r="L213" s="10">
        <v>0</v>
      </c>
      <c r="M213" s="10">
        <v>0</v>
      </c>
      <c r="N213" s="10">
        <v>0</v>
      </c>
      <c r="O213" s="10">
        <v>3</v>
      </c>
      <c r="P213" s="10">
        <v>0</v>
      </c>
      <c r="Q213" s="10">
        <v>0</v>
      </c>
      <c r="R213" s="10">
        <v>0</v>
      </c>
      <c r="S213" s="10">
        <v>0</v>
      </c>
      <c r="T213" s="10">
        <v>0</v>
      </c>
      <c r="U213" s="10">
        <v>0</v>
      </c>
      <c r="V213" s="10">
        <v>0</v>
      </c>
      <c r="W213" s="17"/>
    </row>
    <row r="214" spans="1:23" s="2" customFormat="1" ht="11.25" x14ac:dyDescent="0.2">
      <c r="A214" s="6"/>
      <c r="B214" s="7">
        <v>87120100</v>
      </c>
      <c r="C214" s="7" t="s">
        <v>310</v>
      </c>
      <c r="D214" s="13" t="str">
        <f t="shared" si="16"/>
        <v xml:space="preserve">PCH PASSO DO INFERNO </v>
      </c>
      <c r="E214" s="13" t="str">
        <f>TRIM(MID(D214,5,99))</f>
        <v>PASSO DO INFERNO</v>
      </c>
      <c r="F214" s="13" t="str">
        <f t="shared" si="17"/>
        <v>PCH</v>
      </c>
      <c r="G214" s="7" t="s">
        <v>189</v>
      </c>
      <c r="H214" s="7" t="s">
        <v>190</v>
      </c>
      <c r="I214" s="7" t="s">
        <v>205</v>
      </c>
      <c r="J214" s="8">
        <v>41334</v>
      </c>
      <c r="K214" s="10">
        <v>0</v>
      </c>
      <c r="L214" s="10">
        <v>0</v>
      </c>
      <c r="M214" s="10">
        <v>0</v>
      </c>
      <c r="N214" s="10">
        <v>0</v>
      </c>
      <c r="O214" s="10">
        <v>0</v>
      </c>
      <c r="P214" s="10">
        <v>0</v>
      </c>
      <c r="Q214" s="10">
        <v>0</v>
      </c>
      <c r="R214" s="10">
        <v>0</v>
      </c>
      <c r="S214" s="10">
        <v>0</v>
      </c>
      <c r="T214" s="10">
        <v>0</v>
      </c>
      <c r="U214" s="10">
        <v>0</v>
      </c>
      <c r="V214" s="10">
        <v>0</v>
      </c>
      <c r="W214" s="17"/>
    </row>
    <row r="215" spans="1:23" s="2" customFormat="1" ht="11.25" x14ac:dyDescent="0.2">
      <c r="A215" s="6"/>
      <c r="B215" s="7">
        <v>87120100</v>
      </c>
      <c r="C215" s="7" t="s">
        <v>310</v>
      </c>
      <c r="D215" s="13" t="str">
        <f t="shared" si="16"/>
        <v xml:space="preserve">PCH PASSO DO INFERNO </v>
      </c>
      <c r="E215" s="13" t="str">
        <f>TRIM(MID(D215,5,99))</f>
        <v>PASSO DO INFERNO</v>
      </c>
      <c r="F215" s="13" t="str">
        <f t="shared" si="17"/>
        <v>PCH</v>
      </c>
      <c r="G215" s="7" t="s">
        <v>194</v>
      </c>
      <c r="H215" s="7" t="s">
        <v>190</v>
      </c>
      <c r="I215" s="7" t="s">
        <v>205</v>
      </c>
      <c r="J215" s="8">
        <v>41334</v>
      </c>
      <c r="K215" s="10">
        <v>0</v>
      </c>
      <c r="L215" s="10">
        <v>0</v>
      </c>
      <c r="M215" s="10">
        <v>0</v>
      </c>
      <c r="N215" s="10">
        <v>0</v>
      </c>
      <c r="O215" s="10">
        <v>0</v>
      </c>
      <c r="P215" s="10">
        <v>0</v>
      </c>
      <c r="Q215" s="10">
        <v>0</v>
      </c>
      <c r="R215" s="10">
        <v>0</v>
      </c>
      <c r="S215" s="10">
        <v>0</v>
      </c>
      <c r="T215" s="10">
        <v>0</v>
      </c>
      <c r="U215" s="10">
        <v>0</v>
      </c>
      <c r="V215" s="10">
        <v>0</v>
      </c>
      <c r="W215" s="17"/>
    </row>
    <row r="216" spans="1:23" s="2" customFormat="1" ht="11.25" x14ac:dyDescent="0.2">
      <c r="A216" s="6"/>
      <c r="B216" s="7">
        <v>85180000</v>
      </c>
      <c r="C216" s="7" t="s">
        <v>311</v>
      </c>
      <c r="D216" s="13" t="s">
        <v>413</v>
      </c>
      <c r="E216" s="13" t="s">
        <v>400</v>
      </c>
      <c r="F216" s="13" t="str">
        <f t="shared" si="17"/>
        <v>UHE</v>
      </c>
      <c r="G216" s="7" t="s">
        <v>189</v>
      </c>
      <c r="H216" s="7" t="s">
        <v>190</v>
      </c>
      <c r="I216" s="7" t="s">
        <v>312</v>
      </c>
      <c r="J216" s="8">
        <v>21094</v>
      </c>
      <c r="K216" s="10">
        <v>0</v>
      </c>
      <c r="L216" s="10">
        <v>0</v>
      </c>
      <c r="M216" s="10">
        <v>0</v>
      </c>
      <c r="N216" s="10">
        <v>0</v>
      </c>
      <c r="O216" s="10">
        <v>0</v>
      </c>
      <c r="P216" s="10">
        <v>0</v>
      </c>
      <c r="Q216" s="10">
        <v>0</v>
      </c>
      <c r="R216" s="10">
        <v>0</v>
      </c>
      <c r="S216" s="10">
        <v>0</v>
      </c>
      <c r="T216" s="10">
        <v>0</v>
      </c>
      <c r="U216" s="10">
        <v>0</v>
      </c>
      <c r="V216" s="10">
        <v>0</v>
      </c>
      <c r="W216" s="17"/>
    </row>
    <row r="217" spans="1:23" s="2" customFormat="1" ht="11.25" x14ac:dyDescent="0.2">
      <c r="A217" s="6"/>
      <c r="B217" s="7">
        <v>85180000</v>
      </c>
      <c r="C217" s="7" t="s">
        <v>311</v>
      </c>
      <c r="D217" s="13" t="s">
        <v>413</v>
      </c>
      <c r="E217" s="13" t="s">
        <v>400</v>
      </c>
      <c r="F217" s="13" t="str">
        <f t="shared" si="17"/>
        <v>UHE</v>
      </c>
      <c r="G217" s="7" t="s">
        <v>194</v>
      </c>
      <c r="H217" s="7" t="s">
        <v>190</v>
      </c>
      <c r="I217" s="7" t="s">
        <v>312</v>
      </c>
      <c r="J217" s="8">
        <v>21094</v>
      </c>
      <c r="K217" s="10">
        <v>0</v>
      </c>
      <c r="L217" s="10">
        <v>0</v>
      </c>
      <c r="M217" s="10">
        <v>0</v>
      </c>
      <c r="N217" s="10">
        <v>0</v>
      </c>
      <c r="O217" s="10">
        <v>0</v>
      </c>
      <c r="P217" s="10">
        <v>0</v>
      </c>
      <c r="Q217" s="10">
        <v>0</v>
      </c>
      <c r="R217" s="10">
        <v>0</v>
      </c>
      <c r="S217" s="10">
        <v>0</v>
      </c>
      <c r="T217" s="10">
        <v>0</v>
      </c>
      <c r="U217" s="10">
        <v>0</v>
      </c>
      <c r="V217" s="10">
        <v>0</v>
      </c>
      <c r="W217" s="17"/>
    </row>
    <row r="218" spans="1:23" s="2" customFormat="1" ht="11.25" x14ac:dyDescent="0.2">
      <c r="A218" s="6"/>
      <c r="B218" s="7">
        <v>2853011</v>
      </c>
      <c r="C218" s="7" t="s">
        <v>311</v>
      </c>
      <c r="D218" s="13" t="s">
        <v>413</v>
      </c>
      <c r="E218" s="13" t="s">
        <v>400</v>
      </c>
      <c r="F218" s="13" t="str">
        <f t="shared" si="17"/>
        <v>UHE</v>
      </c>
      <c r="G218" s="7" t="s">
        <v>192</v>
      </c>
      <c r="H218" s="7" t="s">
        <v>190</v>
      </c>
      <c r="I218" s="7"/>
      <c r="J218" s="8">
        <v>21094</v>
      </c>
      <c r="K218" s="10">
        <v>0</v>
      </c>
      <c r="L218" s="10">
        <v>0</v>
      </c>
      <c r="M218" s="10">
        <v>0</v>
      </c>
      <c r="N218" s="10">
        <v>0</v>
      </c>
      <c r="O218" s="10">
        <v>0</v>
      </c>
      <c r="P218" s="10">
        <v>0</v>
      </c>
      <c r="Q218" s="10">
        <v>0</v>
      </c>
      <c r="R218" s="10">
        <v>0</v>
      </c>
      <c r="S218" s="10">
        <v>0</v>
      </c>
      <c r="T218" s="10">
        <v>0</v>
      </c>
      <c r="U218" s="10">
        <v>0</v>
      </c>
      <c r="V218" s="10">
        <v>0</v>
      </c>
      <c r="W218" s="17"/>
    </row>
    <row r="219" spans="1:23" s="2" customFormat="1" ht="11.25" x14ac:dyDescent="0.2">
      <c r="A219" s="6"/>
      <c r="B219" s="7">
        <v>85080001</v>
      </c>
      <c r="C219" s="7" t="s">
        <v>313</v>
      </c>
      <c r="D219" s="13" t="str">
        <f t="shared" ref="D219:D224" si="18">SUBSTITUTE(SUBSTITUTE(SUBSTITUTE(SUBSTITUTE(SUBSTITUTE(C219,"1",""),"2",""),"MONTANTE",""),"JUSANTE",""),"BARRAMENTO","")</f>
        <v xml:space="preserve">UHE PASSO REAL  </v>
      </c>
      <c r="E219" s="13" t="str">
        <f t="shared" ref="E219:E224" si="19">TRIM(MID(D219,5,99))</f>
        <v>PASSO REAL</v>
      </c>
      <c r="F219" s="13" t="str">
        <f t="shared" si="17"/>
        <v>UHE</v>
      </c>
      <c r="G219" s="7" t="s">
        <v>189</v>
      </c>
      <c r="H219" s="7" t="s">
        <v>190</v>
      </c>
      <c r="I219" s="7" t="s">
        <v>231</v>
      </c>
      <c r="J219" s="8">
        <v>26512</v>
      </c>
      <c r="K219" s="10">
        <v>8</v>
      </c>
      <c r="L219" s="10">
        <v>43</v>
      </c>
      <c r="M219" s="10">
        <v>30</v>
      </c>
      <c r="N219" s="10">
        <v>14</v>
      </c>
      <c r="O219" s="10">
        <v>13</v>
      </c>
      <c r="P219" s="10">
        <v>13</v>
      </c>
      <c r="Q219" s="10">
        <v>12</v>
      </c>
      <c r="R219" s="10">
        <v>17</v>
      </c>
      <c r="S219" s="10">
        <v>17</v>
      </c>
      <c r="T219" s="10">
        <v>10</v>
      </c>
      <c r="U219" s="10">
        <v>12</v>
      </c>
      <c r="V219" s="10">
        <v>16</v>
      </c>
      <c r="W219" s="17"/>
    </row>
    <row r="220" spans="1:23" s="2" customFormat="1" ht="11.25" x14ac:dyDescent="0.2">
      <c r="A220" s="6"/>
      <c r="B220" s="7">
        <v>85080001</v>
      </c>
      <c r="C220" s="7" t="s">
        <v>313</v>
      </c>
      <c r="D220" s="13" t="str">
        <f t="shared" si="18"/>
        <v xml:space="preserve">UHE PASSO REAL  </v>
      </c>
      <c r="E220" s="13" t="str">
        <f t="shared" si="19"/>
        <v>PASSO REAL</v>
      </c>
      <c r="F220" s="13" t="str">
        <f t="shared" si="17"/>
        <v>UHE</v>
      </c>
      <c r="G220" s="7" t="s">
        <v>194</v>
      </c>
      <c r="H220" s="7" t="s">
        <v>190</v>
      </c>
      <c r="I220" s="7" t="s">
        <v>231</v>
      </c>
      <c r="J220" s="8">
        <v>26512</v>
      </c>
      <c r="K220" s="10">
        <v>8</v>
      </c>
      <c r="L220" s="10">
        <v>43</v>
      </c>
      <c r="M220" s="10">
        <v>30</v>
      </c>
      <c r="N220" s="10">
        <v>14</v>
      </c>
      <c r="O220" s="10">
        <v>13</v>
      </c>
      <c r="P220" s="10">
        <v>13</v>
      </c>
      <c r="Q220" s="10">
        <v>12</v>
      </c>
      <c r="R220" s="10">
        <v>17</v>
      </c>
      <c r="S220" s="10">
        <v>17</v>
      </c>
      <c r="T220" s="10">
        <v>10</v>
      </c>
      <c r="U220" s="10">
        <v>12</v>
      </c>
      <c r="V220" s="10">
        <v>16</v>
      </c>
      <c r="W220" s="17"/>
    </row>
    <row r="221" spans="1:23" s="2" customFormat="1" ht="11.25" x14ac:dyDescent="0.2">
      <c r="A221" s="6"/>
      <c r="B221" s="7">
        <v>2852036</v>
      </c>
      <c r="C221" s="7" t="s">
        <v>313</v>
      </c>
      <c r="D221" s="13" t="str">
        <f t="shared" si="18"/>
        <v xml:space="preserve">UHE PASSO REAL  </v>
      </c>
      <c r="E221" s="13" t="str">
        <f t="shared" si="19"/>
        <v>PASSO REAL</v>
      </c>
      <c r="F221" s="13" t="str">
        <f t="shared" si="17"/>
        <v>UHE</v>
      </c>
      <c r="G221" s="7" t="s">
        <v>192</v>
      </c>
      <c r="H221" s="7" t="s">
        <v>190</v>
      </c>
      <c r="I221" s="7"/>
      <c r="J221" s="8">
        <v>26543</v>
      </c>
      <c r="K221" s="10">
        <v>8</v>
      </c>
      <c r="L221" s="10">
        <v>43</v>
      </c>
      <c r="M221" s="10">
        <v>30</v>
      </c>
      <c r="N221" s="10">
        <v>14</v>
      </c>
      <c r="O221" s="10">
        <v>13</v>
      </c>
      <c r="P221" s="10">
        <v>13</v>
      </c>
      <c r="Q221" s="10">
        <v>12</v>
      </c>
      <c r="R221" s="10">
        <v>17</v>
      </c>
      <c r="S221" s="10">
        <v>17</v>
      </c>
      <c r="T221" s="10">
        <v>10</v>
      </c>
      <c r="U221" s="10">
        <v>12</v>
      </c>
      <c r="V221" s="10">
        <v>16</v>
      </c>
      <c r="W221" s="17"/>
    </row>
    <row r="222" spans="1:23" s="2" customFormat="1" ht="11.25" x14ac:dyDescent="0.2">
      <c r="A222" s="6"/>
      <c r="B222" s="7">
        <v>85140000</v>
      </c>
      <c r="C222" s="7" t="s">
        <v>314</v>
      </c>
      <c r="D222" s="13" t="str">
        <f t="shared" si="18"/>
        <v xml:space="preserve">UHE PASSO REAL  </v>
      </c>
      <c r="E222" s="13" t="str">
        <f t="shared" si="19"/>
        <v>PASSO REAL</v>
      </c>
      <c r="F222" s="13" t="str">
        <f t="shared" si="17"/>
        <v>UHE</v>
      </c>
      <c r="G222" s="7" t="s">
        <v>189</v>
      </c>
      <c r="H222" s="7" t="s">
        <v>190</v>
      </c>
      <c r="I222" s="7" t="s">
        <v>231</v>
      </c>
      <c r="J222" s="8">
        <v>14977</v>
      </c>
      <c r="K222" s="10">
        <v>10</v>
      </c>
      <c r="L222" s="9">
        <v>95</v>
      </c>
      <c r="M222" s="9">
        <v>94</v>
      </c>
      <c r="N222" s="10">
        <v>54</v>
      </c>
      <c r="O222" s="9">
        <v>92</v>
      </c>
      <c r="P222" s="11">
        <v>85</v>
      </c>
      <c r="Q222" s="11">
        <v>86</v>
      </c>
      <c r="R222" s="10">
        <v>56</v>
      </c>
      <c r="S222" s="9">
        <v>92</v>
      </c>
      <c r="T222" s="9">
        <v>90</v>
      </c>
      <c r="U222" s="9">
        <v>91</v>
      </c>
      <c r="V222" s="10">
        <v>74</v>
      </c>
      <c r="W222" s="17"/>
    </row>
    <row r="223" spans="1:23" s="2" customFormat="1" ht="11.25" x14ac:dyDescent="0.2">
      <c r="A223" s="6"/>
      <c r="B223" s="7">
        <v>85140000</v>
      </c>
      <c r="C223" s="7" t="s">
        <v>314</v>
      </c>
      <c r="D223" s="13" t="str">
        <f t="shared" si="18"/>
        <v xml:space="preserve">UHE PASSO REAL  </v>
      </c>
      <c r="E223" s="13" t="str">
        <f t="shared" si="19"/>
        <v>PASSO REAL</v>
      </c>
      <c r="F223" s="13" t="str">
        <f t="shared" si="17"/>
        <v>UHE</v>
      </c>
      <c r="G223" s="7" t="s">
        <v>194</v>
      </c>
      <c r="H223" s="7" t="s">
        <v>190</v>
      </c>
      <c r="I223" s="7" t="s">
        <v>231</v>
      </c>
      <c r="J223" s="8">
        <v>41426</v>
      </c>
      <c r="K223" s="10">
        <v>10</v>
      </c>
      <c r="L223" s="9">
        <v>95</v>
      </c>
      <c r="M223" s="9">
        <v>94</v>
      </c>
      <c r="N223" s="10">
        <v>54</v>
      </c>
      <c r="O223" s="9">
        <v>92</v>
      </c>
      <c r="P223" s="11">
        <v>85</v>
      </c>
      <c r="Q223" s="11">
        <v>86</v>
      </c>
      <c r="R223" s="10">
        <v>56</v>
      </c>
      <c r="S223" s="9">
        <v>92</v>
      </c>
      <c r="T223" s="9">
        <v>90</v>
      </c>
      <c r="U223" s="9">
        <v>91</v>
      </c>
      <c r="V223" s="10">
        <v>74</v>
      </c>
      <c r="W223" s="17"/>
    </row>
    <row r="224" spans="1:23" s="2" customFormat="1" ht="11.25" x14ac:dyDescent="0.2">
      <c r="A224" s="6"/>
      <c r="B224" s="7">
        <v>2852019</v>
      </c>
      <c r="C224" s="7" t="s">
        <v>314</v>
      </c>
      <c r="D224" s="13" t="str">
        <f t="shared" si="18"/>
        <v xml:space="preserve">UHE PASSO REAL  </v>
      </c>
      <c r="E224" s="13" t="str">
        <f t="shared" si="19"/>
        <v>PASSO REAL</v>
      </c>
      <c r="F224" s="13" t="str">
        <f t="shared" si="17"/>
        <v>UHE</v>
      </c>
      <c r="G224" s="7" t="s">
        <v>192</v>
      </c>
      <c r="H224" s="7" t="s">
        <v>190</v>
      </c>
      <c r="I224" s="7"/>
      <c r="J224" s="8">
        <v>21641</v>
      </c>
      <c r="K224" s="10">
        <v>10</v>
      </c>
      <c r="L224" s="9">
        <v>95</v>
      </c>
      <c r="M224" s="9">
        <v>94</v>
      </c>
      <c r="N224" s="10">
        <v>54</v>
      </c>
      <c r="O224" s="9">
        <v>92</v>
      </c>
      <c r="P224" s="11">
        <v>85</v>
      </c>
      <c r="Q224" s="11">
        <v>86</v>
      </c>
      <c r="R224" s="10">
        <v>56</v>
      </c>
      <c r="S224" s="9">
        <v>92</v>
      </c>
      <c r="T224" s="9">
        <v>90</v>
      </c>
      <c r="U224" s="9">
        <v>91</v>
      </c>
      <c r="V224" s="10">
        <v>74</v>
      </c>
      <c r="W224" s="17"/>
    </row>
    <row r="225" spans="1:23" s="2" customFormat="1" ht="11.25" x14ac:dyDescent="0.2">
      <c r="A225" s="6"/>
      <c r="B225" s="7">
        <v>85240000</v>
      </c>
      <c r="C225" s="7" t="s">
        <v>315</v>
      </c>
      <c r="D225" s="13" t="s">
        <v>413</v>
      </c>
      <c r="E225" s="13" t="s">
        <v>400</v>
      </c>
      <c r="F225" s="13" t="str">
        <f t="shared" si="17"/>
        <v>UHE</v>
      </c>
      <c r="G225" s="7" t="s">
        <v>189</v>
      </c>
      <c r="H225" s="7" t="s">
        <v>190</v>
      </c>
      <c r="I225" s="7" t="s">
        <v>316</v>
      </c>
      <c r="J225" s="8">
        <v>41426</v>
      </c>
      <c r="K225" s="10">
        <v>11</v>
      </c>
      <c r="L225" s="9">
        <v>100</v>
      </c>
      <c r="M225" s="9">
        <v>97</v>
      </c>
      <c r="N225" s="10">
        <v>57</v>
      </c>
      <c r="O225" s="9">
        <v>98</v>
      </c>
      <c r="P225" s="11">
        <v>89</v>
      </c>
      <c r="Q225" s="9">
        <v>92</v>
      </c>
      <c r="R225" s="9">
        <v>98</v>
      </c>
      <c r="S225" s="9">
        <v>95</v>
      </c>
      <c r="T225" s="9">
        <v>92</v>
      </c>
      <c r="U225" s="9">
        <v>90</v>
      </c>
      <c r="V225" s="11">
        <v>84</v>
      </c>
      <c r="W225" s="17"/>
    </row>
    <row r="226" spans="1:23" s="2" customFormat="1" ht="11.25" x14ac:dyDescent="0.2">
      <c r="A226" s="6"/>
      <c r="B226" s="7">
        <v>85260001</v>
      </c>
      <c r="C226" s="7" t="s">
        <v>317</v>
      </c>
      <c r="D226" s="13" t="str">
        <f t="shared" ref="D226:D257" si="20">SUBSTITUTE(SUBSTITUTE(SUBSTITUTE(SUBSTITUTE(SUBSTITUTE(C226,"1",""),"2",""),"MONTANTE",""),"JUSANTE",""),"BARRAMENTO","")</f>
        <v xml:space="preserve">UHE PASSO REAL </v>
      </c>
      <c r="E226" s="13" t="str">
        <f t="shared" ref="E226:E243" si="21">TRIM(MID(D226,5,99))</f>
        <v>PASSO REAL</v>
      </c>
      <c r="F226" s="13" t="str">
        <f t="shared" si="17"/>
        <v>UHE</v>
      </c>
      <c r="G226" s="7" t="s">
        <v>189</v>
      </c>
      <c r="H226" s="7" t="s">
        <v>190</v>
      </c>
      <c r="I226" s="7" t="s">
        <v>231</v>
      </c>
      <c r="J226" s="8">
        <v>27454</v>
      </c>
      <c r="K226" s="10">
        <v>11</v>
      </c>
      <c r="L226" s="9">
        <v>92</v>
      </c>
      <c r="M226" s="11">
        <v>87</v>
      </c>
      <c r="N226" s="10">
        <v>45</v>
      </c>
      <c r="O226" s="10">
        <v>39</v>
      </c>
      <c r="P226" s="10">
        <v>0</v>
      </c>
      <c r="Q226" s="10">
        <v>0</v>
      </c>
      <c r="R226" s="10">
        <v>0</v>
      </c>
      <c r="S226" s="10">
        <v>0</v>
      </c>
      <c r="T226" s="10">
        <v>0</v>
      </c>
      <c r="U226" s="10">
        <v>0</v>
      </c>
      <c r="V226" s="10">
        <v>0</v>
      </c>
      <c r="W226" s="17"/>
    </row>
    <row r="227" spans="1:23" s="2" customFormat="1" ht="11.25" x14ac:dyDescent="0.2">
      <c r="A227" s="6"/>
      <c r="B227" s="7">
        <v>2953026</v>
      </c>
      <c r="C227" s="7" t="s">
        <v>317</v>
      </c>
      <c r="D227" s="13" t="str">
        <f t="shared" si="20"/>
        <v xml:space="preserve">UHE PASSO REAL </v>
      </c>
      <c r="E227" s="13" t="str">
        <f t="shared" si="21"/>
        <v>PASSO REAL</v>
      </c>
      <c r="F227" s="13" t="str">
        <f t="shared" si="17"/>
        <v>UHE</v>
      </c>
      <c r="G227" s="7" t="s">
        <v>192</v>
      </c>
      <c r="H227" s="7" t="s">
        <v>190</v>
      </c>
      <c r="I227" s="7"/>
      <c r="J227" s="8">
        <v>25204</v>
      </c>
      <c r="K227" s="10">
        <v>11</v>
      </c>
      <c r="L227" s="9">
        <v>100</v>
      </c>
      <c r="M227" s="9">
        <v>99</v>
      </c>
      <c r="N227" s="10">
        <v>45</v>
      </c>
      <c r="O227" s="10">
        <v>39</v>
      </c>
      <c r="P227" s="10">
        <v>0</v>
      </c>
      <c r="Q227" s="10">
        <v>0</v>
      </c>
      <c r="R227" s="10">
        <v>0</v>
      </c>
      <c r="S227" s="10">
        <v>0</v>
      </c>
      <c r="T227" s="10">
        <v>0</v>
      </c>
      <c r="U227" s="10">
        <v>49</v>
      </c>
      <c r="V227" s="10">
        <v>78</v>
      </c>
      <c r="W227" s="17"/>
    </row>
    <row r="228" spans="1:23" s="2" customFormat="1" ht="11.25" x14ac:dyDescent="0.2">
      <c r="A228" s="6"/>
      <c r="B228" s="7">
        <v>86743700</v>
      </c>
      <c r="C228" s="7" t="s">
        <v>318</v>
      </c>
      <c r="D228" s="13" t="str">
        <f t="shared" si="20"/>
        <v xml:space="preserve">PCH RASTRO DE AUTO </v>
      </c>
      <c r="E228" s="13" t="str">
        <f t="shared" si="21"/>
        <v>RASTRO DE AUTO</v>
      </c>
      <c r="F228" s="13" t="str">
        <f t="shared" si="17"/>
        <v>PCH</v>
      </c>
      <c r="G228" s="7" t="s">
        <v>189</v>
      </c>
      <c r="H228" s="7" t="s">
        <v>190</v>
      </c>
      <c r="I228" s="7" t="s">
        <v>319</v>
      </c>
      <c r="J228" s="8">
        <v>41609</v>
      </c>
      <c r="K228" s="9">
        <v>100</v>
      </c>
      <c r="L228" s="9">
        <v>100</v>
      </c>
      <c r="M228" s="9">
        <v>100</v>
      </c>
      <c r="N228" s="9">
        <v>100</v>
      </c>
      <c r="O228" s="9">
        <v>100</v>
      </c>
      <c r="P228" s="9">
        <v>100</v>
      </c>
      <c r="Q228" s="9">
        <v>100</v>
      </c>
      <c r="R228" s="9">
        <v>100</v>
      </c>
      <c r="S228" s="9">
        <v>100</v>
      </c>
      <c r="T228" s="9">
        <v>100</v>
      </c>
      <c r="U228" s="9">
        <v>100</v>
      </c>
      <c r="V228" s="9">
        <v>100</v>
      </c>
      <c r="W228" s="17"/>
    </row>
    <row r="229" spans="1:23" s="2" customFormat="1" ht="11.25" x14ac:dyDescent="0.2">
      <c r="A229" s="6"/>
      <c r="B229" s="7">
        <v>86743700</v>
      </c>
      <c r="C229" s="7" t="s">
        <v>318</v>
      </c>
      <c r="D229" s="13" t="str">
        <f t="shared" si="20"/>
        <v xml:space="preserve">PCH RASTRO DE AUTO </v>
      </c>
      <c r="E229" s="13" t="str">
        <f t="shared" si="21"/>
        <v>RASTRO DE AUTO</v>
      </c>
      <c r="F229" s="13" t="str">
        <f t="shared" si="17"/>
        <v>PCH</v>
      </c>
      <c r="G229" s="7" t="s">
        <v>194</v>
      </c>
      <c r="H229" s="7" t="s">
        <v>190</v>
      </c>
      <c r="I229" s="7" t="s">
        <v>319</v>
      </c>
      <c r="J229" s="8">
        <v>41609</v>
      </c>
      <c r="K229" s="9">
        <v>100</v>
      </c>
      <c r="L229" s="9">
        <v>100</v>
      </c>
      <c r="M229" s="9">
        <v>100</v>
      </c>
      <c r="N229" s="9">
        <v>100</v>
      </c>
      <c r="O229" s="9">
        <v>100</v>
      </c>
      <c r="P229" s="9">
        <v>100</v>
      </c>
      <c r="Q229" s="9">
        <v>100</v>
      </c>
      <c r="R229" s="9">
        <v>100</v>
      </c>
      <c r="S229" s="9">
        <v>100</v>
      </c>
      <c r="T229" s="9">
        <v>100</v>
      </c>
      <c r="U229" s="9">
        <v>100</v>
      </c>
      <c r="V229" s="9">
        <v>100</v>
      </c>
      <c r="W229" s="17"/>
    </row>
    <row r="230" spans="1:23" s="2" customFormat="1" ht="11.25" x14ac:dyDescent="0.2">
      <c r="A230" s="6"/>
      <c r="B230" s="7">
        <v>86743800</v>
      </c>
      <c r="C230" s="7" t="s">
        <v>320</v>
      </c>
      <c r="D230" s="13" t="str">
        <f t="shared" si="20"/>
        <v xml:space="preserve">PCH RASTRO DE AUTO </v>
      </c>
      <c r="E230" s="13" t="str">
        <f t="shared" si="21"/>
        <v>RASTRO DE AUTO</v>
      </c>
      <c r="F230" s="13" t="str">
        <f t="shared" si="17"/>
        <v>PCH</v>
      </c>
      <c r="G230" s="7" t="s">
        <v>189</v>
      </c>
      <c r="H230" s="7" t="s">
        <v>190</v>
      </c>
      <c r="I230" s="7" t="s">
        <v>319</v>
      </c>
      <c r="J230" s="8">
        <v>41791</v>
      </c>
      <c r="K230" s="9">
        <v>97</v>
      </c>
      <c r="L230" s="9">
        <v>100</v>
      </c>
      <c r="M230" s="9">
        <v>100</v>
      </c>
      <c r="N230" s="9">
        <v>97</v>
      </c>
      <c r="O230" s="9">
        <v>100</v>
      </c>
      <c r="P230" s="9">
        <v>93</v>
      </c>
      <c r="Q230" s="9">
        <v>95</v>
      </c>
      <c r="R230" s="9">
        <v>99</v>
      </c>
      <c r="S230" s="9">
        <v>100</v>
      </c>
      <c r="T230" s="9">
        <v>99</v>
      </c>
      <c r="U230" s="11">
        <v>86</v>
      </c>
      <c r="V230" s="9">
        <v>98</v>
      </c>
      <c r="W230" s="17"/>
    </row>
    <row r="231" spans="1:23" s="2" customFormat="1" ht="11.25" x14ac:dyDescent="0.2">
      <c r="A231" s="6"/>
      <c r="B231" s="7">
        <v>2952051</v>
      </c>
      <c r="C231" s="7" t="s">
        <v>320</v>
      </c>
      <c r="D231" s="13" t="str">
        <f t="shared" si="20"/>
        <v xml:space="preserve">PCH RASTRO DE AUTO </v>
      </c>
      <c r="E231" s="13" t="str">
        <f t="shared" si="21"/>
        <v>RASTRO DE AUTO</v>
      </c>
      <c r="F231" s="13" t="str">
        <f t="shared" si="17"/>
        <v>PCH</v>
      </c>
      <c r="G231" s="7" t="s">
        <v>192</v>
      </c>
      <c r="H231" s="7" t="s">
        <v>190</v>
      </c>
      <c r="I231" s="7"/>
      <c r="J231" s="8">
        <v>41791</v>
      </c>
      <c r="K231" s="9">
        <v>97</v>
      </c>
      <c r="L231" s="9">
        <v>100</v>
      </c>
      <c r="M231" s="9">
        <v>100</v>
      </c>
      <c r="N231" s="9">
        <v>97</v>
      </c>
      <c r="O231" s="9">
        <v>100</v>
      </c>
      <c r="P231" s="9">
        <v>93</v>
      </c>
      <c r="Q231" s="9">
        <v>95</v>
      </c>
      <c r="R231" s="9">
        <v>99</v>
      </c>
      <c r="S231" s="9">
        <v>100</v>
      </c>
      <c r="T231" s="9">
        <v>99</v>
      </c>
      <c r="U231" s="11">
        <v>86</v>
      </c>
      <c r="V231" s="9">
        <v>98</v>
      </c>
      <c r="W231" s="17"/>
    </row>
    <row r="232" spans="1:23" s="2" customFormat="1" ht="11.25" x14ac:dyDescent="0.2">
      <c r="A232" s="6"/>
      <c r="B232" s="7">
        <v>75881800</v>
      </c>
      <c r="C232" s="7" t="s">
        <v>351</v>
      </c>
      <c r="D232" s="13" t="str">
        <f t="shared" si="20"/>
        <v xml:space="preserve">PCH RINCÃO </v>
      </c>
      <c r="E232" s="13" t="str">
        <f t="shared" si="21"/>
        <v>RINCÃO</v>
      </c>
      <c r="F232" s="13" t="str">
        <f t="shared" si="17"/>
        <v>PCH</v>
      </c>
      <c r="G232" s="7" t="s">
        <v>189</v>
      </c>
      <c r="H232" s="7" t="s">
        <v>190</v>
      </c>
      <c r="I232" s="7" t="s">
        <v>272</v>
      </c>
      <c r="J232" s="8">
        <v>43556</v>
      </c>
      <c r="K232" s="12" t="s">
        <v>132</v>
      </c>
      <c r="L232" s="12" t="s">
        <v>132</v>
      </c>
      <c r="M232" s="12" t="s">
        <v>132</v>
      </c>
      <c r="N232" s="10">
        <v>0</v>
      </c>
      <c r="O232" s="10">
        <v>0</v>
      </c>
      <c r="P232" s="10">
        <v>0</v>
      </c>
      <c r="Q232" s="10">
        <v>0</v>
      </c>
      <c r="R232" s="10">
        <v>67</v>
      </c>
      <c r="S232" s="9">
        <v>100</v>
      </c>
      <c r="T232" s="9">
        <v>100</v>
      </c>
      <c r="U232" s="9">
        <v>100</v>
      </c>
      <c r="V232" s="9">
        <v>100</v>
      </c>
      <c r="W232" s="17"/>
    </row>
    <row r="233" spans="1:23" s="2" customFormat="1" ht="11.25" x14ac:dyDescent="0.2">
      <c r="A233" s="6"/>
      <c r="B233" s="7">
        <v>2854029</v>
      </c>
      <c r="C233" s="7" t="s">
        <v>351</v>
      </c>
      <c r="D233" s="13" t="str">
        <f t="shared" si="20"/>
        <v xml:space="preserve">PCH RINCÃO </v>
      </c>
      <c r="E233" s="13" t="str">
        <f t="shared" si="21"/>
        <v>RINCÃO</v>
      </c>
      <c r="F233" s="13" t="str">
        <f t="shared" si="17"/>
        <v>PCH</v>
      </c>
      <c r="G233" s="7" t="s">
        <v>192</v>
      </c>
      <c r="H233" s="7" t="s">
        <v>190</v>
      </c>
      <c r="I233" s="7"/>
      <c r="J233" s="8">
        <v>43556</v>
      </c>
      <c r="K233" s="12" t="s">
        <v>132</v>
      </c>
      <c r="L233" s="12" t="s">
        <v>132</v>
      </c>
      <c r="M233" s="12" t="s">
        <v>132</v>
      </c>
      <c r="N233" s="10">
        <v>0</v>
      </c>
      <c r="O233" s="10">
        <v>0</v>
      </c>
      <c r="P233" s="10">
        <v>0</v>
      </c>
      <c r="Q233" s="10">
        <v>0</v>
      </c>
      <c r="R233" s="10">
        <v>67</v>
      </c>
      <c r="S233" s="9">
        <v>100</v>
      </c>
      <c r="T233" s="9">
        <v>100</v>
      </c>
      <c r="U233" s="9">
        <v>100</v>
      </c>
      <c r="V233" s="9">
        <v>100</v>
      </c>
      <c r="W233" s="17"/>
    </row>
    <row r="234" spans="1:23" s="2" customFormat="1" ht="11.25" x14ac:dyDescent="0.2">
      <c r="A234" s="6"/>
      <c r="B234" s="7">
        <v>75881900</v>
      </c>
      <c r="C234" s="7" t="s">
        <v>352</v>
      </c>
      <c r="D234" s="13" t="str">
        <f t="shared" si="20"/>
        <v xml:space="preserve">PCH RINCÃO </v>
      </c>
      <c r="E234" s="13" t="str">
        <f t="shared" si="21"/>
        <v>RINCÃO</v>
      </c>
      <c r="F234" s="13" t="str">
        <f t="shared" si="17"/>
        <v>PCH</v>
      </c>
      <c r="G234" s="7" t="s">
        <v>189</v>
      </c>
      <c r="H234" s="7" t="s">
        <v>190</v>
      </c>
      <c r="I234" s="7" t="s">
        <v>272</v>
      </c>
      <c r="J234" s="8">
        <v>43556</v>
      </c>
      <c r="K234" s="12" t="s">
        <v>132</v>
      </c>
      <c r="L234" s="12" t="s">
        <v>132</v>
      </c>
      <c r="M234" s="12" t="s">
        <v>132</v>
      </c>
      <c r="N234" s="10">
        <v>0</v>
      </c>
      <c r="O234" s="10">
        <v>0</v>
      </c>
      <c r="P234" s="10">
        <v>0</v>
      </c>
      <c r="Q234" s="10">
        <v>0</v>
      </c>
      <c r="R234" s="10">
        <v>63</v>
      </c>
      <c r="S234" s="9">
        <v>99</v>
      </c>
      <c r="T234" s="9">
        <v>99</v>
      </c>
      <c r="U234" s="9">
        <v>100</v>
      </c>
      <c r="V234" s="11">
        <v>89</v>
      </c>
      <c r="W234" s="17"/>
    </row>
    <row r="235" spans="1:23" s="2" customFormat="1" ht="11.25" x14ac:dyDescent="0.2">
      <c r="A235" s="6"/>
      <c r="B235" s="7">
        <v>75881900</v>
      </c>
      <c r="C235" s="7" t="s">
        <v>352</v>
      </c>
      <c r="D235" s="13" t="str">
        <f t="shared" si="20"/>
        <v xml:space="preserve">PCH RINCÃO </v>
      </c>
      <c r="E235" s="13" t="str">
        <f t="shared" si="21"/>
        <v>RINCÃO</v>
      </c>
      <c r="F235" s="13" t="str">
        <f t="shared" si="17"/>
        <v>PCH</v>
      </c>
      <c r="G235" s="7" t="s">
        <v>194</v>
      </c>
      <c r="H235" s="7" t="s">
        <v>190</v>
      </c>
      <c r="I235" s="7" t="s">
        <v>272</v>
      </c>
      <c r="J235" s="8">
        <v>43556</v>
      </c>
      <c r="K235" s="12" t="s">
        <v>132</v>
      </c>
      <c r="L235" s="12" t="s">
        <v>132</v>
      </c>
      <c r="M235" s="12" t="s">
        <v>132</v>
      </c>
      <c r="N235" s="10">
        <v>0</v>
      </c>
      <c r="O235" s="10">
        <v>0</v>
      </c>
      <c r="P235" s="10">
        <v>0</v>
      </c>
      <c r="Q235" s="10">
        <v>0</v>
      </c>
      <c r="R235" s="10">
        <v>63</v>
      </c>
      <c r="S235" s="9">
        <v>99</v>
      </c>
      <c r="T235" s="9">
        <v>99</v>
      </c>
      <c r="U235" s="9">
        <v>100</v>
      </c>
      <c r="V235" s="11">
        <v>89</v>
      </c>
      <c r="W235" s="17"/>
    </row>
    <row r="236" spans="1:23" s="2" customFormat="1" ht="11.25" x14ac:dyDescent="0.2">
      <c r="A236" s="6"/>
      <c r="B236" s="7">
        <v>73528000</v>
      </c>
      <c r="C236" s="7" t="s">
        <v>321</v>
      </c>
      <c r="D236" s="13" t="str">
        <f t="shared" si="20"/>
        <v xml:space="preserve">PCH RIO DOS ÍNDIOS </v>
      </c>
      <c r="E236" s="13" t="str">
        <f t="shared" si="21"/>
        <v>RIO DOS ÍNDIOS</v>
      </c>
      <c r="F236" s="13" t="str">
        <f t="shared" si="17"/>
        <v>PCH</v>
      </c>
      <c r="G236" s="7" t="s">
        <v>189</v>
      </c>
      <c r="H236" s="7" t="s">
        <v>190</v>
      </c>
      <c r="I236" s="7" t="s">
        <v>322</v>
      </c>
      <c r="J236" s="8">
        <v>42248</v>
      </c>
      <c r="K236" s="10">
        <v>79</v>
      </c>
      <c r="L236" s="11">
        <v>81</v>
      </c>
      <c r="M236" s="9">
        <v>93</v>
      </c>
      <c r="N236" s="11">
        <v>88</v>
      </c>
      <c r="O236" s="9">
        <v>93</v>
      </c>
      <c r="P236" s="9">
        <v>92</v>
      </c>
      <c r="Q236" s="11">
        <v>88</v>
      </c>
      <c r="R236" s="9">
        <v>90</v>
      </c>
      <c r="S236" s="9">
        <v>92</v>
      </c>
      <c r="T236" s="11">
        <v>85</v>
      </c>
      <c r="U236" s="9">
        <v>90</v>
      </c>
      <c r="V236" s="11">
        <v>81</v>
      </c>
      <c r="W236" s="17"/>
    </row>
    <row r="237" spans="1:23" s="2" customFormat="1" ht="11.25" x14ac:dyDescent="0.2">
      <c r="A237" s="6"/>
      <c r="B237" s="7">
        <v>73528000</v>
      </c>
      <c r="C237" s="7" t="s">
        <v>321</v>
      </c>
      <c r="D237" s="13" t="str">
        <f t="shared" si="20"/>
        <v xml:space="preserve">PCH RIO DOS ÍNDIOS </v>
      </c>
      <c r="E237" s="13" t="str">
        <f t="shared" si="21"/>
        <v>RIO DOS ÍNDIOS</v>
      </c>
      <c r="F237" s="13" t="str">
        <f t="shared" si="17"/>
        <v>PCH</v>
      </c>
      <c r="G237" s="7" t="s">
        <v>194</v>
      </c>
      <c r="H237" s="7" t="s">
        <v>190</v>
      </c>
      <c r="I237" s="7" t="s">
        <v>322</v>
      </c>
      <c r="J237" s="8">
        <v>42248</v>
      </c>
      <c r="K237" s="10">
        <v>79</v>
      </c>
      <c r="L237" s="11">
        <v>81</v>
      </c>
      <c r="M237" s="9">
        <v>93</v>
      </c>
      <c r="N237" s="11">
        <v>88</v>
      </c>
      <c r="O237" s="9">
        <v>93</v>
      </c>
      <c r="P237" s="9">
        <v>92</v>
      </c>
      <c r="Q237" s="11">
        <v>88</v>
      </c>
      <c r="R237" s="9">
        <v>90</v>
      </c>
      <c r="S237" s="9">
        <v>92</v>
      </c>
      <c r="T237" s="11">
        <v>85</v>
      </c>
      <c r="U237" s="9">
        <v>90</v>
      </c>
      <c r="V237" s="11">
        <v>81</v>
      </c>
      <c r="W237" s="17"/>
    </row>
    <row r="238" spans="1:23" s="2" customFormat="1" ht="11.25" x14ac:dyDescent="0.2">
      <c r="A238" s="6"/>
      <c r="B238" s="7">
        <v>2752058</v>
      </c>
      <c r="C238" s="7" t="s">
        <v>321</v>
      </c>
      <c r="D238" s="13" t="str">
        <f t="shared" si="20"/>
        <v xml:space="preserve">PCH RIO DOS ÍNDIOS </v>
      </c>
      <c r="E238" s="13" t="str">
        <f t="shared" si="21"/>
        <v>RIO DOS ÍNDIOS</v>
      </c>
      <c r="F238" s="13" t="str">
        <f t="shared" si="17"/>
        <v>PCH</v>
      </c>
      <c r="G238" s="7" t="s">
        <v>192</v>
      </c>
      <c r="H238" s="7" t="s">
        <v>190</v>
      </c>
      <c r="I238" s="7"/>
      <c r="J238" s="8">
        <v>42248</v>
      </c>
      <c r="K238" s="10">
        <v>79</v>
      </c>
      <c r="L238" s="11">
        <v>81</v>
      </c>
      <c r="M238" s="9">
        <v>93</v>
      </c>
      <c r="N238" s="11">
        <v>88</v>
      </c>
      <c r="O238" s="9">
        <v>93</v>
      </c>
      <c r="P238" s="9">
        <v>92</v>
      </c>
      <c r="Q238" s="11">
        <v>88</v>
      </c>
      <c r="R238" s="9">
        <v>90</v>
      </c>
      <c r="S238" s="9">
        <v>92</v>
      </c>
      <c r="T238" s="11">
        <v>85</v>
      </c>
      <c r="U238" s="9">
        <v>90</v>
      </c>
      <c r="V238" s="11">
        <v>81</v>
      </c>
      <c r="W238" s="17"/>
    </row>
    <row r="239" spans="1:23" s="2" customFormat="1" ht="11.25" x14ac:dyDescent="0.2">
      <c r="A239" s="6"/>
      <c r="B239" s="7">
        <v>73520000</v>
      </c>
      <c r="C239" s="7" t="s">
        <v>323</v>
      </c>
      <c r="D239" s="13" t="str">
        <f t="shared" si="20"/>
        <v xml:space="preserve">PCH RIO DOS ÍNDIOS </v>
      </c>
      <c r="E239" s="13" t="str">
        <f t="shared" si="21"/>
        <v>RIO DOS ÍNDIOS</v>
      </c>
      <c r="F239" s="13" t="str">
        <f t="shared" si="17"/>
        <v>PCH</v>
      </c>
      <c r="G239" s="7" t="s">
        <v>189</v>
      </c>
      <c r="H239" s="7" t="s">
        <v>190</v>
      </c>
      <c r="I239" s="7" t="s">
        <v>322</v>
      </c>
      <c r="J239" s="8">
        <v>41426</v>
      </c>
      <c r="K239" s="9">
        <v>99</v>
      </c>
      <c r="L239" s="9">
        <v>100</v>
      </c>
      <c r="M239" s="9">
        <v>99</v>
      </c>
      <c r="N239" s="9">
        <v>99</v>
      </c>
      <c r="O239" s="9">
        <v>99</v>
      </c>
      <c r="P239" s="9">
        <v>99</v>
      </c>
      <c r="Q239" s="9">
        <v>99</v>
      </c>
      <c r="R239" s="9">
        <v>100</v>
      </c>
      <c r="S239" s="10">
        <v>74</v>
      </c>
      <c r="T239" s="9">
        <v>99</v>
      </c>
      <c r="U239" s="9">
        <v>100</v>
      </c>
      <c r="V239" s="9">
        <v>99</v>
      </c>
      <c r="W239" s="17"/>
    </row>
    <row r="240" spans="1:23" s="2" customFormat="1" ht="11.25" x14ac:dyDescent="0.2">
      <c r="A240" s="6"/>
      <c r="B240" s="7">
        <v>86281000</v>
      </c>
      <c r="C240" s="7" t="s">
        <v>324</v>
      </c>
      <c r="D240" s="13" t="str">
        <f t="shared" si="20"/>
        <v xml:space="preserve">PCH RIO SÃO MARCOS </v>
      </c>
      <c r="E240" s="13" t="str">
        <f t="shared" si="21"/>
        <v>RIO SÃO MARCOS</v>
      </c>
      <c r="F240" s="13" t="str">
        <f t="shared" si="17"/>
        <v>PCH</v>
      </c>
      <c r="G240" s="7" t="s">
        <v>189</v>
      </c>
      <c r="H240" s="7" t="s">
        <v>190</v>
      </c>
      <c r="I240" s="7" t="s">
        <v>325</v>
      </c>
      <c r="J240" s="8">
        <v>37500</v>
      </c>
      <c r="K240" s="10">
        <v>0</v>
      </c>
      <c r="L240" s="10">
        <v>0</v>
      </c>
      <c r="M240" s="10">
        <v>0</v>
      </c>
      <c r="N240" s="10">
        <v>0</v>
      </c>
      <c r="O240" s="10">
        <v>0</v>
      </c>
      <c r="P240" s="10">
        <v>30</v>
      </c>
      <c r="Q240" s="10">
        <v>60</v>
      </c>
      <c r="R240" s="10">
        <v>0</v>
      </c>
      <c r="S240" s="10">
        <v>0</v>
      </c>
      <c r="T240" s="10">
        <v>0</v>
      </c>
      <c r="U240" s="10">
        <v>0</v>
      </c>
      <c r="V240" s="10">
        <v>0</v>
      </c>
      <c r="W240" s="17"/>
    </row>
    <row r="241" spans="1:23" s="2" customFormat="1" ht="11.25" x14ac:dyDescent="0.2">
      <c r="A241" s="6"/>
      <c r="B241" s="7">
        <v>86281000</v>
      </c>
      <c r="C241" s="7" t="s">
        <v>324</v>
      </c>
      <c r="D241" s="13" t="str">
        <f t="shared" si="20"/>
        <v xml:space="preserve">PCH RIO SÃO MARCOS </v>
      </c>
      <c r="E241" s="13" t="str">
        <f t="shared" si="21"/>
        <v>RIO SÃO MARCOS</v>
      </c>
      <c r="F241" s="13" t="str">
        <f t="shared" si="17"/>
        <v>PCH</v>
      </c>
      <c r="G241" s="7" t="s">
        <v>194</v>
      </c>
      <c r="H241" s="7" t="s">
        <v>190</v>
      </c>
      <c r="I241" s="7" t="s">
        <v>325</v>
      </c>
      <c r="J241" s="8">
        <v>37500</v>
      </c>
      <c r="K241" s="10">
        <v>0</v>
      </c>
      <c r="L241" s="10">
        <v>0</v>
      </c>
      <c r="M241" s="10">
        <v>0</v>
      </c>
      <c r="N241" s="10">
        <v>0</v>
      </c>
      <c r="O241" s="10">
        <v>0</v>
      </c>
      <c r="P241" s="10">
        <v>30</v>
      </c>
      <c r="Q241" s="10">
        <v>60</v>
      </c>
      <c r="R241" s="10">
        <v>0</v>
      </c>
      <c r="S241" s="10">
        <v>0</v>
      </c>
      <c r="T241" s="10">
        <v>0</v>
      </c>
      <c r="U241" s="10">
        <v>0</v>
      </c>
      <c r="V241" s="10">
        <v>0</v>
      </c>
      <c r="W241" s="17"/>
    </row>
    <row r="242" spans="1:23" s="2" customFormat="1" ht="11.25" x14ac:dyDescent="0.2">
      <c r="A242" s="6"/>
      <c r="B242" s="7">
        <v>86280500</v>
      </c>
      <c r="C242" s="7" t="s">
        <v>326</v>
      </c>
      <c r="D242" s="13" t="str">
        <f t="shared" si="20"/>
        <v xml:space="preserve">PCH RIO SÃO MARCOS </v>
      </c>
      <c r="E242" s="13" t="str">
        <f t="shared" si="21"/>
        <v>RIO SÃO MARCOS</v>
      </c>
      <c r="F242" s="13" t="str">
        <f t="shared" si="17"/>
        <v>PCH</v>
      </c>
      <c r="G242" s="7" t="s">
        <v>189</v>
      </c>
      <c r="H242" s="7" t="s">
        <v>190</v>
      </c>
      <c r="I242" s="7" t="s">
        <v>325</v>
      </c>
      <c r="J242" s="8">
        <v>37500</v>
      </c>
      <c r="K242" s="10">
        <v>0</v>
      </c>
      <c r="L242" s="10">
        <v>0</v>
      </c>
      <c r="M242" s="10">
        <v>0</v>
      </c>
      <c r="N242" s="10">
        <v>0</v>
      </c>
      <c r="O242" s="10">
        <v>0</v>
      </c>
      <c r="P242" s="10">
        <v>44</v>
      </c>
      <c r="Q242" s="10">
        <v>62</v>
      </c>
      <c r="R242" s="10">
        <v>1</v>
      </c>
      <c r="S242" s="10">
        <v>0</v>
      </c>
      <c r="T242" s="10">
        <v>0</v>
      </c>
      <c r="U242" s="10">
        <v>0</v>
      </c>
      <c r="V242" s="10">
        <v>0</v>
      </c>
      <c r="W242" s="17"/>
    </row>
    <row r="243" spans="1:23" s="2" customFormat="1" ht="11.25" x14ac:dyDescent="0.2">
      <c r="A243" s="6"/>
      <c r="B243" s="7">
        <v>2951138</v>
      </c>
      <c r="C243" s="7" t="s">
        <v>326</v>
      </c>
      <c r="D243" s="13" t="str">
        <f t="shared" si="20"/>
        <v xml:space="preserve">PCH RIO SÃO MARCOS </v>
      </c>
      <c r="E243" s="13" t="str">
        <f t="shared" si="21"/>
        <v>RIO SÃO MARCOS</v>
      </c>
      <c r="F243" s="13" t="str">
        <f t="shared" si="17"/>
        <v>PCH</v>
      </c>
      <c r="G243" s="7" t="s">
        <v>192</v>
      </c>
      <c r="H243" s="7" t="s">
        <v>190</v>
      </c>
      <c r="I243" s="7"/>
      <c r="J243" s="8">
        <v>42186</v>
      </c>
      <c r="K243" s="10">
        <v>0</v>
      </c>
      <c r="L243" s="10">
        <v>0</v>
      </c>
      <c r="M243" s="10">
        <v>0</v>
      </c>
      <c r="N243" s="10">
        <v>0</v>
      </c>
      <c r="O243" s="10">
        <v>0</v>
      </c>
      <c r="P243" s="10">
        <v>44</v>
      </c>
      <c r="Q243" s="10">
        <v>62</v>
      </c>
      <c r="R243" s="10">
        <v>1</v>
      </c>
      <c r="S243" s="10">
        <v>0</v>
      </c>
      <c r="T243" s="10">
        <v>0</v>
      </c>
      <c r="U243" s="10">
        <v>0</v>
      </c>
      <c r="V243" s="10">
        <v>0</v>
      </c>
      <c r="W243" s="17"/>
    </row>
    <row r="244" spans="1:23" s="2" customFormat="1" ht="11.25" x14ac:dyDescent="0.2">
      <c r="A244" s="6"/>
      <c r="B244" s="7">
        <v>75180000</v>
      </c>
      <c r="C244" s="7" t="s">
        <v>327</v>
      </c>
      <c r="D244" s="13" t="str">
        <f t="shared" si="20"/>
        <v xml:space="preserve">PCH RS-55 </v>
      </c>
      <c r="E244" s="13" t="s">
        <v>83</v>
      </c>
      <c r="F244" s="13" t="str">
        <f t="shared" si="17"/>
        <v>PCH</v>
      </c>
      <c r="G244" s="7" t="s">
        <v>189</v>
      </c>
      <c r="H244" s="7" t="s">
        <v>190</v>
      </c>
      <c r="I244" s="7" t="s">
        <v>291</v>
      </c>
      <c r="J244" s="8">
        <v>41365</v>
      </c>
      <c r="K244" s="10">
        <v>58</v>
      </c>
      <c r="L244" s="11">
        <v>84</v>
      </c>
      <c r="M244" s="9">
        <v>91</v>
      </c>
      <c r="N244" s="11">
        <v>89</v>
      </c>
      <c r="O244" s="11">
        <v>86</v>
      </c>
      <c r="P244" s="10">
        <v>58</v>
      </c>
      <c r="Q244" s="10">
        <v>58</v>
      </c>
      <c r="R244" s="11">
        <v>84</v>
      </c>
      <c r="S244" s="9">
        <v>91</v>
      </c>
      <c r="T244" s="11">
        <v>85</v>
      </c>
      <c r="U244" s="10">
        <v>74</v>
      </c>
      <c r="V244" s="9">
        <v>92</v>
      </c>
      <c r="W244" s="17"/>
    </row>
    <row r="245" spans="1:23" s="2" customFormat="1" ht="11.25" x14ac:dyDescent="0.2">
      <c r="A245" s="6"/>
      <c r="B245" s="7">
        <v>75181000</v>
      </c>
      <c r="C245" s="7" t="s">
        <v>328</v>
      </c>
      <c r="D245" s="13" t="str">
        <f t="shared" si="20"/>
        <v xml:space="preserve">PCH RS-55 </v>
      </c>
      <c r="E245" s="13" t="s">
        <v>83</v>
      </c>
      <c r="F245" s="13" t="str">
        <f t="shared" si="17"/>
        <v>PCH</v>
      </c>
      <c r="G245" s="7" t="s">
        <v>189</v>
      </c>
      <c r="H245" s="7" t="s">
        <v>190</v>
      </c>
      <c r="I245" s="7" t="s">
        <v>291</v>
      </c>
      <c r="J245" s="8">
        <v>41000</v>
      </c>
      <c r="K245" s="10">
        <v>58</v>
      </c>
      <c r="L245" s="10">
        <v>63</v>
      </c>
      <c r="M245" s="10">
        <v>68</v>
      </c>
      <c r="N245" s="10">
        <v>63</v>
      </c>
      <c r="O245" s="10">
        <v>37</v>
      </c>
      <c r="P245" s="10">
        <v>0</v>
      </c>
      <c r="Q245" s="10">
        <v>33</v>
      </c>
      <c r="R245" s="10">
        <v>75</v>
      </c>
      <c r="S245" s="10">
        <v>72</v>
      </c>
      <c r="T245" s="10">
        <v>24</v>
      </c>
      <c r="U245" s="10">
        <v>24</v>
      </c>
      <c r="V245" s="10">
        <v>12</v>
      </c>
      <c r="W245" s="17"/>
    </row>
    <row r="246" spans="1:23" s="2" customFormat="1" ht="11.25" x14ac:dyDescent="0.2">
      <c r="A246" s="6"/>
      <c r="B246" s="7">
        <v>75181000</v>
      </c>
      <c r="C246" s="7" t="s">
        <v>328</v>
      </c>
      <c r="D246" s="13" t="str">
        <f t="shared" si="20"/>
        <v xml:space="preserve">PCH RS-55 </v>
      </c>
      <c r="E246" s="13" t="s">
        <v>83</v>
      </c>
      <c r="F246" s="13" t="str">
        <f t="shared" si="17"/>
        <v>PCH</v>
      </c>
      <c r="G246" s="7" t="s">
        <v>194</v>
      </c>
      <c r="H246" s="7" t="s">
        <v>190</v>
      </c>
      <c r="I246" s="7" t="s">
        <v>291</v>
      </c>
      <c r="J246" s="8">
        <v>41000</v>
      </c>
      <c r="K246" s="10">
        <v>58</v>
      </c>
      <c r="L246" s="10">
        <v>63</v>
      </c>
      <c r="M246" s="10">
        <v>68</v>
      </c>
      <c r="N246" s="10">
        <v>63</v>
      </c>
      <c r="O246" s="10">
        <v>37</v>
      </c>
      <c r="P246" s="10">
        <v>0</v>
      </c>
      <c r="Q246" s="10">
        <v>33</v>
      </c>
      <c r="R246" s="10">
        <v>75</v>
      </c>
      <c r="S246" s="10">
        <v>72</v>
      </c>
      <c r="T246" s="10">
        <v>24</v>
      </c>
      <c r="U246" s="10">
        <v>24</v>
      </c>
      <c r="V246" s="10">
        <v>12</v>
      </c>
      <c r="W246" s="17"/>
    </row>
    <row r="247" spans="1:23" s="2" customFormat="1" ht="11.25" x14ac:dyDescent="0.2">
      <c r="A247" s="6"/>
      <c r="B247" s="7">
        <v>2853042</v>
      </c>
      <c r="C247" s="7" t="s">
        <v>328</v>
      </c>
      <c r="D247" s="13" t="str">
        <f t="shared" si="20"/>
        <v xml:space="preserve">PCH RS-55 </v>
      </c>
      <c r="E247" s="13" t="s">
        <v>83</v>
      </c>
      <c r="F247" s="13" t="str">
        <f t="shared" si="17"/>
        <v>PCH</v>
      </c>
      <c r="G247" s="7" t="s">
        <v>192</v>
      </c>
      <c r="H247" s="7" t="s">
        <v>190</v>
      </c>
      <c r="I247" s="7"/>
      <c r="J247" s="8">
        <v>41365</v>
      </c>
      <c r="K247" s="10">
        <v>58</v>
      </c>
      <c r="L247" s="10">
        <v>63</v>
      </c>
      <c r="M247" s="10">
        <v>68</v>
      </c>
      <c r="N247" s="10">
        <v>63</v>
      </c>
      <c r="O247" s="10">
        <v>37</v>
      </c>
      <c r="P247" s="10">
        <v>0</v>
      </c>
      <c r="Q247" s="10">
        <v>33</v>
      </c>
      <c r="R247" s="10">
        <v>75</v>
      </c>
      <c r="S247" s="10">
        <v>72</v>
      </c>
      <c r="T247" s="10">
        <v>24</v>
      </c>
      <c r="U247" s="10">
        <v>24</v>
      </c>
      <c r="V247" s="10">
        <v>12</v>
      </c>
      <c r="W247" s="17"/>
    </row>
    <row r="248" spans="1:23" s="2" customFormat="1" ht="11.25" x14ac:dyDescent="0.2">
      <c r="A248" s="6"/>
      <c r="B248" s="7">
        <v>86743900</v>
      </c>
      <c r="C248" s="7" t="s">
        <v>329</v>
      </c>
      <c r="D248" s="13" t="str">
        <f t="shared" si="20"/>
        <v xml:space="preserve">PCH SALTO FORQUETA </v>
      </c>
      <c r="E248" s="13" t="str">
        <f>TRIM(MID(D248,5,99))</f>
        <v>SALTO FORQUETA</v>
      </c>
      <c r="F248" s="13" t="str">
        <f t="shared" si="17"/>
        <v>PCH</v>
      </c>
      <c r="G248" s="7" t="s">
        <v>189</v>
      </c>
      <c r="H248" s="7" t="s">
        <v>190</v>
      </c>
      <c r="I248" s="7" t="s">
        <v>319</v>
      </c>
      <c r="J248" s="8">
        <v>37196</v>
      </c>
      <c r="K248" s="9">
        <v>93</v>
      </c>
      <c r="L248" s="9">
        <v>97</v>
      </c>
      <c r="M248" s="9">
        <v>100</v>
      </c>
      <c r="N248" s="9">
        <v>100</v>
      </c>
      <c r="O248" s="10">
        <v>38</v>
      </c>
      <c r="P248" s="10">
        <v>42</v>
      </c>
      <c r="Q248" s="9">
        <v>99</v>
      </c>
      <c r="R248" s="9">
        <v>100</v>
      </c>
      <c r="S248" s="9">
        <v>90</v>
      </c>
      <c r="T248" s="9">
        <v>99</v>
      </c>
      <c r="U248" s="9">
        <v>100</v>
      </c>
      <c r="V248" s="9">
        <v>100</v>
      </c>
      <c r="W248" s="17"/>
    </row>
    <row r="249" spans="1:23" s="2" customFormat="1" ht="11.25" x14ac:dyDescent="0.2">
      <c r="A249" s="6"/>
      <c r="B249" s="7">
        <v>86743950</v>
      </c>
      <c r="C249" s="7" t="s">
        <v>330</v>
      </c>
      <c r="D249" s="13" t="str">
        <f t="shared" si="20"/>
        <v>PCH SALTO FORQUETA ALÇA</v>
      </c>
      <c r="E249" s="13" t="s">
        <v>414</v>
      </c>
      <c r="F249" s="13" t="str">
        <f t="shared" si="17"/>
        <v>PCH</v>
      </c>
      <c r="G249" s="7" t="s">
        <v>189</v>
      </c>
      <c r="H249" s="7" t="s">
        <v>190</v>
      </c>
      <c r="I249" s="7" t="s">
        <v>319</v>
      </c>
      <c r="J249" s="8">
        <v>43313</v>
      </c>
      <c r="K249" s="10">
        <v>0</v>
      </c>
      <c r="L249" s="10">
        <v>0</v>
      </c>
      <c r="M249" s="10">
        <v>66</v>
      </c>
      <c r="N249" s="9">
        <v>100</v>
      </c>
      <c r="O249" s="10">
        <v>68</v>
      </c>
      <c r="P249" s="9">
        <v>93</v>
      </c>
      <c r="Q249" s="9">
        <v>80</v>
      </c>
      <c r="R249" s="9">
        <v>99</v>
      </c>
      <c r="S249" s="11">
        <v>82</v>
      </c>
      <c r="T249" s="9">
        <v>94</v>
      </c>
      <c r="U249" s="9">
        <v>99</v>
      </c>
      <c r="V249" s="9">
        <v>100</v>
      </c>
      <c r="W249" s="17"/>
    </row>
    <row r="250" spans="1:23" s="2" customFormat="1" ht="11.25" x14ac:dyDescent="0.2">
      <c r="A250" s="6"/>
      <c r="B250" s="7">
        <v>86743950</v>
      </c>
      <c r="C250" s="7" t="s">
        <v>330</v>
      </c>
      <c r="D250" s="13" t="str">
        <f t="shared" si="20"/>
        <v>PCH SALTO FORQUETA ALÇA</v>
      </c>
      <c r="E250" s="13" t="s">
        <v>414</v>
      </c>
      <c r="F250" s="13" t="str">
        <f t="shared" si="17"/>
        <v>PCH</v>
      </c>
      <c r="G250" s="7" t="s">
        <v>194</v>
      </c>
      <c r="H250" s="7" t="s">
        <v>190</v>
      </c>
      <c r="I250" s="7" t="s">
        <v>319</v>
      </c>
      <c r="J250" s="8">
        <v>43313</v>
      </c>
      <c r="K250" s="10">
        <v>0</v>
      </c>
      <c r="L250" s="10">
        <v>0</v>
      </c>
      <c r="M250" s="10">
        <v>66</v>
      </c>
      <c r="N250" s="9">
        <v>100</v>
      </c>
      <c r="O250" s="10">
        <v>68</v>
      </c>
      <c r="P250" s="9">
        <v>93</v>
      </c>
      <c r="Q250" s="9">
        <v>80</v>
      </c>
      <c r="R250" s="9">
        <v>99</v>
      </c>
      <c r="S250" s="11">
        <v>82</v>
      </c>
      <c r="T250" s="9">
        <v>94</v>
      </c>
      <c r="U250" s="9">
        <v>99</v>
      </c>
      <c r="V250" s="9">
        <v>100</v>
      </c>
      <c r="W250" s="17"/>
    </row>
    <row r="251" spans="1:23" s="2" customFormat="1" ht="11.25" x14ac:dyDescent="0.2">
      <c r="A251" s="6"/>
      <c r="B251" s="7">
        <v>86744000</v>
      </c>
      <c r="C251" s="7" t="s">
        <v>331</v>
      </c>
      <c r="D251" s="13" t="str">
        <f t="shared" si="20"/>
        <v xml:space="preserve">PCH SALTO FORQUETA </v>
      </c>
      <c r="E251" s="13" t="str">
        <f t="shared" ref="E251:E281" si="22">TRIM(MID(D251,5,99))</f>
        <v>SALTO FORQUETA</v>
      </c>
      <c r="F251" s="13" t="str">
        <f t="shared" si="17"/>
        <v>PCH</v>
      </c>
      <c r="G251" s="7" t="s">
        <v>189</v>
      </c>
      <c r="H251" s="7" t="s">
        <v>190</v>
      </c>
      <c r="I251" s="7" t="s">
        <v>319</v>
      </c>
      <c r="J251" s="8">
        <v>36404</v>
      </c>
      <c r="K251" s="9">
        <v>96</v>
      </c>
      <c r="L251" s="9">
        <v>99</v>
      </c>
      <c r="M251" s="9">
        <v>99</v>
      </c>
      <c r="N251" s="9">
        <v>99</v>
      </c>
      <c r="O251" s="9">
        <v>100</v>
      </c>
      <c r="P251" s="9">
        <v>96</v>
      </c>
      <c r="Q251" s="9">
        <v>98</v>
      </c>
      <c r="R251" s="9">
        <v>94</v>
      </c>
      <c r="S251" s="10">
        <v>75</v>
      </c>
      <c r="T251" s="9">
        <v>93</v>
      </c>
      <c r="U251" s="9">
        <v>95</v>
      </c>
      <c r="V251" s="9">
        <v>95</v>
      </c>
      <c r="W251" s="17"/>
    </row>
    <row r="252" spans="1:23" s="2" customFormat="1" ht="11.25" x14ac:dyDescent="0.2">
      <c r="A252" s="6"/>
      <c r="B252" s="7">
        <v>86744000</v>
      </c>
      <c r="C252" s="7" t="s">
        <v>331</v>
      </c>
      <c r="D252" s="13" t="str">
        <f t="shared" si="20"/>
        <v xml:space="preserve">PCH SALTO FORQUETA </v>
      </c>
      <c r="E252" s="13" t="str">
        <f t="shared" si="22"/>
        <v>SALTO FORQUETA</v>
      </c>
      <c r="F252" s="13" t="str">
        <f t="shared" si="17"/>
        <v>PCH</v>
      </c>
      <c r="G252" s="7" t="s">
        <v>194</v>
      </c>
      <c r="H252" s="7" t="s">
        <v>190</v>
      </c>
      <c r="I252" s="7" t="s">
        <v>319</v>
      </c>
      <c r="J252" s="8">
        <v>36404</v>
      </c>
      <c r="K252" s="9">
        <v>96</v>
      </c>
      <c r="L252" s="9">
        <v>99</v>
      </c>
      <c r="M252" s="9">
        <v>99</v>
      </c>
      <c r="N252" s="9">
        <v>99</v>
      </c>
      <c r="O252" s="9">
        <v>100</v>
      </c>
      <c r="P252" s="9">
        <v>96</v>
      </c>
      <c r="Q252" s="9">
        <v>98</v>
      </c>
      <c r="R252" s="9">
        <v>94</v>
      </c>
      <c r="S252" s="10">
        <v>75</v>
      </c>
      <c r="T252" s="9">
        <v>93</v>
      </c>
      <c r="U252" s="9">
        <v>95</v>
      </c>
      <c r="V252" s="9">
        <v>95</v>
      </c>
      <c r="W252" s="17"/>
    </row>
    <row r="253" spans="1:23" s="2" customFormat="1" ht="11.25" x14ac:dyDescent="0.2">
      <c r="A253" s="6"/>
      <c r="B253" s="7">
        <v>2952050</v>
      </c>
      <c r="C253" s="7" t="s">
        <v>331</v>
      </c>
      <c r="D253" s="13" t="str">
        <f t="shared" si="20"/>
        <v xml:space="preserve">PCH SALTO FORQUETA </v>
      </c>
      <c r="E253" s="13" t="str">
        <f t="shared" si="22"/>
        <v>SALTO FORQUETA</v>
      </c>
      <c r="F253" s="13" t="str">
        <f t="shared" si="17"/>
        <v>PCH</v>
      </c>
      <c r="G253" s="7" t="s">
        <v>192</v>
      </c>
      <c r="H253" s="7" t="s">
        <v>190</v>
      </c>
      <c r="I253" s="7"/>
      <c r="J253" s="8">
        <v>41091</v>
      </c>
      <c r="K253" s="9">
        <v>96</v>
      </c>
      <c r="L253" s="9">
        <v>99</v>
      </c>
      <c r="M253" s="9">
        <v>99</v>
      </c>
      <c r="N253" s="9">
        <v>99</v>
      </c>
      <c r="O253" s="9">
        <v>100</v>
      </c>
      <c r="P253" s="9">
        <v>96</v>
      </c>
      <c r="Q253" s="9">
        <v>98</v>
      </c>
      <c r="R253" s="9">
        <v>94</v>
      </c>
      <c r="S253" s="10">
        <v>75</v>
      </c>
      <c r="T253" s="9">
        <v>93</v>
      </c>
      <c r="U253" s="9">
        <v>95</v>
      </c>
      <c r="V253" s="9">
        <v>95</v>
      </c>
      <c r="W253" s="17"/>
    </row>
    <row r="254" spans="1:23" s="2" customFormat="1" ht="11.25" x14ac:dyDescent="0.2">
      <c r="A254" s="6"/>
      <c r="B254" s="7">
        <v>86405000</v>
      </c>
      <c r="C254" s="7" t="s">
        <v>332</v>
      </c>
      <c r="D254" s="13" t="str">
        <f t="shared" si="20"/>
        <v xml:space="preserve">PCH SANTA CAROLINA </v>
      </c>
      <c r="E254" s="13" t="str">
        <f t="shared" si="22"/>
        <v>SANTA CAROLINA</v>
      </c>
      <c r="F254" s="13" t="str">
        <f t="shared" si="17"/>
        <v>PCH</v>
      </c>
      <c r="G254" s="7" t="s">
        <v>189</v>
      </c>
      <c r="H254" s="7" t="s">
        <v>190</v>
      </c>
      <c r="I254" s="7" t="s">
        <v>238</v>
      </c>
      <c r="J254" s="8">
        <v>41913</v>
      </c>
      <c r="K254" s="10">
        <v>15</v>
      </c>
      <c r="L254" s="10">
        <v>29</v>
      </c>
      <c r="M254" s="10">
        <v>73</v>
      </c>
      <c r="N254" s="10">
        <v>54</v>
      </c>
      <c r="O254" s="10">
        <v>71</v>
      </c>
      <c r="P254" s="10">
        <v>55</v>
      </c>
      <c r="Q254" s="10">
        <v>47</v>
      </c>
      <c r="R254" s="10">
        <v>44</v>
      </c>
      <c r="S254" s="10">
        <v>48</v>
      </c>
      <c r="T254" s="10">
        <v>40</v>
      </c>
      <c r="U254" s="10">
        <v>51</v>
      </c>
      <c r="V254" s="10">
        <v>39</v>
      </c>
      <c r="W254" s="17"/>
    </row>
    <row r="255" spans="1:23" s="2" customFormat="1" ht="11.25" x14ac:dyDescent="0.2">
      <c r="A255" s="6"/>
      <c r="B255" s="7">
        <v>86406000</v>
      </c>
      <c r="C255" s="7" t="s">
        <v>333</v>
      </c>
      <c r="D255" s="13" t="str">
        <f t="shared" si="20"/>
        <v xml:space="preserve">PCH SANTA CAROLINA </v>
      </c>
      <c r="E255" s="13" t="str">
        <f t="shared" si="22"/>
        <v>SANTA CAROLINA</v>
      </c>
      <c r="F255" s="13" t="str">
        <f t="shared" si="17"/>
        <v>PCH</v>
      </c>
      <c r="G255" s="7" t="s">
        <v>189</v>
      </c>
      <c r="H255" s="7" t="s">
        <v>190</v>
      </c>
      <c r="I255" s="7" t="s">
        <v>238</v>
      </c>
      <c r="J255" s="8">
        <v>41821</v>
      </c>
      <c r="K255" s="10">
        <v>38</v>
      </c>
      <c r="L255" s="10">
        <v>47</v>
      </c>
      <c r="M255" s="9">
        <v>80</v>
      </c>
      <c r="N255" s="10">
        <v>54</v>
      </c>
      <c r="O255" s="10">
        <v>64</v>
      </c>
      <c r="P255" s="10">
        <v>60</v>
      </c>
      <c r="Q255" s="10">
        <v>47</v>
      </c>
      <c r="R255" s="10">
        <v>50</v>
      </c>
      <c r="S255" s="10">
        <v>29</v>
      </c>
      <c r="T255" s="10">
        <v>73</v>
      </c>
      <c r="U255" s="11">
        <v>85</v>
      </c>
      <c r="V255" s="9">
        <v>80</v>
      </c>
      <c r="W255" s="17"/>
    </row>
    <row r="256" spans="1:23" s="2" customFormat="1" ht="11.25" x14ac:dyDescent="0.2">
      <c r="A256" s="6"/>
      <c r="B256" s="7">
        <v>86406000</v>
      </c>
      <c r="C256" s="7" t="s">
        <v>333</v>
      </c>
      <c r="D256" s="13" t="str">
        <f t="shared" si="20"/>
        <v xml:space="preserve">PCH SANTA CAROLINA </v>
      </c>
      <c r="E256" s="13" t="str">
        <f t="shared" si="22"/>
        <v>SANTA CAROLINA</v>
      </c>
      <c r="F256" s="13" t="str">
        <f t="shared" si="17"/>
        <v>PCH</v>
      </c>
      <c r="G256" s="7" t="s">
        <v>194</v>
      </c>
      <c r="H256" s="7" t="s">
        <v>190</v>
      </c>
      <c r="I256" s="7" t="s">
        <v>238</v>
      </c>
      <c r="J256" s="8">
        <v>41821</v>
      </c>
      <c r="K256" s="10">
        <v>38</v>
      </c>
      <c r="L256" s="10">
        <v>47</v>
      </c>
      <c r="M256" s="9">
        <v>80</v>
      </c>
      <c r="N256" s="10">
        <v>54</v>
      </c>
      <c r="O256" s="10">
        <v>64</v>
      </c>
      <c r="P256" s="10">
        <v>60</v>
      </c>
      <c r="Q256" s="10">
        <v>47</v>
      </c>
      <c r="R256" s="10">
        <v>50</v>
      </c>
      <c r="S256" s="10">
        <v>29</v>
      </c>
      <c r="T256" s="10">
        <v>73</v>
      </c>
      <c r="U256" s="11">
        <v>85</v>
      </c>
      <c r="V256" s="9">
        <v>80</v>
      </c>
      <c r="W256" s="17"/>
    </row>
    <row r="257" spans="1:23" s="2" customFormat="1" ht="11.25" x14ac:dyDescent="0.2">
      <c r="A257" s="6"/>
      <c r="B257" s="7">
        <v>2851069</v>
      </c>
      <c r="C257" s="7" t="s">
        <v>333</v>
      </c>
      <c r="D257" s="13" t="str">
        <f t="shared" si="20"/>
        <v xml:space="preserve">PCH SANTA CAROLINA </v>
      </c>
      <c r="E257" s="13" t="str">
        <f t="shared" si="22"/>
        <v>SANTA CAROLINA</v>
      </c>
      <c r="F257" s="13" t="str">
        <f t="shared" si="17"/>
        <v>PCH</v>
      </c>
      <c r="G257" s="7" t="s">
        <v>192</v>
      </c>
      <c r="H257" s="7" t="s">
        <v>190</v>
      </c>
      <c r="I257" s="7"/>
      <c r="J257" s="8">
        <v>41821</v>
      </c>
      <c r="K257" s="10">
        <v>38</v>
      </c>
      <c r="L257" s="10">
        <v>47</v>
      </c>
      <c r="M257" s="9">
        <v>80</v>
      </c>
      <c r="N257" s="10">
        <v>54</v>
      </c>
      <c r="O257" s="10">
        <v>64</v>
      </c>
      <c r="P257" s="10">
        <v>60</v>
      </c>
      <c r="Q257" s="10">
        <v>47</v>
      </c>
      <c r="R257" s="10">
        <v>50</v>
      </c>
      <c r="S257" s="10">
        <v>29</v>
      </c>
      <c r="T257" s="10">
        <v>73</v>
      </c>
      <c r="U257" s="11">
        <v>85</v>
      </c>
      <c r="V257" s="9">
        <v>80</v>
      </c>
      <c r="W257" s="17"/>
    </row>
    <row r="258" spans="1:23" s="2" customFormat="1" ht="11.25" x14ac:dyDescent="0.2">
      <c r="A258" s="6"/>
      <c r="B258" s="7">
        <v>74690001</v>
      </c>
      <c r="C258" s="7" t="s">
        <v>334</v>
      </c>
      <c r="D258" s="13" t="str">
        <f t="shared" ref="D258:D281" si="23">SUBSTITUTE(SUBSTITUTE(SUBSTITUTE(SUBSTITUTE(SUBSTITUTE(C258,"1",""),"2",""),"MONTANTE",""),"JUSANTE",""),"BARRAMENTO","")</f>
        <v xml:space="preserve">PCH SANTA ROSA </v>
      </c>
      <c r="E258" s="13" t="str">
        <f t="shared" si="22"/>
        <v>SANTA ROSA</v>
      </c>
      <c r="F258" s="13" t="str">
        <f t="shared" si="17"/>
        <v>PCH</v>
      </c>
      <c r="G258" s="7" t="s">
        <v>189</v>
      </c>
      <c r="H258" s="7" t="s">
        <v>190</v>
      </c>
      <c r="I258" s="7" t="s">
        <v>196</v>
      </c>
      <c r="J258" s="8">
        <v>20210</v>
      </c>
      <c r="K258" s="10">
        <v>11</v>
      </c>
      <c r="L258" s="9">
        <v>100</v>
      </c>
      <c r="M258" s="10">
        <v>58</v>
      </c>
      <c r="N258" s="10">
        <v>7</v>
      </c>
      <c r="O258" s="10">
        <v>9</v>
      </c>
      <c r="P258" s="10">
        <v>5</v>
      </c>
      <c r="Q258" s="10">
        <v>2</v>
      </c>
      <c r="R258" s="10">
        <v>8</v>
      </c>
      <c r="S258" s="10">
        <v>10</v>
      </c>
      <c r="T258" s="10">
        <v>17</v>
      </c>
      <c r="U258" s="10">
        <v>30</v>
      </c>
      <c r="V258" s="10">
        <v>37</v>
      </c>
      <c r="W258" s="17"/>
    </row>
    <row r="259" spans="1:23" s="2" customFormat="1" ht="11.25" x14ac:dyDescent="0.2">
      <c r="A259" s="6"/>
      <c r="B259" s="7">
        <v>2754004</v>
      </c>
      <c r="C259" s="7" t="s">
        <v>334</v>
      </c>
      <c r="D259" s="13" t="str">
        <f t="shared" si="23"/>
        <v xml:space="preserve">PCH SANTA ROSA </v>
      </c>
      <c r="E259" s="13" t="str">
        <f t="shared" si="22"/>
        <v>SANTA ROSA</v>
      </c>
      <c r="F259" s="13" t="str">
        <f t="shared" ref="F259:F281" si="24">LEFT(C259,3)</f>
        <v>PCH</v>
      </c>
      <c r="G259" s="7" t="s">
        <v>192</v>
      </c>
      <c r="H259" s="7" t="s">
        <v>190</v>
      </c>
      <c r="I259" s="7"/>
      <c r="J259" s="8">
        <v>18415</v>
      </c>
      <c r="K259" s="10">
        <v>11</v>
      </c>
      <c r="L259" s="9">
        <v>100</v>
      </c>
      <c r="M259" s="10">
        <v>58</v>
      </c>
      <c r="N259" s="10">
        <v>7</v>
      </c>
      <c r="O259" s="10">
        <v>9</v>
      </c>
      <c r="P259" s="10">
        <v>5</v>
      </c>
      <c r="Q259" s="10">
        <v>2</v>
      </c>
      <c r="R259" s="10">
        <v>8</v>
      </c>
      <c r="S259" s="10">
        <v>10</v>
      </c>
      <c r="T259" s="10">
        <v>17</v>
      </c>
      <c r="U259" s="10">
        <v>30</v>
      </c>
      <c r="V259" s="10">
        <v>37</v>
      </c>
      <c r="W259" s="17"/>
    </row>
    <row r="260" spans="1:23" s="2" customFormat="1" ht="11.25" x14ac:dyDescent="0.2">
      <c r="A260" s="6"/>
      <c r="B260" s="7">
        <v>74690100</v>
      </c>
      <c r="C260" s="7" t="s">
        <v>335</v>
      </c>
      <c r="D260" s="13" t="str">
        <f t="shared" si="23"/>
        <v xml:space="preserve">PCH SANTA ROSA </v>
      </c>
      <c r="E260" s="13" t="str">
        <f t="shared" si="22"/>
        <v>SANTA ROSA</v>
      </c>
      <c r="F260" s="13" t="str">
        <f t="shared" si="24"/>
        <v>PCH</v>
      </c>
      <c r="G260" s="7" t="s">
        <v>189</v>
      </c>
      <c r="H260" s="7" t="s">
        <v>190</v>
      </c>
      <c r="I260" s="7" t="s">
        <v>196</v>
      </c>
      <c r="J260" s="8">
        <v>36617</v>
      </c>
      <c r="K260" s="10">
        <v>11</v>
      </c>
      <c r="L260" s="9">
        <v>99</v>
      </c>
      <c r="M260" s="9">
        <v>96</v>
      </c>
      <c r="N260" s="10">
        <v>54</v>
      </c>
      <c r="O260" s="10">
        <v>67</v>
      </c>
      <c r="P260" s="11">
        <v>84</v>
      </c>
      <c r="Q260" s="10">
        <v>75</v>
      </c>
      <c r="R260" s="11">
        <v>88</v>
      </c>
      <c r="S260" s="11">
        <v>89</v>
      </c>
      <c r="T260" s="11">
        <v>88</v>
      </c>
      <c r="U260" s="11">
        <v>83</v>
      </c>
      <c r="V260" s="10">
        <v>76</v>
      </c>
      <c r="W260" s="17"/>
    </row>
    <row r="261" spans="1:23" s="2" customFormat="1" ht="11.25" x14ac:dyDescent="0.2">
      <c r="A261" s="6"/>
      <c r="B261" s="7">
        <v>74690100</v>
      </c>
      <c r="C261" s="7" t="s">
        <v>335</v>
      </c>
      <c r="D261" s="13" t="str">
        <f t="shared" si="23"/>
        <v xml:space="preserve">PCH SANTA ROSA </v>
      </c>
      <c r="E261" s="13" t="str">
        <f t="shared" si="22"/>
        <v>SANTA ROSA</v>
      </c>
      <c r="F261" s="13" t="str">
        <f t="shared" si="24"/>
        <v>PCH</v>
      </c>
      <c r="G261" s="7" t="s">
        <v>194</v>
      </c>
      <c r="H261" s="7" t="s">
        <v>190</v>
      </c>
      <c r="I261" s="7" t="s">
        <v>196</v>
      </c>
      <c r="J261" s="8">
        <v>41426</v>
      </c>
      <c r="K261" s="10">
        <v>11</v>
      </c>
      <c r="L261" s="9">
        <v>99</v>
      </c>
      <c r="M261" s="9">
        <v>96</v>
      </c>
      <c r="N261" s="10">
        <v>54</v>
      </c>
      <c r="O261" s="10">
        <v>67</v>
      </c>
      <c r="P261" s="11">
        <v>84</v>
      </c>
      <c r="Q261" s="10">
        <v>75</v>
      </c>
      <c r="R261" s="11">
        <v>88</v>
      </c>
      <c r="S261" s="11">
        <v>89</v>
      </c>
      <c r="T261" s="11">
        <v>88</v>
      </c>
      <c r="U261" s="11">
        <v>83</v>
      </c>
      <c r="V261" s="10">
        <v>76</v>
      </c>
      <c r="W261" s="17"/>
    </row>
    <row r="262" spans="1:23" s="2" customFormat="1" ht="11.25" x14ac:dyDescent="0.2">
      <c r="A262" s="6"/>
      <c r="B262" s="7">
        <v>74694000</v>
      </c>
      <c r="C262" s="7" t="s">
        <v>336</v>
      </c>
      <c r="D262" s="13" t="str">
        <f t="shared" si="23"/>
        <v xml:space="preserve">PCH SANTO ANTÔNIO </v>
      </c>
      <c r="E262" s="13" t="str">
        <f t="shared" si="22"/>
        <v>SANTO ANTÔNIO</v>
      </c>
      <c r="F262" s="13" t="str">
        <f t="shared" si="24"/>
        <v>PCH</v>
      </c>
      <c r="G262" s="7" t="s">
        <v>189</v>
      </c>
      <c r="H262" s="7" t="s">
        <v>190</v>
      </c>
      <c r="I262" s="7" t="s">
        <v>196</v>
      </c>
      <c r="J262" s="8">
        <v>40817</v>
      </c>
      <c r="K262" s="9">
        <v>99</v>
      </c>
      <c r="L262" s="9">
        <v>99</v>
      </c>
      <c r="M262" s="9">
        <v>99</v>
      </c>
      <c r="N262" s="9">
        <v>100</v>
      </c>
      <c r="O262" s="9">
        <v>100</v>
      </c>
      <c r="P262" s="9">
        <v>99</v>
      </c>
      <c r="Q262" s="9">
        <v>100</v>
      </c>
      <c r="R262" s="9">
        <v>100</v>
      </c>
      <c r="S262" s="9">
        <v>100</v>
      </c>
      <c r="T262" s="9">
        <v>100</v>
      </c>
      <c r="U262" s="9">
        <v>100</v>
      </c>
      <c r="V262" s="9">
        <v>100</v>
      </c>
      <c r="W262" s="17"/>
    </row>
    <row r="263" spans="1:23" s="2" customFormat="1" ht="11.25" x14ac:dyDescent="0.2">
      <c r="A263" s="6"/>
      <c r="B263" s="7">
        <v>74695000</v>
      </c>
      <c r="C263" s="7" t="s">
        <v>337</v>
      </c>
      <c r="D263" s="13" t="str">
        <f t="shared" si="23"/>
        <v xml:space="preserve">PCH SANTO ANTÔNIO </v>
      </c>
      <c r="E263" s="13" t="str">
        <f t="shared" si="22"/>
        <v>SANTO ANTÔNIO</v>
      </c>
      <c r="F263" s="13" t="str">
        <f t="shared" si="24"/>
        <v>PCH</v>
      </c>
      <c r="G263" s="7" t="s">
        <v>189</v>
      </c>
      <c r="H263" s="7" t="s">
        <v>190</v>
      </c>
      <c r="I263" s="7" t="s">
        <v>196</v>
      </c>
      <c r="J263" s="8">
        <v>37135</v>
      </c>
      <c r="K263" s="9">
        <v>100</v>
      </c>
      <c r="L263" s="10">
        <v>38</v>
      </c>
      <c r="M263" s="10">
        <v>59</v>
      </c>
      <c r="N263" s="9">
        <v>99</v>
      </c>
      <c r="O263" s="9">
        <v>100</v>
      </c>
      <c r="P263" s="9">
        <v>99</v>
      </c>
      <c r="Q263" s="9">
        <v>100</v>
      </c>
      <c r="R263" s="9">
        <v>100</v>
      </c>
      <c r="S263" s="9">
        <v>98</v>
      </c>
      <c r="T263" s="11">
        <v>85</v>
      </c>
      <c r="U263" s="9">
        <v>98</v>
      </c>
      <c r="V263" s="9">
        <v>99</v>
      </c>
      <c r="W263" s="17"/>
    </row>
    <row r="264" spans="1:23" s="2" customFormat="1" ht="11.25" x14ac:dyDescent="0.2">
      <c r="A264" s="6"/>
      <c r="B264" s="7">
        <v>74695000</v>
      </c>
      <c r="C264" s="7" t="s">
        <v>337</v>
      </c>
      <c r="D264" s="13" t="str">
        <f t="shared" si="23"/>
        <v xml:space="preserve">PCH SANTO ANTÔNIO </v>
      </c>
      <c r="E264" s="13" t="str">
        <f t="shared" si="22"/>
        <v>SANTO ANTÔNIO</v>
      </c>
      <c r="F264" s="13" t="str">
        <f t="shared" si="24"/>
        <v>PCH</v>
      </c>
      <c r="G264" s="7" t="s">
        <v>194</v>
      </c>
      <c r="H264" s="7" t="s">
        <v>190</v>
      </c>
      <c r="I264" s="7" t="s">
        <v>196</v>
      </c>
      <c r="J264" s="8">
        <v>37135</v>
      </c>
      <c r="K264" s="9">
        <v>100</v>
      </c>
      <c r="L264" s="10">
        <v>38</v>
      </c>
      <c r="M264" s="10">
        <v>59</v>
      </c>
      <c r="N264" s="9">
        <v>99</v>
      </c>
      <c r="O264" s="9">
        <v>100</v>
      </c>
      <c r="P264" s="9">
        <v>99</v>
      </c>
      <c r="Q264" s="9">
        <v>100</v>
      </c>
      <c r="R264" s="9">
        <v>100</v>
      </c>
      <c r="S264" s="9">
        <v>98</v>
      </c>
      <c r="T264" s="11">
        <v>85</v>
      </c>
      <c r="U264" s="9">
        <v>98</v>
      </c>
      <c r="V264" s="9">
        <v>99</v>
      </c>
      <c r="W264" s="17"/>
    </row>
    <row r="265" spans="1:23" s="2" customFormat="1" ht="11.25" x14ac:dyDescent="0.2">
      <c r="A265" s="6"/>
      <c r="B265" s="7">
        <v>2754016</v>
      </c>
      <c r="C265" s="7" t="s">
        <v>337</v>
      </c>
      <c r="D265" s="13" t="str">
        <f t="shared" si="23"/>
        <v xml:space="preserve">PCH SANTO ANTÔNIO </v>
      </c>
      <c r="E265" s="13" t="str">
        <f t="shared" si="22"/>
        <v>SANTO ANTÔNIO</v>
      </c>
      <c r="F265" s="13" t="str">
        <f t="shared" si="24"/>
        <v>PCH</v>
      </c>
      <c r="G265" s="7" t="s">
        <v>192</v>
      </c>
      <c r="H265" s="7" t="s">
        <v>190</v>
      </c>
      <c r="I265" s="7"/>
      <c r="J265" s="8">
        <v>37135</v>
      </c>
      <c r="K265" s="9">
        <v>100</v>
      </c>
      <c r="L265" s="10">
        <v>38</v>
      </c>
      <c r="M265" s="10">
        <v>59</v>
      </c>
      <c r="N265" s="9">
        <v>99</v>
      </c>
      <c r="O265" s="9">
        <v>100</v>
      </c>
      <c r="P265" s="9">
        <v>99</v>
      </c>
      <c r="Q265" s="9">
        <v>100</v>
      </c>
      <c r="R265" s="9">
        <v>100</v>
      </c>
      <c r="S265" s="9">
        <v>98</v>
      </c>
      <c r="T265" s="11">
        <v>85</v>
      </c>
      <c r="U265" s="9">
        <v>98</v>
      </c>
      <c r="V265" s="9">
        <v>99</v>
      </c>
      <c r="W265" s="17"/>
    </row>
    <row r="266" spans="1:23" s="2" customFormat="1" ht="11.25" x14ac:dyDescent="0.2">
      <c r="A266" s="6"/>
      <c r="B266" s="7">
        <v>70845000</v>
      </c>
      <c r="C266" s="7" t="s">
        <v>338</v>
      </c>
      <c r="D266" s="13" t="str">
        <f t="shared" si="23"/>
        <v xml:space="preserve">PCH SÃO BERNARDO </v>
      </c>
      <c r="E266" s="13" t="str">
        <f t="shared" si="22"/>
        <v>SÃO BERNARDO</v>
      </c>
      <c r="F266" s="13" t="str">
        <f t="shared" si="24"/>
        <v>PCH</v>
      </c>
      <c r="G266" s="7" t="s">
        <v>189</v>
      </c>
      <c r="H266" s="7" t="s">
        <v>190</v>
      </c>
      <c r="I266" s="7" t="s">
        <v>339</v>
      </c>
      <c r="J266" s="8">
        <v>41000</v>
      </c>
      <c r="K266" s="9">
        <v>100</v>
      </c>
      <c r="L266" s="9">
        <v>99</v>
      </c>
      <c r="M266" s="9">
        <v>99</v>
      </c>
      <c r="N266" s="9">
        <v>100</v>
      </c>
      <c r="O266" s="9">
        <v>100</v>
      </c>
      <c r="P266" s="9">
        <v>100</v>
      </c>
      <c r="Q266" s="9">
        <v>100</v>
      </c>
      <c r="R266" s="9">
        <v>100</v>
      </c>
      <c r="S266" s="9">
        <v>100</v>
      </c>
      <c r="T266" s="9">
        <v>100</v>
      </c>
      <c r="U266" s="9">
        <v>91</v>
      </c>
      <c r="V266" s="9">
        <v>99</v>
      </c>
      <c r="W266" s="17"/>
    </row>
    <row r="267" spans="1:23" s="2" customFormat="1" ht="11.25" x14ac:dyDescent="0.2">
      <c r="A267" s="6"/>
      <c r="B267" s="7">
        <v>2751044</v>
      </c>
      <c r="C267" s="7" t="s">
        <v>338</v>
      </c>
      <c r="D267" s="13" t="str">
        <f t="shared" si="23"/>
        <v xml:space="preserve">PCH SÃO BERNARDO </v>
      </c>
      <c r="E267" s="13" t="str">
        <f t="shared" si="22"/>
        <v>SÃO BERNARDO</v>
      </c>
      <c r="F267" s="13" t="str">
        <f t="shared" si="24"/>
        <v>PCH</v>
      </c>
      <c r="G267" s="7" t="s">
        <v>192</v>
      </c>
      <c r="H267" s="7" t="s">
        <v>190</v>
      </c>
      <c r="I267" s="7"/>
      <c r="J267" s="8">
        <v>41852</v>
      </c>
      <c r="K267" s="9">
        <v>100</v>
      </c>
      <c r="L267" s="9">
        <v>99</v>
      </c>
      <c r="M267" s="9">
        <v>99</v>
      </c>
      <c r="N267" s="9">
        <v>100</v>
      </c>
      <c r="O267" s="9">
        <v>100</v>
      </c>
      <c r="P267" s="9">
        <v>100</v>
      </c>
      <c r="Q267" s="9">
        <v>100</v>
      </c>
      <c r="R267" s="9">
        <v>100</v>
      </c>
      <c r="S267" s="9">
        <v>100</v>
      </c>
      <c r="T267" s="9">
        <v>100</v>
      </c>
      <c r="U267" s="9">
        <v>91</v>
      </c>
      <c r="V267" s="9">
        <v>99</v>
      </c>
      <c r="W267" s="17"/>
    </row>
    <row r="268" spans="1:23" s="2" customFormat="1" ht="11.25" x14ac:dyDescent="0.2">
      <c r="A268" s="6"/>
      <c r="B268" s="7">
        <v>70843000</v>
      </c>
      <c r="C268" s="7" t="s">
        <v>340</v>
      </c>
      <c r="D268" s="13" t="str">
        <f t="shared" si="23"/>
        <v xml:space="preserve">PCH SÃO BERNARDO </v>
      </c>
      <c r="E268" s="13" t="str">
        <f t="shared" si="22"/>
        <v>SÃO BERNARDO</v>
      </c>
      <c r="F268" s="13" t="str">
        <f t="shared" si="24"/>
        <v>PCH</v>
      </c>
      <c r="G268" s="7" t="s">
        <v>189</v>
      </c>
      <c r="H268" s="7" t="s">
        <v>190</v>
      </c>
      <c r="I268" s="7" t="s">
        <v>339</v>
      </c>
      <c r="J268" s="8">
        <v>41852</v>
      </c>
      <c r="K268" s="9">
        <v>100</v>
      </c>
      <c r="L268" s="9">
        <v>99</v>
      </c>
      <c r="M268" s="9">
        <v>99</v>
      </c>
      <c r="N268" s="9">
        <v>100</v>
      </c>
      <c r="O268" s="9">
        <v>98</v>
      </c>
      <c r="P268" s="9">
        <v>98</v>
      </c>
      <c r="Q268" s="9">
        <v>100</v>
      </c>
      <c r="R268" s="9">
        <v>100</v>
      </c>
      <c r="S268" s="9">
        <v>100</v>
      </c>
      <c r="T268" s="9">
        <v>100</v>
      </c>
      <c r="U268" s="9">
        <v>95</v>
      </c>
      <c r="V268" s="9">
        <v>97</v>
      </c>
      <c r="W268" s="17"/>
    </row>
    <row r="269" spans="1:23" s="2" customFormat="1" ht="11.25" x14ac:dyDescent="0.2">
      <c r="A269" s="6"/>
      <c r="B269" s="7">
        <v>70843000</v>
      </c>
      <c r="C269" s="7" t="s">
        <v>340</v>
      </c>
      <c r="D269" s="13" t="str">
        <f t="shared" si="23"/>
        <v xml:space="preserve">PCH SÃO BERNARDO </v>
      </c>
      <c r="E269" s="13" t="str">
        <f t="shared" si="22"/>
        <v>SÃO BERNARDO</v>
      </c>
      <c r="F269" s="13" t="str">
        <f t="shared" si="24"/>
        <v>PCH</v>
      </c>
      <c r="G269" s="7" t="s">
        <v>194</v>
      </c>
      <c r="H269" s="7" t="s">
        <v>190</v>
      </c>
      <c r="I269" s="7" t="s">
        <v>339</v>
      </c>
      <c r="J269" s="8">
        <v>41852</v>
      </c>
      <c r="K269" s="9">
        <v>100</v>
      </c>
      <c r="L269" s="9">
        <v>99</v>
      </c>
      <c r="M269" s="9">
        <v>99</v>
      </c>
      <c r="N269" s="9">
        <v>100</v>
      </c>
      <c r="O269" s="9">
        <v>98</v>
      </c>
      <c r="P269" s="9">
        <v>98</v>
      </c>
      <c r="Q269" s="9">
        <v>100</v>
      </c>
      <c r="R269" s="9">
        <v>100</v>
      </c>
      <c r="S269" s="9">
        <v>100</v>
      </c>
      <c r="T269" s="9">
        <v>100</v>
      </c>
      <c r="U269" s="9">
        <v>95</v>
      </c>
      <c r="V269" s="9">
        <v>97</v>
      </c>
      <c r="W269" s="17"/>
    </row>
    <row r="270" spans="1:23" s="2" customFormat="1" ht="11.25" x14ac:dyDescent="0.2">
      <c r="A270" s="6"/>
      <c r="B270" s="7">
        <v>86495500</v>
      </c>
      <c r="C270" s="7" t="s">
        <v>341</v>
      </c>
      <c r="D270" s="13" t="str">
        <f t="shared" si="23"/>
        <v xml:space="preserve">PCH SÃO PAULO </v>
      </c>
      <c r="E270" s="13" t="str">
        <f t="shared" si="22"/>
        <v>SÃO PAULO</v>
      </c>
      <c r="F270" s="13" t="str">
        <f t="shared" si="24"/>
        <v>PCH</v>
      </c>
      <c r="G270" s="7" t="s">
        <v>189</v>
      </c>
      <c r="H270" s="7" t="s">
        <v>190</v>
      </c>
      <c r="I270" s="7" t="s">
        <v>191</v>
      </c>
      <c r="J270" s="8">
        <v>41030</v>
      </c>
      <c r="K270" s="10">
        <v>56</v>
      </c>
      <c r="L270" s="9">
        <v>96</v>
      </c>
      <c r="M270" s="10">
        <v>75</v>
      </c>
      <c r="N270" s="9">
        <v>94</v>
      </c>
      <c r="O270" s="9">
        <v>98</v>
      </c>
      <c r="P270" s="9">
        <v>95</v>
      </c>
      <c r="Q270" s="9">
        <v>95</v>
      </c>
      <c r="R270" s="11">
        <v>84</v>
      </c>
      <c r="S270" s="9">
        <v>98</v>
      </c>
      <c r="T270" s="9">
        <v>96</v>
      </c>
      <c r="U270" s="10">
        <v>32</v>
      </c>
      <c r="V270" s="9">
        <v>99</v>
      </c>
      <c r="W270" s="17"/>
    </row>
    <row r="271" spans="1:23" s="2" customFormat="1" ht="11.25" x14ac:dyDescent="0.2">
      <c r="A271" s="6"/>
      <c r="B271" s="7">
        <v>2851064</v>
      </c>
      <c r="C271" s="7" t="s">
        <v>341</v>
      </c>
      <c r="D271" s="13" t="str">
        <f t="shared" si="23"/>
        <v xml:space="preserve">PCH SÃO PAULO </v>
      </c>
      <c r="E271" s="13" t="str">
        <f t="shared" si="22"/>
        <v>SÃO PAULO</v>
      </c>
      <c r="F271" s="13" t="str">
        <f t="shared" si="24"/>
        <v>PCH</v>
      </c>
      <c r="G271" s="7" t="s">
        <v>192</v>
      </c>
      <c r="H271" s="7" t="s">
        <v>190</v>
      </c>
      <c r="I271" s="7"/>
      <c r="J271" s="8">
        <v>41030</v>
      </c>
      <c r="K271" s="10">
        <v>56</v>
      </c>
      <c r="L271" s="9">
        <v>96</v>
      </c>
      <c r="M271" s="10">
        <v>75</v>
      </c>
      <c r="N271" s="9">
        <v>94</v>
      </c>
      <c r="O271" s="9">
        <v>98</v>
      </c>
      <c r="P271" s="9">
        <v>95</v>
      </c>
      <c r="Q271" s="9">
        <v>95</v>
      </c>
      <c r="R271" s="11">
        <v>84</v>
      </c>
      <c r="S271" s="9">
        <v>98</v>
      </c>
      <c r="T271" s="9">
        <v>96</v>
      </c>
      <c r="U271" s="10">
        <v>32</v>
      </c>
      <c r="V271" s="9">
        <v>99</v>
      </c>
      <c r="W271" s="17"/>
    </row>
    <row r="272" spans="1:23" s="2" customFormat="1" ht="11.25" x14ac:dyDescent="0.2">
      <c r="A272" s="6"/>
      <c r="B272" s="7">
        <v>86497000</v>
      </c>
      <c r="C272" s="7" t="s">
        <v>342</v>
      </c>
      <c r="D272" s="13" t="str">
        <f t="shared" si="23"/>
        <v xml:space="preserve">PCH SÃO PAULO  </v>
      </c>
      <c r="E272" s="13" t="str">
        <f t="shared" si="22"/>
        <v>SÃO PAULO</v>
      </c>
      <c r="F272" s="13" t="str">
        <f t="shared" si="24"/>
        <v>PCH</v>
      </c>
      <c r="G272" s="7" t="s">
        <v>189</v>
      </c>
      <c r="H272" s="7" t="s">
        <v>190</v>
      </c>
      <c r="I272" s="7" t="s">
        <v>191</v>
      </c>
      <c r="J272" s="8">
        <v>39142</v>
      </c>
      <c r="K272" s="10">
        <v>47</v>
      </c>
      <c r="L272" s="10">
        <v>33</v>
      </c>
      <c r="M272" s="10">
        <v>40</v>
      </c>
      <c r="N272" s="10">
        <v>68</v>
      </c>
      <c r="O272" s="10">
        <v>70</v>
      </c>
      <c r="P272" s="10">
        <v>66</v>
      </c>
      <c r="Q272" s="10">
        <v>73</v>
      </c>
      <c r="R272" s="10">
        <v>55</v>
      </c>
      <c r="S272" s="10">
        <v>68</v>
      </c>
      <c r="T272" s="10">
        <v>36</v>
      </c>
      <c r="U272" s="10">
        <v>36</v>
      </c>
      <c r="V272" s="10">
        <v>68</v>
      </c>
      <c r="W272" s="17"/>
    </row>
    <row r="273" spans="1:23" s="2" customFormat="1" ht="11.25" x14ac:dyDescent="0.2">
      <c r="A273" s="6"/>
      <c r="B273" s="7">
        <v>86497000</v>
      </c>
      <c r="C273" s="7" t="s">
        <v>342</v>
      </c>
      <c r="D273" s="13" t="str">
        <f t="shared" si="23"/>
        <v xml:space="preserve">PCH SÃO PAULO  </v>
      </c>
      <c r="E273" s="13" t="str">
        <f t="shared" si="22"/>
        <v>SÃO PAULO</v>
      </c>
      <c r="F273" s="13" t="str">
        <f t="shared" si="24"/>
        <v>PCH</v>
      </c>
      <c r="G273" s="7" t="s">
        <v>194</v>
      </c>
      <c r="H273" s="7" t="s">
        <v>190</v>
      </c>
      <c r="I273" s="7" t="s">
        <v>191</v>
      </c>
      <c r="J273" s="8">
        <v>39142</v>
      </c>
      <c r="K273" s="10">
        <v>47</v>
      </c>
      <c r="L273" s="10">
        <v>33</v>
      </c>
      <c r="M273" s="10">
        <v>40</v>
      </c>
      <c r="N273" s="10">
        <v>68</v>
      </c>
      <c r="O273" s="10">
        <v>70</v>
      </c>
      <c r="P273" s="10">
        <v>66</v>
      </c>
      <c r="Q273" s="10">
        <v>73</v>
      </c>
      <c r="R273" s="10">
        <v>55</v>
      </c>
      <c r="S273" s="10">
        <v>68</v>
      </c>
      <c r="T273" s="10">
        <v>36</v>
      </c>
      <c r="U273" s="10">
        <v>36</v>
      </c>
      <c r="V273" s="10">
        <v>68</v>
      </c>
      <c r="W273" s="17"/>
    </row>
    <row r="274" spans="1:23" s="2" customFormat="1" ht="11.25" x14ac:dyDescent="0.2">
      <c r="A274" s="6"/>
      <c r="B274" s="7">
        <v>87110000</v>
      </c>
      <c r="C274" s="7" t="s">
        <v>343</v>
      </c>
      <c r="D274" s="13" t="str">
        <f t="shared" si="23"/>
        <v xml:space="preserve">PCH TOCA </v>
      </c>
      <c r="E274" s="13" t="str">
        <f t="shared" si="22"/>
        <v>TOCA</v>
      </c>
      <c r="F274" s="13" t="str">
        <f t="shared" si="24"/>
        <v>PCH</v>
      </c>
      <c r="G274" s="7" t="s">
        <v>189</v>
      </c>
      <c r="H274" s="7" t="s">
        <v>190</v>
      </c>
      <c r="I274" s="7" t="s">
        <v>205</v>
      </c>
      <c r="J274" s="8">
        <v>21064</v>
      </c>
      <c r="K274" s="10">
        <v>0</v>
      </c>
      <c r="L274" s="10">
        <v>0</v>
      </c>
      <c r="M274" s="10">
        <v>0</v>
      </c>
      <c r="N274" s="10">
        <v>0</v>
      </c>
      <c r="O274" s="10">
        <v>4</v>
      </c>
      <c r="P274" s="10">
        <v>0</v>
      </c>
      <c r="Q274" s="10">
        <v>0</v>
      </c>
      <c r="R274" s="10">
        <v>0</v>
      </c>
      <c r="S274" s="10">
        <v>0</v>
      </c>
      <c r="T274" s="10">
        <v>0</v>
      </c>
      <c r="U274" s="10">
        <v>0</v>
      </c>
      <c r="V274" s="10">
        <v>0</v>
      </c>
      <c r="W274" s="17"/>
    </row>
    <row r="275" spans="1:23" s="2" customFormat="1" ht="11.25" x14ac:dyDescent="0.2">
      <c r="A275" s="6"/>
      <c r="B275" s="7">
        <v>2950074</v>
      </c>
      <c r="C275" s="7" t="s">
        <v>343</v>
      </c>
      <c r="D275" s="13" t="str">
        <f t="shared" si="23"/>
        <v xml:space="preserve">PCH TOCA </v>
      </c>
      <c r="E275" s="13" t="str">
        <f t="shared" si="22"/>
        <v>TOCA</v>
      </c>
      <c r="F275" s="13" t="str">
        <f t="shared" si="24"/>
        <v>PCH</v>
      </c>
      <c r="G275" s="7" t="s">
        <v>192</v>
      </c>
      <c r="H275" s="7" t="s">
        <v>190</v>
      </c>
      <c r="I275" s="7"/>
      <c r="J275" s="8">
        <v>41395</v>
      </c>
      <c r="K275" s="10">
        <v>0</v>
      </c>
      <c r="L275" s="10">
        <v>0</v>
      </c>
      <c r="M275" s="10">
        <v>0</v>
      </c>
      <c r="N275" s="10">
        <v>0</v>
      </c>
      <c r="O275" s="10">
        <v>4</v>
      </c>
      <c r="P275" s="10">
        <v>0</v>
      </c>
      <c r="Q275" s="10">
        <v>0</v>
      </c>
      <c r="R275" s="10">
        <v>0</v>
      </c>
      <c r="S275" s="10">
        <v>0</v>
      </c>
      <c r="T275" s="10">
        <v>0</v>
      </c>
      <c r="U275" s="10">
        <v>0</v>
      </c>
      <c r="V275" s="10">
        <v>0</v>
      </c>
      <c r="W275" s="17"/>
    </row>
    <row r="276" spans="1:23" s="2" customFormat="1" ht="11.25" x14ac:dyDescent="0.2">
      <c r="A276" s="6"/>
      <c r="B276" s="7">
        <v>87107000</v>
      </c>
      <c r="C276" s="7" t="s">
        <v>344</v>
      </c>
      <c r="D276" s="13" t="str">
        <f t="shared" si="23"/>
        <v xml:space="preserve">PCH TOCA </v>
      </c>
      <c r="E276" s="13" t="str">
        <f t="shared" si="22"/>
        <v>TOCA</v>
      </c>
      <c r="F276" s="13" t="str">
        <f t="shared" si="24"/>
        <v>PCH</v>
      </c>
      <c r="G276" s="7" t="s">
        <v>189</v>
      </c>
      <c r="H276" s="7" t="s">
        <v>190</v>
      </c>
      <c r="I276" s="7" t="s">
        <v>205</v>
      </c>
      <c r="J276" s="8">
        <v>41365</v>
      </c>
      <c r="K276" s="10">
        <v>0</v>
      </c>
      <c r="L276" s="10">
        <v>0</v>
      </c>
      <c r="M276" s="10">
        <v>0</v>
      </c>
      <c r="N276" s="10">
        <v>0</v>
      </c>
      <c r="O276" s="10">
        <v>0</v>
      </c>
      <c r="P276" s="10">
        <v>0</v>
      </c>
      <c r="Q276" s="10">
        <v>0</v>
      </c>
      <c r="R276" s="10">
        <v>0</v>
      </c>
      <c r="S276" s="10">
        <v>0</v>
      </c>
      <c r="T276" s="10">
        <v>0</v>
      </c>
      <c r="U276" s="10">
        <v>0</v>
      </c>
      <c r="V276" s="10">
        <v>0</v>
      </c>
      <c r="W276" s="17"/>
    </row>
    <row r="277" spans="1:23" s="2" customFormat="1" ht="11.25" x14ac:dyDescent="0.2">
      <c r="A277" s="6"/>
      <c r="B277" s="7">
        <v>87107000</v>
      </c>
      <c r="C277" s="7" t="s">
        <v>344</v>
      </c>
      <c r="D277" s="13" t="str">
        <f t="shared" si="23"/>
        <v xml:space="preserve">PCH TOCA </v>
      </c>
      <c r="E277" s="13" t="str">
        <f t="shared" si="22"/>
        <v>TOCA</v>
      </c>
      <c r="F277" s="13" t="str">
        <f t="shared" si="24"/>
        <v>PCH</v>
      </c>
      <c r="G277" s="7" t="s">
        <v>194</v>
      </c>
      <c r="H277" s="7" t="s">
        <v>190</v>
      </c>
      <c r="I277" s="7" t="s">
        <v>205</v>
      </c>
      <c r="J277" s="8">
        <v>41365</v>
      </c>
      <c r="K277" s="10">
        <v>0</v>
      </c>
      <c r="L277" s="10">
        <v>0</v>
      </c>
      <c r="M277" s="10">
        <v>0</v>
      </c>
      <c r="N277" s="10">
        <v>0</v>
      </c>
      <c r="O277" s="10">
        <v>0</v>
      </c>
      <c r="P277" s="10">
        <v>0</v>
      </c>
      <c r="Q277" s="10">
        <v>0</v>
      </c>
      <c r="R277" s="10">
        <v>0</v>
      </c>
      <c r="S277" s="10">
        <v>0</v>
      </c>
      <c r="T277" s="10">
        <v>0</v>
      </c>
      <c r="U277" s="10">
        <v>0</v>
      </c>
      <c r="V277" s="10">
        <v>0</v>
      </c>
      <c r="W277" s="17"/>
    </row>
    <row r="278" spans="1:23" s="2" customFormat="1" ht="11.25" x14ac:dyDescent="0.2">
      <c r="A278" s="6"/>
      <c r="B278" s="7">
        <v>74468000</v>
      </c>
      <c r="C278" s="7" t="s">
        <v>345</v>
      </c>
      <c r="D278" s="13" t="str">
        <f t="shared" si="23"/>
        <v xml:space="preserve">PCH TOCA DO TIGRE </v>
      </c>
      <c r="E278" s="13" t="str">
        <f t="shared" si="22"/>
        <v>TOCA DO TIGRE</v>
      </c>
      <c r="F278" s="13" t="str">
        <f t="shared" si="24"/>
        <v>PCH</v>
      </c>
      <c r="G278" s="7" t="s">
        <v>189</v>
      </c>
      <c r="H278" s="7" t="s">
        <v>190</v>
      </c>
      <c r="I278" s="7" t="s">
        <v>238</v>
      </c>
      <c r="J278" s="8">
        <v>41061</v>
      </c>
      <c r="K278" s="9">
        <v>92</v>
      </c>
      <c r="L278" s="9">
        <v>91</v>
      </c>
      <c r="M278" s="9">
        <v>92</v>
      </c>
      <c r="N278" s="9">
        <v>94</v>
      </c>
      <c r="O278" s="11">
        <v>81</v>
      </c>
      <c r="P278" s="9">
        <v>100</v>
      </c>
      <c r="Q278" s="9">
        <v>100</v>
      </c>
      <c r="R278" s="9">
        <v>100</v>
      </c>
      <c r="S278" s="9">
        <v>100</v>
      </c>
      <c r="T278" s="9">
        <v>99</v>
      </c>
      <c r="U278" s="9">
        <v>100</v>
      </c>
      <c r="V278" s="9">
        <v>99</v>
      </c>
      <c r="W278" s="17"/>
    </row>
    <row r="279" spans="1:23" s="2" customFormat="1" ht="11.25" x14ac:dyDescent="0.2">
      <c r="A279" s="6"/>
      <c r="B279" s="7">
        <v>74468500</v>
      </c>
      <c r="C279" s="7" t="s">
        <v>346</v>
      </c>
      <c r="D279" s="13" t="str">
        <f t="shared" si="23"/>
        <v xml:space="preserve">PCH TOCA DO TIGRE </v>
      </c>
      <c r="E279" s="13" t="str">
        <f t="shared" si="22"/>
        <v>TOCA DO TIGRE</v>
      </c>
      <c r="F279" s="13" t="str">
        <f t="shared" si="24"/>
        <v>PCH</v>
      </c>
      <c r="G279" s="7" t="s">
        <v>189</v>
      </c>
      <c r="H279" s="7" t="s">
        <v>190</v>
      </c>
      <c r="I279" s="7" t="s">
        <v>238</v>
      </c>
      <c r="J279" s="8">
        <v>40695</v>
      </c>
      <c r="K279" s="9">
        <v>99</v>
      </c>
      <c r="L279" s="9">
        <v>99</v>
      </c>
      <c r="M279" s="10">
        <v>71</v>
      </c>
      <c r="N279" s="9">
        <v>100</v>
      </c>
      <c r="O279" s="9">
        <v>100</v>
      </c>
      <c r="P279" s="9">
        <v>100</v>
      </c>
      <c r="Q279" s="9">
        <v>100</v>
      </c>
      <c r="R279" s="9">
        <v>100</v>
      </c>
      <c r="S279" s="9">
        <v>100</v>
      </c>
      <c r="T279" s="9">
        <v>100</v>
      </c>
      <c r="U279" s="9">
        <v>100</v>
      </c>
      <c r="V279" s="9">
        <v>99</v>
      </c>
      <c r="W279" s="17"/>
    </row>
    <row r="280" spans="1:23" s="2" customFormat="1" ht="11.25" x14ac:dyDescent="0.2">
      <c r="A280" s="6"/>
      <c r="B280" s="7">
        <v>74468500</v>
      </c>
      <c r="C280" s="7" t="s">
        <v>346</v>
      </c>
      <c r="D280" s="13" t="str">
        <f t="shared" si="23"/>
        <v xml:space="preserve">PCH TOCA DO TIGRE </v>
      </c>
      <c r="E280" s="13" t="str">
        <f t="shared" si="22"/>
        <v>TOCA DO TIGRE</v>
      </c>
      <c r="F280" s="13" t="str">
        <f t="shared" si="24"/>
        <v>PCH</v>
      </c>
      <c r="G280" s="7" t="s">
        <v>194</v>
      </c>
      <c r="H280" s="7" t="s">
        <v>190</v>
      </c>
      <c r="I280" s="7" t="s">
        <v>238</v>
      </c>
      <c r="J280" s="8">
        <v>40695</v>
      </c>
      <c r="K280" s="9">
        <v>99</v>
      </c>
      <c r="L280" s="9">
        <v>99</v>
      </c>
      <c r="M280" s="10">
        <v>71</v>
      </c>
      <c r="N280" s="9">
        <v>100</v>
      </c>
      <c r="O280" s="9">
        <v>100</v>
      </c>
      <c r="P280" s="9">
        <v>100</v>
      </c>
      <c r="Q280" s="9">
        <v>100</v>
      </c>
      <c r="R280" s="9">
        <v>100</v>
      </c>
      <c r="S280" s="9">
        <v>100</v>
      </c>
      <c r="T280" s="9">
        <v>100</v>
      </c>
      <c r="U280" s="9">
        <v>100</v>
      </c>
      <c r="V280" s="9">
        <v>99</v>
      </c>
      <c r="W280" s="17"/>
    </row>
    <row r="281" spans="1:23" s="2" customFormat="1" ht="11.25" customHeight="1" x14ac:dyDescent="0.2">
      <c r="A281" s="23"/>
      <c r="B281" s="24">
        <v>2753039</v>
      </c>
      <c r="C281" s="24" t="s">
        <v>346</v>
      </c>
      <c r="D281" s="13" t="str">
        <f t="shared" si="23"/>
        <v xml:space="preserve">PCH TOCA DO TIGRE </v>
      </c>
      <c r="E281" s="13" t="str">
        <f t="shared" si="22"/>
        <v>TOCA DO TIGRE</v>
      </c>
      <c r="F281" s="13" t="str">
        <f t="shared" si="24"/>
        <v>PCH</v>
      </c>
      <c r="G281" s="24" t="s">
        <v>192</v>
      </c>
      <c r="H281" s="24" t="s">
        <v>190</v>
      </c>
      <c r="I281" s="24"/>
      <c r="J281" s="25">
        <v>40695</v>
      </c>
      <c r="K281" s="9">
        <v>99</v>
      </c>
      <c r="L281" s="9">
        <v>99</v>
      </c>
      <c r="M281" s="10">
        <v>71</v>
      </c>
      <c r="N281" s="9">
        <v>100</v>
      </c>
      <c r="O281" s="9">
        <v>100</v>
      </c>
      <c r="P281" s="9">
        <v>100</v>
      </c>
      <c r="Q281" s="9">
        <v>100</v>
      </c>
      <c r="R281" s="9">
        <v>100</v>
      </c>
      <c r="S281" s="9">
        <v>100</v>
      </c>
      <c r="T281" s="9">
        <v>100</v>
      </c>
      <c r="U281" s="9">
        <v>100</v>
      </c>
      <c r="V281" s="9">
        <v>99</v>
      </c>
      <c r="W281" s="17"/>
    </row>
    <row r="282" spans="1:23" ht="11.25" customHeight="1" x14ac:dyDescent="0.25"/>
    <row r="283" spans="1:23" ht="11.25" customHeight="1" x14ac:dyDescent="0.25"/>
    <row r="284" spans="1:23" ht="12" customHeight="1" x14ac:dyDescent="0.25"/>
  </sheetData>
  <autoFilter ref="A2:W281" xr:uid="{00000000-0009-0000-0000-000002000000}"/>
  <sortState xmlns:xlrd2="http://schemas.microsoft.com/office/spreadsheetml/2017/richdata2" ref="A3:W281">
    <sortCondition ref="E3"/>
  </sortState>
  <pageMargins left="0.78740157499999996" right="0.78740157499999996" top="0.984251969" bottom="0.984251969" header="0.4921259845" footer="0.49212598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U279"/>
  <sheetViews>
    <sheetView zoomScale="80" zoomScaleNormal="80" workbookViewId="0">
      <pane ySplit="1" topLeftCell="A2" activePane="bottomLeft" state="frozen"/>
      <selection activeCell="C1" sqref="C1"/>
      <selection pane="bottomLeft" activeCell="B3" sqref="B3"/>
    </sheetView>
  </sheetViews>
  <sheetFormatPr defaultRowHeight="15" x14ac:dyDescent="0.25"/>
  <cols>
    <col min="1" max="1" width="48.7109375" bestFit="1" customWidth="1"/>
    <col min="2" max="2" width="35.140625" bestFit="1" customWidth="1"/>
    <col min="3" max="3" width="4.7109375" bestFit="1" customWidth="1"/>
    <col min="8" max="8" width="10" bestFit="1" customWidth="1"/>
    <col min="9" max="9" width="10.140625" customWidth="1"/>
  </cols>
  <sheetData>
    <row r="1" spans="1:21" ht="22.5" x14ac:dyDescent="0.25">
      <c r="A1" s="4" t="s">
        <v>363</v>
      </c>
      <c r="B1" s="4" t="s">
        <v>0</v>
      </c>
      <c r="C1" s="4" t="s">
        <v>356</v>
      </c>
      <c r="D1" s="4" t="s">
        <v>184</v>
      </c>
      <c r="E1" s="4" t="s">
        <v>185</v>
      </c>
      <c r="F1" s="4" t="s">
        <v>186</v>
      </c>
      <c r="G1" s="4" t="s">
        <v>187</v>
      </c>
      <c r="H1" s="4" t="s">
        <v>491</v>
      </c>
      <c r="I1" s="4" t="s">
        <v>492</v>
      </c>
      <c r="J1" s="5">
        <v>43466</v>
      </c>
      <c r="K1" s="5">
        <v>43497</v>
      </c>
      <c r="L1" s="5">
        <v>43525</v>
      </c>
      <c r="M1" s="5">
        <v>43556</v>
      </c>
      <c r="N1" s="5">
        <v>43586</v>
      </c>
      <c r="O1" s="5">
        <v>43617</v>
      </c>
      <c r="P1" s="5">
        <v>43647</v>
      </c>
      <c r="Q1" s="5">
        <v>43678</v>
      </c>
      <c r="R1" s="5">
        <v>43709</v>
      </c>
      <c r="S1" s="5">
        <v>43739</v>
      </c>
      <c r="T1" s="5">
        <v>43770</v>
      </c>
      <c r="U1" s="5">
        <v>43800</v>
      </c>
    </row>
    <row r="2" spans="1:21" ht="33.75" x14ac:dyDescent="0.25">
      <c r="A2" s="33" t="s">
        <v>428</v>
      </c>
      <c r="B2" s="33" t="s">
        <v>436</v>
      </c>
      <c r="C2" s="33" t="s">
        <v>49</v>
      </c>
      <c r="D2" s="33" t="s">
        <v>189</v>
      </c>
      <c r="E2" s="33" t="s">
        <v>348</v>
      </c>
      <c r="F2" s="33" t="s">
        <v>349</v>
      </c>
      <c r="G2" s="30">
        <v>42370</v>
      </c>
      <c r="H2" s="31">
        <f>AVERAGE(J2:U2)/100</f>
        <v>0.44416666666666665</v>
      </c>
      <c r="I2" s="30"/>
      <c r="J2" s="35">
        <v>17</v>
      </c>
      <c r="K2" s="35">
        <v>35</v>
      </c>
      <c r="L2" s="35">
        <v>52</v>
      </c>
      <c r="M2" s="35">
        <v>72</v>
      </c>
      <c r="N2" s="35">
        <v>58</v>
      </c>
      <c r="O2" s="35">
        <v>41</v>
      </c>
      <c r="P2" s="35">
        <v>34</v>
      </c>
      <c r="Q2" s="35">
        <v>39</v>
      </c>
      <c r="R2" s="35">
        <v>65</v>
      </c>
      <c r="S2" s="35">
        <v>39</v>
      </c>
      <c r="T2" s="35">
        <v>46</v>
      </c>
      <c r="U2" s="35">
        <v>35</v>
      </c>
    </row>
    <row r="3" spans="1:21" x14ac:dyDescent="0.25">
      <c r="A3" s="33" t="s">
        <v>428</v>
      </c>
      <c r="B3" s="33" t="s">
        <v>436</v>
      </c>
      <c r="C3" s="33" t="s">
        <v>49</v>
      </c>
      <c r="D3" s="33" t="s">
        <v>192</v>
      </c>
      <c r="E3" s="33" t="s">
        <v>348</v>
      </c>
      <c r="F3" s="33"/>
      <c r="G3" s="30">
        <v>42370</v>
      </c>
      <c r="H3" s="31">
        <f t="shared" ref="H3:H66" si="0">AVERAGE(J3:U3)/100</f>
        <v>0.44416666666666665</v>
      </c>
      <c r="I3" s="30"/>
      <c r="J3" s="35">
        <v>17</v>
      </c>
      <c r="K3" s="35">
        <v>35</v>
      </c>
      <c r="L3" s="35">
        <v>52</v>
      </c>
      <c r="M3" s="35">
        <v>72</v>
      </c>
      <c r="N3" s="35">
        <v>58</v>
      </c>
      <c r="O3" s="35">
        <v>41</v>
      </c>
      <c r="P3" s="35">
        <v>34</v>
      </c>
      <c r="Q3" s="35">
        <v>39</v>
      </c>
      <c r="R3" s="35">
        <v>65</v>
      </c>
      <c r="S3" s="35">
        <v>39</v>
      </c>
      <c r="T3" s="35">
        <v>46</v>
      </c>
      <c r="U3" s="35">
        <v>35</v>
      </c>
    </row>
    <row r="4" spans="1:21" ht="33.75" x14ac:dyDescent="0.25">
      <c r="A4" s="33" t="s">
        <v>428</v>
      </c>
      <c r="B4" s="33" t="s">
        <v>436</v>
      </c>
      <c r="C4" s="33" t="s">
        <v>49</v>
      </c>
      <c r="D4" s="33" t="s">
        <v>189</v>
      </c>
      <c r="E4" s="33" t="s">
        <v>348</v>
      </c>
      <c r="F4" s="33" t="s">
        <v>349</v>
      </c>
      <c r="G4" s="30">
        <v>42370</v>
      </c>
      <c r="H4" s="31">
        <f t="shared" si="0"/>
        <v>0.43583333333333335</v>
      </c>
      <c r="I4" s="30"/>
      <c r="J4" s="35">
        <v>17</v>
      </c>
      <c r="K4" s="35">
        <v>35</v>
      </c>
      <c r="L4" s="35">
        <v>50</v>
      </c>
      <c r="M4" s="35">
        <v>52</v>
      </c>
      <c r="N4" s="35">
        <v>54</v>
      </c>
      <c r="O4" s="35">
        <v>54</v>
      </c>
      <c r="P4" s="35">
        <v>34</v>
      </c>
      <c r="Q4" s="35">
        <v>39</v>
      </c>
      <c r="R4" s="35">
        <v>66</v>
      </c>
      <c r="S4" s="35">
        <v>39</v>
      </c>
      <c r="T4" s="35">
        <v>48</v>
      </c>
      <c r="U4" s="35">
        <v>35</v>
      </c>
    </row>
    <row r="5" spans="1:21" ht="33.75" x14ac:dyDescent="0.25">
      <c r="A5" s="33" t="s">
        <v>428</v>
      </c>
      <c r="B5" s="33" t="s">
        <v>436</v>
      </c>
      <c r="C5" s="33" t="s">
        <v>49</v>
      </c>
      <c r="D5" s="33" t="s">
        <v>194</v>
      </c>
      <c r="E5" s="33" t="s">
        <v>348</v>
      </c>
      <c r="F5" s="33" t="s">
        <v>349</v>
      </c>
      <c r="G5" s="30">
        <v>42370</v>
      </c>
      <c r="H5" s="31">
        <f t="shared" si="0"/>
        <v>0.43583333333333335</v>
      </c>
      <c r="I5" s="30"/>
      <c r="J5" s="35">
        <v>17</v>
      </c>
      <c r="K5" s="35">
        <v>35</v>
      </c>
      <c r="L5" s="35">
        <v>50</v>
      </c>
      <c r="M5" s="35">
        <v>52</v>
      </c>
      <c r="N5" s="35">
        <v>54</v>
      </c>
      <c r="O5" s="35">
        <v>54</v>
      </c>
      <c r="P5" s="35">
        <v>34</v>
      </c>
      <c r="Q5" s="35">
        <v>39</v>
      </c>
      <c r="R5" s="35">
        <v>66</v>
      </c>
      <c r="S5" s="35">
        <v>39</v>
      </c>
      <c r="T5" s="35">
        <v>48</v>
      </c>
      <c r="U5" s="35">
        <v>35</v>
      </c>
    </row>
    <row r="6" spans="1:21" ht="22.5" x14ac:dyDescent="0.25">
      <c r="A6" s="33" t="s">
        <v>437</v>
      </c>
      <c r="B6" s="33" t="s">
        <v>364</v>
      </c>
      <c r="C6" s="33" t="s">
        <v>49</v>
      </c>
      <c r="D6" s="33" t="s">
        <v>189</v>
      </c>
      <c r="E6" s="33" t="s">
        <v>190</v>
      </c>
      <c r="F6" s="33" t="s">
        <v>191</v>
      </c>
      <c r="G6" s="30">
        <v>40817</v>
      </c>
      <c r="H6" s="31">
        <f t="shared" si="0"/>
        <v>0.90833333333333333</v>
      </c>
      <c r="I6" s="30">
        <v>43800</v>
      </c>
      <c r="J6" s="35">
        <v>64</v>
      </c>
      <c r="K6" s="36">
        <v>97</v>
      </c>
      <c r="L6" s="35">
        <v>74</v>
      </c>
      <c r="M6" s="36">
        <v>96</v>
      </c>
      <c r="N6" s="36">
        <v>98</v>
      </c>
      <c r="O6" s="36">
        <v>97</v>
      </c>
      <c r="P6" s="36">
        <v>97</v>
      </c>
      <c r="Q6" s="36">
        <v>96</v>
      </c>
      <c r="R6" s="36">
        <v>98</v>
      </c>
      <c r="S6" s="35">
        <v>75</v>
      </c>
      <c r="T6" s="36">
        <v>99</v>
      </c>
      <c r="U6" s="36">
        <v>99</v>
      </c>
    </row>
    <row r="7" spans="1:21" x14ac:dyDescent="0.25">
      <c r="A7" s="33" t="s">
        <v>437</v>
      </c>
      <c r="B7" s="33" t="s">
        <v>364</v>
      </c>
      <c r="C7" s="33" t="s">
        <v>49</v>
      </c>
      <c r="D7" s="33" t="s">
        <v>192</v>
      </c>
      <c r="E7" s="33" t="s">
        <v>190</v>
      </c>
      <c r="F7" s="33"/>
      <c r="G7" s="30">
        <v>40817</v>
      </c>
      <c r="H7" s="31">
        <f t="shared" si="0"/>
        <v>0.90833333333333333</v>
      </c>
      <c r="I7" s="30">
        <v>43800</v>
      </c>
      <c r="J7" s="35">
        <v>64</v>
      </c>
      <c r="K7" s="36">
        <v>97</v>
      </c>
      <c r="L7" s="35">
        <v>74</v>
      </c>
      <c r="M7" s="36">
        <v>96</v>
      </c>
      <c r="N7" s="36">
        <v>98</v>
      </c>
      <c r="O7" s="36">
        <v>97</v>
      </c>
      <c r="P7" s="36">
        <v>97</v>
      </c>
      <c r="Q7" s="36">
        <v>96</v>
      </c>
      <c r="R7" s="36">
        <v>98</v>
      </c>
      <c r="S7" s="35">
        <v>75</v>
      </c>
      <c r="T7" s="36">
        <v>99</v>
      </c>
      <c r="U7" s="36">
        <v>99</v>
      </c>
    </row>
    <row r="8" spans="1:21" ht="22.5" x14ac:dyDescent="0.25">
      <c r="A8" s="33" t="s">
        <v>437</v>
      </c>
      <c r="B8" s="33" t="s">
        <v>364</v>
      </c>
      <c r="C8" s="33" t="s">
        <v>49</v>
      </c>
      <c r="D8" s="33" t="s">
        <v>189</v>
      </c>
      <c r="E8" s="33" t="s">
        <v>190</v>
      </c>
      <c r="F8" s="33" t="s">
        <v>191</v>
      </c>
      <c r="G8" s="30">
        <v>41456</v>
      </c>
      <c r="H8" s="31">
        <f t="shared" si="0"/>
        <v>0.92833333333333323</v>
      </c>
      <c r="I8" s="30">
        <v>43800</v>
      </c>
      <c r="J8" s="35">
        <v>64</v>
      </c>
      <c r="K8" s="36">
        <v>97</v>
      </c>
      <c r="L8" s="35">
        <v>74</v>
      </c>
      <c r="M8" s="36">
        <v>97</v>
      </c>
      <c r="N8" s="36">
        <v>97</v>
      </c>
      <c r="O8" s="36">
        <v>97</v>
      </c>
      <c r="P8" s="36">
        <v>97</v>
      </c>
      <c r="Q8" s="36">
        <v>96</v>
      </c>
      <c r="R8" s="36">
        <v>98</v>
      </c>
      <c r="S8" s="36">
        <v>99</v>
      </c>
      <c r="T8" s="36">
        <v>99</v>
      </c>
      <c r="U8" s="36">
        <v>99</v>
      </c>
    </row>
    <row r="9" spans="1:21" ht="22.5" x14ac:dyDescent="0.25">
      <c r="A9" s="33" t="s">
        <v>437</v>
      </c>
      <c r="B9" s="33" t="s">
        <v>364</v>
      </c>
      <c r="C9" s="33" t="s">
        <v>49</v>
      </c>
      <c r="D9" s="33" t="s">
        <v>194</v>
      </c>
      <c r="E9" s="33" t="s">
        <v>190</v>
      </c>
      <c r="F9" s="33" t="s">
        <v>191</v>
      </c>
      <c r="G9" s="30">
        <v>41456</v>
      </c>
      <c r="H9" s="31">
        <f t="shared" si="0"/>
        <v>0.92833333333333323</v>
      </c>
      <c r="I9" s="30">
        <v>43800</v>
      </c>
      <c r="J9" s="35">
        <v>64</v>
      </c>
      <c r="K9" s="36">
        <v>97</v>
      </c>
      <c r="L9" s="35">
        <v>74</v>
      </c>
      <c r="M9" s="36">
        <v>97</v>
      </c>
      <c r="N9" s="36">
        <v>97</v>
      </c>
      <c r="O9" s="36">
        <v>97</v>
      </c>
      <c r="P9" s="36">
        <v>97</v>
      </c>
      <c r="Q9" s="36">
        <v>96</v>
      </c>
      <c r="R9" s="36">
        <v>98</v>
      </c>
      <c r="S9" s="36">
        <v>99</v>
      </c>
      <c r="T9" s="36">
        <v>99</v>
      </c>
      <c r="U9" s="36">
        <v>99</v>
      </c>
    </row>
    <row r="10" spans="1:21" ht="22.5" x14ac:dyDescent="0.25">
      <c r="A10" s="33" t="s">
        <v>438</v>
      </c>
      <c r="B10" s="33" t="s">
        <v>401</v>
      </c>
      <c r="C10" s="33" t="s">
        <v>49</v>
      </c>
      <c r="D10" s="33" t="s">
        <v>189</v>
      </c>
      <c r="E10" s="33" t="s">
        <v>190</v>
      </c>
      <c r="F10" s="33" t="s">
        <v>196</v>
      </c>
      <c r="G10" s="30">
        <v>41974</v>
      </c>
      <c r="H10" s="31">
        <f t="shared" si="0"/>
        <v>0.97333333333333327</v>
      </c>
      <c r="I10" s="30">
        <v>43800</v>
      </c>
      <c r="J10" s="36">
        <v>92</v>
      </c>
      <c r="K10" s="36">
        <v>99</v>
      </c>
      <c r="L10" s="36">
        <v>99</v>
      </c>
      <c r="M10" s="36">
        <v>99</v>
      </c>
      <c r="N10" s="36">
        <v>91</v>
      </c>
      <c r="O10" s="36">
        <v>98</v>
      </c>
      <c r="P10" s="36">
        <v>99</v>
      </c>
      <c r="Q10" s="36">
        <v>98</v>
      </c>
      <c r="R10" s="36">
        <v>98</v>
      </c>
      <c r="S10" s="36">
        <v>98</v>
      </c>
      <c r="T10" s="36">
        <v>98</v>
      </c>
      <c r="U10" s="36">
        <v>99</v>
      </c>
    </row>
    <row r="11" spans="1:21" ht="22.5" x14ac:dyDescent="0.25">
      <c r="A11" s="33" t="s">
        <v>438</v>
      </c>
      <c r="B11" s="33" t="s">
        <v>401</v>
      </c>
      <c r="C11" s="33" t="s">
        <v>49</v>
      </c>
      <c r="D11" s="33" t="s">
        <v>189</v>
      </c>
      <c r="E11" s="33" t="s">
        <v>190</v>
      </c>
      <c r="F11" s="33" t="s">
        <v>196</v>
      </c>
      <c r="G11" s="30">
        <v>41974</v>
      </c>
      <c r="H11" s="31">
        <f t="shared" si="0"/>
        <v>0.93833333333333324</v>
      </c>
      <c r="I11" s="30">
        <v>43770</v>
      </c>
      <c r="J11" s="36">
        <v>99</v>
      </c>
      <c r="K11" s="36">
        <v>100</v>
      </c>
      <c r="L11" s="36">
        <v>99</v>
      </c>
      <c r="M11" s="36">
        <v>100</v>
      </c>
      <c r="N11" s="36">
        <v>92</v>
      </c>
      <c r="O11" s="36">
        <v>99</v>
      </c>
      <c r="P11" s="36">
        <v>99</v>
      </c>
      <c r="Q11" s="36">
        <v>100</v>
      </c>
      <c r="R11" s="36">
        <v>100</v>
      </c>
      <c r="S11" s="36">
        <v>98</v>
      </c>
      <c r="T11" s="36">
        <v>97</v>
      </c>
      <c r="U11" s="35">
        <v>43</v>
      </c>
    </row>
    <row r="12" spans="1:21" ht="22.5" x14ac:dyDescent="0.25">
      <c r="A12" s="33" t="s">
        <v>438</v>
      </c>
      <c r="B12" s="33" t="s">
        <v>401</v>
      </c>
      <c r="C12" s="33" t="s">
        <v>49</v>
      </c>
      <c r="D12" s="33" t="s">
        <v>194</v>
      </c>
      <c r="E12" s="33" t="s">
        <v>190</v>
      </c>
      <c r="F12" s="33" t="s">
        <v>196</v>
      </c>
      <c r="G12" s="30">
        <v>41974</v>
      </c>
      <c r="H12" s="31">
        <f t="shared" si="0"/>
        <v>0.93833333333333324</v>
      </c>
      <c r="I12" s="30">
        <v>43770</v>
      </c>
      <c r="J12" s="36">
        <v>99</v>
      </c>
      <c r="K12" s="36">
        <v>100</v>
      </c>
      <c r="L12" s="36">
        <v>99</v>
      </c>
      <c r="M12" s="36">
        <v>100</v>
      </c>
      <c r="N12" s="36">
        <v>92</v>
      </c>
      <c r="O12" s="36">
        <v>99</v>
      </c>
      <c r="P12" s="36">
        <v>99</v>
      </c>
      <c r="Q12" s="36">
        <v>100</v>
      </c>
      <c r="R12" s="36">
        <v>100</v>
      </c>
      <c r="S12" s="36">
        <v>98</v>
      </c>
      <c r="T12" s="36">
        <v>97</v>
      </c>
      <c r="U12" s="35">
        <v>43</v>
      </c>
    </row>
    <row r="13" spans="1:21" x14ac:dyDescent="0.25">
      <c r="A13" s="33" t="s">
        <v>438</v>
      </c>
      <c r="B13" s="33" t="s">
        <v>401</v>
      </c>
      <c r="C13" s="33" t="s">
        <v>49</v>
      </c>
      <c r="D13" s="33" t="s">
        <v>192</v>
      </c>
      <c r="E13" s="33" t="s">
        <v>190</v>
      </c>
      <c r="F13" s="33"/>
      <c r="G13" s="30">
        <v>41974</v>
      </c>
      <c r="H13" s="31">
        <f t="shared" si="0"/>
        <v>0.93833333333333324</v>
      </c>
      <c r="I13" s="30">
        <v>43770</v>
      </c>
      <c r="J13" s="36">
        <v>99</v>
      </c>
      <c r="K13" s="36">
        <v>100</v>
      </c>
      <c r="L13" s="36">
        <v>99</v>
      </c>
      <c r="M13" s="36">
        <v>100</v>
      </c>
      <c r="N13" s="36">
        <v>92</v>
      </c>
      <c r="O13" s="36">
        <v>99</v>
      </c>
      <c r="P13" s="36">
        <v>99</v>
      </c>
      <c r="Q13" s="36">
        <v>100</v>
      </c>
      <c r="R13" s="36">
        <v>100</v>
      </c>
      <c r="S13" s="36">
        <v>98</v>
      </c>
      <c r="T13" s="36">
        <v>97</v>
      </c>
      <c r="U13" s="35">
        <v>43</v>
      </c>
    </row>
    <row r="14" spans="1:21" ht="22.5" x14ac:dyDescent="0.25">
      <c r="A14" s="33" t="s">
        <v>439</v>
      </c>
      <c r="B14" s="33" t="s">
        <v>401</v>
      </c>
      <c r="C14" s="33" t="s">
        <v>49</v>
      </c>
      <c r="D14" s="33" t="s">
        <v>189</v>
      </c>
      <c r="E14" s="33" t="s">
        <v>190</v>
      </c>
      <c r="F14" s="33" t="s">
        <v>196</v>
      </c>
      <c r="G14" s="30">
        <v>41671</v>
      </c>
      <c r="H14" s="31">
        <f t="shared" si="0"/>
        <v>0.99833333333333329</v>
      </c>
      <c r="I14" s="30">
        <v>43800</v>
      </c>
      <c r="J14" s="36">
        <v>99</v>
      </c>
      <c r="K14" s="36">
        <v>100</v>
      </c>
      <c r="L14" s="36">
        <v>100</v>
      </c>
      <c r="M14" s="36">
        <v>100</v>
      </c>
      <c r="N14" s="36">
        <v>100</v>
      </c>
      <c r="O14" s="36">
        <v>100</v>
      </c>
      <c r="P14" s="36">
        <v>100</v>
      </c>
      <c r="Q14" s="36">
        <v>100</v>
      </c>
      <c r="R14" s="36">
        <v>100</v>
      </c>
      <c r="S14" s="36">
        <v>100</v>
      </c>
      <c r="T14" s="36">
        <v>100</v>
      </c>
      <c r="U14" s="36">
        <v>99</v>
      </c>
    </row>
    <row r="15" spans="1:21" ht="22.5" x14ac:dyDescent="0.25">
      <c r="A15" s="33" t="s">
        <v>439</v>
      </c>
      <c r="B15" s="33" t="s">
        <v>401</v>
      </c>
      <c r="C15" s="33" t="s">
        <v>49</v>
      </c>
      <c r="D15" s="33" t="s">
        <v>194</v>
      </c>
      <c r="E15" s="33" t="s">
        <v>190</v>
      </c>
      <c r="F15" s="33" t="s">
        <v>196</v>
      </c>
      <c r="G15" s="30">
        <v>41671</v>
      </c>
      <c r="H15" s="31">
        <f t="shared" si="0"/>
        <v>0.99833333333333329</v>
      </c>
      <c r="I15" s="30">
        <v>43800</v>
      </c>
      <c r="J15" s="36">
        <v>99</v>
      </c>
      <c r="K15" s="36">
        <v>100</v>
      </c>
      <c r="L15" s="36">
        <v>100</v>
      </c>
      <c r="M15" s="36">
        <v>100</v>
      </c>
      <c r="N15" s="36">
        <v>100</v>
      </c>
      <c r="O15" s="36">
        <v>100</v>
      </c>
      <c r="P15" s="36">
        <v>100</v>
      </c>
      <c r="Q15" s="36">
        <v>100</v>
      </c>
      <c r="R15" s="36">
        <v>100</v>
      </c>
      <c r="S15" s="36">
        <v>100</v>
      </c>
      <c r="T15" s="36">
        <v>100</v>
      </c>
      <c r="U15" s="36">
        <v>99</v>
      </c>
    </row>
    <row r="16" spans="1:21" x14ac:dyDescent="0.25">
      <c r="A16" s="33" t="s">
        <v>439</v>
      </c>
      <c r="B16" s="33" t="s">
        <v>401</v>
      </c>
      <c r="C16" s="33" t="s">
        <v>49</v>
      </c>
      <c r="D16" s="33" t="s">
        <v>192</v>
      </c>
      <c r="E16" s="33" t="s">
        <v>190</v>
      </c>
      <c r="F16" s="33"/>
      <c r="G16" s="30">
        <v>41671</v>
      </c>
      <c r="H16" s="31">
        <f t="shared" si="0"/>
        <v>0.99833333333333329</v>
      </c>
      <c r="I16" s="30">
        <v>43800</v>
      </c>
      <c r="J16" s="36">
        <v>99</v>
      </c>
      <c r="K16" s="36">
        <v>100</v>
      </c>
      <c r="L16" s="36">
        <v>100</v>
      </c>
      <c r="M16" s="36">
        <v>100</v>
      </c>
      <c r="N16" s="36">
        <v>100</v>
      </c>
      <c r="O16" s="36">
        <v>100</v>
      </c>
      <c r="P16" s="36">
        <v>100</v>
      </c>
      <c r="Q16" s="36">
        <v>100</v>
      </c>
      <c r="R16" s="36">
        <v>100</v>
      </c>
      <c r="S16" s="36">
        <v>100</v>
      </c>
      <c r="T16" s="36">
        <v>100</v>
      </c>
      <c r="U16" s="36">
        <v>99</v>
      </c>
    </row>
    <row r="17" spans="1:21" ht="22.5" x14ac:dyDescent="0.25">
      <c r="A17" s="33" t="s">
        <v>439</v>
      </c>
      <c r="B17" s="33" t="s">
        <v>401</v>
      </c>
      <c r="C17" s="33" t="s">
        <v>49</v>
      </c>
      <c r="D17" s="33" t="s">
        <v>189</v>
      </c>
      <c r="E17" s="33" t="s">
        <v>190</v>
      </c>
      <c r="F17" s="33" t="s">
        <v>196</v>
      </c>
      <c r="G17" s="30">
        <v>41671</v>
      </c>
      <c r="H17" s="31">
        <f t="shared" si="0"/>
        <v>0.99750000000000005</v>
      </c>
      <c r="I17" s="30">
        <v>43800</v>
      </c>
      <c r="J17" s="36">
        <v>99</v>
      </c>
      <c r="K17" s="36">
        <v>100</v>
      </c>
      <c r="L17" s="36">
        <v>99</v>
      </c>
      <c r="M17" s="36">
        <v>100</v>
      </c>
      <c r="N17" s="36">
        <v>100</v>
      </c>
      <c r="O17" s="36">
        <v>99</v>
      </c>
      <c r="P17" s="36">
        <v>100</v>
      </c>
      <c r="Q17" s="36">
        <v>100</v>
      </c>
      <c r="R17" s="36">
        <v>100</v>
      </c>
      <c r="S17" s="36">
        <v>100</v>
      </c>
      <c r="T17" s="36">
        <v>100</v>
      </c>
      <c r="U17" s="36">
        <v>100</v>
      </c>
    </row>
    <row r="18" spans="1:21" ht="22.5" x14ac:dyDescent="0.25">
      <c r="A18" s="33" t="s">
        <v>439</v>
      </c>
      <c r="B18" s="33" t="s">
        <v>401</v>
      </c>
      <c r="C18" s="33" t="s">
        <v>49</v>
      </c>
      <c r="D18" s="33" t="s">
        <v>194</v>
      </c>
      <c r="E18" s="33" t="s">
        <v>190</v>
      </c>
      <c r="F18" s="33" t="s">
        <v>196</v>
      </c>
      <c r="G18" s="30">
        <v>41671</v>
      </c>
      <c r="H18" s="31">
        <f t="shared" si="0"/>
        <v>0.99750000000000005</v>
      </c>
      <c r="I18" s="30">
        <v>43800</v>
      </c>
      <c r="J18" s="36">
        <v>99</v>
      </c>
      <c r="K18" s="36">
        <v>100</v>
      </c>
      <c r="L18" s="36">
        <v>99</v>
      </c>
      <c r="M18" s="36">
        <v>100</v>
      </c>
      <c r="N18" s="36">
        <v>100</v>
      </c>
      <c r="O18" s="36">
        <v>99</v>
      </c>
      <c r="P18" s="36">
        <v>100</v>
      </c>
      <c r="Q18" s="36">
        <v>100</v>
      </c>
      <c r="R18" s="36">
        <v>100</v>
      </c>
      <c r="S18" s="36">
        <v>100</v>
      </c>
      <c r="T18" s="36">
        <v>100</v>
      </c>
      <c r="U18" s="36">
        <v>100</v>
      </c>
    </row>
    <row r="19" spans="1:21" x14ac:dyDescent="0.25">
      <c r="A19" s="33" t="s">
        <v>439</v>
      </c>
      <c r="B19" s="33" t="s">
        <v>401</v>
      </c>
      <c r="C19" s="33" t="s">
        <v>49</v>
      </c>
      <c r="D19" s="33" t="s">
        <v>192</v>
      </c>
      <c r="E19" s="33" t="s">
        <v>190</v>
      </c>
      <c r="F19" s="33"/>
      <c r="G19" s="30">
        <v>41671</v>
      </c>
      <c r="H19" s="31">
        <f t="shared" si="0"/>
        <v>0.99750000000000005</v>
      </c>
      <c r="I19" s="30">
        <v>43800</v>
      </c>
      <c r="J19" s="36">
        <v>99</v>
      </c>
      <c r="K19" s="36">
        <v>100</v>
      </c>
      <c r="L19" s="36">
        <v>99</v>
      </c>
      <c r="M19" s="36">
        <v>100</v>
      </c>
      <c r="N19" s="36">
        <v>100</v>
      </c>
      <c r="O19" s="36">
        <v>99</v>
      </c>
      <c r="P19" s="36">
        <v>100</v>
      </c>
      <c r="Q19" s="36">
        <v>100</v>
      </c>
      <c r="R19" s="36">
        <v>100</v>
      </c>
      <c r="S19" s="36">
        <v>100</v>
      </c>
      <c r="T19" s="36">
        <v>100</v>
      </c>
      <c r="U19" s="36">
        <v>100</v>
      </c>
    </row>
    <row r="20" spans="1:21" ht="22.5" x14ac:dyDescent="0.25">
      <c r="A20" s="33" t="s">
        <v>440</v>
      </c>
      <c r="B20" s="33" t="s">
        <v>425</v>
      </c>
      <c r="C20" s="33" t="s">
        <v>40</v>
      </c>
      <c r="D20" s="33" t="s">
        <v>189</v>
      </c>
      <c r="E20" s="33" t="s">
        <v>190</v>
      </c>
      <c r="F20" s="33" t="s">
        <v>201</v>
      </c>
      <c r="G20" s="30">
        <v>41334</v>
      </c>
      <c r="H20" s="31">
        <f t="shared" si="0"/>
        <v>2.75E-2</v>
      </c>
      <c r="I20" s="30"/>
      <c r="J20" s="35">
        <v>0</v>
      </c>
      <c r="K20" s="35">
        <v>0</v>
      </c>
      <c r="L20" s="35">
        <v>0</v>
      </c>
      <c r="M20" s="35">
        <v>0</v>
      </c>
      <c r="N20" s="35">
        <v>3</v>
      </c>
      <c r="O20" s="35">
        <v>6</v>
      </c>
      <c r="P20" s="35">
        <v>0</v>
      </c>
      <c r="Q20" s="35">
        <v>0</v>
      </c>
      <c r="R20" s="35">
        <v>21</v>
      </c>
      <c r="S20" s="35">
        <v>3</v>
      </c>
      <c r="T20" s="35">
        <v>0</v>
      </c>
      <c r="U20" s="35">
        <v>0</v>
      </c>
    </row>
    <row r="21" spans="1:21" x14ac:dyDescent="0.25">
      <c r="A21" s="33" t="s">
        <v>440</v>
      </c>
      <c r="B21" s="33" t="s">
        <v>425</v>
      </c>
      <c r="C21" s="33" t="s">
        <v>40</v>
      </c>
      <c r="D21" s="33" t="s">
        <v>192</v>
      </c>
      <c r="E21" s="33" t="s">
        <v>190</v>
      </c>
      <c r="F21" s="33"/>
      <c r="G21" s="30">
        <v>22282</v>
      </c>
      <c r="H21" s="31">
        <f t="shared" si="0"/>
        <v>2.75E-2</v>
      </c>
      <c r="I21" s="30"/>
      <c r="J21" s="35">
        <v>0</v>
      </c>
      <c r="K21" s="35">
        <v>0</v>
      </c>
      <c r="L21" s="35">
        <v>0</v>
      </c>
      <c r="M21" s="35">
        <v>0</v>
      </c>
      <c r="N21" s="35">
        <v>3</v>
      </c>
      <c r="O21" s="35">
        <v>6</v>
      </c>
      <c r="P21" s="35">
        <v>0</v>
      </c>
      <c r="Q21" s="35">
        <v>0</v>
      </c>
      <c r="R21" s="35">
        <v>21</v>
      </c>
      <c r="S21" s="35">
        <v>3</v>
      </c>
      <c r="T21" s="35">
        <v>0</v>
      </c>
      <c r="U21" s="35">
        <v>0</v>
      </c>
    </row>
    <row r="22" spans="1:21" ht="22.5" x14ac:dyDescent="0.25">
      <c r="A22" s="33" t="s">
        <v>441</v>
      </c>
      <c r="B22" s="33" t="s">
        <v>425</v>
      </c>
      <c r="C22" s="33" t="s">
        <v>40</v>
      </c>
      <c r="D22" s="33" t="s">
        <v>189</v>
      </c>
      <c r="E22" s="33" t="s">
        <v>190</v>
      </c>
      <c r="F22" s="33" t="s">
        <v>203</v>
      </c>
      <c r="G22" s="30">
        <v>41365</v>
      </c>
      <c r="H22" s="31">
        <f t="shared" si="0"/>
        <v>5.8333333333333336E-3</v>
      </c>
      <c r="I22" s="30"/>
      <c r="J22" s="35">
        <v>0</v>
      </c>
      <c r="K22" s="35">
        <v>0</v>
      </c>
      <c r="L22" s="35">
        <v>0</v>
      </c>
      <c r="M22" s="35">
        <v>0</v>
      </c>
      <c r="N22" s="35">
        <v>0</v>
      </c>
      <c r="O22" s="35">
        <v>7</v>
      </c>
      <c r="P22" s="35">
        <v>0</v>
      </c>
      <c r="Q22" s="35">
        <v>0</v>
      </c>
      <c r="R22" s="35">
        <v>0</v>
      </c>
      <c r="S22" s="35">
        <v>0</v>
      </c>
      <c r="T22" s="35">
        <v>0</v>
      </c>
      <c r="U22" s="35">
        <v>0</v>
      </c>
    </row>
    <row r="23" spans="1:21" ht="22.5" x14ac:dyDescent="0.25">
      <c r="A23" s="33" t="s">
        <v>441</v>
      </c>
      <c r="B23" s="33" t="s">
        <v>425</v>
      </c>
      <c r="C23" s="33" t="s">
        <v>40</v>
      </c>
      <c r="D23" s="33" t="s">
        <v>194</v>
      </c>
      <c r="E23" s="33" t="s">
        <v>190</v>
      </c>
      <c r="F23" s="33" t="s">
        <v>203</v>
      </c>
      <c r="G23" s="30">
        <v>41365</v>
      </c>
      <c r="H23" s="31">
        <f t="shared" si="0"/>
        <v>5.8333333333333336E-3</v>
      </c>
      <c r="I23" s="30"/>
      <c r="J23" s="35">
        <v>0</v>
      </c>
      <c r="K23" s="35">
        <v>0</v>
      </c>
      <c r="L23" s="35">
        <v>0</v>
      </c>
      <c r="M23" s="35">
        <v>0</v>
      </c>
      <c r="N23" s="35">
        <v>0</v>
      </c>
      <c r="O23" s="35">
        <v>7</v>
      </c>
      <c r="P23" s="35">
        <v>0</v>
      </c>
      <c r="Q23" s="35">
        <v>0</v>
      </c>
      <c r="R23" s="35">
        <v>0</v>
      </c>
      <c r="S23" s="35">
        <v>0</v>
      </c>
      <c r="T23" s="35">
        <v>0</v>
      </c>
      <c r="U23" s="35">
        <v>0</v>
      </c>
    </row>
    <row r="24" spans="1:21" ht="22.5" x14ac:dyDescent="0.25">
      <c r="A24" s="33" t="s">
        <v>442</v>
      </c>
      <c r="B24" s="33" t="s">
        <v>425</v>
      </c>
      <c r="C24" s="33" t="s">
        <v>40</v>
      </c>
      <c r="D24" s="33" t="s">
        <v>189</v>
      </c>
      <c r="E24" s="33" t="s">
        <v>190</v>
      </c>
      <c r="F24" s="33" t="s">
        <v>205</v>
      </c>
      <c r="G24" s="30">
        <v>41487</v>
      </c>
      <c r="H24" s="31">
        <f t="shared" si="0"/>
        <v>0.19666666666666668</v>
      </c>
      <c r="I24" s="30"/>
      <c r="J24" s="35">
        <v>0</v>
      </c>
      <c r="K24" s="35">
        <v>0</v>
      </c>
      <c r="L24" s="35">
        <v>0</v>
      </c>
      <c r="M24" s="35">
        <v>0</v>
      </c>
      <c r="N24" s="35">
        <v>2</v>
      </c>
      <c r="O24" s="35">
        <v>42</v>
      </c>
      <c r="P24" s="35">
        <v>53</v>
      </c>
      <c r="Q24" s="35">
        <v>3</v>
      </c>
      <c r="R24" s="35">
        <v>0</v>
      </c>
      <c r="S24" s="35">
        <v>28</v>
      </c>
      <c r="T24" s="35">
        <v>69</v>
      </c>
      <c r="U24" s="35">
        <v>39</v>
      </c>
    </row>
    <row r="25" spans="1:21" x14ac:dyDescent="0.25">
      <c r="A25" s="33" t="s">
        <v>442</v>
      </c>
      <c r="B25" s="33" t="s">
        <v>425</v>
      </c>
      <c r="C25" s="33" t="s">
        <v>40</v>
      </c>
      <c r="D25" s="33" t="s">
        <v>192</v>
      </c>
      <c r="E25" s="33" t="s">
        <v>190</v>
      </c>
      <c r="F25" s="33"/>
      <c r="G25" s="30">
        <v>21217</v>
      </c>
      <c r="H25" s="31">
        <f t="shared" si="0"/>
        <v>0.25166666666666671</v>
      </c>
      <c r="I25" s="30"/>
      <c r="J25" s="35">
        <v>0</v>
      </c>
      <c r="K25" s="35">
        <v>0</v>
      </c>
      <c r="L25" s="35">
        <v>0</v>
      </c>
      <c r="M25" s="35">
        <v>0</v>
      </c>
      <c r="N25" s="35">
        <v>2</v>
      </c>
      <c r="O25" s="35">
        <v>42</v>
      </c>
      <c r="P25" s="35">
        <v>53</v>
      </c>
      <c r="Q25" s="35">
        <v>3</v>
      </c>
      <c r="R25" s="35">
        <v>26</v>
      </c>
      <c r="S25" s="35">
        <v>59</v>
      </c>
      <c r="T25" s="35">
        <v>69</v>
      </c>
      <c r="U25" s="35">
        <v>48</v>
      </c>
    </row>
    <row r="26" spans="1:21" ht="22.5" x14ac:dyDescent="0.25">
      <c r="A26" s="33" t="s">
        <v>443</v>
      </c>
      <c r="B26" s="33" t="s">
        <v>425</v>
      </c>
      <c r="C26" s="33" t="s">
        <v>40</v>
      </c>
      <c r="D26" s="33" t="s">
        <v>189</v>
      </c>
      <c r="E26" s="33" t="s">
        <v>190</v>
      </c>
      <c r="F26" s="33" t="s">
        <v>205</v>
      </c>
      <c r="G26" s="30">
        <v>41334</v>
      </c>
      <c r="H26" s="31">
        <f t="shared" si="0"/>
        <v>4.583333333333333E-2</v>
      </c>
      <c r="I26" s="30"/>
      <c r="J26" s="35">
        <v>0</v>
      </c>
      <c r="K26" s="35">
        <v>0</v>
      </c>
      <c r="L26" s="35">
        <v>0</v>
      </c>
      <c r="M26" s="35">
        <v>0</v>
      </c>
      <c r="N26" s="35">
        <v>1</v>
      </c>
      <c r="O26" s="35">
        <v>18</v>
      </c>
      <c r="P26" s="35">
        <v>21</v>
      </c>
      <c r="Q26" s="35">
        <v>9</v>
      </c>
      <c r="R26" s="35">
        <v>0</v>
      </c>
      <c r="S26" s="35">
        <v>0</v>
      </c>
      <c r="T26" s="35">
        <v>0</v>
      </c>
      <c r="U26" s="35">
        <v>6</v>
      </c>
    </row>
    <row r="27" spans="1:21" x14ac:dyDescent="0.25">
      <c r="A27" s="33" t="s">
        <v>443</v>
      </c>
      <c r="B27" s="33" t="s">
        <v>425</v>
      </c>
      <c r="C27" s="33" t="s">
        <v>40</v>
      </c>
      <c r="D27" s="33" t="s">
        <v>192</v>
      </c>
      <c r="E27" s="33" t="s">
        <v>190</v>
      </c>
      <c r="F27" s="33"/>
      <c r="G27" s="30">
        <v>14977</v>
      </c>
      <c r="H27" s="31">
        <f t="shared" si="0"/>
        <v>4.583333333333333E-2</v>
      </c>
      <c r="I27" s="30"/>
      <c r="J27" s="35">
        <v>0</v>
      </c>
      <c r="K27" s="35">
        <v>0</v>
      </c>
      <c r="L27" s="35">
        <v>0</v>
      </c>
      <c r="M27" s="35">
        <v>0</v>
      </c>
      <c r="N27" s="35">
        <v>1</v>
      </c>
      <c r="O27" s="35">
        <v>18</v>
      </c>
      <c r="P27" s="35">
        <v>21</v>
      </c>
      <c r="Q27" s="35">
        <v>9</v>
      </c>
      <c r="R27" s="35">
        <v>0</v>
      </c>
      <c r="S27" s="35">
        <v>0</v>
      </c>
      <c r="T27" s="35">
        <v>0</v>
      </c>
      <c r="U27" s="35">
        <v>6</v>
      </c>
    </row>
    <row r="28" spans="1:21" ht="22.5" x14ac:dyDescent="0.25">
      <c r="A28" s="33" t="s">
        <v>444</v>
      </c>
      <c r="B28" s="33" t="s">
        <v>425</v>
      </c>
      <c r="C28" s="33" t="s">
        <v>40</v>
      </c>
      <c r="D28" s="33" t="s">
        <v>189</v>
      </c>
      <c r="E28" s="33" t="s">
        <v>190</v>
      </c>
      <c r="F28" s="33" t="s">
        <v>205</v>
      </c>
      <c r="G28" s="30">
        <v>41365</v>
      </c>
      <c r="H28" s="31">
        <f t="shared" si="0"/>
        <v>1.6666666666666666E-2</v>
      </c>
      <c r="I28" s="30"/>
      <c r="J28" s="35">
        <v>0</v>
      </c>
      <c r="K28" s="35">
        <v>0</v>
      </c>
      <c r="L28" s="35">
        <v>0</v>
      </c>
      <c r="M28" s="35">
        <v>0</v>
      </c>
      <c r="N28" s="35">
        <v>0</v>
      </c>
      <c r="O28" s="35">
        <v>18</v>
      </c>
      <c r="P28" s="35">
        <v>2</v>
      </c>
      <c r="Q28" s="35">
        <v>0</v>
      </c>
      <c r="R28" s="35">
        <v>0</v>
      </c>
      <c r="S28" s="35">
        <v>0</v>
      </c>
      <c r="T28" s="35">
        <v>0</v>
      </c>
      <c r="U28" s="35">
        <v>0</v>
      </c>
    </row>
    <row r="29" spans="1:21" ht="22.5" x14ac:dyDescent="0.25">
      <c r="A29" s="33" t="s">
        <v>444</v>
      </c>
      <c r="B29" s="33" t="s">
        <v>425</v>
      </c>
      <c r="C29" s="33" t="s">
        <v>40</v>
      </c>
      <c r="D29" s="33" t="s">
        <v>194</v>
      </c>
      <c r="E29" s="33" t="s">
        <v>190</v>
      </c>
      <c r="F29" s="33" t="s">
        <v>205</v>
      </c>
      <c r="G29" s="30">
        <v>41365</v>
      </c>
      <c r="H29" s="31">
        <f t="shared" si="0"/>
        <v>1.6666666666666666E-2</v>
      </c>
      <c r="I29" s="30"/>
      <c r="J29" s="35">
        <v>0</v>
      </c>
      <c r="K29" s="35">
        <v>0</v>
      </c>
      <c r="L29" s="35">
        <v>0</v>
      </c>
      <c r="M29" s="35">
        <v>0</v>
      </c>
      <c r="N29" s="35">
        <v>0</v>
      </c>
      <c r="O29" s="35">
        <v>18</v>
      </c>
      <c r="P29" s="35">
        <v>2</v>
      </c>
      <c r="Q29" s="35">
        <v>0</v>
      </c>
      <c r="R29" s="35">
        <v>0</v>
      </c>
      <c r="S29" s="35">
        <v>0</v>
      </c>
      <c r="T29" s="35">
        <v>0</v>
      </c>
      <c r="U29" s="35">
        <v>0</v>
      </c>
    </row>
    <row r="30" spans="1:21" ht="22.5" x14ac:dyDescent="0.25">
      <c r="A30" s="33" t="s">
        <v>208</v>
      </c>
      <c r="B30" s="33" t="s">
        <v>425</v>
      </c>
      <c r="C30" s="33" t="s">
        <v>40</v>
      </c>
      <c r="D30" s="33" t="s">
        <v>189</v>
      </c>
      <c r="E30" s="33" t="s">
        <v>190</v>
      </c>
      <c r="F30" s="33" t="s">
        <v>209</v>
      </c>
      <c r="G30" s="30">
        <v>41365</v>
      </c>
      <c r="H30" s="31">
        <f t="shared" si="0"/>
        <v>0</v>
      </c>
      <c r="I30" s="30"/>
      <c r="J30" s="35">
        <v>0</v>
      </c>
      <c r="K30" s="35">
        <v>0</v>
      </c>
      <c r="L30" s="35">
        <v>0</v>
      </c>
      <c r="M30" s="35">
        <v>0</v>
      </c>
      <c r="N30" s="35">
        <v>0</v>
      </c>
      <c r="O30" s="35">
        <v>0</v>
      </c>
      <c r="P30" s="35">
        <v>0</v>
      </c>
      <c r="Q30" s="35">
        <v>0</v>
      </c>
      <c r="R30" s="35">
        <v>0</v>
      </c>
      <c r="S30" s="35">
        <v>0</v>
      </c>
      <c r="T30" s="35">
        <v>0</v>
      </c>
      <c r="U30" s="35">
        <v>0</v>
      </c>
    </row>
    <row r="31" spans="1:21" ht="22.5" x14ac:dyDescent="0.25">
      <c r="A31" s="33" t="s">
        <v>208</v>
      </c>
      <c r="B31" s="33" t="s">
        <v>425</v>
      </c>
      <c r="C31" s="33" t="s">
        <v>40</v>
      </c>
      <c r="D31" s="33" t="s">
        <v>194</v>
      </c>
      <c r="E31" s="33" t="s">
        <v>190</v>
      </c>
      <c r="F31" s="33" t="s">
        <v>209</v>
      </c>
      <c r="G31" s="30">
        <v>41365</v>
      </c>
      <c r="H31" s="31">
        <f t="shared" si="0"/>
        <v>0</v>
      </c>
      <c r="I31" s="30"/>
      <c r="J31" s="35">
        <v>0</v>
      </c>
      <c r="K31" s="35">
        <v>0</v>
      </c>
      <c r="L31" s="35">
        <v>0</v>
      </c>
      <c r="M31" s="35">
        <v>0</v>
      </c>
      <c r="N31" s="35">
        <v>0</v>
      </c>
      <c r="O31" s="35">
        <v>0</v>
      </c>
      <c r="P31" s="35">
        <v>0</v>
      </c>
      <c r="Q31" s="35">
        <v>0</v>
      </c>
      <c r="R31" s="35">
        <v>0</v>
      </c>
      <c r="S31" s="35">
        <v>0</v>
      </c>
      <c r="T31" s="35">
        <v>0</v>
      </c>
      <c r="U31" s="35">
        <v>0</v>
      </c>
    </row>
    <row r="32" spans="1:21" x14ac:dyDescent="0.25">
      <c r="A32" s="33" t="s">
        <v>445</v>
      </c>
      <c r="B32" s="33" t="s">
        <v>397</v>
      </c>
      <c r="C32" s="33" t="s">
        <v>49</v>
      </c>
      <c r="D32" s="33" t="s">
        <v>189</v>
      </c>
      <c r="E32" s="33" t="s">
        <v>190</v>
      </c>
      <c r="F32" s="33" t="s">
        <v>211</v>
      </c>
      <c r="G32" s="30">
        <v>42125</v>
      </c>
      <c r="H32" s="31">
        <f t="shared" si="0"/>
        <v>0.23499999999999999</v>
      </c>
      <c r="I32" s="30">
        <v>43525</v>
      </c>
      <c r="J32" s="36">
        <v>98</v>
      </c>
      <c r="K32" s="36">
        <v>95</v>
      </c>
      <c r="L32" s="37">
        <v>89</v>
      </c>
      <c r="M32" s="35">
        <v>0</v>
      </c>
      <c r="N32" s="35">
        <v>0</v>
      </c>
      <c r="O32" s="35">
        <v>0</v>
      </c>
      <c r="P32" s="35">
        <v>0</v>
      </c>
      <c r="Q32" s="35">
        <v>0</v>
      </c>
      <c r="R32" s="35">
        <v>0</v>
      </c>
      <c r="S32" s="35">
        <v>0</v>
      </c>
      <c r="T32" s="35">
        <v>0</v>
      </c>
      <c r="U32" s="35">
        <v>0</v>
      </c>
    </row>
    <row r="33" spans="1:21" x14ac:dyDescent="0.25">
      <c r="A33" s="33" t="s">
        <v>445</v>
      </c>
      <c r="B33" s="33" t="s">
        <v>397</v>
      </c>
      <c r="C33" s="33" t="s">
        <v>49</v>
      </c>
      <c r="D33" s="33" t="s">
        <v>194</v>
      </c>
      <c r="E33" s="33" t="s">
        <v>190</v>
      </c>
      <c r="F33" s="33" t="s">
        <v>211</v>
      </c>
      <c r="G33" s="30">
        <v>42125</v>
      </c>
      <c r="H33" s="31">
        <f t="shared" si="0"/>
        <v>0.23499999999999999</v>
      </c>
      <c r="I33" s="30">
        <v>43525</v>
      </c>
      <c r="J33" s="36">
        <v>98</v>
      </c>
      <c r="K33" s="36">
        <v>95</v>
      </c>
      <c r="L33" s="37">
        <v>89</v>
      </c>
      <c r="M33" s="35">
        <v>0</v>
      </c>
      <c r="N33" s="35">
        <v>0</v>
      </c>
      <c r="O33" s="35">
        <v>0</v>
      </c>
      <c r="P33" s="35">
        <v>0</v>
      </c>
      <c r="Q33" s="35">
        <v>0</v>
      </c>
      <c r="R33" s="35">
        <v>0</v>
      </c>
      <c r="S33" s="35">
        <v>0</v>
      </c>
      <c r="T33" s="35">
        <v>0</v>
      </c>
      <c r="U33" s="35">
        <v>0</v>
      </c>
    </row>
    <row r="34" spans="1:21" x14ac:dyDescent="0.25">
      <c r="A34" s="33" t="s">
        <v>445</v>
      </c>
      <c r="B34" s="33" t="s">
        <v>397</v>
      </c>
      <c r="C34" s="33" t="s">
        <v>49</v>
      </c>
      <c r="D34" s="33" t="s">
        <v>189</v>
      </c>
      <c r="E34" s="33" t="s">
        <v>190</v>
      </c>
      <c r="F34" s="33" t="s">
        <v>211</v>
      </c>
      <c r="G34" s="30">
        <v>42125</v>
      </c>
      <c r="H34" s="31">
        <f t="shared" si="0"/>
        <v>0.17416666666666669</v>
      </c>
      <c r="I34" s="30">
        <v>43497</v>
      </c>
      <c r="J34" s="36">
        <v>98</v>
      </c>
      <c r="K34" s="36">
        <v>96</v>
      </c>
      <c r="L34" s="35">
        <v>15</v>
      </c>
      <c r="M34" s="35">
        <v>0</v>
      </c>
      <c r="N34" s="35">
        <v>0</v>
      </c>
      <c r="O34" s="35">
        <v>0</v>
      </c>
      <c r="P34" s="35">
        <v>0</v>
      </c>
      <c r="Q34" s="35">
        <v>0</v>
      </c>
      <c r="R34" s="35">
        <v>0</v>
      </c>
      <c r="S34" s="35">
        <v>0</v>
      </c>
      <c r="T34" s="35">
        <v>0</v>
      </c>
      <c r="U34" s="35">
        <v>0</v>
      </c>
    </row>
    <row r="35" spans="1:21" x14ac:dyDescent="0.25">
      <c r="A35" s="33" t="s">
        <v>445</v>
      </c>
      <c r="B35" s="33" t="s">
        <v>397</v>
      </c>
      <c r="C35" s="33" t="s">
        <v>49</v>
      </c>
      <c r="D35" s="33" t="s">
        <v>192</v>
      </c>
      <c r="E35" s="33" t="s">
        <v>190</v>
      </c>
      <c r="F35" s="33"/>
      <c r="G35" s="30">
        <v>42125</v>
      </c>
      <c r="H35" s="31">
        <f t="shared" si="0"/>
        <v>0.17416666666666669</v>
      </c>
      <c r="I35" s="30">
        <v>43497</v>
      </c>
      <c r="J35" s="36">
        <v>98</v>
      </c>
      <c r="K35" s="36">
        <v>96</v>
      </c>
      <c r="L35" s="35">
        <v>15</v>
      </c>
      <c r="M35" s="35">
        <v>0</v>
      </c>
      <c r="N35" s="35">
        <v>0</v>
      </c>
      <c r="O35" s="35">
        <v>0</v>
      </c>
      <c r="P35" s="35">
        <v>0</v>
      </c>
      <c r="Q35" s="35">
        <v>0</v>
      </c>
      <c r="R35" s="35">
        <v>0</v>
      </c>
      <c r="S35" s="35">
        <v>0</v>
      </c>
      <c r="T35" s="35">
        <v>0</v>
      </c>
      <c r="U35" s="35">
        <v>0</v>
      </c>
    </row>
    <row r="36" spans="1:21" ht="22.5" x14ac:dyDescent="0.25">
      <c r="A36" s="33" t="s">
        <v>446</v>
      </c>
      <c r="B36" s="33" t="s">
        <v>391</v>
      </c>
      <c r="C36" s="33" t="s">
        <v>3</v>
      </c>
      <c r="D36" s="33" t="s">
        <v>189</v>
      </c>
      <c r="E36" s="33" t="s">
        <v>190</v>
      </c>
      <c r="F36" s="33" t="s">
        <v>354</v>
      </c>
      <c r="G36" s="30">
        <v>36526</v>
      </c>
      <c r="H36" s="31">
        <f t="shared" si="0"/>
        <v>0</v>
      </c>
      <c r="I36" s="30"/>
      <c r="J36" s="35">
        <v>0</v>
      </c>
      <c r="K36" s="35">
        <v>0</v>
      </c>
      <c r="L36" s="35">
        <v>0</v>
      </c>
      <c r="M36" s="35">
        <v>0</v>
      </c>
      <c r="N36" s="35">
        <v>0</v>
      </c>
      <c r="O36" s="35">
        <v>0</v>
      </c>
      <c r="P36" s="35">
        <v>0</v>
      </c>
      <c r="Q36" s="35">
        <v>0</v>
      </c>
      <c r="R36" s="35">
        <v>0</v>
      </c>
      <c r="S36" s="35">
        <v>0</v>
      </c>
      <c r="T36" s="35">
        <v>0</v>
      </c>
      <c r="U36" s="35">
        <v>0</v>
      </c>
    </row>
    <row r="37" spans="1:21" x14ac:dyDescent="0.25">
      <c r="A37" s="33" t="s">
        <v>446</v>
      </c>
      <c r="B37" s="33" t="s">
        <v>391</v>
      </c>
      <c r="C37" s="33" t="s">
        <v>3</v>
      </c>
      <c r="D37" s="33" t="s">
        <v>192</v>
      </c>
      <c r="E37" s="33" t="s">
        <v>190</v>
      </c>
      <c r="F37" s="33"/>
      <c r="G37" s="30">
        <v>43252</v>
      </c>
      <c r="H37" s="31">
        <f t="shared" si="0"/>
        <v>0</v>
      </c>
      <c r="I37" s="30"/>
      <c r="J37" s="35">
        <v>0</v>
      </c>
      <c r="K37" s="35">
        <v>0</v>
      </c>
      <c r="L37" s="35">
        <v>0</v>
      </c>
      <c r="M37" s="35">
        <v>0</v>
      </c>
      <c r="N37" s="35">
        <v>0</v>
      </c>
      <c r="O37" s="35">
        <v>0</v>
      </c>
      <c r="P37" s="35">
        <v>0</v>
      </c>
      <c r="Q37" s="35">
        <v>0</v>
      </c>
      <c r="R37" s="35">
        <v>0</v>
      </c>
      <c r="S37" s="35">
        <v>0</v>
      </c>
      <c r="T37" s="35">
        <v>0</v>
      </c>
      <c r="U37" s="35">
        <v>0</v>
      </c>
    </row>
    <row r="38" spans="1:21" ht="22.5" x14ac:dyDescent="0.25">
      <c r="A38" s="33" t="s">
        <v>447</v>
      </c>
      <c r="B38" s="33" t="s">
        <v>373</v>
      </c>
      <c r="C38" s="33" t="s">
        <v>40</v>
      </c>
      <c r="D38" s="33" t="s">
        <v>189</v>
      </c>
      <c r="E38" s="33" t="s">
        <v>190</v>
      </c>
      <c r="F38" s="33" t="s">
        <v>214</v>
      </c>
      <c r="G38" s="30">
        <v>41334</v>
      </c>
      <c r="H38" s="31">
        <f t="shared" si="0"/>
        <v>0.19500000000000001</v>
      </c>
      <c r="I38" s="30">
        <v>43497</v>
      </c>
      <c r="J38" s="35">
        <v>12</v>
      </c>
      <c r="K38" s="36">
        <v>99</v>
      </c>
      <c r="L38" s="35">
        <v>62</v>
      </c>
      <c r="M38" s="35">
        <v>18</v>
      </c>
      <c r="N38" s="35">
        <v>12</v>
      </c>
      <c r="O38" s="35">
        <v>8</v>
      </c>
      <c r="P38" s="35">
        <v>5</v>
      </c>
      <c r="Q38" s="35">
        <v>18</v>
      </c>
      <c r="R38" s="35">
        <v>0</v>
      </c>
      <c r="S38" s="35">
        <v>0</v>
      </c>
      <c r="T38" s="35">
        <v>0</v>
      </c>
      <c r="U38" s="35">
        <v>0</v>
      </c>
    </row>
    <row r="39" spans="1:21" ht="22.5" x14ac:dyDescent="0.25">
      <c r="A39" s="33" t="s">
        <v>447</v>
      </c>
      <c r="B39" s="33" t="s">
        <v>373</v>
      </c>
      <c r="C39" s="33" t="s">
        <v>40</v>
      </c>
      <c r="D39" s="33" t="s">
        <v>189</v>
      </c>
      <c r="E39" s="33" t="s">
        <v>190</v>
      </c>
      <c r="F39" s="33" t="s">
        <v>214</v>
      </c>
      <c r="G39" s="30">
        <v>41334</v>
      </c>
      <c r="H39" s="31">
        <f t="shared" si="0"/>
        <v>8.1666666666666665E-2</v>
      </c>
      <c r="I39" s="30"/>
      <c r="J39" s="35">
        <v>12</v>
      </c>
      <c r="K39" s="35">
        <v>43</v>
      </c>
      <c r="L39" s="35">
        <v>0</v>
      </c>
      <c r="M39" s="35">
        <v>18</v>
      </c>
      <c r="N39" s="35">
        <v>25</v>
      </c>
      <c r="O39" s="35">
        <v>0</v>
      </c>
      <c r="P39" s="35">
        <v>0</v>
      </c>
      <c r="Q39" s="35">
        <v>0</v>
      </c>
      <c r="R39" s="35">
        <v>0</v>
      </c>
      <c r="S39" s="35">
        <v>0</v>
      </c>
      <c r="T39" s="35">
        <v>0</v>
      </c>
      <c r="U39" s="35">
        <v>0</v>
      </c>
    </row>
    <row r="40" spans="1:21" ht="22.5" x14ac:dyDescent="0.25">
      <c r="A40" s="33" t="s">
        <v>447</v>
      </c>
      <c r="B40" s="33" t="s">
        <v>373</v>
      </c>
      <c r="C40" s="33" t="s">
        <v>40</v>
      </c>
      <c r="D40" s="33" t="s">
        <v>194</v>
      </c>
      <c r="E40" s="33" t="s">
        <v>190</v>
      </c>
      <c r="F40" s="33" t="s">
        <v>214</v>
      </c>
      <c r="G40" s="30">
        <v>41334</v>
      </c>
      <c r="H40" s="31">
        <f t="shared" si="0"/>
        <v>8.1666666666666665E-2</v>
      </c>
      <c r="I40" s="30"/>
      <c r="J40" s="35">
        <v>12</v>
      </c>
      <c r="K40" s="35">
        <v>43</v>
      </c>
      <c r="L40" s="35">
        <v>0</v>
      </c>
      <c r="M40" s="35">
        <v>18</v>
      </c>
      <c r="N40" s="35">
        <v>25</v>
      </c>
      <c r="O40" s="35">
        <v>0</v>
      </c>
      <c r="P40" s="35">
        <v>0</v>
      </c>
      <c r="Q40" s="35">
        <v>0</v>
      </c>
      <c r="R40" s="35">
        <v>0</v>
      </c>
      <c r="S40" s="35">
        <v>0</v>
      </c>
      <c r="T40" s="35">
        <v>0</v>
      </c>
      <c r="U40" s="35">
        <v>0</v>
      </c>
    </row>
    <row r="41" spans="1:21" x14ac:dyDescent="0.25">
      <c r="A41" s="33" t="s">
        <v>447</v>
      </c>
      <c r="B41" s="33" t="s">
        <v>373</v>
      </c>
      <c r="C41" s="33" t="s">
        <v>40</v>
      </c>
      <c r="D41" s="33" t="s">
        <v>192</v>
      </c>
      <c r="E41" s="33" t="s">
        <v>190</v>
      </c>
      <c r="F41" s="33"/>
      <c r="G41" s="30">
        <v>41426</v>
      </c>
      <c r="H41" s="31">
        <f t="shared" si="0"/>
        <v>8.1666666666666665E-2</v>
      </c>
      <c r="I41" s="30"/>
      <c r="J41" s="35">
        <v>12</v>
      </c>
      <c r="K41" s="35">
        <v>43</v>
      </c>
      <c r="L41" s="35">
        <v>0</v>
      </c>
      <c r="M41" s="35">
        <v>18</v>
      </c>
      <c r="N41" s="35">
        <v>25</v>
      </c>
      <c r="O41" s="35">
        <v>0</v>
      </c>
      <c r="P41" s="35">
        <v>0</v>
      </c>
      <c r="Q41" s="35">
        <v>0</v>
      </c>
      <c r="R41" s="35">
        <v>0</v>
      </c>
      <c r="S41" s="35">
        <v>0</v>
      </c>
      <c r="T41" s="35">
        <v>0</v>
      </c>
      <c r="U41" s="35">
        <v>0</v>
      </c>
    </row>
    <row r="42" spans="1:21" x14ac:dyDescent="0.25">
      <c r="A42" s="33" t="s">
        <v>448</v>
      </c>
      <c r="B42" s="33" t="s">
        <v>402</v>
      </c>
      <c r="C42" s="33" t="s">
        <v>49</v>
      </c>
      <c r="D42" s="33" t="s">
        <v>189</v>
      </c>
      <c r="E42" s="33" t="s">
        <v>190</v>
      </c>
      <c r="F42" s="33" t="s">
        <v>217</v>
      </c>
      <c r="G42" s="30">
        <v>21186</v>
      </c>
      <c r="H42" s="31">
        <f t="shared" si="0"/>
        <v>0.82583333333333331</v>
      </c>
      <c r="I42" s="30">
        <v>43800</v>
      </c>
      <c r="J42" s="35">
        <v>11</v>
      </c>
      <c r="K42" s="36">
        <v>100</v>
      </c>
      <c r="L42" s="36">
        <v>97</v>
      </c>
      <c r="M42" s="35">
        <v>57</v>
      </c>
      <c r="N42" s="36">
        <v>98</v>
      </c>
      <c r="O42" s="37">
        <v>87</v>
      </c>
      <c r="P42" s="37">
        <v>89</v>
      </c>
      <c r="Q42" s="36">
        <v>94</v>
      </c>
      <c r="R42" s="36">
        <v>93</v>
      </c>
      <c r="S42" s="36">
        <v>92</v>
      </c>
      <c r="T42" s="36">
        <v>90</v>
      </c>
      <c r="U42" s="37">
        <v>83</v>
      </c>
    </row>
    <row r="43" spans="1:21" x14ac:dyDescent="0.25">
      <c r="A43" s="33" t="s">
        <v>448</v>
      </c>
      <c r="B43" s="33" t="s">
        <v>402</v>
      </c>
      <c r="C43" s="33" t="s">
        <v>49</v>
      </c>
      <c r="D43" s="33" t="s">
        <v>192</v>
      </c>
      <c r="E43" s="33" t="s">
        <v>190</v>
      </c>
      <c r="F43" s="33"/>
      <c r="G43" s="30">
        <v>20760</v>
      </c>
      <c r="H43" s="31">
        <f t="shared" si="0"/>
        <v>0.82583333333333331</v>
      </c>
      <c r="I43" s="30">
        <v>43800</v>
      </c>
      <c r="J43" s="35">
        <v>11</v>
      </c>
      <c r="K43" s="36">
        <v>100</v>
      </c>
      <c r="L43" s="36">
        <v>97</v>
      </c>
      <c r="M43" s="35">
        <v>57</v>
      </c>
      <c r="N43" s="36">
        <v>98</v>
      </c>
      <c r="O43" s="37">
        <v>87</v>
      </c>
      <c r="P43" s="37">
        <v>89</v>
      </c>
      <c r="Q43" s="36">
        <v>94</v>
      </c>
      <c r="R43" s="36">
        <v>93</v>
      </c>
      <c r="S43" s="36">
        <v>92</v>
      </c>
      <c r="T43" s="36">
        <v>90</v>
      </c>
      <c r="U43" s="37">
        <v>83</v>
      </c>
    </row>
    <row r="44" spans="1:21" x14ac:dyDescent="0.25">
      <c r="A44" s="33" t="s">
        <v>448</v>
      </c>
      <c r="B44" s="33" t="s">
        <v>402</v>
      </c>
      <c r="C44" s="33" t="s">
        <v>49</v>
      </c>
      <c r="D44" s="33" t="s">
        <v>189</v>
      </c>
      <c r="E44" s="33" t="s">
        <v>190</v>
      </c>
      <c r="F44" s="33" t="s">
        <v>217</v>
      </c>
      <c r="G44" s="30">
        <v>37165</v>
      </c>
      <c r="H44" s="31">
        <f t="shared" si="0"/>
        <v>0</v>
      </c>
      <c r="I44" s="30"/>
      <c r="J44" s="35">
        <v>0</v>
      </c>
      <c r="K44" s="35">
        <v>0</v>
      </c>
      <c r="L44" s="35">
        <v>0</v>
      </c>
      <c r="M44" s="35">
        <v>0</v>
      </c>
      <c r="N44" s="35">
        <v>0</v>
      </c>
      <c r="O44" s="35">
        <v>0</v>
      </c>
      <c r="P44" s="35">
        <v>0</v>
      </c>
      <c r="Q44" s="35">
        <v>0</v>
      </c>
      <c r="R44" s="35">
        <v>0</v>
      </c>
      <c r="S44" s="35">
        <v>0</v>
      </c>
      <c r="T44" s="35">
        <v>0</v>
      </c>
      <c r="U44" s="35">
        <v>0</v>
      </c>
    </row>
    <row r="45" spans="1:21" x14ac:dyDescent="0.25">
      <c r="A45" s="33" t="s">
        <v>448</v>
      </c>
      <c r="B45" s="33" t="s">
        <v>402</v>
      </c>
      <c r="C45" s="33" t="s">
        <v>49</v>
      </c>
      <c r="D45" s="33" t="s">
        <v>194</v>
      </c>
      <c r="E45" s="33" t="s">
        <v>190</v>
      </c>
      <c r="F45" s="33" t="s">
        <v>217</v>
      </c>
      <c r="G45" s="30">
        <v>41395</v>
      </c>
      <c r="H45" s="31">
        <f t="shared" si="0"/>
        <v>0</v>
      </c>
      <c r="I45" s="30"/>
      <c r="J45" s="35">
        <v>0</v>
      </c>
      <c r="K45" s="35">
        <v>0</v>
      </c>
      <c r="L45" s="35">
        <v>0</v>
      </c>
      <c r="M45" s="35">
        <v>0</v>
      </c>
      <c r="N45" s="35">
        <v>0</v>
      </c>
      <c r="O45" s="35">
        <v>0</v>
      </c>
      <c r="P45" s="35">
        <v>0</v>
      </c>
      <c r="Q45" s="35">
        <v>0</v>
      </c>
      <c r="R45" s="35">
        <v>0</v>
      </c>
      <c r="S45" s="35">
        <v>0</v>
      </c>
      <c r="T45" s="35">
        <v>0</v>
      </c>
      <c r="U45" s="35">
        <v>0</v>
      </c>
    </row>
    <row r="46" spans="1:21" ht="22.5" x14ac:dyDescent="0.25">
      <c r="A46" s="33" t="s">
        <v>449</v>
      </c>
      <c r="B46" s="33" t="s">
        <v>377</v>
      </c>
      <c r="C46" s="33" t="s">
        <v>49</v>
      </c>
      <c r="D46" s="33" t="s">
        <v>189</v>
      </c>
      <c r="E46" s="33" t="s">
        <v>190</v>
      </c>
      <c r="F46" s="33" t="s">
        <v>220</v>
      </c>
      <c r="G46" s="30">
        <v>43009</v>
      </c>
      <c r="H46" s="31">
        <f t="shared" si="0"/>
        <v>0.88833333333333331</v>
      </c>
      <c r="I46" s="30">
        <v>43800</v>
      </c>
      <c r="J46" s="35">
        <v>66</v>
      </c>
      <c r="K46" s="36">
        <v>100</v>
      </c>
      <c r="L46" s="36">
        <v>99</v>
      </c>
      <c r="M46" s="35">
        <v>67</v>
      </c>
      <c r="N46" s="35">
        <v>49</v>
      </c>
      <c r="O46" s="36">
        <v>100</v>
      </c>
      <c r="P46" s="36">
        <v>91</v>
      </c>
      <c r="Q46" s="36">
        <v>100</v>
      </c>
      <c r="R46" s="36">
        <v>100</v>
      </c>
      <c r="S46" s="36">
        <v>94</v>
      </c>
      <c r="T46" s="36">
        <v>100</v>
      </c>
      <c r="U46" s="36">
        <v>100</v>
      </c>
    </row>
    <row r="47" spans="1:21" ht="22.5" x14ac:dyDescent="0.25">
      <c r="A47" s="33" t="s">
        <v>449</v>
      </c>
      <c r="B47" s="33" t="s">
        <v>377</v>
      </c>
      <c r="C47" s="33" t="s">
        <v>49</v>
      </c>
      <c r="D47" s="33" t="s">
        <v>194</v>
      </c>
      <c r="E47" s="33" t="s">
        <v>190</v>
      </c>
      <c r="F47" s="33" t="s">
        <v>220</v>
      </c>
      <c r="G47" s="30">
        <v>43009</v>
      </c>
      <c r="H47" s="31">
        <f t="shared" si="0"/>
        <v>0.88833333333333331</v>
      </c>
      <c r="I47" s="30">
        <v>43800</v>
      </c>
      <c r="J47" s="35">
        <v>66</v>
      </c>
      <c r="K47" s="36">
        <v>100</v>
      </c>
      <c r="L47" s="36">
        <v>99</v>
      </c>
      <c r="M47" s="35">
        <v>67</v>
      </c>
      <c r="N47" s="35">
        <v>49</v>
      </c>
      <c r="O47" s="36">
        <v>100</v>
      </c>
      <c r="P47" s="36">
        <v>91</v>
      </c>
      <c r="Q47" s="36">
        <v>100</v>
      </c>
      <c r="R47" s="36">
        <v>100</v>
      </c>
      <c r="S47" s="36">
        <v>94</v>
      </c>
      <c r="T47" s="36">
        <v>100</v>
      </c>
      <c r="U47" s="36">
        <v>100</v>
      </c>
    </row>
    <row r="48" spans="1:21" ht="22.5" x14ac:dyDescent="0.25">
      <c r="A48" s="33" t="s">
        <v>449</v>
      </c>
      <c r="B48" s="33" t="s">
        <v>377</v>
      </c>
      <c r="C48" s="33" t="s">
        <v>49</v>
      </c>
      <c r="D48" s="33" t="s">
        <v>189</v>
      </c>
      <c r="E48" s="33" t="s">
        <v>190</v>
      </c>
      <c r="F48" s="33" t="s">
        <v>220</v>
      </c>
      <c r="G48" s="30">
        <v>41821</v>
      </c>
      <c r="H48" s="31">
        <f t="shared" si="0"/>
        <v>0.91749999999999998</v>
      </c>
      <c r="I48" s="30">
        <v>43800</v>
      </c>
      <c r="J48" s="36">
        <v>100</v>
      </c>
      <c r="K48" s="37">
        <v>85</v>
      </c>
      <c r="L48" s="36">
        <v>99</v>
      </c>
      <c r="M48" s="37">
        <v>84</v>
      </c>
      <c r="N48" s="36">
        <v>99</v>
      </c>
      <c r="O48" s="36">
        <v>99</v>
      </c>
      <c r="P48" s="36">
        <v>97</v>
      </c>
      <c r="Q48" s="35">
        <v>40</v>
      </c>
      <c r="R48" s="36">
        <v>100</v>
      </c>
      <c r="S48" s="36">
        <v>98</v>
      </c>
      <c r="T48" s="36">
        <v>100</v>
      </c>
      <c r="U48" s="36">
        <v>100</v>
      </c>
    </row>
    <row r="49" spans="1:21" x14ac:dyDescent="0.25">
      <c r="A49" s="33" t="s">
        <v>449</v>
      </c>
      <c r="B49" s="33" t="s">
        <v>377</v>
      </c>
      <c r="C49" s="33" t="s">
        <v>49</v>
      </c>
      <c r="D49" s="33" t="s">
        <v>192</v>
      </c>
      <c r="E49" s="33" t="s">
        <v>190</v>
      </c>
      <c r="F49" s="33"/>
      <c r="G49" s="30">
        <v>41821</v>
      </c>
      <c r="H49" s="31">
        <f t="shared" si="0"/>
        <v>0.91749999999999998</v>
      </c>
      <c r="I49" s="30">
        <v>43800</v>
      </c>
      <c r="J49" s="36">
        <v>100</v>
      </c>
      <c r="K49" s="37">
        <v>85</v>
      </c>
      <c r="L49" s="36">
        <v>99</v>
      </c>
      <c r="M49" s="37">
        <v>84</v>
      </c>
      <c r="N49" s="36">
        <v>99</v>
      </c>
      <c r="O49" s="36">
        <v>99</v>
      </c>
      <c r="P49" s="36">
        <v>97</v>
      </c>
      <c r="Q49" s="35">
        <v>40</v>
      </c>
      <c r="R49" s="36">
        <v>100</v>
      </c>
      <c r="S49" s="36">
        <v>98</v>
      </c>
      <c r="T49" s="36">
        <v>100</v>
      </c>
      <c r="U49" s="36">
        <v>100</v>
      </c>
    </row>
    <row r="50" spans="1:21" ht="22.5" x14ac:dyDescent="0.25">
      <c r="A50" s="33" t="s">
        <v>449</v>
      </c>
      <c r="B50" s="33" t="s">
        <v>377</v>
      </c>
      <c r="C50" s="33" t="s">
        <v>49</v>
      </c>
      <c r="D50" s="33" t="s">
        <v>189</v>
      </c>
      <c r="E50" s="33" t="s">
        <v>190</v>
      </c>
      <c r="F50" s="33" t="s">
        <v>220</v>
      </c>
      <c r="G50" s="30">
        <v>41821</v>
      </c>
      <c r="H50" s="31">
        <f t="shared" si="0"/>
        <v>0.9325</v>
      </c>
      <c r="I50" s="30">
        <v>43800</v>
      </c>
      <c r="J50" s="36">
        <v>100</v>
      </c>
      <c r="K50" s="35">
        <v>33</v>
      </c>
      <c r="L50" s="36">
        <v>99</v>
      </c>
      <c r="M50" s="36">
        <v>99</v>
      </c>
      <c r="N50" s="36">
        <v>99</v>
      </c>
      <c r="O50" s="36">
        <v>99</v>
      </c>
      <c r="P50" s="36">
        <v>99</v>
      </c>
      <c r="Q50" s="36">
        <v>99</v>
      </c>
      <c r="R50" s="36">
        <v>98</v>
      </c>
      <c r="S50" s="36">
        <v>94</v>
      </c>
      <c r="T50" s="36">
        <v>100</v>
      </c>
      <c r="U50" s="36">
        <v>100</v>
      </c>
    </row>
    <row r="51" spans="1:21" ht="22.5" x14ac:dyDescent="0.25">
      <c r="A51" s="33" t="s">
        <v>449</v>
      </c>
      <c r="B51" s="33" t="s">
        <v>377</v>
      </c>
      <c r="C51" s="33" t="s">
        <v>49</v>
      </c>
      <c r="D51" s="33" t="s">
        <v>194</v>
      </c>
      <c r="E51" s="33" t="s">
        <v>190</v>
      </c>
      <c r="F51" s="33" t="s">
        <v>220</v>
      </c>
      <c r="G51" s="30">
        <v>41821</v>
      </c>
      <c r="H51" s="31">
        <f t="shared" si="0"/>
        <v>0.9325</v>
      </c>
      <c r="I51" s="30">
        <v>43800</v>
      </c>
      <c r="J51" s="36">
        <v>100</v>
      </c>
      <c r="K51" s="35">
        <v>33</v>
      </c>
      <c r="L51" s="36">
        <v>99</v>
      </c>
      <c r="M51" s="36">
        <v>99</v>
      </c>
      <c r="N51" s="36">
        <v>99</v>
      </c>
      <c r="O51" s="36">
        <v>99</v>
      </c>
      <c r="P51" s="36">
        <v>99</v>
      </c>
      <c r="Q51" s="36">
        <v>99</v>
      </c>
      <c r="R51" s="36">
        <v>98</v>
      </c>
      <c r="S51" s="36">
        <v>94</v>
      </c>
      <c r="T51" s="36">
        <v>100</v>
      </c>
      <c r="U51" s="36">
        <v>100</v>
      </c>
    </row>
    <row r="52" spans="1:21" ht="22.5" x14ac:dyDescent="0.25">
      <c r="A52" s="33" t="s">
        <v>223</v>
      </c>
      <c r="B52" s="33" t="s">
        <v>377</v>
      </c>
      <c r="C52" s="33" t="s">
        <v>49</v>
      </c>
      <c r="D52" s="33" t="s">
        <v>189</v>
      </c>
      <c r="E52" s="33" t="s">
        <v>190</v>
      </c>
      <c r="F52" s="33" t="s">
        <v>220</v>
      </c>
      <c r="G52" s="30">
        <v>42583</v>
      </c>
      <c r="H52" s="31">
        <f t="shared" si="0"/>
        <v>0.9291666666666667</v>
      </c>
      <c r="I52" s="30">
        <v>43800</v>
      </c>
      <c r="J52" s="36">
        <v>100</v>
      </c>
      <c r="K52" s="35">
        <v>33</v>
      </c>
      <c r="L52" s="36">
        <v>96</v>
      </c>
      <c r="M52" s="36">
        <v>99</v>
      </c>
      <c r="N52" s="36">
        <v>99</v>
      </c>
      <c r="O52" s="36">
        <v>99</v>
      </c>
      <c r="P52" s="36">
        <v>92</v>
      </c>
      <c r="Q52" s="36">
        <v>99</v>
      </c>
      <c r="R52" s="36">
        <v>100</v>
      </c>
      <c r="S52" s="36">
        <v>98</v>
      </c>
      <c r="T52" s="36">
        <v>100</v>
      </c>
      <c r="U52" s="36">
        <v>100</v>
      </c>
    </row>
    <row r="53" spans="1:21" ht="22.5" x14ac:dyDescent="0.25">
      <c r="A53" s="33" t="s">
        <v>223</v>
      </c>
      <c r="B53" s="33" t="s">
        <v>377</v>
      </c>
      <c r="C53" s="33" t="s">
        <v>49</v>
      </c>
      <c r="D53" s="33" t="s">
        <v>194</v>
      </c>
      <c r="E53" s="33" t="s">
        <v>190</v>
      </c>
      <c r="F53" s="33" t="s">
        <v>220</v>
      </c>
      <c r="G53" s="30">
        <v>42583</v>
      </c>
      <c r="H53" s="31">
        <f t="shared" si="0"/>
        <v>0.9291666666666667</v>
      </c>
      <c r="I53" s="30">
        <v>43800</v>
      </c>
      <c r="J53" s="36">
        <v>100</v>
      </c>
      <c r="K53" s="35">
        <v>33</v>
      </c>
      <c r="L53" s="36">
        <v>96</v>
      </c>
      <c r="M53" s="36">
        <v>99</v>
      </c>
      <c r="N53" s="36">
        <v>99</v>
      </c>
      <c r="O53" s="36">
        <v>99</v>
      </c>
      <c r="P53" s="36">
        <v>92</v>
      </c>
      <c r="Q53" s="36">
        <v>99</v>
      </c>
      <c r="R53" s="36">
        <v>100</v>
      </c>
      <c r="S53" s="36">
        <v>98</v>
      </c>
      <c r="T53" s="36">
        <v>100</v>
      </c>
      <c r="U53" s="36">
        <v>100</v>
      </c>
    </row>
    <row r="54" spans="1:21" ht="22.5" x14ac:dyDescent="0.25">
      <c r="A54" s="33" t="s">
        <v>224</v>
      </c>
      <c r="B54" s="33" t="s">
        <v>411</v>
      </c>
      <c r="C54" s="33" t="s">
        <v>49</v>
      </c>
      <c r="D54" s="33" t="s">
        <v>189</v>
      </c>
      <c r="E54" s="33" t="s">
        <v>190</v>
      </c>
      <c r="F54" s="33" t="s">
        <v>225</v>
      </c>
      <c r="G54" s="30">
        <v>42217</v>
      </c>
      <c r="H54" s="31">
        <f t="shared" si="0"/>
        <v>0.82416666666666671</v>
      </c>
      <c r="I54" s="30">
        <v>43800</v>
      </c>
      <c r="J54" s="35">
        <v>70</v>
      </c>
      <c r="K54" s="36">
        <v>99</v>
      </c>
      <c r="L54" s="37">
        <v>88</v>
      </c>
      <c r="M54" s="36">
        <v>100</v>
      </c>
      <c r="N54" s="35">
        <v>18</v>
      </c>
      <c r="O54" s="35">
        <v>42</v>
      </c>
      <c r="P54" s="35">
        <v>77</v>
      </c>
      <c r="Q54" s="36">
        <v>95</v>
      </c>
      <c r="R54" s="36">
        <v>100</v>
      </c>
      <c r="S54" s="36">
        <v>100</v>
      </c>
      <c r="T54" s="36">
        <v>100</v>
      </c>
      <c r="U54" s="36">
        <v>100</v>
      </c>
    </row>
    <row r="55" spans="1:21" ht="22.5" x14ac:dyDescent="0.25">
      <c r="A55" s="33" t="s">
        <v>224</v>
      </c>
      <c r="B55" s="33" t="s">
        <v>411</v>
      </c>
      <c r="C55" s="33" t="s">
        <v>49</v>
      </c>
      <c r="D55" s="33" t="s">
        <v>194</v>
      </c>
      <c r="E55" s="33" t="s">
        <v>190</v>
      </c>
      <c r="F55" s="33" t="s">
        <v>225</v>
      </c>
      <c r="G55" s="30">
        <v>42217</v>
      </c>
      <c r="H55" s="31">
        <f t="shared" si="0"/>
        <v>0.82416666666666671</v>
      </c>
      <c r="I55" s="30">
        <v>43800</v>
      </c>
      <c r="J55" s="35">
        <v>70</v>
      </c>
      <c r="K55" s="36">
        <v>99</v>
      </c>
      <c r="L55" s="37">
        <v>88</v>
      </c>
      <c r="M55" s="36">
        <v>100</v>
      </c>
      <c r="N55" s="35">
        <v>18</v>
      </c>
      <c r="O55" s="35">
        <v>42</v>
      </c>
      <c r="P55" s="35">
        <v>77</v>
      </c>
      <c r="Q55" s="36">
        <v>95</v>
      </c>
      <c r="R55" s="36">
        <v>100</v>
      </c>
      <c r="S55" s="36">
        <v>100</v>
      </c>
      <c r="T55" s="36">
        <v>100</v>
      </c>
      <c r="U55" s="36">
        <v>100</v>
      </c>
    </row>
    <row r="56" spans="1:21" x14ac:dyDescent="0.25">
      <c r="A56" s="33" t="s">
        <v>224</v>
      </c>
      <c r="B56" s="33" t="s">
        <v>411</v>
      </c>
      <c r="C56" s="33" t="s">
        <v>49</v>
      </c>
      <c r="D56" s="33" t="s">
        <v>192</v>
      </c>
      <c r="E56" s="33" t="s">
        <v>190</v>
      </c>
      <c r="F56" s="33"/>
      <c r="G56" s="30">
        <v>42217</v>
      </c>
      <c r="H56" s="31">
        <f t="shared" si="0"/>
        <v>0.82416666666666671</v>
      </c>
      <c r="I56" s="30">
        <v>43800</v>
      </c>
      <c r="J56" s="35">
        <v>70</v>
      </c>
      <c r="K56" s="36">
        <v>99</v>
      </c>
      <c r="L56" s="37">
        <v>88</v>
      </c>
      <c r="M56" s="36">
        <v>100</v>
      </c>
      <c r="N56" s="35">
        <v>18</v>
      </c>
      <c r="O56" s="35">
        <v>42</v>
      </c>
      <c r="P56" s="35">
        <v>77</v>
      </c>
      <c r="Q56" s="36">
        <v>95</v>
      </c>
      <c r="R56" s="36">
        <v>100</v>
      </c>
      <c r="S56" s="36">
        <v>100</v>
      </c>
      <c r="T56" s="36">
        <v>100</v>
      </c>
      <c r="U56" s="36">
        <v>100</v>
      </c>
    </row>
    <row r="57" spans="1:21" ht="22.5" x14ac:dyDescent="0.25">
      <c r="A57" s="33" t="s">
        <v>429</v>
      </c>
      <c r="B57" s="33" t="s">
        <v>411</v>
      </c>
      <c r="C57" s="33" t="s">
        <v>49</v>
      </c>
      <c r="D57" s="33" t="s">
        <v>189</v>
      </c>
      <c r="E57" s="33" t="s">
        <v>190</v>
      </c>
      <c r="F57" s="33" t="s">
        <v>227</v>
      </c>
      <c r="G57" s="30">
        <v>37500</v>
      </c>
      <c r="H57" s="31">
        <f t="shared" si="0"/>
        <v>0.91249999999999998</v>
      </c>
      <c r="I57" s="30">
        <v>43800</v>
      </c>
      <c r="J57" s="36">
        <v>99</v>
      </c>
      <c r="K57" s="36">
        <v>98</v>
      </c>
      <c r="L57" s="37">
        <v>87</v>
      </c>
      <c r="M57" s="36">
        <v>100</v>
      </c>
      <c r="N57" s="35">
        <v>78</v>
      </c>
      <c r="O57" s="35">
        <v>64</v>
      </c>
      <c r="P57" s="36">
        <v>100</v>
      </c>
      <c r="Q57" s="37">
        <v>83</v>
      </c>
      <c r="R57" s="37">
        <v>87</v>
      </c>
      <c r="S57" s="36">
        <v>99</v>
      </c>
      <c r="T57" s="36">
        <v>100</v>
      </c>
      <c r="U57" s="36">
        <v>100</v>
      </c>
    </row>
    <row r="58" spans="1:21" ht="22.5" x14ac:dyDescent="0.25">
      <c r="A58" s="33" t="s">
        <v>429</v>
      </c>
      <c r="B58" s="33" t="s">
        <v>411</v>
      </c>
      <c r="C58" s="33" t="s">
        <v>49</v>
      </c>
      <c r="D58" s="33" t="s">
        <v>194</v>
      </c>
      <c r="E58" s="33" t="s">
        <v>190</v>
      </c>
      <c r="F58" s="33" t="s">
        <v>227</v>
      </c>
      <c r="G58" s="30">
        <v>37500</v>
      </c>
      <c r="H58" s="31">
        <f t="shared" si="0"/>
        <v>0.91249999999999998</v>
      </c>
      <c r="I58" s="30">
        <v>43800</v>
      </c>
      <c r="J58" s="36">
        <v>99</v>
      </c>
      <c r="K58" s="36">
        <v>98</v>
      </c>
      <c r="L58" s="37">
        <v>87</v>
      </c>
      <c r="M58" s="36">
        <v>100</v>
      </c>
      <c r="N58" s="35">
        <v>78</v>
      </c>
      <c r="O58" s="35">
        <v>64</v>
      </c>
      <c r="P58" s="36">
        <v>100</v>
      </c>
      <c r="Q58" s="37">
        <v>83</v>
      </c>
      <c r="R58" s="37">
        <v>87</v>
      </c>
      <c r="S58" s="36">
        <v>99</v>
      </c>
      <c r="T58" s="36">
        <v>100</v>
      </c>
      <c r="U58" s="36">
        <v>100</v>
      </c>
    </row>
    <row r="59" spans="1:21" x14ac:dyDescent="0.25">
      <c r="A59" s="33" t="s">
        <v>429</v>
      </c>
      <c r="B59" s="33" t="s">
        <v>411</v>
      </c>
      <c r="C59" s="33" t="s">
        <v>49</v>
      </c>
      <c r="D59" s="33" t="s">
        <v>192</v>
      </c>
      <c r="E59" s="33" t="s">
        <v>190</v>
      </c>
      <c r="F59" s="33"/>
      <c r="G59" s="30">
        <v>42217</v>
      </c>
      <c r="H59" s="31">
        <f t="shared" si="0"/>
        <v>0.91249999999999998</v>
      </c>
      <c r="I59" s="30">
        <v>43800</v>
      </c>
      <c r="J59" s="36">
        <v>99</v>
      </c>
      <c r="K59" s="36">
        <v>98</v>
      </c>
      <c r="L59" s="37">
        <v>87</v>
      </c>
      <c r="M59" s="36">
        <v>100</v>
      </c>
      <c r="N59" s="35">
        <v>78</v>
      </c>
      <c r="O59" s="35">
        <v>64</v>
      </c>
      <c r="P59" s="36">
        <v>100</v>
      </c>
      <c r="Q59" s="37">
        <v>83</v>
      </c>
      <c r="R59" s="37">
        <v>87</v>
      </c>
      <c r="S59" s="36">
        <v>99</v>
      </c>
      <c r="T59" s="36">
        <v>100</v>
      </c>
      <c r="U59" s="36">
        <v>100</v>
      </c>
    </row>
    <row r="60" spans="1:21" ht="22.5" x14ac:dyDescent="0.25">
      <c r="A60" s="33" t="s">
        <v>429</v>
      </c>
      <c r="B60" s="33" t="s">
        <v>411</v>
      </c>
      <c r="C60" s="33" t="s">
        <v>49</v>
      </c>
      <c r="D60" s="33" t="s">
        <v>189</v>
      </c>
      <c r="E60" s="33" t="s">
        <v>190</v>
      </c>
      <c r="F60" s="33" t="s">
        <v>227</v>
      </c>
      <c r="G60" s="30">
        <v>42217</v>
      </c>
      <c r="H60" s="31">
        <f t="shared" si="0"/>
        <v>0.95416666666666672</v>
      </c>
      <c r="I60" s="30">
        <v>43800</v>
      </c>
      <c r="J60" s="35">
        <v>63</v>
      </c>
      <c r="K60" s="36">
        <v>98</v>
      </c>
      <c r="L60" s="37">
        <v>88</v>
      </c>
      <c r="M60" s="36">
        <v>100</v>
      </c>
      <c r="N60" s="36">
        <v>100</v>
      </c>
      <c r="O60" s="36">
        <v>99</v>
      </c>
      <c r="P60" s="36">
        <v>100</v>
      </c>
      <c r="Q60" s="36">
        <v>98</v>
      </c>
      <c r="R60" s="36">
        <v>100</v>
      </c>
      <c r="S60" s="36">
        <v>100</v>
      </c>
      <c r="T60" s="36">
        <v>99</v>
      </c>
      <c r="U60" s="36">
        <v>100</v>
      </c>
    </row>
    <row r="61" spans="1:21" ht="22.5" x14ac:dyDescent="0.25">
      <c r="A61" s="33" t="s">
        <v>429</v>
      </c>
      <c r="B61" s="33" t="s">
        <v>411</v>
      </c>
      <c r="C61" s="33" t="s">
        <v>49</v>
      </c>
      <c r="D61" s="33" t="s">
        <v>189</v>
      </c>
      <c r="E61" s="33" t="s">
        <v>190</v>
      </c>
      <c r="F61" s="33" t="s">
        <v>227</v>
      </c>
      <c r="G61" s="30">
        <v>37500</v>
      </c>
      <c r="H61" s="31">
        <f t="shared" si="0"/>
        <v>0.80083333333333329</v>
      </c>
      <c r="I61" s="30"/>
      <c r="J61" s="35">
        <v>61</v>
      </c>
      <c r="K61" s="35">
        <v>75</v>
      </c>
      <c r="L61" s="35">
        <v>78</v>
      </c>
      <c r="M61" s="37">
        <v>87</v>
      </c>
      <c r="N61" s="36">
        <v>91</v>
      </c>
      <c r="O61" s="37">
        <v>84</v>
      </c>
      <c r="P61" s="37">
        <v>84</v>
      </c>
      <c r="Q61" s="37">
        <v>82</v>
      </c>
      <c r="R61" s="37">
        <v>86</v>
      </c>
      <c r="S61" s="35">
        <v>79</v>
      </c>
      <c r="T61" s="35">
        <v>78</v>
      </c>
      <c r="U61" s="35">
        <v>76</v>
      </c>
    </row>
    <row r="62" spans="1:21" ht="22.5" x14ac:dyDescent="0.25">
      <c r="A62" s="33" t="s">
        <v>429</v>
      </c>
      <c r="B62" s="33" t="s">
        <v>411</v>
      </c>
      <c r="C62" s="33" t="s">
        <v>49</v>
      </c>
      <c r="D62" s="33" t="s">
        <v>194</v>
      </c>
      <c r="E62" s="33" t="s">
        <v>190</v>
      </c>
      <c r="F62" s="33" t="s">
        <v>227</v>
      </c>
      <c r="G62" s="30">
        <v>37500</v>
      </c>
      <c r="H62" s="31">
        <f t="shared" si="0"/>
        <v>0.80083333333333329</v>
      </c>
      <c r="I62" s="30"/>
      <c r="J62" s="35">
        <v>61</v>
      </c>
      <c r="K62" s="35">
        <v>75</v>
      </c>
      <c r="L62" s="35">
        <v>78</v>
      </c>
      <c r="M62" s="37">
        <v>87</v>
      </c>
      <c r="N62" s="36">
        <v>91</v>
      </c>
      <c r="O62" s="37">
        <v>84</v>
      </c>
      <c r="P62" s="37">
        <v>84</v>
      </c>
      <c r="Q62" s="37">
        <v>82</v>
      </c>
      <c r="R62" s="37">
        <v>86</v>
      </c>
      <c r="S62" s="35">
        <v>79</v>
      </c>
      <c r="T62" s="35">
        <v>78</v>
      </c>
      <c r="U62" s="35">
        <v>76</v>
      </c>
    </row>
    <row r="63" spans="1:21" x14ac:dyDescent="0.25">
      <c r="A63" s="33" t="s">
        <v>429</v>
      </c>
      <c r="B63" s="33" t="s">
        <v>411</v>
      </c>
      <c r="C63" s="33" t="s">
        <v>49</v>
      </c>
      <c r="D63" s="33" t="s">
        <v>192</v>
      </c>
      <c r="E63" s="33" t="s">
        <v>190</v>
      </c>
      <c r="F63" s="33"/>
      <c r="G63" s="30">
        <v>42217</v>
      </c>
      <c r="H63" s="31">
        <f t="shared" si="0"/>
        <v>0.80083333333333329</v>
      </c>
      <c r="I63" s="30"/>
      <c r="J63" s="35">
        <v>61</v>
      </c>
      <c r="K63" s="35">
        <v>75</v>
      </c>
      <c r="L63" s="35">
        <v>78</v>
      </c>
      <c r="M63" s="37">
        <v>87</v>
      </c>
      <c r="N63" s="36">
        <v>91</v>
      </c>
      <c r="O63" s="37">
        <v>84</v>
      </c>
      <c r="P63" s="37">
        <v>84</v>
      </c>
      <c r="Q63" s="37">
        <v>82</v>
      </c>
      <c r="R63" s="37">
        <v>86</v>
      </c>
      <c r="S63" s="35">
        <v>79</v>
      </c>
      <c r="T63" s="35">
        <v>78</v>
      </c>
      <c r="U63" s="35">
        <v>76</v>
      </c>
    </row>
    <row r="64" spans="1:21" x14ac:dyDescent="0.25">
      <c r="A64" s="33" t="s">
        <v>450</v>
      </c>
      <c r="B64" s="33" t="s">
        <v>393</v>
      </c>
      <c r="C64" s="33" t="s">
        <v>49</v>
      </c>
      <c r="D64" s="33" t="s">
        <v>189</v>
      </c>
      <c r="E64" s="33" t="s">
        <v>190</v>
      </c>
      <c r="F64" s="33" t="s">
        <v>231</v>
      </c>
      <c r="G64" s="30">
        <v>41122</v>
      </c>
      <c r="H64" s="31">
        <f t="shared" si="0"/>
        <v>0.66916666666666669</v>
      </c>
      <c r="I64" s="30">
        <v>43800</v>
      </c>
      <c r="J64" s="36">
        <v>98</v>
      </c>
      <c r="K64" s="36">
        <v>94</v>
      </c>
      <c r="L64" s="35">
        <v>73</v>
      </c>
      <c r="M64" s="35">
        <v>66</v>
      </c>
      <c r="N64" s="35">
        <v>58</v>
      </c>
      <c r="O64" s="35">
        <v>59</v>
      </c>
      <c r="P64" s="35">
        <v>34</v>
      </c>
      <c r="Q64" s="35">
        <v>0</v>
      </c>
      <c r="R64" s="35">
        <v>25</v>
      </c>
      <c r="S64" s="36">
        <v>99</v>
      </c>
      <c r="T64" s="36">
        <v>99</v>
      </c>
      <c r="U64" s="36">
        <v>98</v>
      </c>
    </row>
    <row r="65" spans="1:21" x14ac:dyDescent="0.25">
      <c r="A65" s="33" t="s">
        <v>450</v>
      </c>
      <c r="B65" s="33" t="s">
        <v>393</v>
      </c>
      <c r="C65" s="33" t="s">
        <v>49</v>
      </c>
      <c r="D65" s="33" t="s">
        <v>189</v>
      </c>
      <c r="E65" s="33" t="s">
        <v>190</v>
      </c>
      <c r="F65" s="33" t="s">
        <v>231</v>
      </c>
      <c r="G65" s="30">
        <v>39142</v>
      </c>
      <c r="H65" s="31">
        <f t="shared" si="0"/>
        <v>0.65166666666666673</v>
      </c>
      <c r="I65" s="30">
        <v>43800</v>
      </c>
      <c r="J65" s="35">
        <v>58</v>
      </c>
      <c r="K65" s="35">
        <v>72</v>
      </c>
      <c r="L65" s="35">
        <v>65</v>
      </c>
      <c r="M65" s="35">
        <v>56</v>
      </c>
      <c r="N65" s="35">
        <v>58</v>
      </c>
      <c r="O65" s="35">
        <v>49</v>
      </c>
      <c r="P65" s="35">
        <v>39</v>
      </c>
      <c r="Q65" s="35">
        <v>57</v>
      </c>
      <c r="R65" s="35">
        <v>37</v>
      </c>
      <c r="S65" s="36">
        <v>94</v>
      </c>
      <c r="T65" s="36">
        <v>98</v>
      </c>
      <c r="U65" s="36">
        <v>99</v>
      </c>
    </row>
    <row r="66" spans="1:21" x14ac:dyDescent="0.25">
      <c r="A66" s="33" t="s">
        <v>450</v>
      </c>
      <c r="B66" s="33" t="s">
        <v>393</v>
      </c>
      <c r="C66" s="33" t="s">
        <v>49</v>
      </c>
      <c r="D66" s="33" t="s">
        <v>194</v>
      </c>
      <c r="E66" s="33" t="s">
        <v>190</v>
      </c>
      <c r="F66" s="33" t="s">
        <v>231</v>
      </c>
      <c r="G66" s="30">
        <v>39142</v>
      </c>
      <c r="H66" s="31">
        <f t="shared" si="0"/>
        <v>0.65166666666666673</v>
      </c>
      <c r="I66" s="30">
        <v>43800</v>
      </c>
      <c r="J66" s="35">
        <v>58</v>
      </c>
      <c r="K66" s="35">
        <v>72</v>
      </c>
      <c r="L66" s="35">
        <v>65</v>
      </c>
      <c r="M66" s="35">
        <v>56</v>
      </c>
      <c r="N66" s="35">
        <v>58</v>
      </c>
      <c r="O66" s="35">
        <v>49</v>
      </c>
      <c r="P66" s="35">
        <v>39</v>
      </c>
      <c r="Q66" s="35">
        <v>57</v>
      </c>
      <c r="R66" s="35">
        <v>37</v>
      </c>
      <c r="S66" s="36">
        <v>94</v>
      </c>
      <c r="T66" s="36">
        <v>98</v>
      </c>
      <c r="U66" s="36">
        <v>99</v>
      </c>
    </row>
    <row r="67" spans="1:21" x14ac:dyDescent="0.25">
      <c r="A67" s="33" t="s">
        <v>450</v>
      </c>
      <c r="B67" s="33" t="s">
        <v>393</v>
      </c>
      <c r="C67" s="33" t="s">
        <v>49</v>
      </c>
      <c r="D67" s="33" t="s">
        <v>192</v>
      </c>
      <c r="E67" s="33" t="s">
        <v>190</v>
      </c>
      <c r="F67" s="33"/>
      <c r="G67" s="30">
        <v>41183</v>
      </c>
      <c r="H67" s="31">
        <f t="shared" ref="H67:H130" si="1">AVERAGE(J67:U67)/100</f>
        <v>0.65166666666666673</v>
      </c>
      <c r="I67" s="30">
        <v>43800</v>
      </c>
      <c r="J67" s="35">
        <v>58</v>
      </c>
      <c r="K67" s="35">
        <v>72</v>
      </c>
      <c r="L67" s="35">
        <v>65</v>
      </c>
      <c r="M67" s="35">
        <v>56</v>
      </c>
      <c r="N67" s="35">
        <v>58</v>
      </c>
      <c r="O67" s="35">
        <v>49</v>
      </c>
      <c r="P67" s="35">
        <v>39</v>
      </c>
      <c r="Q67" s="35">
        <v>57</v>
      </c>
      <c r="R67" s="35">
        <v>37</v>
      </c>
      <c r="S67" s="36">
        <v>94</v>
      </c>
      <c r="T67" s="36">
        <v>98</v>
      </c>
      <c r="U67" s="36">
        <v>99</v>
      </c>
    </row>
    <row r="68" spans="1:21" ht="22.5" x14ac:dyDescent="0.25">
      <c r="A68" s="33" t="s">
        <v>451</v>
      </c>
      <c r="B68" s="33" t="s">
        <v>378</v>
      </c>
      <c r="C68" s="33" t="s">
        <v>49</v>
      </c>
      <c r="D68" s="33" t="s">
        <v>189</v>
      </c>
      <c r="E68" s="33" t="s">
        <v>190</v>
      </c>
      <c r="F68" s="33" t="s">
        <v>220</v>
      </c>
      <c r="G68" s="30">
        <v>39022</v>
      </c>
      <c r="H68" s="31">
        <f t="shared" si="1"/>
        <v>0.78166666666666673</v>
      </c>
      <c r="I68" s="30">
        <v>43800</v>
      </c>
      <c r="J68" s="35">
        <v>44</v>
      </c>
      <c r="K68" s="36">
        <v>100</v>
      </c>
      <c r="L68" s="35">
        <v>74</v>
      </c>
      <c r="M68" s="36">
        <v>94</v>
      </c>
      <c r="N68" s="35">
        <v>41</v>
      </c>
      <c r="O68" s="36">
        <v>96</v>
      </c>
      <c r="P68" s="35">
        <v>78</v>
      </c>
      <c r="Q68" s="36">
        <v>92</v>
      </c>
      <c r="R68" s="36">
        <v>94</v>
      </c>
      <c r="S68" s="36">
        <v>93</v>
      </c>
      <c r="T68" s="35">
        <v>36</v>
      </c>
      <c r="U68" s="36">
        <v>96</v>
      </c>
    </row>
    <row r="69" spans="1:21" ht="22.5" x14ac:dyDescent="0.25">
      <c r="A69" s="33" t="s">
        <v>451</v>
      </c>
      <c r="B69" s="33" t="s">
        <v>378</v>
      </c>
      <c r="C69" s="33" t="s">
        <v>49</v>
      </c>
      <c r="D69" s="33" t="s">
        <v>194</v>
      </c>
      <c r="E69" s="33" t="s">
        <v>190</v>
      </c>
      <c r="F69" s="33" t="s">
        <v>220</v>
      </c>
      <c r="G69" s="30">
        <v>39022</v>
      </c>
      <c r="H69" s="31">
        <f t="shared" si="1"/>
        <v>0.78166666666666673</v>
      </c>
      <c r="I69" s="30">
        <v>43800</v>
      </c>
      <c r="J69" s="35">
        <v>44</v>
      </c>
      <c r="K69" s="36">
        <v>100</v>
      </c>
      <c r="L69" s="35">
        <v>74</v>
      </c>
      <c r="M69" s="36">
        <v>94</v>
      </c>
      <c r="N69" s="35">
        <v>41</v>
      </c>
      <c r="O69" s="36">
        <v>96</v>
      </c>
      <c r="P69" s="35">
        <v>78</v>
      </c>
      <c r="Q69" s="36">
        <v>92</v>
      </c>
      <c r="R69" s="36">
        <v>94</v>
      </c>
      <c r="S69" s="36">
        <v>93</v>
      </c>
      <c r="T69" s="35">
        <v>36</v>
      </c>
      <c r="U69" s="36">
        <v>96</v>
      </c>
    </row>
    <row r="70" spans="1:21" ht="22.5" x14ac:dyDescent="0.25">
      <c r="A70" s="33" t="s">
        <v>451</v>
      </c>
      <c r="B70" s="33" t="s">
        <v>378</v>
      </c>
      <c r="C70" s="33" t="s">
        <v>49</v>
      </c>
      <c r="D70" s="33" t="s">
        <v>189</v>
      </c>
      <c r="E70" s="33" t="s">
        <v>190</v>
      </c>
      <c r="F70" s="33" t="s">
        <v>220</v>
      </c>
      <c r="G70" s="30">
        <v>40695</v>
      </c>
      <c r="H70" s="31">
        <f t="shared" si="1"/>
        <v>0.17083333333333331</v>
      </c>
      <c r="I70" s="30"/>
      <c r="J70" s="35">
        <v>36</v>
      </c>
      <c r="K70" s="35">
        <v>50</v>
      </c>
      <c r="L70" s="35">
        <v>21</v>
      </c>
      <c r="M70" s="35">
        <v>10</v>
      </c>
      <c r="N70" s="35">
        <v>9</v>
      </c>
      <c r="O70" s="35">
        <v>9</v>
      </c>
      <c r="P70" s="35">
        <v>5</v>
      </c>
      <c r="Q70" s="35">
        <v>7</v>
      </c>
      <c r="R70" s="35">
        <v>4</v>
      </c>
      <c r="S70" s="35">
        <v>19</v>
      </c>
      <c r="T70" s="35">
        <v>24</v>
      </c>
      <c r="U70" s="35">
        <v>11</v>
      </c>
    </row>
    <row r="71" spans="1:21" x14ac:dyDescent="0.25">
      <c r="A71" s="33" t="s">
        <v>451</v>
      </c>
      <c r="B71" s="33" t="s">
        <v>378</v>
      </c>
      <c r="C71" s="33" t="s">
        <v>49</v>
      </c>
      <c r="D71" s="33" t="s">
        <v>192</v>
      </c>
      <c r="E71" s="33" t="s">
        <v>190</v>
      </c>
      <c r="F71" s="33"/>
      <c r="G71" s="30">
        <v>40695</v>
      </c>
      <c r="H71" s="31">
        <f t="shared" si="1"/>
        <v>0.17083333333333331</v>
      </c>
      <c r="I71" s="30"/>
      <c r="J71" s="35">
        <v>36</v>
      </c>
      <c r="K71" s="35">
        <v>50</v>
      </c>
      <c r="L71" s="35">
        <v>21</v>
      </c>
      <c r="M71" s="35">
        <v>10</v>
      </c>
      <c r="N71" s="35">
        <v>9</v>
      </c>
      <c r="O71" s="35">
        <v>9</v>
      </c>
      <c r="P71" s="35">
        <v>5</v>
      </c>
      <c r="Q71" s="35">
        <v>7</v>
      </c>
      <c r="R71" s="35">
        <v>4</v>
      </c>
      <c r="S71" s="35">
        <v>19</v>
      </c>
      <c r="T71" s="35">
        <v>24</v>
      </c>
      <c r="U71" s="35">
        <v>11</v>
      </c>
    </row>
    <row r="72" spans="1:21" ht="22.5" x14ac:dyDescent="0.25">
      <c r="A72" s="33" t="s">
        <v>235</v>
      </c>
      <c r="B72" s="33" t="s">
        <v>379</v>
      </c>
      <c r="C72" s="33" t="s">
        <v>49</v>
      </c>
      <c r="D72" s="33" t="s">
        <v>189</v>
      </c>
      <c r="E72" s="33" t="s">
        <v>190</v>
      </c>
      <c r="F72" s="33" t="s">
        <v>236</v>
      </c>
      <c r="G72" s="30">
        <v>42005</v>
      </c>
      <c r="H72" s="31">
        <f t="shared" si="1"/>
        <v>0.97750000000000004</v>
      </c>
      <c r="I72" s="30">
        <v>43800</v>
      </c>
      <c r="J72" s="36">
        <v>100</v>
      </c>
      <c r="K72" s="36">
        <v>99</v>
      </c>
      <c r="L72" s="37">
        <v>88</v>
      </c>
      <c r="M72" s="36">
        <v>99</v>
      </c>
      <c r="N72" s="36">
        <v>100</v>
      </c>
      <c r="O72" s="36">
        <v>99</v>
      </c>
      <c r="P72" s="36">
        <v>99</v>
      </c>
      <c r="Q72" s="36">
        <v>97</v>
      </c>
      <c r="R72" s="36">
        <v>99</v>
      </c>
      <c r="S72" s="36">
        <v>97</v>
      </c>
      <c r="T72" s="36">
        <v>98</v>
      </c>
      <c r="U72" s="36">
        <v>98</v>
      </c>
    </row>
    <row r="73" spans="1:21" ht="22.5" x14ac:dyDescent="0.25">
      <c r="A73" s="33" t="s">
        <v>235</v>
      </c>
      <c r="B73" s="33" t="s">
        <v>379</v>
      </c>
      <c r="C73" s="33" t="s">
        <v>49</v>
      </c>
      <c r="D73" s="33" t="s">
        <v>194</v>
      </c>
      <c r="E73" s="33" t="s">
        <v>190</v>
      </c>
      <c r="F73" s="33" t="s">
        <v>236</v>
      </c>
      <c r="G73" s="30">
        <v>42005</v>
      </c>
      <c r="H73" s="31">
        <f t="shared" si="1"/>
        <v>0.97750000000000004</v>
      </c>
      <c r="I73" s="30">
        <v>43800</v>
      </c>
      <c r="J73" s="36">
        <v>100</v>
      </c>
      <c r="K73" s="36">
        <v>99</v>
      </c>
      <c r="L73" s="37">
        <v>88</v>
      </c>
      <c r="M73" s="36">
        <v>99</v>
      </c>
      <c r="N73" s="36">
        <v>100</v>
      </c>
      <c r="O73" s="36">
        <v>99</v>
      </c>
      <c r="P73" s="36">
        <v>99</v>
      </c>
      <c r="Q73" s="36">
        <v>97</v>
      </c>
      <c r="R73" s="36">
        <v>99</v>
      </c>
      <c r="S73" s="36">
        <v>97</v>
      </c>
      <c r="T73" s="36">
        <v>98</v>
      </c>
      <c r="U73" s="36">
        <v>98</v>
      </c>
    </row>
    <row r="74" spans="1:21" x14ac:dyDescent="0.25">
      <c r="A74" s="33" t="s">
        <v>235</v>
      </c>
      <c r="B74" s="33" t="s">
        <v>379</v>
      </c>
      <c r="C74" s="33" t="s">
        <v>49</v>
      </c>
      <c r="D74" s="33" t="s">
        <v>192</v>
      </c>
      <c r="E74" s="33" t="s">
        <v>190</v>
      </c>
      <c r="F74" s="33"/>
      <c r="G74" s="30">
        <v>42005</v>
      </c>
      <c r="H74" s="31">
        <f t="shared" si="1"/>
        <v>0.97750000000000004</v>
      </c>
      <c r="I74" s="30">
        <v>43800</v>
      </c>
      <c r="J74" s="36">
        <v>100</v>
      </c>
      <c r="K74" s="36">
        <v>99</v>
      </c>
      <c r="L74" s="37">
        <v>88</v>
      </c>
      <c r="M74" s="36">
        <v>99</v>
      </c>
      <c r="N74" s="36">
        <v>100</v>
      </c>
      <c r="O74" s="36">
        <v>99</v>
      </c>
      <c r="P74" s="36">
        <v>99</v>
      </c>
      <c r="Q74" s="36">
        <v>97</v>
      </c>
      <c r="R74" s="36">
        <v>99</v>
      </c>
      <c r="S74" s="36">
        <v>97</v>
      </c>
      <c r="T74" s="36">
        <v>98</v>
      </c>
      <c r="U74" s="36">
        <v>98</v>
      </c>
    </row>
    <row r="75" spans="1:21" x14ac:dyDescent="0.25">
      <c r="A75" s="33" t="s">
        <v>237</v>
      </c>
      <c r="B75" s="33" t="s">
        <v>379</v>
      </c>
      <c r="C75" s="33" t="s">
        <v>49</v>
      </c>
      <c r="D75" s="33" t="s">
        <v>189</v>
      </c>
      <c r="E75" s="33" t="s">
        <v>190</v>
      </c>
      <c r="F75" s="33" t="s">
        <v>238</v>
      </c>
      <c r="G75" s="30">
        <v>39234</v>
      </c>
      <c r="H75" s="31">
        <f t="shared" si="1"/>
        <v>0.6925</v>
      </c>
      <c r="I75" s="30">
        <v>43709</v>
      </c>
      <c r="J75" s="35">
        <v>42</v>
      </c>
      <c r="K75" s="35">
        <v>66</v>
      </c>
      <c r="L75" s="35">
        <v>76</v>
      </c>
      <c r="M75" s="35">
        <v>73</v>
      </c>
      <c r="N75" s="37">
        <v>86</v>
      </c>
      <c r="O75" s="35">
        <v>75</v>
      </c>
      <c r="P75" s="35">
        <v>78</v>
      </c>
      <c r="Q75" s="37">
        <v>84</v>
      </c>
      <c r="R75" s="37">
        <v>83</v>
      </c>
      <c r="S75" s="35">
        <v>53</v>
      </c>
      <c r="T75" s="35">
        <v>50</v>
      </c>
      <c r="U75" s="35">
        <v>65</v>
      </c>
    </row>
    <row r="76" spans="1:21" x14ac:dyDescent="0.25">
      <c r="A76" s="33" t="s">
        <v>237</v>
      </c>
      <c r="B76" s="33" t="s">
        <v>379</v>
      </c>
      <c r="C76" s="33" t="s">
        <v>49</v>
      </c>
      <c r="D76" s="33" t="s">
        <v>194</v>
      </c>
      <c r="E76" s="33" t="s">
        <v>190</v>
      </c>
      <c r="F76" s="33" t="s">
        <v>238</v>
      </c>
      <c r="G76" s="30">
        <v>39234</v>
      </c>
      <c r="H76" s="31">
        <f t="shared" si="1"/>
        <v>0.6925</v>
      </c>
      <c r="I76" s="30">
        <v>43709</v>
      </c>
      <c r="J76" s="35">
        <v>42</v>
      </c>
      <c r="K76" s="35">
        <v>66</v>
      </c>
      <c r="L76" s="35">
        <v>76</v>
      </c>
      <c r="M76" s="35">
        <v>73</v>
      </c>
      <c r="N76" s="37">
        <v>86</v>
      </c>
      <c r="O76" s="35">
        <v>75</v>
      </c>
      <c r="P76" s="35">
        <v>78</v>
      </c>
      <c r="Q76" s="37">
        <v>84</v>
      </c>
      <c r="R76" s="37">
        <v>83</v>
      </c>
      <c r="S76" s="35">
        <v>53</v>
      </c>
      <c r="T76" s="35">
        <v>50</v>
      </c>
      <c r="U76" s="35">
        <v>65</v>
      </c>
    </row>
    <row r="77" spans="1:21" x14ac:dyDescent="0.25">
      <c r="A77" s="33" t="s">
        <v>237</v>
      </c>
      <c r="B77" s="33" t="s">
        <v>379</v>
      </c>
      <c r="C77" s="33" t="s">
        <v>49</v>
      </c>
      <c r="D77" s="33" t="s">
        <v>192</v>
      </c>
      <c r="E77" s="33" t="s">
        <v>190</v>
      </c>
      <c r="F77" s="33"/>
      <c r="G77" s="30">
        <v>40787</v>
      </c>
      <c r="H77" s="31">
        <f t="shared" si="1"/>
        <v>0.6925</v>
      </c>
      <c r="I77" s="30">
        <v>43709</v>
      </c>
      <c r="J77" s="35">
        <v>42</v>
      </c>
      <c r="K77" s="35">
        <v>66</v>
      </c>
      <c r="L77" s="35">
        <v>76</v>
      </c>
      <c r="M77" s="35">
        <v>73</v>
      </c>
      <c r="N77" s="37">
        <v>86</v>
      </c>
      <c r="O77" s="35">
        <v>75</v>
      </c>
      <c r="P77" s="35">
        <v>78</v>
      </c>
      <c r="Q77" s="37">
        <v>84</v>
      </c>
      <c r="R77" s="37">
        <v>83</v>
      </c>
      <c r="S77" s="35">
        <v>53</v>
      </c>
      <c r="T77" s="35">
        <v>50</v>
      </c>
      <c r="U77" s="35">
        <v>65</v>
      </c>
    </row>
    <row r="78" spans="1:21" x14ac:dyDescent="0.25">
      <c r="A78" s="33" t="s">
        <v>239</v>
      </c>
      <c r="B78" s="33" t="s">
        <v>379</v>
      </c>
      <c r="C78" s="33" t="s">
        <v>49</v>
      </c>
      <c r="D78" s="33" t="s">
        <v>189</v>
      </c>
      <c r="E78" s="33" t="s">
        <v>190</v>
      </c>
      <c r="F78" s="33" t="s">
        <v>240</v>
      </c>
      <c r="G78" s="30">
        <v>40787</v>
      </c>
      <c r="H78" s="31">
        <f t="shared" si="1"/>
        <v>0.96583333333333332</v>
      </c>
      <c r="I78" s="30">
        <v>43800</v>
      </c>
      <c r="J78" s="36">
        <v>99</v>
      </c>
      <c r="K78" s="36">
        <v>99</v>
      </c>
      <c r="L78" s="37">
        <v>88</v>
      </c>
      <c r="M78" s="36">
        <v>99</v>
      </c>
      <c r="N78" s="36">
        <v>100</v>
      </c>
      <c r="O78" s="36">
        <v>100</v>
      </c>
      <c r="P78" s="36">
        <v>98</v>
      </c>
      <c r="Q78" s="36">
        <v>95</v>
      </c>
      <c r="R78" s="36">
        <v>97</v>
      </c>
      <c r="S78" s="36">
        <v>94</v>
      </c>
      <c r="T78" s="36">
        <v>92</v>
      </c>
      <c r="U78" s="36">
        <v>98</v>
      </c>
    </row>
    <row r="79" spans="1:21" x14ac:dyDescent="0.25">
      <c r="A79" s="33" t="s">
        <v>239</v>
      </c>
      <c r="B79" s="33" t="s">
        <v>379</v>
      </c>
      <c r="C79" s="33" t="s">
        <v>49</v>
      </c>
      <c r="D79" s="33" t="s">
        <v>194</v>
      </c>
      <c r="E79" s="33" t="s">
        <v>190</v>
      </c>
      <c r="F79" s="33" t="s">
        <v>240</v>
      </c>
      <c r="G79" s="30">
        <v>40787</v>
      </c>
      <c r="H79" s="31">
        <f t="shared" si="1"/>
        <v>0.96583333333333332</v>
      </c>
      <c r="I79" s="30">
        <v>43800</v>
      </c>
      <c r="J79" s="36">
        <v>99</v>
      </c>
      <c r="K79" s="36">
        <v>99</v>
      </c>
      <c r="L79" s="37">
        <v>88</v>
      </c>
      <c r="M79" s="36">
        <v>99</v>
      </c>
      <c r="N79" s="36">
        <v>100</v>
      </c>
      <c r="O79" s="36">
        <v>100</v>
      </c>
      <c r="P79" s="36">
        <v>98</v>
      </c>
      <c r="Q79" s="36">
        <v>95</v>
      </c>
      <c r="R79" s="36">
        <v>97</v>
      </c>
      <c r="S79" s="36">
        <v>94</v>
      </c>
      <c r="T79" s="36">
        <v>92</v>
      </c>
      <c r="U79" s="36">
        <v>98</v>
      </c>
    </row>
    <row r="80" spans="1:21" x14ac:dyDescent="0.25">
      <c r="A80" s="33" t="s">
        <v>452</v>
      </c>
      <c r="B80" s="33" t="s">
        <v>379</v>
      </c>
      <c r="C80" s="33" t="s">
        <v>49</v>
      </c>
      <c r="D80" s="33" t="s">
        <v>189</v>
      </c>
      <c r="E80" s="33" t="s">
        <v>190</v>
      </c>
      <c r="F80" s="33" t="s">
        <v>240</v>
      </c>
      <c r="G80" s="30">
        <v>40695</v>
      </c>
      <c r="H80" s="31">
        <f t="shared" si="1"/>
        <v>0.89749999999999996</v>
      </c>
      <c r="I80" s="30">
        <v>43800</v>
      </c>
      <c r="J80" s="35">
        <v>62</v>
      </c>
      <c r="K80" s="37">
        <v>81</v>
      </c>
      <c r="L80" s="35">
        <v>74</v>
      </c>
      <c r="M80" s="36">
        <v>94</v>
      </c>
      <c r="N80" s="36">
        <v>95</v>
      </c>
      <c r="O80" s="36">
        <v>96</v>
      </c>
      <c r="P80" s="36">
        <v>97</v>
      </c>
      <c r="Q80" s="36">
        <v>92</v>
      </c>
      <c r="R80" s="36">
        <v>97</v>
      </c>
      <c r="S80" s="36">
        <v>98</v>
      </c>
      <c r="T80" s="36">
        <v>97</v>
      </c>
      <c r="U80" s="36">
        <v>94</v>
      </c>
    </row>
    <row r="81" spans="1:21" x14ac:dyDescent="0.25">
      <c r="A81" s="33" t="s">
        <v>452</v>
      </c>
      <c r="B81" s="33" t="s">
        <v>379</v>
      </c>
      <c r="C81" s="33" t="s">
        <v>49</v>
      </c>
      <c r="D81" s="33" t="s">
        <v>192</v>
      </c>
      <c r="E81" s="33" t="s">
        <v>190</v>
      </c>
      <c r="F81" s="33"/>
      <c r="G81" s="30">
        <v>40695</v>
      </c>
      <c r="H81" s="31">
        <f t="shared" si="1"/>
        <v>0.89749999999999996</v>
      </c>
      <c r="I81" s="30">
        <v>43800</v>
      </c>
      <c r="J81" s="35">
        <v>62</v>
      </c>
      <c r="K81" s="37">
        <v>81</v>
      </c>
      <c r="L81" s="35">
        <v>74</v>
      </c>
      <c r="M81" s="36">
        <v>94</v>
      </c>
      <c r="N81" s="36">
        <v>95</v>
      </c>
      <c r="O81" s="36">
        <v>96</v>
      </c>
      <c r="P81" s="36">
        <v>97</v>
      </c>
      <c r="Q81" s="36">
        <v>92</v>
      </c>
      <c r="R81" s="36">
        <v>97</v>
      </c>
      <c r="S81" s="36">
        <v>98</v>
      </c>
      <c r="T81" s="36">
        <v>97</v>
      </c>
      <c r="U81" s="36">
        <v>94</v>
      </c>
    </row>
    <row r="82" spans="1:21" ht="22.5" x14ac:dyDescent="0.25">
      <c r="A82" s="33" t="s">
        <v>242</v>
      </c>
      <c r="B82" s="33" t="s">
        <v>374</v>
      </c>
      <c r="C82" s="33" t="s">
        <v>40</v>
      </c>
      <c r="D82" s="33" t="s">
        <v>189</v>
      </c>
      <c r="E82" s="33" t="s">
        <v>190</v>
      </c>
      <c r="F82" s="33" t="s">
        <v>243</v>
      </c>
      <c r="G82" s="30">
        <v>41548</v>
      </c>
      <c r="H82" s="31">
        <f t="shared" si="1"/>
        <v>0.77583333333333326</v>
      </c>
      <c r="I82" s="30">
        <v>43800</v>
      </c>
      <c r="J82" s="36">
        <v>98</v>
      </c>
      <c r="K82" s="35">
        <v>24</v>
      </c>
      <c r="L82" s="35">
        <v>0</v>
      </c>
      <c r="M82" s="35">
        <v>28</v>
      </c>
      <c r="N82" s="36">
        <v>100</v>
      </c>
      <c r="O82" s="36">
        <v>100</v>
      </c>
      <c r="P82" s="36">
        <v>99</v>
      </c>
      <c r="Q82" s="36">
        <v>97</v>
      </c>
      <c r="R82" s="37">
        <v>87</v>
      </c>
      <c r="S82" s="36">
        <v>99</v>
      </c>
      <c r="T82" s="36">
        <v>100</v>
      </c>
      <c r="U82" s="36">
        <v>99</v>
      </c>
    </row>
    <row r="83" spans="1:21" ht="22.5" x14ac:dyDescent="0.25">
      <c r="A83" s="33" t="s">
        <v>242</v>
      </c>
      <c r="B83" s="33" t="s">
        <v>374</v>
      </c>
      <c r="C83" s="33" t="s">
        <v>40</v>
      </c>
      <c r="D83" s="33" t="s">
        <v>194</v>
      </c>
      <c r="E83" s="33" t="s">
        <v>190</v>
      </c>
      <c r="F83" s="33" t="s">
        <v>243</v>
      </c>
      <c r="G83" s="30">
        <v>41548</v>
      </c>
      <c r="H83" s="31">
        <f t="shared" si="1"/>
        <v>0.77583333333333326</v>
      </c>
      <c r="I83" s="30">
        <v>43800</v>
      </c>
      <c r="J83" s="36">
        <v>98</v>
      </c>
      <c r="K83" s="35">
        <v>24</v>
      </c>
      <c r="L83" s="35">
        <v>0</v>
      </c>
      <c r="M83" s="35">
        <v>28</v>
      </c>
      <c r="N83" s="36">
        <v>100</v>
      </c>
      <c r="O83" s="36">
        <v>100</v>
      </c>
      <c r="P83" s="36">
        <v>99</v>
      </c>
      <c r="Q83" s="36">
        <v>97</v>
      </c>
      <c r="R83" s="37">
        <v>87</v>
      </c>
      <c r="S83" s="36">
        <v>99</v>
      </c>
      <c r="T83" s="36">
        <v>100</v>
      </c>
      <c r="U83" s="36">
        <v>99</v>
      </c>
    </row>
    <row r="84" spans="1:21" x14ac:dyDescent="0.25">
      <c r="A84" s="33" t="s">
        <v>242</v>
      </c>
      <c r="B84" s="33" t="s">
        <v>374</v>
      </c>
      <c r="C84" s="33" t="s">
        <v>40</v>
      </c>
      <c r="D84" s="33" t="s">
        <v>192</v>
      </c>
      <c r="E84" s="33" t="s">
        <v>190</v>
      </c>
      <c r="F84" s="33"/>
      <c r="G84" s="30">
        <v>41548</v>
      </c>
      <c r="H84" s="31">
        <f t="shared" si="1"/>
        <v>0.77583333333333326</v>
      </c>
      <c r="I84" s="30">
        <v>43800</v>
      </c>
      <c r="J84" s="36">
        <v>98</v>
      </c>
      <c r="K84" s="35">
        <v>24</v>
      </c>
      <c r="L84" s="35">
        <v>0</v>
      </c>
      <c r="M84" s="35">
        <v>28</v>
      </c>
      <c r="N84" s="36">
        <v>100</v>
      </c>
      <c r="O84" s="36">
        <v>100</v>
      </c>
      <c r="P84" s="36">
        <v>99</v>
      </c>
      <c r="Q84" s="36">
        <v>97</v>
      </c>
      <c r="R84" s="37">
        <v>87</v>
      </c>
      <c r="S84" s="36">
        <v>99</v>
      </c>
      <c r="T84" s="36">
        <v>100</v>
      </c>
      <c r="U84" s="36">
        <v>99</v>
      </c>
    </row>
    <row r="85" spans="1:21" ht="22.5" x14ac:dyDescent="0.25">
      <c r="A85" s="33" t="s">
        <v>244</v>
      </c>
      <c r="B85" s="33" t="s">
        <v>374</v>
      </c>
      <c r="C85" s="33" t="s">
        <v>40</v>
      </c>
      <c r="D85" s="33" t="s">
        <v>189</v>
      </c>
      <c r="E85" s="33" t="s">
        <v>190</v>
      </c>
      <c r="F85" s="33" t="s">
        <v>245</v>
      </c>
      <c r="G85" s="30">
        <v>41548</v>
      </c>
      <c r="H85" s="31">
        <f t="shared" si="1"/>
        <v>0.89333333333333331</v>
      </c>
      <c r="I85" s="30">
        <v>43800</v>
      </c>
      <c r="J85" s="35">
        <v>66</v>
      </c>
      <c r="K85" s="36">
        <v>100</v>
      </c>
      <c r="L85" s="37">
        <v>89</v>
      </c>
      <c r="M85" s="36">
        <v>100</v>
      </c>
      <c r="N85" s="36">
        <v>100</v>
      </c>
      <c r="O85" s="35">
        <v>77</v>
      </c>
      <c r="P85" s="35">
        <v>64</v>
      </c>
      <c r="Q85" s="36">
        <v>96</v>
      </c>
      <c r="R85" s="37">
        <v>88</v>
      </c>
      <c r="S85" s="36">
        <v>100</v>
      </c>
      <c r="T85" s="36">
        <v>100</v>
      </c>
      <c r="U85" s="36">
        <v>92</v>
      </c>
    </row>
    <row r="86" spans="1:21" ht="22.5" x14ac:dyDescent="0.25">
      <c r="A86" s="33" t="s">
        <v>244</v>
      </c>
      <c r="B86" s="33" t="s">
        <v>374</v>
      </c>
      <c r="C86" s="33" t="s">
        <v>40</v>
      </c>
      <c r="D86" s="33" t="s">
        <v>194</v>
      </c>
      <c r="E86" s="33" t="s">
        <v>190</v>
      </c>
      <c r="F86" s="33" t="s">
        <v>245</v>
      </c>
      <c r="G86" s="30">
        <v>41548</v>
      </c>
      <c r="H86" s="31">
        <f t="shared" si="1"/>
        <v>0.89333333333333331</v>
      </c>
      <c r="I86" s="30">
        <v>43800</v>
      </c>
      <c r="J86" s="35">
        <v>66</v>
      </c>
      <c r="K86" s="36">
        <v>100</v>
      </c>
      <c r="L86" s="37">
        <v>89</v>
      </c>
      <c r="M86" s="36">
        <v>100</v>
      </c>
      <c r="N86" s="36">
        <v>100</v>
      </c>
      <c r="O86" s="35">
        <v>77</v>
      </c>
      <c r="P86" s="35">
        <v>64</v>
      </c>
      <c r="Q86" s="36">
        <v>96</v>
      </c>
      <c r="R86" s="37">
        <v>88</v>
      </c>
      <c r="S86" s="36">
        <v>100</v>
      </c>
      <c r="T86" s="36">
        <v>100</v>
      </c>
      <c r="U86" s="36">
        <v>92</v>
      </c>
    </row>
    <row r="87" spans="1:21" x14ac:dyDescent="0.25">
      <c r="A87" s="33" t="s">
        <v>244</v>
      </c>
      <c r="B87" s="33" t="s">
        <v>374</v>
      </c>
      <c r="C87" s="33" t="s">
        <v>40</v>
      </c>
      <c r="D87" s="33" t="s">
        <v>192</v>
      </c>
      <c r="E87" s="33" t="s">
        <v>190</v>
      </c>
      <c r="F87" s="33"/>
      <c r="G87" s="30">
        <v>41548</v>
      </c>
      <c r="H87" s="31">
        <f t="shared" si="1"/>
        <v>0.89333333333333331</v>
      </c>
      <c r="I87" s="30">
        <v>43800</v>
      </c>
      <c r="J87" s="35">
        <v>66</v>
      </c>
      <c r="K87" s="36">
        <v>100</v>
      </c>
      <c r="L87" s="37">
        <v>89</v>
      </c>
      <c r="M87" s="36">
        <v>100</v>
      </c>
      <c r="N87" s="36">
        <v>100</v>
      </c>
      <c r="O87" s="35">
        <v>77</v>
      </c>
      <c r="P87" s="35">
        <v>64</v>
      </c>
      <c r="Q87" s="36">
        <v>96</v>
      </c>
      <c r="R87" s="37">
        <v>88</v>
      </c>
      <c r="S87" s="36">
        <v>100</v>
      </c>
      <c r="T87" s="36">
        <v>100</v>
      </c>
      <c r="U87" s="36">
        <v>92</v>
      </c>
    </row>
    <row r="88" spans="1:21" x14ac:dyDescent="0.25">
      <c r="A88" s="33" t="s">
        <v>453</v>
      </c>
      <c r="B88" s="33" t="s">
        <v>374</v>
      </c>
      <c r="C88" s="33" t="s">
        <v>40</v>
      </c>
      <c r="D88" s="33" t="s">
        <v>189</v>
      </c>
      <c r="E88" s="33" t="s">
        <v>190</v>
      </c>
      <c r="F88" s="33" t="s">
        <v>231</v>
      </c>
      <c r="G88" s="30">
        <v>27760</v>
      </c>
      <c r="H88" s="31">
        <f t="shared" si="1"/>
        <v>0.98750000000000004</v>
      </c>
      <c r="I88" s="30">
        <v>43800</v>
      </c>
      <c r="J88" s="36">
        <v>100</v>
      </c>
      <c r="K88" s="36">
        <v>100</v>
      </c>
      <c r="L88" s="37">
        <v>89</v>
      </c>
      <c r="M88" s="36">
        <v>100</v>
      </c>
      <c r="N88" s="36">
        <v>100</v>
      </c>
      <c r="O88" s="36">
        <v>100</v>
      </c>
      <c r="P88" s="36">
        <v>100</v>
      </c>
      <c r="Q88" s="36">
        <v>96</v>
      </c>
      <c r="R88" s="36">
        <v>100</v>
      </c>
      <c r="S88" s="36">
        <v>100</v>
      </c>
      <c r="T88" s="36">
        <v>100</v>
      </c>
      <c r="U88" s="36">
        <v>100</v>
      </c>
    </row>
    <row r="89" spans="1:21" x14ac:dyDescent="0.25">
      <c r="A89" s="33" t="s">
        <v>453</v>
      </c>
      <c r="B89" s="33" t="s">
        <v>374</v>
      </c>
      <c r="C89" s="33" t="s">
        <v>40</v>
      </c>
      <c r="D89" s="33" t="s">
        <v>192</v>
      </c>
      <c r="E89" s="33" t="s">
        <v>190</v>
      </c>
      <c r="F89" s="33"/>
      <c r="G89" s="30">
        <v>41548</v>
      </c>
      <c r="H89" s="31">
        <f t="shared" si="1"/>
        <v>0.98750000000000004</v>
      </c>
      <c r="I89" s="30">
        <v>43800</v>
      </c>
      <c r="J89" s="36">
        <v>100</v>
      </c>
      <c r="K89" s="36">
        <v>100</v>
      </c>
      <c r="L89" s="37">
        <v>89</v>
      </c>
      <c r="M89" s="36">
        <v>100</v>
      </c>
      <c r="N89" s="36">
        <v>100</v>
      </c>
      <c r="O89" s="36">
        <v>100</v>
      </c>
      <c r="P89" s="36">
        <v>100</v>
      </c>
      <c r="Q89" s="36">
        <v>96</v>
      </c>
      <c r="R89" s="36">
        <v>100</v>
      </c>
      <c r="S89" s="36">
        <v>100</v>
      </c>
      <c r="T89" s="36">
        <v>100</v>
      </c>
      <c r="U89" s="36">
        <v>100</v>
      </c>
    </row>
    <row r="90" spans="1:21" x14ac:dyDescent="0.25">
      <c r="A90" s="33" t="s">
        <v>453</v>
      </c>
      <c r="B90" s="33" t="s">
        <v>374</v>
      </c>
      <c r="C90" s="33" t="s">
        <v>40</v>
      </c>
      <c r="D90" s="33" t="s">
        <v>189</v>
      </c>
      <c r="E90" s="33" t="s">
        <v>190</v>
      </c>
      <c r="F90" s="33" t="s">
        <v>231</v>
      </c>
      <c r="G90" s="30">
        <v>41548</v>
      </c>
      <c r="H90" s="31">
        <f t="shared" si="1"/>
        <v>0.92749999999999999</v>
      </c>
      <c r="I90" s="30">
        <v>43800</v>
      </c>
      <c r="J90" s="36">
        <v>95</v>
      </c>
      <c r="K90" s="36">
        <v>98</v>
      </c>
      <c r="L90" s="37">
        <v>86</v>
      </c>
      <c r="M90" s="37">
        <v>86</v>
      </c>
      <c r="N90" s="36">
        <v>94</v>
      </c>
      <c r="O90" s="36">
        <v>94</v>
      </c>
      <c r="P90" s="37">
        <v>88</v>
      </c>
      <c r="Q90" s="37">
        <v>88</v>
      </c>
      <c r="R90" s="36">
        <v>93</v>
      </c>
      <c r="S90" s="36">
        <v>97</v>
      </c>
      <c r="T90" s="36">
        <v>98</v>
      </c>
      <c r="U90" s="36">
        <v>96</v>
      </c>
    </row>
    <row r="91" spans="1:21" x14ac:dyDescent="0.25">
      <c r="A91" s="33" t="s">
        <v>453</v>
      </c>
      <c r="B91" s="33" t="s">
        <v>374</v>
      </c>
      <c r="C91" s="33" t="s">
        <v>40</v>
      </c>
      <c r="D91" s="33" t="s">
        <v>194</v>
      </c>
      <c r="E91" s="33" t="s">
        <v>190</v>
      </c>
      <c r="F91" s="33" t="s">
        <v>231</v>
      </c>
      <c r="G91" s="30">
        <v>41548</v>
      </c>
      <c r="H91" s="31">
        <f t="shared" si="1"/>
        <v>0.92749999999999999</v>
      </c>
      <c r="I91" s="30">
        <v>43800</v>
      </c>
      <c r="J91" s="36">
        <v>95</v>
      </c>
      <c r="K91" s="36">
        <v>98</v>
      </c>
      <c r="L91" s="37">
        <v>86</v>
      </c>
      <c r="M91" s="37">
        <v>86</v>
      </c>
      <c r="N91" s="36">
        <v>94</v>
      </c>
      <c r="O91" s="36">
        <v>94</v>
      </c>
      <c r="P91" s="37">
        <v>88</v>
      </c>
      <c r="Q91" s="37">
        <v>88</v>
      </c>
      <c r="R91" s="36">
        <v>93</v>
      </c>
      <c r="S91" s="36">
        <v>97</v>
      </c>
      <c r="T91" s="36">
        <v>98</v>
      </c>
      <c r="U91" s="36">
        <v>96</v>
      </c>
    </row>
    <row r="92" spans="1:21" x14ac:dyDescent="0.25">
      <c r="A92" s="33" t="s">
        <v>454</v>
      </c>
      <c r="B92" s="33" t="s">
        <v>412</v>
      </c>
      <c r="C92" s="33" t="s">
        <v>49</v>
      </c>
      <c r="D92" s="33" t="s">
        <v>189</v>
      </c>
      <c r="E92" s="33" t="s">
        <v>190</v>
      </c>
      <c r="F92" s="33" t="s">
        <v>248</v>
      </c>
      <c r="G92" s="30">
        <v>41183</v>
      </c>
      <c r="H92" s="31">
        <f t="shared" si="1"/>
        <v>0.9425</v>
      </c>
      <c r="I92" s="30">
        <v>43800</v>
      </c>
      <c r="J92" s="36">
        <v>93</v>
      </c>
      <c r="K92" s="36">
        <v>93</v>
      </c>
      <c r="L92" s="36">
        <v>94</v>
      </c>
      <c r="M92" s="36">
        <v>95</v>
      </c>
      <c r="N92" s="37">
        <v>87</v>
      </c>
      <c r="O92" s="36">
        <v>90</v>
      </c>
      <c r="P92" s="36">
        <v>96</v>
      </c>
      <c r="Q92" s="36">
        <v>100</v>
      </c>
      <c r="R92" s="36">
        <v>100</v>
      </c>
      <c r="S92" s="36">
        <v>99</v>
      </c>
      <c r="T92" s="37">
        <v>85</v>
      </c>
      <c r="U92" s="36">
        <v>99</v>
      </c>
    </row>
    <row r="93" spans="1:21" x14ac:dyDescent="0.25">
      <c r="A93" s="33" t="s">
        <v>454</v>
      </c>
      <c r="B93" s="33" t="s">
        <v>412</v>
      </c>
      <c r="C93" s="33" t="s">
        <v>49</v>
      </c>
      <c r="D93" s="33" t="s">
        <v>194</v>
      </c>
      <c r="E93" s="33" t="s">
        <v>190</v>
      </c>
      <c r="F93" s="33" t="s">
        <v>248</v>
      </c>
      <c r="G93" s="30">
        <v>41183</v>
      </c>
      <c r="H93" s="31">
        <f t="shared" si="1"/>
        <v>0.9425</v>
      </c>
      <c r="I93" s="30">
        <v>43800</v>
      </c>
      <c r="J93" s="36">
        <v>93</v>
      </c>
      <c r="K93" s="36">
        <v>93</v>
      </c>
      <c r="L93" s="36">
        <v>94</v>
      </c>
      <c r="M93" s="36">
        <v>95</v>
      </c>
      <c r="N93" s="37">
        <v>87</v>
      </c>
      <c r="O93" s="36">
        <v>90</v>
      </c>
      <c r="P93" s="36">
        <v>96</v>
      </c>
      <c r="Q93" s="36">
        <v>100</v>
      </c>
      <c r="R93" s="36">
        <v>100</v>
      </c>
      <c r="S93" s="36">
        <v>99</v>
      </c>
      <c r="T93" s="37">
        <v>85</v>
      </c>
      <c r="U93" s="36">
        <v>99</v>
      </c>
    </row>
    <row r="94" spans="1:21" x14ac:dyDescent="0.25">
      <c r="A94" s="33" t="s">
        <v>454</v>
      </c>
      <c r="B94" s="33" t="s">
        <v>412</v>
      </c>
      <c r="C94" s="33" t="s">
        <v>49</v>
      </c>
      <c r="D94" s="33" t="s">
        <v>192</v>
      </c>
      <c r="E94" s="33" t="s">
        <v>190</v>
      </c>
      <c r="F94" s="33"/>
      <c r="G94" s="30">
        <v>41183</v>
      </c>
      <c r="H94" s="31">
        <f t="shared" si="1"/>
        <v>0.9425</v>
      </c>
      <c r="I94" s="30">
        <v>43800</v>
      </c>
      <c r="J94" s="36">
        <v>93</v>
      </c>
      <c r="K94" s="36">
        <v>93</v>
      </c>
      <c r="L94" s="36">
        <v>94</v>
      </c>
      <c r="M94" s="36">
        <v>95</v>
      </c>
      <c r="N94" s="37">
        <v>87</v>
      </c>
      <c r="O94" s="36">
        <v>90</v>
      </c>
      <c r="P94" s="36">
        <v>96</v>
      </c>
      <c r="Q94" s="36">
        <v>100</v>
      </c>
      <c r="R94" s="36">
        <v>100</v>
      </c>
      <c r="S94" s="36">
        <v>99</v>
      </c>
      <c r="T94" s="37">
        <v>85</v>
      </c>
      <c r="U94" s="36">
        <v>99</v>
      </c>
    </row>
    <row r="95" spans="1:21" x14ac:dyDescent="0.25">
      <c r="A95" s="33" t="s">
        <v>407</v>
      </c>
      <c r="B95" s="33" t="s">
        <v>412</v>
      </c>
      <c r="C95" s="33" t="s">
        <v>49</v>
      </c>
      <c r="D95" s="33" t="s">
        <v>189</v>
      </c>
      <c r="E95" s="33" t="s">
        <v>190</v>
      </c>
      <c r="F95" s="33" t="s">
        <v>248</v>
      </c>
      <c r="G95" s="30">
        <v>40513</v>
      </c>
      <c r="H95" s="31">
        <f t="shared" si="1"/>
        <v>0.97166666666666668</v>
      </c>
      <c r="I95" s="30">
        <v>43800</v>
      </c>
      <c r="J95" s="36">
        <v>100</v>
      </c>
      <c r="K95" s="36">
        <v>94</v>
      </c>
      <c r="L95" s="36">
        <v>95</v>
      </c>
      <c r="M95" s="36">
        <v>95</v>
      </c>
      <c r="N95" s="36">
        <v>92</v>
      </c>
      <c r="O95" s="36">
        <v>94</v>
      </c>
      <c r="P95" s="36">
        <v>99</v>
      </c>
      <c r="Q95" s="36">
        <v>100</v>
      </c>
      <c r="R95" s="36">
        <v>100</v>
      </c>
      <c r="S95" s="36">
        <v>99</v>
      </c>
      <c r="T95" s="36">
        <v>99</v>
      </c>
      <c r="U95" s="36">
        <v>99</v>
      </c>
    </row>
    <row r="96" spans="1:21" x14ac:dyDescent="0.25">
      <c r="A96" s="33" t="s">
        <v>407</v>
      </c>
      <c r="B96" s="33" t="s">
        <v>412</v>
      </c>
      <c r="C96" s="33" t="s">
        <v>49</v>
      </c>
      <c r="D96" s="33" t="s">
        <v>194</v>
      </c>
      <c r="E96" s="33" t="s">
        <v>190</v>
      </c>
      <c r="F96" s="33" t="s">
        <v>248</v>
      </c>
      <c r="G96" s="30">
        <v>40513</v>
      </c>
      <c r="H96" s="31">
        <f t="shared" si="1"/>
        <v>0.97166666666666668</v>
      </c>
      <c r="I96" s="30">
        <v>43800</v>
      </c>
      <c r="J96" s="36">
        <v>100</v>
      </c>
      <c r="K96" s="36">
        <v>94</v>
      </c>
      <c r="L96" s="36">
        <v>95</v>
      </c>
      <c r="M96" s="36">
        <v>95</v>
      </c>
      <c r="N96" s="36">
        <v>92</v>
      </c>
      <c r="O96" s="36">
        <v>94</v>
      </c>
      <c r="P96" s="36">
        <v>99</v>
      </c>
      <c r="Q96" s="36">
        <v>100</v>
      </c>
      <c r="R96" s="36">
        <v>100</v>
      </c>
      <c r="S96" s="36">
        <v>99</v>
      </c>
      <c r="T96" s="36">
        <v>99</v>
      </c>
      <c r="U96" s="36">
        <v>99</v>
      </c>
    </row>
    <row r="97" spans="1:21" x14ac:dyDescent="0.25">
      <c r="A97" s="33" t="s">
        <v>407</v>
      </c>
      <c r="B97" s="33" t="s">
        <v>412</v>
      </c>
      <c r="C97" s="33" t="s">
        <v>49</v>
      </c>
      <c r="D97" s="33" t="s">
        <v>192</v>
      </c>
      <c r="E97" s="33" t="s">
        <v>190</v>
      </c>
      <c r="F97" s="33"/>
      <c r="G97" s="30">
        <v>40513</v>
      </c>
      <c r="H97" s="31">
        <f t="shared" si="1"/>
        <v>0.97166666666666668</v>
      </c>
      <c r="I97" s="30">
        <v>43800</v>
      </c>
      <c r="J97" s="36">
        <v>100</v>
      </c>
      <c r="K97" s="36">
        <v>94</v>
      </c>
      <c r="L97" s="36">
        <v>95</v>
      </c>
      <c r="M97" s="36">
        <v>95</v>
      </c>
      <c r="N97" s="36">
        <v>92</v>
      </c>
      <c r="O97" s="36">
        <v>94</v>
      </c>
      <c r="P97" s="36">
        <v>99</v>
      </c>
      <c r="Q97" s="36">
        <v>100</v>
      </c>
      <c r="R97" s="36">
        <v>100</v>
      </c>
      <c r="S97" s="36">
        <v>99</v>
      </c>
      <c r="T97" s="36">
        <v>99</v>
      </c>
      <c r="U97" s="36">
        <v>99</v>
      </c>
    </row>
    <row r="98" spans="1:21" x14ac:dyDescent="0.25">
      <c r="A98" s="33" t="s">
        <v>455</v>
      </c>
      <c r="B98" s="33" t="s">
        <v>412</v>
      </c>
      <c r="C98" s="33" t="s">
        <v>49</v>
      </c>
      <c r="D98" s="33" t="s">
        <v>189</v>
      </c>
      <c r="E98" s="33" t="s">
        <v>190</v>
      </c>
      <c r="F98" s="33" t="s">
        <v>248</v>
      </c>
      <c r="G98" s="30">
        <v>41183</v>
      </c>
      <c r="H98" s="31">
        <f t="shared" si="1"/>
        <v>0.87749999999999995</v>
      </c>
      <c r="I98" s="30">
        <v>43800</v>
      </c>
      <c r="J98" s="36">
        <v>98</v>
      </c>
      <c r="K98" s="36">
        <v>94</v>
      </c>
      <c r="L98" s="36">
        <v>92</v>
      </c>
      <c r="M98" s="35">
        <v>72</v>
      </c>
      <c r="N98" s="35">
        <v>68</v>
      </c>
      <c r="O98" s="35">
        <v>46</v>
      </c>
      <c r="P98" s="37">
        <v>87</v>
      </c>
      <c r="Q98" s="36">
        <v>100</v>
      </c>
      <c r="R98" s="36">
        <v>100</v>
      </c>
      <c r="S98" s="36">
        <v>99</v>
      </c>
      <c r="T98" s="36">
        <v>100</v>
      </c>
      <c r="U98" s="36">
        <v>97</v>
      </c>
    </row>
    <row r="99" spans="1:21" x14ac:dyDescent="0.25">
      <c r="A99" s="33" t="s">
        <v>456</v>
      </c>
      <c r="B99" s="33" t="s">
        <v>412</v>
      </c>
      <c r="C99" s="33" t="s">
        <v>49</v>
      </c>
      <c r="D99" s="33" t="s">
        <v>189</v>
      </c>
      <c r="E99" s="33" t="s">
        <v>190</v>
      </c>
      <c r="F99" s="33" t="s">
        <v>248</v>
      </c>
      <c r="G99" s="30">
        <v>39539</v>
      </c>
      <c r="H99" s="31">
        <f t="shared" si="1"/>
        <v>0.97250000000000003</v>
      </c>
      <c r="I99" s="30">
        <v>43800</v>
      </c>
      <c r="J99" s="36">
        <v>98</v>
      </c>
      <c r="K99" s="36">
        <v>95</v>
      </c>
      <c r="L99" s="36">
        <v>96</v>
      </c>
      <c r="M99" s="36">
        <v>98</v>
      </c>
      <c r="N99" s="36">
        <v>93</v>
      </c>
      <c r="O99" s="36">
        <v>94</v>
      </c>
      <c r="P99" s="36">
        <v>98</v>
      </c>
      <c r="Q99" s="36">
        <v>99</v>
      </c>
      <c r="R99" s="36">
        <v>100</v>
      </c>
      <c r="S99" s="36">
        <v>99</v>
      </c>
      <c r="T99" s="36">
        <v>99</v>
      </c>
      <c r="U99" s="36">
        <v>98</v>
      </c>
    </row>
    <row r="100" spans="1:21" x14ac:dyDescent="0.25">
      <c r="A100" s="33" t="s">
        <v>456</v>
      </c>
      <c r="B100" s="33" t="s">
        <v>412</v>
      </c>
      <c r="C100" s="33" t="s">
        <v>49</v>
      </c>
      <c r="D100" s="33" t="s">
        <v>194</v>
      </c>
      <c r="E100" s="33" t="s">
        <v>190</v>
      </c>
      <c r="F100" s="33" t="s">
        <v>248</v>
      </c>
      <c r="G100" s="30">
        <v>39539</v>
      </c>
      <c r="H100" s="31">
        <f t="shared" si="1"/>
        <v>0.97250000000000003</v>
      </c>
      <c r="I100" s="30">
        <v>43800</v>
      </c>
      <c r="J100" s="36">
        <v>98</v>
      </c>
      <c r="K100" s="36">
        <v>95</v>
      </c>
      <c r="L100" s="36">
        <v>96</v>
      </c>
      <c r="M100" s="36">
        <v>98</v>
      </c>
      <c r="N100" s="36">
        <v>93</v>
      </c>
      <c r="O100" s="36">
        <v>94</v>
      </c>
      <c r="P100" s="36">
        <v>98</v>
      </c>
      <c r="Q100" s="36">
        <v>99</v>
      </c>
      <c r="R100" s="36">
        <v>100</v>
      </c>
      <c r="S100" s="36">
        <v>99</v>
      </c>
      <c r="T100" s="36">
        <v>99</v>
      </c>
      <c r="U100" s="36">
        <v>98</v>
      </c>
    </row>
    <row r="101" spans="1:21" x14ac:dyDescent="0.25">
      <c r="A101" s="33" t="s">
        <v>456</v>
      </c>
      <c r="B101" s="33" t="s">
        <v>412</v>
      </c>
      <c r="C101" s="33" t="s">
        <v>49</v>
      </c>
      <c r="D101" s="33" t="s">
        <v>192</v>
      </c>
      <c r="E101" s="33" t="s">
        <v>190</v>
      </c>
      <c r="F101" s="33"/>
      <c r="G101" s="30">
        <v>40026</v>
      </c>
      <c r="H101" s="31">
        <f t="shared" si="1"/>
        <v>0.97250000000000003</v>
      </c>
      <c r="I101" s="30">
        <v>43800</v>
      </c>
      <c r="J101" s="36">
        <v>98</v>
      </c>
      <c r="K101" s="36">
        <v>95</v>
      </c>
      <c r="L101" s="36">
        <v>96</v>
      </c>
      <c r="M101" s="36">
        <v>98</v>
      </c>
      <c r="N101" s="36">
        <v>93</v>
      </c>
      <c r="O101" s="36">
        <v>94</v>
      </c>
      <c r="P101" s="36">
        <v>98</v>
      </c>
      <c r="Q101" s="36">
        <v>99</v>
      </c>
      <c r="R101" s="36">
        <v>100</v>
      </c>
      <c r="S101" s="36">
        <v>99</v>
      </c>
      <c r="T101" s="36">
        <v>99</v>
      </c>
      <c r="U101" s="36">
        <v>98</v>
      </c>
    </row>
    <row r="102" spans="1:21" x14ac:dyDescent="0.25">
      <c r="A102" s="33" t="s">
        <v>457</v>
      </c>
      <c r="B102" s="33" t="s">
        <v>380</v>
      </c>
      <c r="C102" s="33" t="s">
        <v>49</v>
      </c>
      <c r="D102" s="33" t="s">
        <v>189</v>
      </c>
      <c r="E102" s="33" t="s">
        <v>190</v>
      </c>
      <c r="F102" s="33" t="s">
        <v>248</v>
      </c>
      <c r="G102" s="30">
        <v>41183</v>
      </c>
      <c r="H102" s="31">
        <f t="shared" si="1"/>
        <v>0.96166666666666667</v>
      </c>
      <c r="I102" s="30">
        <v>43800</v>
      </c>
      <c r="J102" s="36">
        <v>99</v>
      </c>
      <c r="K102" s="36">
        <v>94</v>
      </c>
      <c r="L102" s="36">
        <v>95</v>
      </c>
      <c r="M102" s="36">
        <v>95</v>
      </c>
      <c r="N102" s="36">
        <v>90</v>
      </c>
      <c r="O102" s="36">
        <v>90</v>
      </c>
      <c r="P102" s="36">
        <v>95</v>
      </c>
      <c r="Q102" s="36">
        <v>100</v>
      </c>
      <c r="R102" s="36">
        <v>100</v>
      </c>
      <c r="S102" s="36">
        <v>99</v>
      </c>
      <c r="T102" s="36">
        <v>98</v>
      </c>
      <c r="U102" s="36">
        <v>99</v>
      </c>
    </row>
    <row r="103" spans="1:21" x14ac:dyDescent="0.25">
      <c r="A103" s="33" t="s">
        <v>457</v>
      </c>
      <c r="B103" s="33" t="s">
        <v>380</v>
      </c>
      <c r="C103" s="33" t="s">
        <v>49</v>
      </c>
      <c r="D103" s="33" t="s">
        <v>189</v>
      </c>
      <c r="E103" s="33" t="s">
        <v>190</v>
      </c>
      <c r="F103" s="33" t="s">
        <v>248</v>
      </c>
      <c r="G103" s="30">
        <v>40544</v>
      </c>
      <c r="H103" s="31">
        <f t="shared" si="1"/>
        <v>0.87749999999999995</v>
      </c>
      <c r="I103" s="30">
        <v>43800</v>
      </c>
      <c r="J103" s="36">
        <v>99</v>
      </c>
      <c r="K103" s="36">
        <v>94</v>
      </c>
      <c r="L103" s="36">
        <v>95</v>
      </c>
      <c r="M103" s="36">
        <v>95</v>
      </c>
      <c r="N103" s="37">
        <v>84</v>
      </c>
      <c r="O103" s="35">
        <v>79</v>
      </c>
      <c r="P103" s="35">
        <v>68</v>
      </c>
      <c r="Q103" s="35">
        <v>60</v>
      </c>
      <c r="R103" s="37">
        <v>84</v>
      </c>
      <c r="S103" s="36">
        <v>99</v>
      </c>
      <c r="T103" s="36">
        <v>99</v>
      </c>
      <c r="U103" s="36">
        <v>97</v>
      </c>
    </row>
    <row r="104" spans="1:21" x14ac:dyDescent="0.25">
      <c r="A104" s="33" t="s">
        <v>457</v>
      </c>
      <c r="B104" s="33" t="s">
        <v>380</v>
      </c>
      <c r="C104" s="33" t="s">
        <v>49</v>
      </c>
      <c r="D104" s="33" t="s">
        <v>194</v>
      </c>
      <c r="E104" s="33" t="s">
        <v>190</v>
      </c>
      <c r="F104" s="33" t="s">
        <v>248</v>
      </c>
      <c r="G104" s="30">
        <v>40544</v>
      </c>
      <c r="H104" s="31">
        <f t="shared" si="1"/>
        <v>0.87749999999999995</v>
      </c>
      <c r="I104" s="30">
        <v>43800</v>
      </c>
      <c r="J104" s="36">
        <v>99</v>
      </c>
      <c r="K104" s="36">
        <v>94</v>
      </c>
      <c r="L104" s="36">
        <v>95</v>
      </c>
      <c r="M104" s="36">
        <v>95</v>
      </c>
      <c r="N104" s="37">
        <v>84</v>
      </c>
      <c r="O104" s="35">
        <v>79</v>
      </c>
      <c r="P104" s="35">
        <v>68</v>
      </c>
      <c r="Q104" s="35">
        <v>60</v>
      </c>
      <c r="R104" s="37">
        <v>84</v>
      </c>
      <c r="S104" s="36">
        <v>99</v>
      </c>
      <c r="T104" s="36">
        <v>99</v>
      </c>
      <c r="U104" s="36">
        <v>97</v>
      </c>
    </row>
    <row r="105" spans="1:21" x14ac:dyDescent="0.25">
      <c r="A105" s="33" t="s">
        <v>457</v>
      </c>
      <c r="B105" s="33" t="s">
        <v>380</v>
      </c>
      <c r="C105" s="33" t="s">
        <v>49</v>
      </c>
      <c r="D105" s="33" t="s">
        <v>192</v>
      </c>
      <c r="E105" s="33" t="s">
        <v>190</v>
      </c>
      <c r="F105" s="33"/>
      <c r="G105" s="30">
        <v>40544</v>
      </c>
      <c r="H105" s="31">
        <f t="shared" si="1"/>
        <v>0.87749999999999995</v>
      </c>
      <c r="I105" s="30">
        <v>43800</v>
      </c>
      <c r="J105" s="36">
        <v>99</v>
      </c>
      <c r="K105" s="36">
        <v>94</v>
      </c>
      <c r="L105" s="36">
        <v>95</v>
      </c>
      <c r="M105" s="36">
        <v>95</v>
      </c>
      <c r="N105" s="37">
        <v>84</v>
      </c>
      <c r="O105" s="35">
        <v>79</v>
      </c>
      <c r="P105" s="35">
        <v>68</v>
      </c>
      <c r="Q105" s="35">
        <v>60</v>
      </c>
      <c r="R105" s="37">
        <v>84</v>
      </c>
      <c r="S105" s="36">
        <v>99</v>
      </c>
      <c r="T105" s="36">
        <v>99</v>
      </c>
      <c r="U105" s="36">
        <v>97</v>
      </c>
    </row>
    <row r="106" spans="1:21" x14ac:dyDescent="0.25">
      <c r="A106" s="33" t="s">
        <v>458</v>
      </c>
      <c r="B106" s="33" t="s">
        <v>372</v>
      </c>
      <c r="C106" s="33" t="s">
        <v>49</v>
      </c>
      <c r="D106" s="33" t="s">
        <v>189</v>
      </c>
      <c r="E106" s="33" t="s">
        <v>190</v>
      </c>
      <c r="F106" s="33" t="s">
        <v>231</v>
      </c>
      <c r="G106" s="30">
        <v>41944</v>
      </c>
      <c r="H106" s="31">
        <f t="shared" si="1"/>
        <v>0.80166666666666675</v>
      </c>
      <c r="I106" s="30">
        <v>43800</v>
      </c>
      <c r="J106" s="35">
        <v>11</v>
      </c>
      <c r="K106" s="36">
        <v>100</v>
      </c>
      <c r="L106" s="36">
        <v>96</v>
      </c>
      <c r="M106" s="35">
        <v>54</v>
      </c>
      <c r="N106" s="37">
        <v>82</v>
      </c>
      <c r="O106" s="37">
        <v>86</v>
      </c>
      <c r="P106" s="37">
        <v>88</v>
      </c>
      <c r="Q106" s="36">
        <v>94</v>
      </c>
      <c r="R106" s="36">
        <v>93</v>
      </c>
      <c r="S106" s="36">
        <v>91</v>
      </c>
      <c r="T106" s="37">
        <v>84</v>
      </c>
      <c r="U106" s="37">
        <v>83</v>
      </c>
    </row>
    <row r="107" spans="1:21" x14ac:dyDescent="0.25">
      <c r="A107" s="33" t="s">
        <v>458</v>
      </c>
      <c r="B107" s="33" t="s">
        <v>372</v>
      </c>
      <c r="C107" s="33" t="s">
        <v>49</v>
      </c>
      <c r="D107" s="33" t="s">
        <v>194</v>
      </c>
      <c r="E107" s="33" t="s">
        <v>190</v>
      </c>
      <c r="F107" s="33" t="s">
        <v>231</v>
      </c>
      <c r="G107" s="30">
        <v>41944</v>
      </c>
      <c r="H107" s="31">
        <f t="shared" si="1"/>
        <v>0.80166666666666675</v>
      </c>
      <c r="I107" s="30">
        <v>43800</v>
      </c>
      <c r="J107" s="35">
        <v>11</v>
      </c>
      <c r="K107" s="36">
        <v>100</v>
      </c>
      <c r="L107" s="36">
        <v>96</v>
      </c>
      <c r="M107" s="35">
        <v>54</v>
      </c>
      <c r="N107" s="37">
        <v>82</v>
      </c>
      <c r="O107" s="37">
        <v>86</v>
      </c>
      <c r="P107" s="37">
        <v>88</v>
      </c>
      <c r="Q107" s="36">
        <v>94</v>
      </c>
      <c r="R107" s="36">
        <v>93</v>
      </c>
      <c r="S107" s="36">
        <v>91</v>
      </c>
      <c r="T107" s="37">
        <v>84</v>
      </c>
      <c r="U107" s="37">
        <v>83</v>
      </c>
    </row>
    <row r="108" spans="1:21" x14ac:dyDescent="0.25">
      <c r="A108" s="33" t="s">
        <v>458</v>
      </c>
      <c r="B108" s="33" t="s">
        <v>372</v>
      </c>
      <c r="C108" s="33" t="s">
        <v>49</v>
      </c>
      <c r="D108" s="33" t="s">
        <v>192</v>
      </c>
      <c r="E108" s="33" t="s">
        <v>190</v>
      </c>
      <c r="F108" s="33"/>
      <c r="G108" s="30">
        <v>41548</v>
      </c>
      <c r="H108" s="31">
        <f t="shared" si="1"/>
        <v>0.80166666666666675</v>
      </c>
      <c r="I108" s="30">
        <v>43800</v>
      </c>
      <c r="J108" s="35">
        <v>11</v>
      </c>
      <c r="K108" s="36">
        <v>100</v>
      </c>
      <c r="L108" s="36">
        <v>96</v>
      </c>
      <c r="M108" s="35">
        <v>54</v>
      </c>
      <c r="N108" s="37">
        <v>82</v>
      </c>
      <c r="O108" s="37">
        <v>86</v>
      </c>
      <c r="P108" s="37">
        <v>88</v>
      </c>
      <c r="Q108" s="36">
        <v>94</v>
      </c>
      <c r="R108" s="36">
        <v>93</v>
      </c>
      <c r="S108" s="36">
        <v>91</v>
      </c>
      <c r="T108" s="37">
        <v>84</v>
      </c>
      <c r="U108" s="37">
        <v>83</v>
      </c>
    </row>
    <row r="109" spans="1:21" ht="22.5" x14ac:dyDescent="0.25">
      <c r="A109" s="33" t="s">
        <v>410</v>
      </c>
      <c r="B109" s="33" t="s">
        <v>372</v>
      </c>
      <c r="C109" s="33" t="s">
        <v>49</v>
      </c>
      <c r="D109" s="33" t="s">
        <v>189</v>
      </c>
      <c r="E109" s="33" t="s">
        <v>190</v>
      </c>
      <c r="F109" s="33" t="s">
        <v>252</v>
      </c>
      <c r="G109" s="30">
        <v>41395</v>
      </c>
      <c r="H109" s="31">
        <f t="shared" si="1"/>
        <v>0.70333333333333325</v>
      </c>
      <c r="I109" s="30">
        <v>43800</v>
      </c>
      <c r="J109" s="35">
        <v>11</v>
      </c>
      <c r="K109" s="35">
        <v>36</v>
      </c>
      <c r="L109" s="35">
        <v>10</v>
      </c>
      <c r="M109" s="35">
        <v>15</v>
      </c>
      <c r="N109" s="36">
        <v>98</v>
      </c>
      <c r="O109" s="36">
        <v>90</v>
      </c>
      <c r="P109" s="36">
        <v>92</v>
      </c>
      <c r="Q109" s="36">
        <v>100</v>
      </c>
      <c r="R109" s="36">
        <v>100</v>
      </c>
      <c r="S109" s="36">
        <v>100</v>
      </c>
      <c r="T109" s="36">
        <v>97</v>
      </c>
      <c r="U109" s="36">
        <v>95</v>
      </c>
    </row>
    <row r="110" spans="1:21" ht="22.5" x14ac:dyDescent="0.25">
      <c r="A110" s="33" t="s">
        <v>410</v>
      </c>
      <c r="B110" s="33" t="s">
        <v>372</v>
      </c>
      <c r="C110" s="33" t="s">
        <v>49</v>
      </c>
      <c r="D110" s="33" t="s">
        <v>194</v>
      </c>
      <c r="E110" s="33" t="s">
        <v>190</v>
      </c>
      <c r="F110" s="33" t="s">
        <v>252</v>
      </c>
      <c r="G110" s="30">
        <v>41395</v>
      </c>
      <c r="H110" s="31">
        <f t="shared" si="1"/>
        <v>0.70333333333333325</v>
      </c>
      <c r="I110" s="30">
        <v>43800</v>
      </c>
      <c r="J110" s="35">
        <v>11</v>
      </c>
      <c r="K110" s="35">
        <v>36</v>
      </c>
      <c r="L110" s="35">
        <v>10</v>
      </c>
      <c r="M110" s="35">
        <v>15</v>
      </c>
      <c r="N110" s="36">
        <v>98</v>
      </c>
      <c r="O110" s="36">
        <v>90</v>
      </c>
      <c r="P110" s="36">
        <v>92</v>
      </c>
      <c r="Q110" s="36">
        <v>100</v>
      </c>
      <c r="R110" s="36">
        <v>100</v>
      </c>
      <c r="S110" s="36">
        <v>100</v>
      </c>
      <c r="T110" s="36">
        <v>97</v>
      </c>
      <c r="U110" s="36">
        <v>95</v>
      </c>
    </row>
    <row r="111" spans="1:21" x14ac:dyDescent="0.25">
      <c r="A111" s="33" t="s">
        <v>410</v>
      </c>
      <c r="B111" s="33" t="s">
        <v>372</v>
      </c>
      <c r="C111" s="33" t="s">
        <v>49</v>
      </c>
      <c r="D111" s="33" t="s">
        <v>192</v>
      </c>
      <c r="E111" s="33" t="s">
        <v>190</v>
      </c>
      <c r="F111" s="33"/>
      <c r="G111" s="30">
        <v>41548</v>
      </c>
      <c r="H111" s="31">
        <f t="shared" si="1"/>
        <v>0.70333333333333325</v>
      </c>
      <c r="I111" s="30">
        <v>43800</v>
      </c>
      <c r="J111" s="35">
        <v>11</v>
      </c>
      <c r="K111" s="35">
        <v>36</v>
      </c>
      <c r="L111" s="35">
        <v>10</v>
      </c>
      <c r="M111" s="35">
        <v>15</v>
      </c>
      <c r="N111" s="36">
        <v>98</v>
      </c>
      <c r="O111" s="36">
        <v>90</v>
      </c>
      <c r="P111" s="36">
        <v>92</v>
      </c>
      <c r="Q111" s="36">
        <v>100</v>
      </c>
      <c r="R111" s="36">
        <v>100</v>
      </c>
      <c r="S111" s="36">
        <v>100</v>
      </c>
      <c r="T111" s="36">
        <v>97</v>
      </c>
      <c r="U111" s="36">
        <v>95</v>
      </c>
    </row>
    <row r="112" spans="1:21" x14ac:dyDescent="0.25">
      <c r="A112" s="33" t="s">
        <v>458</v>
      </c>
      <c r="B112" s="33" t="s">
        <v>372</v>
      </c>
      <c r="C112" s="33" t="s">
        <v>49</v>
      </c>
      <c r="D112" s="33" t="s">
        <v>189</v>
      </c>
      <c r="E112" s="33" t="s">
        <v>190</v>
      </c>
      <c r="F112" s="33" t="s">
        <v>231</v>
      </c>
      <c r="G112" s="30">
        <v>41760</v>
      </c>
      <c r="H112" s="31">
        <f t="shared" si="1"/>
        <v>0.2</v>
      </c>
      <c r="I112" s="30"/>
      <c r="J112" s="35">
        <v>0</v>
      </c>
      <c r="K112" s="35">
        <v>31</v>
      </c>
      <c r="L112" s="36">
        <v>96</v>
      </c>
      <c r="M112" s="35">
        <v>55</v>
      </c>
      <c r="N112" s="35">
        <v>27</v>
      </c>
      <c r="O112" s="35">
        <v>0</v>
      </c>
      <c r="P112" s="35">
        <v>0</v>
      </c>
      <c r="Q112" s="35">
        <v>21</v>
      </c>
      <c r="R112" s="35">
        <v>10</v>
      </c>
      <c r="S112" s="35">
        <v>0</v>
      </c>
      <c r="T112" s="35">
        <v>0</v>
      </c>
      <c r="U112" s="35">
        <v>0</v>
      </c>
    </row>
    <row r="113" spans="1:21" x14ac:dyDescent="0.25">
      <c r="A113" s="33" t="s">
        <v>458</v>
      </c>
      <c r="B113" s="33" t="s">
        <v>372</v>
      </c>
      <c r="C113" s="33" t="s">
        <v>49</v>
      </c>
      <c r="D113" s="33" t="s">
        <v>189</v>
      </c>
      <c r="E113" s="33" t="s">
        <v>190</v>
      </c>
      <c r="F113" s="33" t="s">
        <v>231</v>
      </c>
      <c r="G113" s="30">
        <v>36617</v>
      </c>
      <c r="H113" s="31">
        <f t="shared" si="1"/>
        <v>0</v>
      </c>
      <c r="I113" s="30"/>
      <c r="J113" s="35">
        <v>0</v>
      </c>
      <c r="K113" s="35">
        <v>0</v>
      </c>
      <c r="L113" s="35">
        <v>0</v>
      </c>
      <c r="M113" s="35">
        <v>0</v>
      </c>
      <c r="N113" s="35">
        <v>0</v>
      </c>
      <c r="O113" s="35">
        <v>0</v>
      </c>
      <c r="P113" s="35">
        <v>0</v>
      </c>
      <c r="Q113" s="35">
        <v>0</v>
      </c>
      <c r="R113" s="35">
        <v>0</v>
      </c>
      <c r="S113" s="35">
        <v>0</v>
      </c>
      <c r="T113" s="35">
        <v>0</v>
      </c>
      <c r="U113" s="35">
        <v>0</v>
      </c>
    </row>
    <row r="114" spans="1:21" x14ac:dyDescent="0.25">
      <c r="A114" s="33" t="s">
        <v>458</v>
      </c>
      <c r="B114" s="33" t="s">
        <v>372</v>
      </c>
      <c r="C114" s="33" t="s">
        <v>49</v>
      </c>
      <c r="D114" s="33" t="s">
        <v>194</v>
      </c>
      <c r="E114" s="33" t="s">
        <v>190</v>
      </c>
      <c r="F114" s="33" t="s">
        <v>231</v>
      </c>
      <c r="G114" s="30">
        <v>36617</v>
      </c>
      <c r="H114" s="31">
        <f t="shared" si="1"/>
        <v>0</v>
      </c>
      <c r="I114" s="30"/>
      <c r="J114" s="35">
        <v>0</v>
      </c>
      <c r="K114" s="35">
        <v>0</v>
      </c>
      <c r="L114" s="35">
        <v>0</v>
      </c>
      <c r="M114" s="35">
        <v>0</v>
      </c>
      <c r="N114" s="35">
        <v>0</v>
      </c>
      <c r="O114" s="35">
        <v>0</v>
      </c>
      <c r="P114" s="35">
        <v>0</v>
      </c>
      <c r="Q114" s="35">
        <v>0</v>
      </c>
      <c r="R114" s="35">
        <v>0</v>
      </c>
      <c r="S114" s="35">
        <v>0</v>
      </c>
      <c r="T114" s="35">
        <v>0</v>
      </c>
      <c r="U114" s="35">
        <v>0</v>
      </c>
    </row>
    <row r="115" spans="1:21" x14ac:dyDescent="0.25">
      <c r="A115" s="33" t="s">
        <v>458</v>
      </c>
      <c r="B115" s="33" t="s">
        <v>372</v>
      </c>
      <c r="C115" s="33" t="s">
        <v>49</v>
      </c>
      <c r="D115" s="33" t="s">
        <v>192</v>
      </c>
      <c r="E115" s="33" t="s">
        <v>190</v>
      </c>
      <c r="F115" s="33"/>
      <c r="G115" s="30">
        <v>15585</v>
      </c>
      <c r="H115" s="31">
        <f t="shared" si="1"/>
        <v>0</v>
      </c>
      <c r="I115" s="30"/>
      <c r="J115" s="35">
        <v>0</v>
      </c>
      <c r="K115" s="35">
        <v>0</v>
      </c>
      <c r="L115" s="35">
        <v>0</v>
      </c>
      <c r="M115" s="35">
        <v>0</v>
      </c>
      <c r="N115" s="35">
        <v>0</v>
      </c>
      <c r="O115" s="35">
        <v>0</v>
      </c>
      <c r="P115" s="35">
        <v>0</v>
      </c>
      <c r="Q115" s="35">
        <v>0</v>
      </c>
      <c r="R115" s="35">
        <v>0</v>
      </c>
      <c r="S115" s="35">
        <v>0</v>
      </c>
      <c r="T115" s="35">
        <v>0</v>
      </c>
      <c r="U115" s="35">
        <v>0</v>
      </c>
    </row>
    <row r="116" spans="1:21" ht="22.5" x14ac:dyDescent="0.25">
      <c r="A116" s="33" t="s">
        <v>459</v>
      </c>
      <c r="B116" s="33" t="s">
        <v>395</v>
      </c>
      <c r="C116" s="33" t="s">
        <v>49</v>
      </c>
      <c r="D116" s="33" t="s">
        <v>189</v>
      </c>
      <c r="E116" s="33" t="s">
        <v>190</v>
      </c>
      <c r="F116" s="33" t="s">
        <v>259</v>
      </c>
      <c r="G116" s="30">
        <v>40787</v>
      </c>
      <c r="H116" s="31">
        <f t="shared" si="1"/>
        <v>0.60916666666666663</v>
      </c>
      <c r="I116" s="30">
        <v>43770</v>
      </c>
      <c r="J116" s="35">
        <v>0</v>
      </c>
      <c r="K116" s="35">
        <v>43</v>
      </c>
      <c r="L116" s="36">
        <v>98</v>
      </c>
      <c r="M116" s="36">
        <v>96</v>
      </c>
      <c r="N116" s="36">
        <v>97</v>
      </c>
      <c r="O116" s="35">
        <v>44</v>
      </c>
      <c r="P116" s="35">
        <v>0</v>
      </c>
      <c r="Q116" s="35">
        <v>9</v>
      </c>
      <c r="R116" s="37">
        <v>85</v>
      </c>
      <c r="S116" s="37">
        <v>88</v>
      </c>
      <c r="T116" s="36">
        <v>94</v>
      </c>
      <c r="U116" s="35">
        <v>77</v>
      </c>
    </row>
    <row r="117" spans="1:21" ht="22.5" x14ac:dyDescent="0.25">
      <c r="A117" s="33" t="s">
        <v>459</v>
      </c>
      <c r="B117" s="33" t="s">
        <v>395</v>
      </c>
      <c r="C117" s="33" t="s">
        <v>49</v>
      </c>
      <c r="D117" s="33" t="s">
        <v>189</v>
      </c>
      <c r="E117" s="33" t="s">
        <v>190</v>
      </c>
      <c r="F117" s="33" t="s">
        <v>259</v>
      </c>
      <c r="G117" s="30">
        <v>37865</v>
      </c>
      <c r="H117" s="31">
        <f t="shared" si="1"/>
        <v>0.39166666666666666</v>
      </c>
      <c r="I117" s="30">
        <v>43770</v>
      </c>
      <c r="J117" s="35">
        <v>3</v>
      </c>
      <c r="K117" s="35">
        <v>37</v>
      </c>
      <c r="L117" s="35">
        <v>3</v>
      </c>
      <c r="M117" s="35">
        <v>0</v>
      </c>
      <c r="N117" s="35">
        <v>0</v>
      </c>
      <c r="O117" s="35">
        <v>34</v>
      </c>
      <c r="P117" s="35">
        <v>24</v>
      </c>
      <c r="Q117" s="35">
        <v>14</v>
      </c>
      <c r="R117" s="36">
        <v>95</v>
      </c>
      <c r="S117" s="37">
        <v>88</v>
      </c>
      <c r="T117" s="36">
        <v>95</v>
      </c>
      <c r="U117" s="35">
        <v>77</v>
      </c>
    </row>
    <row r="118" spans="1:21" ht="22.5" x14ac:dyDescent="0.25">
      <c r="A118" s="33" t="s">
        <v>459</v>
      </c>
      <c r="B118" s="33" t="s">
        <v>395</v>
      </c>
      <c r="C118" s="33" t="s">
        <v>49</v>
      </c>
      <c r="D118" s="33" t="s">
        <v>194</v>
      </c>
      <c r="E118" s="33" t="s">
        <v>190</v>
      </c>
      <c r="F118" s="33" t="s">
        <v>259</v>
      </c>
      <c r="G118" s="30">
        <v>37865</v>
      </c>
      <c r="H118" s="31">
        <f t="shared" si="1"/>
        <v>0.39166666666666666</v>
      </c>
      <c r="I118" s="30">
        <v>43770</v>
      </c>
      <c r="J118" s="35">
        <v>3</v>
      </c>
      <c r="K118" s="35">
        <v>37</v>
      </c>
      <c r="L118" s="35">
        <v>3</v>
      </c>
      <c r="M118" s="35">
        <v>0</v>
      </c>
      <c r="N118" s="35">
        <v>0</v>
      </c>
      <c r="O118" s="35">
        <v>34</v>
      </c>
      <c r="P118" s="35">
        <v>24</v>
      </c>
      <c r="Q118" s="35">
        <v>14</v>
      </c>
      <c r="R118" s="36">
        <v>95</v>
      </c>
      <c r="S118" s="37">
        <v>88</v>
      </c>
      <c r="T118" s="36">
        <v>95</v>
      </c>
      <c r="U118" s="35">
        <v>77</v>
      </c>
    </row>
    <row r="119" spans="1:21" x14ac:dyDescent="0.25">
      <c r="A119" s="33" t="s">
        <v>459</v>
      </c>
      <c r="B119" s="33" t="s">
        <v>395</v>
      </c>
      <c r="C119" s="33" t="s">
        <v>49</v>
      </c>
      <c r="D119" s="33" t="s">
        <v>192</v>
      </c>
      <c r="E119" s="33" t="s">
        <v>190</v>
      </c>
      <c r="F119" s="33"/>
      <c r="G119" s="30">
        <v>40878</v>
      </c>
      <c r="H119" s="31">
        <f t="shared" si="1"/>
        <v>0.39166666666666666</v>
      </c>
      <c r="I119" s="30">
        <v>43770</v>
      </c>
      <c r="J119" s="35">
        <v>3</v>
      </c>
      <c r="K119" s="35">
        <v>37</v>
      </c>
      <c r="L119" s="35">
        <v>3</v>
      </c>
      <c r="M119" s="35">
        <v>0</v>
      </c>
      <c r="N119" s="35">
        <v>0</v>
      </c>
      <c r="O119" s="35">
        <v>34</v>
      </c>
      <c r="P119" s="35">
        <v>24</v>
      </c>
      <c r="Q119" s="35">
        <v>14</v>
      </c>
      <c r="R119" s="36">
        <v>95</v>
      </c>
      <c r="S119" s="37">
        <v>88</v>
      </c>
      <c r="T119" s="36">
        <v>95</v>
      </c>
      <c r="U119" s="35">
        <v>77</v>
      </c>
    </row>
    <row r="120" spans="1:21" ht="45" x14ac:dyDescent="0.25">
      <c r="A120" s="33" t="s">
        <v>460</v>
      </c>
      <c r="B120" s="33" t="s">
        <v>371</v>
      </c>
      <c r="C120" s="33" t="s">
        <v>49</v>
      </c>
      <c r="D120" s="33" t="s">
        <v>189</v>
      </c>
      <c r="E120" s="33" t="s">
        <v>190</v>
      </c>
      <c r="F120" s="33" t="s">
        <v>262</v>
      </c>
      <c r="G120" s="30">
        <v>41395</v>
      </c>
      <c r="H120" s="31">
        <f t="shared" si="1"/>
        <v>0</v>
      </c>
      <c r="I120" s="30"/>
      <c r="J120" s="35">
        <v>0</v>
      </c>
      <c r="K120" s="35">
        <v>0</v>
      </c>
      <c r="L120" s="35">
        <v>0</v>
      </c>
      <c r="M120" s="35">
        <v>0</v>
      </c>
      <c r="N120" s="35">
        <v>0</v>
      </c>
      <c r="O120" s="35">
        <v>0</v>
      </c>
      <c r="P120" s="35">
        <v>0</v>
      </c>
      <c r="Q120" s="35">
        <v>0</v>
      </c>
      <c r="R120" s="35">
        <v>0</v>
      </c>
      <c r="S120" s="35">
        <v>0</v>
      </c>
      <c r="T120" s="35">
        <v>0</v>
      </c>
      <c r="U120" s="35">
        <v>0</v>
      </c>
    </row>
    <row r="121" spans="1:21" ht="45" x14ac:dyDescent="0.25">
      <c r="A121" s="33" t="s">
        <v>460</v>
      </c>
      <c r="B121" s="33" t="s">
        <v>371</v>
      </c>
      <c r="C121" s="33" t="s">
        <v>49</v>
      </c>
      <c r="D121" s="33" t="s">
        <v>194</v>
      </c>
      <c r="E121" s="33" t="s">
        <v>190</v>
      </c>
      <c r="F121" s="33" t="s">
        <v>262</v>
      </c>
      <c r="G121" s="30">
        <v>41395</v>
      </c>
      <c r="H121" s="31">
        <f t="shared" si="1"/>
        <v>0</v>
      </c>
      <c r="I121" s="30"/>
      <c r="J121" s="35">
        <v>0</v>
      </c>
      <c r="K121" s="35">
        <v>0</v>
      </c>
      <c r="L121" s="35">
        <v>0</v>
      </c>
      <c r="M121" s="35">
        <v>0</v>
      </c>
      <c r="N121" s="35">
        <v>0</v>
      </c>
      <c r="O121" s="35">
        <v>0</v>
      </c>
      <c r="P121" s="35">
        <v>0</v>
      </c>
      <c r="Q121" s="35">
        <v>0</v>
      </c>
      <c r="R121" s="35">
        <v>0</v>
      </c>
      <c r="S121" s="35">
        <v>0</v>
      </c>
      <c r="T121" s="35">
        <v>0</v>
      </c>
      <c r="U121" s="35">
        <v>0</v>
      </c>
    </row>
    <row r="122" spans="1:21" ht="45" x14ac:dyDescent="0.25">
      <c r="A122" s="33" t="s">
        <v>460</v>
      </c>
      <c r="B122" s="33" t="s">
        <v>371</v>
      </c>
      <c r="C122" s="33" t="s">
        <v>49</v>
      </c>
      <c r="D122" s="33" t="s">
        <v>189</v>
      </c>
      <c r="E122" s="33" t="s">
        <v>190</v>
      </c>
      <c r="F122" s="33" t="s">
        <v>262</v>
      </c>
      <c r="G122" s="30">
        <v>41760</v>
      </c>
      <c r="H122" s="31">
        <f t="shared" si="1"/>
        <v>0</v>
      </c>
      <c r="I122" s="30"/>
      <c r="J122" s="35">
        <v>0</v>
      </c>
      <c r="K122" s="35">
        <v>0</v>
      </c>
      <c r="L122" s="35">
        <v>0</v>
      </c>
      <c r="M122" s="35">
        <v>0</v>
      </c>
      <c r="N122" s="35">
        <v>0</v>
      </c>
      <c r="O122" s="35">
        <v>0</v>
      </c>
      <c r="P122" s="35">
        <v>0</v>
      </c>
      <c r="Q122" s="35">
        <v>0</v>
      </c>
      <c r="R122" s="35">
        <v>0</v>
      </c>
      <c r="S122" s="35">
        <v>0</v>
      </c>
      <c r="T122" s="35">
        <v>0</v>
      </c>
      <c r="U122" s="35">
        <v>0</v>
      </c>
    </row>
    <row r="123" spans="1:21" x14ac:dyDescent="0.25">
      <c r="A123" s="33" t="s">
        <v>460</v>
      </c>
      <c r="B123" s="33" t="s">
        <v>371</v>
      </c>
      <c r="C123" s="33" t="s">
        <v>49</v>
      </c>
      <c r="D123" s="33" t="s">
        <v>192</v>
      </c>
      <c r="E123" s="33" t="s">
        <v>190</v>
      </c>
      <c r="F123" s="33"/>
      <c r="G123" s="30">
        <v>18050</v>
      </c>
      <c r="H123" s="31">
        <f t="shared" si="1"/>
        <v>0</v>
      </c>
      <c r="I123" s="30"/>
      <c r="J123" s="35">
        <v>0</v>
      </c>
      <c r="K123" s="35">
        <v>0</v>
      </c>
      <c r="L123" s="35">
        <v>0</v>
      </c>
      <c r="M123" s="35">
        <v>0</v>
      </c>
      <c r="N123" s="35">
        <v>0</v>
      </c>
      <c r="O123" s="35">
        <v>0</v>
      </c>
      <c r="P123" s="35">
        <v>0</v>
      </c>
      <c r="Q123" s="35">
        <v>0</v>
      </c>
      <c r="R123" s="35">
        <v>0</v>
      </c>
      <c r="S123" s="35">
        <v>0</v>
      </c>
      <c r="T123" s="35">
        <v>0</v>
      </c>
      <c r="U123" s="35">
        <v>0</v>
      </c>
    </row>
    <row r="124" spans="1:21" ht="45" x14ac:dyDescent="0.25">
      <c r="A124" s="33" t="s">
        <v>460</v>
      </c>
      <c r="B124" s="33" t="s">
        <v>371</v>
      </c>
      <c r="C124" s="33" t="s">
        <v>49</v>
      </c>
      <c r="D124" s="33" t="s">
        <v>189</v>
      </c>
      <c r="E124" s="33" t="s">
        <v>190</v>
      </c>
      <c r="F124" s="33" t="s">
        <v>262</v>
      </c>
      <c r="G124" s="30">
        <v>41395</v>
      </c>
      <c r="H124" s="31">
        <f t="shared" si="1"/>
        <v>0</v>
      </c>
      <c r="I124" s="30"/>
      <c r="J124" s="35">
        <v>0</v>
      </c>
      <c r="K124" s="35">
        <v>0</v>
      </c>
      <c r="L124" s="35">
        <v>0</v>
      </c>
      <c r="M124" s="35">
        <v>0</v>
      </c>
      <c r="N124" s="35">
        <v>0</v>
      </c>
      <c r="O124" s="35">
        <v>0</v>
      </c>
      <c r="P124" s="35">
        <v>0</v>
      </c>
      <c r="Q124" s="35">
        <v>0</v>
      </c>
      <c r="R124" s="35">
        <v>0</v>
      </c>
      <c r="S124" s="35">
        <v>0</v>
      </c>
      <c r="T124" s="35">
        <v>0</v>
      </c>
      <c r="U124" s="35">
        <v>0</v>
      </c>
    </row>
    <row r="125" spans="1:21" ht="45" x14ac:dyDescent="0.25">
      <c r="A125" s="33" t="s">
        <v>460</v>
      </c>
      <c r="B125" s="33" t="s">
        <v>371</v>
      </c>
      <c r="C125" s="33" t="s">
        <v>49</v>
      </c>
      <c r="D125" s="33" t="s">
        <v>194</v>
      </c>
      <c r="E125" s="33" t="s">
        <v>190</v>
      </c>
      <c r="F125" s="33" t="s">
        <v>262</v>
      </c>
      <c r="G125" s="30">
        <v>41395</v>
      </c>
      <c r="H125" s="31">
        <f t="shared" si="1"/>
        <v>0</v>
      </c>
      <c r="I125" s="30"/>
      <c r="J125" s="35">
        <v>0</v>
      </c>
      <c r="K125" s="35">
        <v>0</v>
      </c>
      <c r="L125" s="35">
        <v>0</v>
      </c>
      <c r="M125" s="35">
        <v>0</v>
      </c>
      <c r="N125" s="35">
        <v>0</v>
      </c>
      <c r="O125" s="35">
        <v>0</v>
      </c>
      <c r="P125" s="35">
        <v>0</v>
      </c>
      <c r="Q125" s="35">
        <v>0</v>
      </c>
      <c r="R125" s="35">
        <v>0</v>
      </c>
      <c r="S125" s="35">
        <v>0</v>
      </c>
      <c r="T125" s="35">
        <v>0</v>
      </c>
      <c r="U125" s="35">
        <v>0</v>
      </c>
    </row>
    <row r="126" spans="1:21" x14ac:dyDescent="0.25">
      <c r="A126" s="33" t="s">
        <v>460</v>
      </c>
      <c r="B126" s="33" t="s">
        <v>371</v>
      </c>
      <c r="C126" s="33" t="s">
        <v>49</v>
      </c>
      <c r="D126" s="33" t="s">
        <v>192</v>
      </c>
      <c r="E126" s="33" t="s">
        <v>190</v>
      </c>
      <c r="F126" s="33"/>
      <c r="G126" s="30">
        <v>41456</v>
      </c>
      <c r="H126" s="31">
        <f t="shared" si="1"/>
        <v>0</v>
      </c>
      <c r="I126" s="30"/>
      <c r="J126" s="35">
        <v>0</v>
      </c>
      <c r="K126" s="35">
        <v>0</v>
      </c>
      <c r="L126" s="35">
        <v>0</v>
      </c>
      <c r="M126" s="35">
        <v>0</v>
      </c>
      <c r="N126" s="35">
        <v>0</v>
      </c>
      <c r="O126" s="35">
        <v>0</v>
      </c>
      <c r="P126" s="35">
        <v>0</v>
      </c>
      <c r="Q126" s="35">
        <v>0</v>
      </c>
      <c r="R126" s="35">
        <v>0</v>
      </c>
      <c r="S126" s="35">
        <v>0</v>
      </c>
      <c r="T126" s="35">
        <v>0</v>
      </c>
      <c r="U126" s="35">
        <v>0</v>
      </c>
    </row>
    <row r="127" spans="1:21" ht="45" x14ac:dyDescent="0.25">
      <c r="A127" s="33" t="s">
        <v>265</v>
      </c>
      <c r="B127" s="33" t="s">
        <v>371</v>
      </c>
      <c r="C127" s="33" t="s">
        <v>49</v>
      </c>
      <c r="D127" s="33" t="s">
        <v>189</v>
      </c>
      <c r="E127" s="33" t="s">
        <v>190</v>
      </c>
      <c r="F127" s="33" t="s">
        <v>262</v>
      </c>
      <c r="G127" s="30">
        <v>41456</v>
      </c>
      <c r="H127" s="31">
        <f t="shared" si="1"/>
        <v>9.9166666666666667E-2</v>
      </c>
      <c r="I127" s="30">
        <v>43497</v>
      </c>
      <c r="J127" s="35">
        <v>11</v>
      </c>
      <c r="K127" s="36">
        <v>91</v>
      </c>
      <c r="L127" s="35">
        <v>0</v>
      </c>
      <c r="M127" s="35">
        <v>17</v>
      </c>
      <c r="N127" s="35">
        <v>0</v>
      </c>
      <c r="O127" s="35">
        <v>0</v>
      </c>
      <c r="P127" s="35">
        <v>0</v>
      </c>
      <c r="Q127" s="35">
        <v>0</v>
      </c>
      <c r="R127" s="35">
        <v>0</v>
      </c>
      <c r="S127" s="35">
        <v>0</v>
      </c>
      <c r="T127" s="35">
        <v>0</v>
      </c>
      <c r="U127" s="35">
        <v>0</v>
      </c>
    </row>
    <row r="128" spans="1:21" ht="45" x14ac:dyDescent="0.25">
      <c r="A128" s="33" t="s">
        <v>265</v>
      </c>
      <c r="B128" s="33" t="s">
        <v>371</v>
      </c>
      <c r="C128" s="33" t="s">
        <v>49</v>
      </c>
      <c r="D128" s="33" t="s">
        <v>194</v>
      </c>
      <c r="E128" s="33" t="s">
        <v>190</v>
      </c>
      <c r="F128" s="33" t="s">
        <v>262</v>
      </c>
      <c r="G128" s="30">
        <v>41456</v>
      </c>
      <c r="H128" s="31">
        <f t="shared" si="1"/>
        <v>9.9166666666666667E-2</v>
      </c>
      <c r="I128" s="30">
        <v>43497</v>
      </c>
      <c r="J128" s="35">
        <v>11</v>
      </c>
      <c r="K128" s="36">
        <v>91</v>
      </c>
      <c r="L128" s="35">
        <v>0</v>
      </c>
      <c r="M128" s="35">
        <v>17</v>
      </c>
      <c r="N128" s="35">
        <v>0</v>
      </c>
      <c r="O128" s="35">
        <v>0</v>
      </c>
      <c r="P128" s="35">
        <v>0</v>
      </c>
      <c r="Q128" s="35">
        <v>0</v>
      </c>
      <c r="R128" s="35">
        <v>0</v>
      </c>
      <c r="S128" s="35">
        <v>0</v>
      </c>
      <c r="T128" s="35">
        <v>0</v>
      </c>
      <c r="U128" s="35">
        <v>0</v>
      </c>
    </row>
    <row r="129" spans="1:21" x14ac:dyDescent="0.25">
      <c r="A129" s="33" t="s">
        <v>265</v>
      </c>
      <c r="B129" s="33" t="s">
        <v>371</v>
      </c>
      <c r="C129" s="33" t="s">
        <v>49</v>
      </c>
      <c r="D129" s="33" t="s">
        <v>192</v>
      </c>
      <c r="E129" s="33" t="s">
        <v>190</v>
      </c>
      <c r="F129" s="33"/>
      <c r="G129" s="30">
        <v>41487</v>
      </c>
      <c r="H129" s="31">
        <f t="shared" si="1"/>
        <v>9.9166666666666667E-2</v>
      </c>
      <c r="I129" s="30">
        <v>43497</v>
      </c>
      <c r="J129" s="35">
        <v>11</v>
      </c>
      <c r="K129" s="36">
        <v>91</v>
      </c>
      <c r="L129" s="35">
        <v>0</v>
      </c>
      <c r="M129" s="35">
        <v>17</v>
      </c>
      <c r="N129" s="35">
        <v>0</v>
      </c>
      <c r="O129" s="35">
        <v>0</v>
      </c>
      <c r="P129" s="35">
        <v>0</v>
      </c>
      <c r="Q129" s="35">
        <v>0</v>
      </c>
      <c r="R129" s="35">
        <v>0</v>
      </c>
      <c r="S129" s="35">
        <v>0</v>
      </c>
      <c r="T129" s="35">
        <v>0</v>
      </c>
      <c r="U129" s="35">
        <v>0</v>
      </c>
    </row>
    <row r="130" spans="1:21" ht="22.5" x14ac:dyDescent="0.25">
      <c r="A130" s="33" t="s">
        <v>461</v>
      </c>
      <c r="B130" s="33" t="s">
        <v>370</v>
      </c>
      <c r="C130" s="33" t="s">
        <v>49</v>
      </c>
      <c r="D130" s="33" t="s">
        <v>189</v>
      </c>
      <c r="E130" s="33" t="s">
        <v>190</v>
      </c>
      <c r="F130" s="33" t="s">
        <v>259</v>
      </c>
      <c r="G130" s="30">
        <v>25720</v>
      </c>
      <c r="H130" s="31">
        <f t="shared" si="1"/>
        <v>2.0833333333333336E-2</v>
      </c>
      <c r="I130" s="30"/>
      <c r="J130" s="35">
        <v>0</v>
      </c>
      <c r="K130" s="35">
        <v>6</v>
      </c>
      <c r="L130" s="35">
        <v>19</v>
      </c>
      <c r="M130" s="35">
        <v>0</v>
      </c>
      <c r="N130" s="35">
        <v>0</v>
      </c>
      <c r="O130" s="35">
        <v>0</v>
      </c>
      <c r="P130" s="35">
        <v>0</v>
      </c>
      <c r="Q130" s="35">
        <v>0</v>
      </c>
      <c r="R130" s="35">
        <v>0</v>
      </c>
      <c r="S130" s="35">
        <v>0</v>
      </c>
      <c r="T130" s="35">
        <v>0</v>
      </c>
      <c r="U130" s="35">
        <v>0</v>
      </c>
    </row>
    <row r="131" spans="1:21" x14ac:dyDescent="0.25">
      <c r="A131" s="33" t="s">
        <v>461</v>
      </c>
      <c r="B131" s="33" t="s">
        <v>370</v>
      </c>
      <c r="C131" s="33" t="s">
        <v>49</v>
      </c>
      <c r="D131" s="33" t="s">
        <v>192</v>
      </c>
      <c r="E131" s="33" t="s">
        <v>190</v>
      </c>
      <c r="F131" s="33"/>
      <c r="G131" s="30">
        <v>33239</v>
      </c>
      <c r="H131" s="31">
        <f t="shared" ref="H131:H194" si="2">AVERAGE(J131:U131)/100</f>
        <v>2.0833333333333336E-2</v>
      </c>
      <c r="I131" s="30"/>
      <c r="J131" s="35">
        <v>0</v>
      </c>
      <c r="K131" s="35">
        <v>6</v>
      </c>
      <c r="L131" s="35">
        <v>19</v>
      </c>
      <c r="M131" s="35">
        <v>0</v>
      </c>
      <c r="N131" s="35">
        <v>0</v>
      </c>
      <c r="O131" s="35">
        <v>0</v>
      </c>
      <c r="P131" s="35">
        <v>0</v>
      </c>
      <c r="Q131" s="35">
        <v>0</v>
      </c>
      <c r="R131" s="35">
        <v>0</v>
      </c>
      <c r="S131" s="35">
        <v>0</v>
      </c>
      <c r="T131" s="35">
        <v>0</v>
      </c>
      <c r="U131" s="35">
        <v>0</v>
      </c>
    </row>
    <row r="132" spans="1:21" ht="22.5" x14ac:dyDescent="0.25">
      <c r="A132" s="33" t="s">
        <v>461</v>
      </c>
      <c r="B132" s="33" t="s">
        <v>370</v>
      </c>
      <c r="C132" s="33" t="s">
        <v>49</v>
      </c>
      <c r="D132" s="33" t="s">
        <v>189</v>
      </c>
      <c r="E132" s="33" t="s">
        <v>190</v>
      </c>
      <c r="F132" s="33" t="s">
        <v>259</v>
      </c>
      <c r="G132" s="30">
        <v>41426</v>
      </c>
      <c r="H132" s="31">
        <f t="shared" si="2"/>
        <v>0.27416666666666667</v>
      </c>
      <c r="I132" s="30"/>
      <c r="J132" s="35">
        <v>8</v>
      </c>
      <c r="K132" s="35">
        <v>62</v>
      </c>
      <c r="L132" s="35">
        <v>0</v>
      </c>
      <c r="M132" s="35">
        <v>0</v>
      </c>
      <c r="N132" s="35">
        <v>4</v>
      </c>
      <c r="O132" s="35">
        <v>17</v>
      </c>
      <c r="P132" s="35">
        <v>21</v>
      </c>
      <c r="Q132" s="35">
        <v>33</v>
      </c>
      <c r="R132" s="35">
        <v>36</v>
      </c>
      <c r="S132" s="35">
        <v>38</v>
      </c>
      <c r="T132" s="35">
        <v>47</v>
      </c>
      <c r="U132" s="35">
        <v>63</v>
      </c>
    </row>
    <row r="133" spans="1:21" ht="22.5" x14ac:dyDescent="0.25">
      <c r="A133" s="33" t="s">
        <v>461</v>
      </c>
      <c r="B133" s="33" t="s">
        <v>370</v>
      </c>
      <c r="C133" s="33" t="s">
        <v>49</v>
      </c>
      <c r="D133" s="33" t="s">
        <v>194</v>
      </c>
      <c r="E133" s="33" t="s">
        <v>190</v>
      </c>
      <c r="F133" s="33" t="s">
        <v>259</v>
      </c>
      <c r="G133" s="30">
        <v>41426</v>
      </c>
      <c r="H133" s="31">
        <f t="shared" si="2"/>
        <v>0.27416666666666667</v>
      </c>
      <c r="I133" s="30"/>
      <c r="J133" s="35">
        <v>8</v>
      </c>
      <c r="K133" s="35">
        <v>62</v>
      </c>
      <c r="L133" s="35">
        <v>0</v>
      </c>
      <c r="M133" s="35">
        <v>0</v>
      </c>
      <c r="N133" s="35">
        <v>4</v>
      </c>
      <c r="O133" s="35">
        <v>17</v>
      </c>
      <c r="P133" s="35">
        <v>21</v>
      </c>
      <c r="Q133" s="35">
        <v>33</v>
      </c>
      <c r="R133" s="35">
        <v>36</v>
      </c>
      <c r="S133" s="35">
        <v>38</v>
      </c>
      <c r="T133" s="35">
        <v>47</v>
      </c>
      <c r="U133" s="35">
        <v>63</v>
      </c>
    </row>
    <row r="134" spans="1:21" ht="22.5" x14ac:dyDescent="0.25">
      <c r="A134" s="33" t="s">
        <v>461</v>
      </c>
      <c r="B134" s="33" t="s">
        <v>370</v>
      </c>
      <c r="C134" s="33" t="s">
        <v>49</v>
      </c>
      <c r="D134" s="33" t="s">
        <v>189</v>
      </c>
      <c r="E134" s="33" t="s">
        <v>190</v>
      </c>
      <c r="F134" s="33" t="s">
        <v>259</v>
      </c>
      <c r="G134" s="30">
        <v>15311</v>
      </c>
      <c r="H134" s="31">
        <f t="shared" si="2"/>
        <v>0</v>
      </c>
      <c r="I134" s="30"/>
      <c r="J134" s="35">
        <v>0</v>
      </c>
      <c r="K134" s="35">
        <v>0</v>
      </c>
      <c r="L134" s="35">
        <v>0</v>
      </c>
      <c r="M134" s="35">
        <v>0</v>
      </c>
      <c r="N134" s="35">
        <v>0</v>
      </c>
      <c r="O134" s="35">
        <v>0</v>
      </c>
      <c r="P134" s="35">
        <v>0</v>
      </c>
      <c r="Q134" s="35">
        <v>0</v>
      </c>
      <c r="R134" s="35">
        <v>0</v>
      </c>
      <c r="S134" s="35">
        <v>0</v>
      </c>
      <c r="T134" s="35">
        <v>0</v>
      </c>
      <c r="U134" s="35">
        <v>0</v>
      </c>
    </row>
    <row r="135" spans="1:21" ht="22.5" x14ac:dyDescent="0.25">
      <c r="A135" s="33" t="s">
        <v>461</v>
      </c>
      <c r="B135" s="33" t="s">
        <v>370</v>
      </c>
      <c r="C135" s="33" t="s">
        <v>49</v>
      </c>
      <c r="D135" s="33" t="s">
        <v>194</v>
      </c>
      <c r="E135" s="33" t="s">
        <v>190</v>
      </c>
      <c r="F135" s="33" t="s">
        <v>259</v>
      </c>
      <c r="G135" s="30">
        <v>15311</v>
      </c>
      <c r="H135" s="31">
        <f t="shared" si="2"/>
        <v>0</v>
      </c>
      <c r="I135" s="30"/>
      <c r="J135" s="35">
        <v>0</v>
      </c>
      <c r="K135" s="35">
        <v>0</v>
      </c>
      <c r="L135" s="35">
        <v>0</v>
      </c>
      <c r="M135" s="35">
        <v>0</v>
      </c>
      <c r="N135" s="35">
        <v>0</v>
      </c>
      <c r="O135" s="35">
        <v>0</v>
      </c>
      <c r="P135" s="35">
        <v>0</v>
      </c>
      <c r="Q135" s="35">
        <v>0</v>
      </c>
      <c r="R135" s="35">
        <v>0</v>
      </c>
      <c r="S135" s="35">
        <v>0</v>
      </c>
      <c r="T135" s="35">
        <v>0</v>
      </c>
      <c r="U135" s="35">
        <v>0</v>
      </c>
    </row>
    <row r="136" spans="1:21" ht="22.5" x14ac:dyDescent="0.25">
      <c r="A136" s="33" t="s">
        <v>462</v>
      </c>
      <c r="B136" s="33" t="s">
        <v>370</v>
      </c>
      <c r="C136" s="33" t="s">
        <v>49</v>
      </c>
      <c r="D136" s="33" t="s">
        <v>189</v>
      </c>
      <c r="E136" s="33" t="s">
        <v>190</v>
      </c>
      <c r="F136" s="33" t="s">
        <v>259</v>
      </c>
      <c r="G136" s="30">
        <v>41760</v>
      </c>
      <c r="H136" s="31">
        <f t="shared" si="2"/>
        <v>0.84916666666666674</v>
      </c>
      <c r="I136" s="30">
        <v>43800</v>
      </c>
      <c r="J136" s="35">
        <v>11</v>
      </c>
      <c r="K136" s="36">
        <v>100</v>
      </c>
      <c r="L136" s="36">
        <v>97</v>
      </c>
      <c r="M136" s="35">
        <v>57</v>
      </c>
      <c r="N136" s="36">
        <v>90</v>
      </c>
      <c r="O136" s="36">
        <v>90</v>
      </c>
      <c r="P136" s="36">
        <v>92</v>
      </c>
      <c r="Q136" s="36">
        <v>100</v>
      </c>
      <c r="R136" s="36">
        <v>100</v>
      </c>
      <c r="S136" s="36">
        <v>98</v>
      </c>
      <c r="T136" s="36">
        <v>95</v>
      </c>
      <c r="U136" s="37">
        <v>89</v>
      </c>
    </row>
    <row r="137" spans="1:21" x14ac:dyDescent="0.25">
      <c r="A137" s="33" t="s">
        <v>462</v>
      </c>
      <c r="B137" s="33" t="s">
        <v>370</v>
      </c>
      <c r="C137" s="33" t="s">
        <v>49</v>
      </c>
      <c r="D137" s="33" t="s">
        <v>192</v>
      </c>
      <c r="E137" s="33" t="s">
        <v>190</v>
      </c>
      <c r="F137" s="33"/>
      <c r="G137" s="30">
        <v>41760</v>
      </c>
      <c r="H137" s="31">
        <f t="shared" si="2"/>
        <v>0.84916666666666674</v>
      </c>
      <c r="I137" s="30">
        <v>43800</v>
      </c>
      <c r="J137" s="35">
        <v>11</v>
      </c>
      <c r="K137" s="36">
        <v>100</v>
      </c>
      <c r="L137" s="36">
        <v>97</v>
      </c>
      <c r="M137" s="35">
        <v>57</v>
      </c>
      <c r="N137" s="36">
        <v>90</v>
      </c>
      <c r="O137" s="36">
        <v>90</v>
      </c>
      <c r="P137" s="36">
        <v>92</v>
      </c>
      <c r="Q137" s="36">
        <v>100</v>
      </c>
      <c r="R137" s="36">
        <v>100</v>
      </c>
      <c r="S137" s="36">
        <v>98</v>
      </c>
      <c r="T137" s="36">
        <v>95</v>
      </c>
      <c r="U137" s="37">
        <v>89</v>
      </c>
    </row>
    <row r="138" spans="1:21" ht="22.5" x14ac:dyDescent="0.25">
      <c r="A138" s="33" t="s">
        <v>463</v>
      </c>
      <c r="B138" s="33" t="s">
        <v>370</v>
      </c>
      <c r="C138" s="33" t="s">
        <v>49</v>
      </c>
      <c r="D138" s="33" t="s">
        <v>189</v>
      </c>
      <c r="E138" s="33" t="s">
        <v>190</v>
      </c>
      <c r="F138" s="33" t="s">
        <v>259</v>
      </c>
      <c r="G138" s="30">
        <v>41426</v>
      </c>
      <c r="H138" s="31">
        <f t="shared" si="2"/>
        <v>7.9166666666666663E-2</v>
      </c>
      <c r="I138" s="30"/>
      <c r="J138" s="35">
        <v>0</v>
      </c>
      <c r="K138" s="35">
        <v>5</v>
      </c>
      <c r="L138" s="35">
        <v>69</v>
      </c>
      <c r="M138" s="35">
        <v>13</v>
      </c>
      <c r="N138" s="35">
        <v>6</v>
      </c>
      <c r="O138" s="35">
        <v>2</v>
      </c>
      <c r="P138" s="35">
        <v>0</v>
      </c>
      <c r="Q138" s="35">
        <v>0</v>
      </c>
      <c r="R138" s="35">
        <v>0</v>
      </c>
      <c r="S138" s="35">
        <v>0</v>
      </c>
      <c r="T138" s="35">
        <v>0</v>
      </c>
      <c r="U138" s="35">
        <v>0</v>
      </c>
    </row>
    <row r="139" spans="1:21" ht="22.5" x14ac:dyDescent="0.25">
      <c r="A139" s="33" t="s">
        <v>463</v>
      </c>
      <c r="B139" s="33" t="s">
        <v>370</v>
      </c>
      <c r="C139" s="33" t="s">
        <v>49</v>
      </c>
      <c r="D139" s="33" t="s">
        <v>194</v>
      </c>
      <c r="E139" s="33" t="s">
        <v>190</v>
      </c>
      <c r="F139" s="33" t="s">
        <v>259</v>
      </c>
      <c r="G139" s="30">
        <v>41426</v>
      </c>
      <c r="H139" s="31">
        <f t="shared" si="2"/>
        <v>7.9166666666666663E-2</v>
      </c>
      <c r="I139" s="30"/>
      <c r="J139" s="35">
        <v>0</v>
      </c>
      <c r="K139" s="35">
        <v>5</v>
      </c>
      <c r="L139" s="35">
        <v>69</v>
      </c>
      <c r="M139" s="35">
        <v>13</v>
      </c>
      <c r="N139" s="35">
        <v>6</v>
      </c>
      <c r="O139" s="35">
        <v>2</v>
      </c>
      <c r="P139" s="35">
        <v>0</v>
      </c>
      <c r="Q139" s="35">
        <v>0</v>
      </c>
      <c r="R139" s="35">
        <v>0</v>
      </c>
      <c r="S139" s="35">
        <v>0</v>
      </c>
      <c r="T139" s="35">
        <v>0</v>
      </c>
      <c r="U139" s="35">
        <v>0</v>
      </c>
    </row>
    <row r="140" spans="1:21" x14ac:dyDescent="0.25">
      <c r="A140" s="33" t="s">
        <v>463</v>
      </c>
      <c r="B140" s="33" t="s">
        <v>370</v>
      </c>
      <c r="C140" s="33" t="s">
        <v>49</v>
      </c>
      <c r="D140" s="33" t="s">
        <v>192</v>
      </c>
      <c r="E140" s="33" t="s">
        <v>190</v>
      </c>
      <c r="F140" s="33"/>
      <c r="G140" s="30">
        <v>41730</v>
      </c>
      <c r="H140" s="31">
        <f t="shared" si="2"/>
        <v>7.9166666666666663E-2</v>
      </c>
      <c r="I140" s="30"/>
      <c r="J140" s="35">
        <v>0</v>
      </c>
      <c r="K140" s="35">
        <v>5</v>
      </c>
      <c r="L140" s="35">
        <v>69</v>
      </c>
      <c r="M140" s="35">
        <v>13</v>
      </c>
      <c r="N140" s="35">
        <v>6</v>
      </c>
      <c r="O140" s="35">
        <v>2</v>
      </c>
      <c r="P140" s="35">
        <v>0</v>
      </c>
      <c r="Q140" s="35">
        <v>0</v>
      </c>
      <c r="R140" s="35">
        <v>0</v>
      </c>
      <c r="S140" s="35">
        <v>0</v>
      </c>
      <c r="T140" s="35">
        <v>0</v>
      </c>
      <c r="U140" s="35">
        <v>0</v>
      </c>
    </row>
    <row r="141" spans="1:21" x14ac:dyDescent="0.25">
      <c r="A141" s="33" t="s">
        <v>464</v>
      </c>
      <c r="B141" s="33" t="s">
        <v>369</v>
      </c>
      <c r="C141" s="33" t="s">
        <v>49</v>
      </c>
      <c r="D141" s="33" t="s">
        <v>189</v>
      </c>
      <c r="E141" s="33" t="s">
        <v>190</v>
      </c>
      <c r="F141" s="33" t="s">
        <v>256</v>
      </c>
      <c r="G141" s="30">
        <v>41730</v>
      </c>
      <c r="H141" s="31">
        <f t="shared" si="2"/>
        <v>0.20166666666666669</v>
      </c>
      <c r="I141" s="30"/>
      <c r="J141" s="35">
        <v>5</v>
      </c>
      <c r="K141" s="35">
        <v>0</v>
      </c>
      <c r="L141" s="35">
        <v>0</v>
      </c>
      <c r="M141" s="35">
        <v>15</v>
      </c>
      <c r="N141" s="37">
        <v>86</v>
      </c>
      <c r="O141" s="35">
        <v>19</v>
      </c>
      <c r="P141" s="35">
        <v>17</v>
      </c>
      <c r="Q141" s="35">
        <v>20</v>
      </c>
      <c r="R141" s="35">
        <v>20</v>
      </c>
      <c r="S141" s="35">
        <v>20</v>
      </c>
      <c r="T141" s="35">
        <v>20</v>
      </c>
      <c r="U141" s="35">
        <v>20</v>
      </c>
    </row>
    <row r="142" spans="1:21" x14ac:dyDescent="0.25">
      <c r="A142" s="33" t="s">
        <v>464</v>
      </c>
      <c r="B142" s="33" t="s">
        <v>369</v>
      </c>
      <c r="C142" s="33" t="s">
        <v>49</v>
      </c>
      <c r="D142" s="33" t="s">
        <v>192</v>
      </c>
      <c r="E142" s="33" t="s">
        <v>190</v>
      </c>
      <c r="F142" s="33"/>
      <c r="G142" s="30">
        <v>22282</v>
      </c>
      <c r="H142" s="31">
        <f t="shared" si="2"/>
        <v>0.20166666666666669</v>
      </c>
      <c r="I142" s="30"/>
      <c r="J142" s="35">
        <v>5</v>
      </c>
      <c r="K142" s="35">
        <v>0</v>
      </c>
      <c r="L142" s="35">
        <v>0</v>
      </c>
      <c r="M142" s="35">
        <v>15</v>
      </c>
      <c r="N142" s="37">
        <v>86</v>
      </c>
      <c r="O142" s="35">
        <v>19</v>
      </c>
      <c r="P142" s="35">
        <v>17</v>
      </c>
      <c r="Q142" s="35">
        <v>20</v>
      </c>
      <c r="R142" s="35">
        <v>20</v>
      </c>
      <c r="S142" s="35">
        <v>20</v>
      </c>
      <c r="T142" s="35">
        <v>20</v>
      </c>
      <c r="U142" s="35">
        <v>20</v>
      </c>
    </row>
    <row r="143" spans="1:21" x14ac:dyDescent="0.25">
      <c r="A143" s="33" t="s">
        <v>464</v>
      </c>
      <c r="B143" s="33" t="s">
        <v>369</v>
      </c>
      <c r="C143" s="33" t="s">
        <v>49</v>
      </c>
      <c r="D143" s="33" t="s">
        <v>189</v>
      </c>
      <c r="E143" s="33" t="s">
        <v>190</v>
      </c>
      <c r="F143" s="33" t="s">
        <v>256</v>
      </c>
      <c r="G143" s="30">
        <v>41395</v>
      </c>
      <c r="H143" s="31">
        <f t="shared" si="2"/>
        <v>2.9166666666666664E-2</v>
      </c>
      <c r="I143" s="30"/>
      <c r="J143" s="35">
        <v>0</v>
      </c>
      <c r="K143" s="35">
        <v>0</v>
      </c>
      <c r="L143" s="35">
        <v>0</v>
      </c>
      <c r="M143" s="35">
        <v>6</v>
      </c>
      <c r="N143" s="35">
        <v>29</v>
      </c>
      <c r="O143" s="35">
        <v>0</v>
      </c>
      <c r="P143" s="35">
        <v>0</v>
      </c>
      <c r="Q143" s="35">
        <v>0</v>
      </c>
      <c r="R143" s="35">
        <v>0</v>
      </c>
      <c r="S143" s="35">
        <v>0</v>
      </c>
      <c r="T143" s="35">
        <v>0</v>
      </c>
      <c r="U143" s="35">
        <v>0</v>
      </c>
    </row>
    <row r="144" spans="1:21" x14ac:dyDescent="0.25">
      <c r="A144" s="33" t="s">
        <v>464</v>
      </c>
      <c r="B144" s="33" t="s">
        <v>369</v>
      </c>
      <c r="C144" s="33" t="s">
        <v>49</v>
      </c>
      <c r="D144" s="33" t="s">
        <v>194</v>
      </c>
      <c r="E144" s="33" t="s">
        <v>190</v>
      </c>
      <c r="F144" s="33" t="s">
        <v>256</v>
      </c>
      <c r="G144" s="30">
        <v>41395</v>
      </c>
      <c r="H144" s="31">
        <f t="shared" si="2"/>
        <v>2.9166666666666664E-2</v>
      </c>
      <c r="I144" s="30"/>
      <c r="J144" s="35">
        <v>0</v>
      </c>
      <c r="K144" s="35">
        <v>0</v>
      </c>
      <c r="L144" s="35">
        <v>0</v>
      </c>
      <c r="M144" s="35">
        <v>6</v>
      </c>
      <c r="N144" s="35">
        <v>29</v>
      </c>
      <c r="O144" s="35">
        <v>0</v>
      </c>
      <c r="P144" s="35">
        <v>0</v>
      </c>
      <c r="Q144" s="35">
        <v>0</v>
      </c>
      <c r="R144" s="35">
        <v>0</v>
      </c>
      <c r="S144" s="35">
        <v>0</v>
      </c>
      <c r="T144" s="35">
        <v>0</v>
      </c>
      <c r="U144" s="35">
        <v>0</v>
      </c>
    </row>
    <row r="145" spans="1:21" ht="22.5" x14ac:dyDescent="0.25">
      <c r="A145" s="33" t="s">
        <v>465</v>
      </c>
      <c r="B145" s="33" t="s">
        <v>399</v>
      </c>
      <c r="C145" s="33" t="s">
        <v>49</v>
      </c>
      <c r="D145" s="33" t="s">
        <v>189</v>
      </c>
      <c r="E145" s="33" t="s">
        <v>190</v>
      </c>
      <c r="F145" s="33" t="s">
        <v>272</v>
      </c>
      <c r="G145" s="30">
        <v>41456</v>
      </c>
      <c r="H145" s="31">
        <f t="shared" si="2"/>
        <v>0.8041666666666667</v>
      </c>
      <c r="I145" s="30">
        <v>43770</v>
      </c>
      <c r="J145" s="35">
        <v>11</v>
      </c>
      <c r="K145" s="36">
        <v>100</v>
      </c>
      <c r="L145" s="36">
        <v>97</v>
      </c>
      <c r="M145" s="35">
        <v>55</v>
      </c>
      <c r="N145" s="36">
        <v>93</v>
      </c>
      <c r="O145" s="37">
        <v>85</v>
      </c>
      <c r="P145" s="37">
        <v>87</v>
      </c>
      <c r="Q145" s="36">
        <v>92</v>
      </c>
      <c r="R145" s="36">
        <v>91</v>
      </c>
      <c r="S145" s="36">
        <v>90</v>
      </c>
      <c r="T145" s="37">
        <v>85</v>
      </c>
      <c r="U145" s="35">
        <v>79</v>
      </c>
    </row>
    <row r="146" spans="1:21" ht="22.5" x14ac:dyDescent="0.25">
      <c r="A146" s="33" t="s">
        <v>465</v>
      </c>
      <c r="B146" s="33" t="s">
        <v>399</v>
      </c>
      <c r="C146" s="33" t="s">
        <v>49</v>
      </c>
      <c r="D146" s="33" t="s">
        <v>194</v>
      </c>
      <c r="E146" s="33" t="s">
        <v>190</v>
      </c>
      <c r="F146" s="33" t="s">
        <v>272</v>
      </c>
      <c r="G146" s="30">
        <v>41456</v>
      </c>
      <c r="H146" s="31">
        <f t="shared" si="2"/>
        <v>0.8041666666666667</v>
      </c>
      <c r="I146" s="30">
        <v>43770</v>
      </c>
      <c r="J146" s="35">
        <v>11</v>
      </c>
      <c r="K146" s="36">
        <v>100</v>
      </c>
      <c r="L146" s="36">
        <v>97</v>
      </c>
      <c r="M146" s="35">
        <v>55</v>
      </c>
      <c r="N146" s="36">
        <v>93</v>
      </c>
      <c r="O146" s="37">
        <v>85</v>
      </c>
      <c r="P146" s="37">
        <v>87</v>
      </c>
      <c r="Q146" s="36">
        <v>92</v>
      </c>
      <c r="R146" s="36">
        <v>91</v>
      </c>
      <c r="S146" s="36">
        <v>90</v>
      </c>
      <c r="T146" s="37">
        <v>85</v>
      </c>
      <c r="U146" s="35">
        <v>79</v>
      </c>
    </row>
    <row r="147" spans="1:21" ht="22.5" x14ac:dyDescent="0.25">
      <c r="A147" s="33" t="s">
        <v>465</v>
      </c>
      <c r="B147" s="33" t="s">
        <v>399</v>
      </c>
      <c r="C147" s="33" t="s">
        <v>49</v>
      </c>
      <c r="D147" s="33" t="s">
        <v>189</v>
      </c>
      <c r="E147" s="33" t="s">
        <v>190</v>
      </c>
      <c r="F147" s="33" t="s">
        <v>272</v>
      </c>
      <c r="G147" s="30">
        <v>41548</v>
      </c>
      <c r="H147" s="31">
        <f t="shared" si="2"/>
        <v>0.28999999999999998</v>
      </c>
      <c r="I147" s="30"/>
      <c r="J147" s="35">
        <v>8</v>
      </c>
      <c r="K147" s="35">
        <v>59</v>
      </c>
      <c r="L147" s="35">
        <v>53</v>
      </c>
      <c r="M147" s="35">
        <v>22</v>
      </c>
      <c r="N147" s="35">
        <v>17</v>
      </c>
      <c r="O147" s="35">
        <v>6</v>
      </c>
      <c r="P147" s="35">
        <v>6</v>
      </c>
      <c r="Q147" s="35">
        <v>23</v>
      </c>
      <c r="R147" s="35">
        <v>37</v>
      </c>
      <c r="S147" s="35">
        <v>36</v>
      </c>
      <c r="T147" s="35">
        <v>38</v>
      </c>
      <c r="U147" s="35">
        <v>43</v>
      </c>
    </row>
    <row r="148" spans="1:21" x14ac:dyDescent="0.25">
      <c r="A148" s="33" t="s">
        <v>465</v>
      </c>
      <c r="B148" s="33" t="s">
        <v>399</v>
      </c>
      <c r="C148" s="33" t="s">
        <v>49</v>
      </c>
      <c r="D148" s="33" t="s">
        <v>192</v>
      </c>
      <c r="E148" s="33" t="s">
        <v>190</v>
      </c>
      <c r="F148" s="33"/>
      <c r="G148" s="30">
        <v>41730</v>
      </c>
      <c r="H148" s="31">
        <f t="shared" si="2"/>
        <v>0.28999999999999998</v>
      </c>
      <c r="I148" s="30"/>
      <c r="J148" s="35">
        <v>8</v>
      </c>
      <c r="K148" s="35">
        <v>59</v>
      </c>
      <c r="L148" s="35">
        <v>53</v>
      </c>
      <c r="M148" s="35">
        <v>22</v>
      </c>
      <c r="N148" s="35">
        <v>17</v>
      </c>
      <c r="O148" s="35">
        <v>6</v>
      </c>
      <c r="P148" s="35">
        <v>6</v>
      </c>
      <c r="Q148" s="35">
        <v>23</v>
      </c>
      <c r="R148" s="35">
        <v>37</v>
      </c>
      <c r="S148" s="35">
        <v>36</v>
      </c>
      <c r="T148" s="35">
        <v>38</v>
      </c>
      <c r="U148" s="35">
        <v>43</v>
      </c>
    </row>
    <row r="149" spans="1:21" ht="22.5" x14ac:dyDescent="0.25">
      <c r="A149" s="33" t="s">
        <v>465</v>
      </c>
      <c r="B149" s="33" t="s">
        <v>399</v>
      </c>
      <c r="C149" s="33" t="s">
        <v>49</v>
      </c>
      <c r="D149" s="33" t="s">
        <v>189</v>
      </c>
      <c r="E149" s="33" t="s">
        <v>190</v>
      </c>
      <c r="F149" s="33" t="s">
        <v>272</v>
      </c>
      <c r="G149" s="30">
        <v>41487</v>
      </c>
      <c r="H149" s="31">
        <f t="shared" si="2"/>
        <v>0</v>
      </c>
      <c r="I149" s="30"/>
      <c r="J149" s="35">
        <v>0</v>
      </c>
      <c r="K149" s="35">
        <v>0</v>
      </c>
      <c r="L149" s="35">
        <v>0</v>
      </c>
      <c r="M149" s="35">
        <v>0</v>
      </c>
      <c r="N149" s="35">
        <v>0</v>
      </c>
      <c r="O149" s="35">
        <v>0</v>
      </c>
      <c r="P149" s="35">
        <v>0</v>
      </c>
      <c r="Q149" s="35">
        <v>0</v>
      </c>
      <c r="R149" s="35">
        <v>0</v>
      </c>
      <c r="S149" s="35">
        <v>0</v>
      </c>
      <c r="T149" s="35">
        <v>0</v>
      </c>
      <c r="U149" s="35">
        <v>0</v>
      </c>
    </row>
    <row r="150" spans="1:21" ht="22.5" x14ac:dyDescent="0.25">
      <c r="A150" s="33" t="s">
        <v>465</v>
      </c>
      <c r="B150" s="33" t="s">
        <v>399</v>
      </c>
      <c r="C150" s="33" t="s">
        <v>49</v>
      </c>
      <c r="D150" s="33" t="s">
        <v>194</v>
      </c>
      <c r="E150" s="33" t="s">
        <v>190</v>
      </c>
      <c r="F150" s="33" t="s">
        <v>272</v>
      </c>
      <c r="G150" s="30">
        <v>41487</v>
      </c>
      <c r="H150" s="31">
        <f t="shared" si="2"/>
        <v>0</v>
      </c>
      <c r="I150" s="30"/>
      <c r="J150" s="35">
        <v>0</v>
      </c>
      <c r="K150" s="35">
        <v>0</v>
      </c>
      <c r="L150" s="35">
        <v>0</v>
      </c>
      <c r="M150" s="35">
        <v>0</v>
      </c>
      <c r="N150" s="35">
        <v>0</v>
      </c>
      <c r="O150" s="35">
        <v>0</v>
      </c>
      <c r="P150" s="35">
        <v>0</v>
      </c>
      <c r="Q150" s="35">
        <v>0</v>
      </c>
      <c r="R150" s="35">
        <v>0</v>
      </c>
      <c r="S150" s="35">
        <v>0</v>
      </c>
      <c r="T150" s="35">
        <v>0</v>
      </c>
      <c r="U150" s="35">
        <v>0</v>
      </c>
    </row>
    <row r="151" spans="1:21" x14ac:dyDescent="0.25">
      <c r="A151" s="33" t="s">
        <v>465</v>
      </c>
      <c r="B151" s="33" t="s">
        <v>399</v>
      </c>
      <c r="C151" s="33" t="s">
        <v>49</v>
      </c>
      <c r="D151" s="33" t="s">
        <v>192</v>
      </c>
      <c r="E151" s="33" t="s">
        <v>190</v>
      </c>
      <c r="F151" s="33"/>
      <c r="G151" s="30">
        <v>41730</v>
      </c>
      <c r="H151" s="31">
        <f t="shared" si="2"/>
        <v>0</v>
      </c>
      <c r="I151" s="30"/>
      <c r="J151" s="35">
        <v>0</v>
      </c>
      <c r="K151" s="35">
        <v>0</v>
      </c>
      <c r="L151" s="35">
        <v>0</v>
      </c>
      <c r="M151" s="35">
        <v>0</v>
      </c>
      <c r="N151" s="35">
        <v>0</v>
      </c>
      <c r="O151" s="35">
        <v>0</v>
      </c>
      <c r="P151" s="35">
        <v>0</v>
      </c>
      <c r="Q151" s="35">
        <v>0</v>
      </c>
      <c r="R151" s="35">
        <v>0</v>
      </c>
      <c r="S151" s="35">
        <v>0</v>
      </c>
      <c r="T151" s="35">
        <v>0</v>
      </c>
      <c r="U151" s="35">
        <v>0</v>
      </c>
    </row>
    <row r="152" spans="1:21" ht="22.5" x14ac:dyDescent="0.25">
      <c r="A152" s="33" t="s">
        <v>275</v>
      </c>
      <c r="B152" s="33" t="s">
        <v>399</v>
      </c>
      <c r="C152" s="33" t="s">
        <v>49</v>
      </c>
      <c r="D152" s="33" t="s">
        <v>189</v>
      </c>
      <c r="E152" s="33" t="s">
        <v>190</v>
      </c>
      <c r="F152" s="33" t="s">
        <v>272</v>
      </c>
      <c r="G152" s="30">
        <v>23255</v>
      </c>
      <c r="H152" s="31">
        <f t="shared" si="2"/>
        <v>0.44</v>
      </c>
      <c r="I152" s="30">
        <v>43647</v>
      </c>
      <c r="J152" s="35">
        <v>11</v>
      </c>
      <c r="K152" s="36">
        <v>100</v>
      </c>
      <c r="L152" s="36">
        <v>96</v>
      </c>
      <c r="M152" s="35">
        <v>56</v>
      </c>
      <c r="N152" s="35">
        <v>77</v>
      </c>
      <c r="O152" s="37">
        <v>83</v>
      </c>
      <c r="P152" s="36">
        <v>80</v>
      </c>
      <c r="Q152" s="35">
        <v>25</v>
      </c>
      <c r="R152" s="35">
        <v>0</v>
      </c>
      <c r="S152" s="35">
        <v>0</v>
      </c>
      <c r="T152" s="35">
        <v>0</v>
      </c>
      <c r="U152" s="35">
        <v>0</v>
      </c>
    </row>
    <row r="153" spans="1:21" ht="22.5" x14ac:dyDescent="0.25">
      <c r="A153" s="33" t="s">
        <v>275</v>
      </c>
      <c r="B153" s="33" t="s">
        <v>399</v>
      </c>
      <c r="C153" s="33" t="s">
        <v>49</v>
      </c>
      <c r="D153" s="33" t="s">
        <v>194</v>
      </c>
      <c r="E153" s="33" t="s">
        <v>190</v>
      </c>
      <c r="F153" s="33" t="s">
        <v>272</v>
      </c>
      <c r="G153" s="30">
        <v>23255</v>
      </c>
      <c r="H153" s="31">
        <f t="shared" si="2"/>
        <v>0.44</v>
      </c>
      <c r="I153" s="30">
        <v>43647</v>
      </c>
      <c r="J153" s="35">
        <v>11</v>
      </c>
      <c r="K153" s="36">
        <v>100</v>
      </c>
      <c r="L153" s="36">
        <v>96</v>
      </c>
      <c r="M153" s="35">
        <v>56</v>
      </c>
      <c r="N153" s="35">
        <v>77</v>
      </c>
      <c r="O153" s="37">
        <v>83</v>
      </c>
      <c r="P153" s="36">
        <v>80</v>
      </c>
      <c r="Q153" s="35">
        <v>25</v>
      </c>
      <c r="R153" s="35">
        <v>0</v>
      </c>
      <c r="S153" s="35">
        <v>0</v>
      </c>
      <c r="T153" s="35">
        <v>0</v>
      </c>
      <c r="U153" s="35">
        <v>0</v>
      </c>
    </row>
    <row r="154" spans="1:21" x14ac:dyDescent="0.25">
      <c r="A154" s="33" t="s">
        <v>275</v>
      </c>
      <c r="B154" s="33" t="s">
        <v>399</v>
      </c>
      <c r="C154" s="33" t="s">
        <v>49</v>
      </c>
      <c r="D154" s="33" t="s">
        <v>192</v>
      </c>
      <c r="E154" s="33" t="s">
        <v>190</v>
      </c>
      <c r="F154" s="33"/>
      <c r="G154" s="30">
        <v>41730</v>
      </c>
      <c r="H154" s="31">
        <f t="shared" si="2"/>
        <v>0.44</v>
      </c>
      <c r="I154" s="30">
        <v>43647</v>
      </c>
      <c r="J154" s="35">
        <v>11</v>
      </c>
      <c r="K154" s="36">
        <v>100</v>
      </c>
      <c r="L154" s="36">
        <v>96</v>
      </c>
      <c r="M154" s="35">
        <v>56</v>
      </c>
      <c r="N154" s="35">
        <v>77</v>
      </c>
      <c r="O154" s="37">
        <v>83</v>
      </c>
      <c r="P154" s="36">
        <v>80</v>
      </c>
      <c r="Q154" s="35">
        <v>25</v>
      </c>
      <c r="R154" s="35">
        <v>0</v>
      </c>
      <c r="S154" s="35">
        <v>0</v>
      </c>
      <c r="T154" s="35">
        <v>0</v>
      </c>
      <c r="U154" s="35">
        <v>0</v>
      </c>
    </row>
    <row r="155" spans="1:21" ht="22.5" x14ac:dyDescent="0.25">
      <c r="A155" s="33" t="s">
        <v>466</v>
      </c>
      <c r="B155" s="33" t="s">
        <v>399</v>
      </c>
      <c r="C155" s="33" t="s">
        <v>49</v>
      </c>
      <c r="D155" s="33" t="s">
        <v>189</v>
      </c>
      <c r="E155" s="33" t="s">
        <v>190</v>
      </c>
      <c r="F155" s="33" t="s">
        <v>272</v>
      </c>
      <c r="G155" s="30">
        <v>37073</v>
      </c>
      <c r="H155" s="31">
        <f t="shared" si="2"/>
        <v>0.95916666666666672</v>
      </c>
      <c r="I155" s="30">
        <v>43800</v>
      </c>
      <c r="J155" s="36">
        <v>98</v>
      </c>
      <c r="K155" s="36">
        <v>98</v>
      </c>
      <c r="L155" s="36">
        <v>94</v>
      </c>
      <c r="M155" s="36">
        <v>97</v>
      </c>
      <c r="N155" s="37">
        <v>88</v>
      </c>
      <c r="O155" s="36">
        <v>94</v>
      </c>
      <c r="P155" s="36">
        <v>96</v>
      </c>
      <c r="Q155" s="36">
        <v>100</v>
      </c>
      <c r="R155" s="36">
        <v>93</v>
      </c>
      <c r="S155" s="36">
        <v>95</v>
      </c>
      <c r="T155" s="36">
        <v>100</v>
      </c>
      <c r="U155" s="36">
        <v>98</v>
      </c>
    </row>
    <row r="156" spans="1:21" ht="22.5" x14ac:dyDescent="0.25">
      <c r="A156" s="33" t="s">
        <v>466</v>
      </c>
      <c r="B156" s="33" t="s">
        <v>399</v>
      </c>
      <c r="C156" s="33" t="s">
        <v>49</v>
      </c>
      <c r="D156" s="33" t="s">
        <v>194</v>
      </c>
      <c r="E156" s="33" t="s">
        <v>190</v>
      </c>
      <c r="F156" s="33" t="s">
        <v>272</v>
      </c>
      <c r="G156" s="30">
        <v>37073</v>
      </c>
      <c r="H156" s="31">
        <f t="shared" si="2"/>
        <v>0.95916666666666672</v>
      </c>
      <c r="I156" s="30">
        <v>43800</v>
      </c>
      <c r="J156" s="36">
        <v>98</v>
      </c>
      <c r="K156" s="36">
        <v>98</v>
      </c>
      <c r="L156" s="36">
        <v>94</v>
      </c>
      <c r="M156" s="36">
        <v>97</v>
      </c>
      <c r="N156" s="37">
        <v>88</v>
      </c>
      <c r="O156" s="36">
        <v>94</v>
      </c>
      <c r="P156" s="36">
        <v>96</v>
      </c>
      <c r="Q156" s="36">
        <v>100</v>
      </c>
      <c r="R156" s="36">
        <v>93</v>
      </c>
      <c r="S156" s="36">
        <v>95</v>
      </c>
      <c r="T156" s="36">
        <v>100</v>
      </c>
      <c r="U156" s="36">
        <v>98</v>
      </c>
    </row>
    <row r="157" spans="1:21" x14ac:dyDescent="0.25">
      <c r="A157" s="33" t="s">
        <v>466</v>
      </c>
      <c r="B157" s="33" t="s">
        <v>399</v>
      </c>
      <c r="C157" s="33" t="s">
        <v>49</v>
      </c>
      <c r="D157" s="33" t="s">
        <v>192</v>
      </c>
      <c r="E157" s="33" t="s">
        <v>190</v>
      </c>
      <c r="F157" s="33"/>
      <c r="G157" s="30">
        <v>41244</v>
      </c>
      <c r="H157" s="31">
        <f t="shared" si="2"/>
        <v>0.95916666666666672</v>
      </c>
      <c r="I157" s="30">
        <v>43800</v>
      </c>
      <c r="J157" s="36">
        <v>98</v>
      </c>
      <c r="K157" s="36">
        <v>98</v>
      </c>
      <c r="L157" s="36">
        <v>94</v>
      </c>
      <c r="M157" s="36">
        <v>97</v>
      </c>
      <c r="N157" s="37">
        <v>88</v>
      </c>
      <c r="O157" s="36">
        <v>94</v>
      </c>
      <c r="P157" s="36">
        <v>96</v>
      </c>
      <c r="Q157" s="36">
        <v>100</v>
      </c>
      <c r="R157" s="36">
        <v>93</v>
      </c>
      <c r="S157" s="36">
        <v>95</v>
      </c>
      <c r="T157" s="36">
        <v>100</v>
      </c>
      <c r="U157" s="36">
        <v>98</v>
      </c>
    </row>
    <row r="158" spans="1:21" ht="22.5" x14ac:dyDescent="0.25">
      <c r="A158" s="33" t="s">
        <v>466</v>
      </c>
      <c r="B158" s="33" t="s">
        <v>399</v>
      </c>
      <c r="C158" s="33" t="s">
        <v>49</v>
      </c>
      <c r="D158" s="33" t="s">
        <v>189</v>
      </c>
      <c r="E158" s="33" t="s">
        <v>190</v>
      </c>
      <c r="F158" s="33" t="s">
        <v>272</v>
      </c>
      <c r="G158" s="30">
        <v>41122</v>
      </c>
      <c r="H158" s="31">
        <f t="shared" si="2"/>
        <v>0.97666666666666668</v>
      </c>
      <c r="I158" s="30">
        <v>43800</v>
      </c>
      <c r="J158" s="36">
        <v>99</v>
      </c>
      <c r="K158" s="36">
        <v>99</v>
      </c>
      <c r="L158" s="36">
        <v>98</v>
      </c>
      <c r="M158" s="36">
        <v>98</v>
      </c>
      <c r="N158" s="36">
        <v>98</v>
      </c>
      <c r="O158" s="36">
        <v>95</v>
      </c>
      <c r="P158" s="36">
        <v>97</v>
      </c>
      <c r="Q158" s="36">
        <v>100</v>
      </c>
      <c r="R158" s="36">
        <v>93</v>
      </c>
      <c r="S158" s="36">
        <v>97</v>
      </c>
      <c r="T158" s="36">
        <v>100</v>
      </c>
      <c r="U158" s="36">
        <v>98</v>
      </c>
    </row>
    <row r="159" spans="1:21" ht="22.5" x14ac:dyDescent="0.25">
      <c r="A159" s="33" t="s">
        <v>278</v>
      </c>
      <c r="B159" s="33" t="s">
        <v>375</v>
      </c>
      <c r="C159" s="33" t="s">
        <v>40</v>
      </c>
      <c r="D159" s="33" t="s">
        <v>189</v>
      </c>
      <c r="E159" s="33" t="s">
        <v>190</v>
      </c>
      <c r="F159" s="33" t="s">
        <v>279</v>
      </c>
      <c r="G159" s="30">
        <v>41395</v>
      </c>
      <c r="H159" s="31">
        <f t="shared" si="2"/>
        <v>0</v>
      </c>
      <c r="I159" s="30"/>
      <c r="J159" s="35">
        <v>0</v>
      </c>
      <c r="K159" s="35">
        <v>0</v>
      </c>
      <c r="L159" s="35">
        <v>0</v>
      </c>
      <c r="M159" s="35">
        <v>0</v>
      </c>
      <c r="N159" s="35">
        <v>0</v>
      </c>
      <c r="O159" s="35">
        <v>0</v>
      </c>
      <c r="P159" s="35">
        <v>0</v>
      </c>
      <c r="Q159" s="35">
        <v>0</v>
      </c>
      <c r="R159" s="35">
        <v>0</v>
      </c>
      <c r="S159" s="35">
        <v>0</v>
      </c>
      <c r="T159" s="35">
        <v>0</v>
      </c>
      <c r="U159" s="35">
        <v>0</v>
      </c>
    </row>
    <row r="160" spans="1:21" ht="22.5" x14ac:dyDescent="0.25">
      <c r="A160" s="33" t="s">
        <v>278</v>
      </c>
      <c r="B160" s="33" t="s">
        <v>375</v>
      </c>
      <c r="C160" s="33" t="s">
        <v>40</v>
      </c>
      <c r="D160" s="33" t="s">
        <v>194</v>
      </c>
      <c r="E160" s="33" t="s">
        <v>190</v>
      </c>
      <c r="F160" s="33" t="s">
        <v>279</v>
      </c>
      <c r="G160" s="30">
        <v>41395</v>
      </c>
      <c r="H160" s="31">
        <f t="shared" si="2"/>
        <v>0</v>
      </c>
      <c r="I160" s="30"/>
      <c r="J160" s="35">
        <v>0</v>
      </c>
      <c r="K160" s="35">
        <v>0</v>
      </c>
      <c r="L160" s="35">
        <v>0</v>
      </c>
      <c r="M160" s="35">
        <v>0</v>
      </c>
      <c r="N160" s="35">
        <v>0</v>
      </c>
      <c r="O160" s="35">
        <v>0</v>
      </c>
      <c r="P160" s="35">
        <v>0</v>
      </c>
      <c r="Q160" s="35">
        <v>0</v>
      </c>
      <c r="R160" s="35">
        <v>0</v>
      </c>
      <c r="S160" s="35">
        <v>0</v>
      </c>
      <c r="T160" s="35">
        <v>0</v>
      </c>
      <c r="U160" s="35">
        <v>0</v>
      </c>
    </row>
    <row r="161" spans="1:21" x14ac:dyDescent="0.25">
      <c r="A161" s="33" t="s">
        <v>278</v>
      </c>
      <c r="B161" s="33" t="s">
        <v>375</v>
      </c>
      <c r="C161" s="33" t="s">
        <v>40</v>
      </c>
      <c r="D161" s="33" t="s">
        <v>192</v>
      </c>
      <c r="E161" s="33" t="s">
        <v>190</v>
      </c>
      <c r="F161" s="33"/>
      <c r="G161" s="30">
        <v>41548</v>
      </c>
      <c r="H161" s="31">
        <f t="shared" si="2"/>
        <v>0</v>
      </c>
      <c r="I161" s="30"/>
      <c r="J161" s="35">
        <v>0</v>
      </c>
      <c r="K161" s="35">
        <v>0</v>
      </c>
      <c r="L161" s="35">
        <v>0</v>
      </c>
      <c r="M161" s="35">
        <v>0</v>
      </c>
      <c r="N161" s="35">
        <v>0</v>
      </c>
      <c r="O161" s="35">
        <v>0</v>
      </c>
      <c r="P161" s="35">
        <v>0</v>
      </c>
      <c r="Q161" s="35">
        <v>0</v>
      </c>
      <c r="R161" s="35">
        <v>0</v>
      </c>
      <c r="S161" s="35">
        <v>0</v>
      </c>
      <c r="T161" s="35">
        <v>0</v>
      </c>
      <c r="U161" s="35">
        <v>0</v>
      </c>
    </row>
    <row r="162" spans="1:21" ht="22.5" x14ac:dyDescent="0.25">
      <c r="A162" s="33" t="s">
        <v>280</v>
      </c>
      <c r="B162" s="33" t="s">
        <v>375</v>
      </c>
      <c r="C162" s="33" t="s">
        <v>40</v>
      </c>
      <c r="D162" s="33" t="s">
        <v>189</v>
      </c>
      <c r="E162" s="33" t="s">
        <v>190</v>
      </c>
      <c r="F162" s="33" t="s">
        <v>281</v>
      </c>
      <c r="G162" s="30">
        <v>41426</v>
      </c>
      <c r="H162" s="31">
        <f t="shared" si="2"/>
        <v>8.3333333333333328E-4</v>
      </c>
      <c r="I162" s="30"/>
      <c r="J162" s="35">
        <v>0</v>
      </c>
      <c r="K162" s="35">
        <v>0</v>
      </c>
      <c r="L162" s="35">
        <v>1</v>
      </c>
      <c r="M162" s="35">
        <v>0</v>
      </c>
      <c r="N162" s="35">
        <v>0</v>
      </c>
      <c r="O162" s="35">
        <v>0</v>
      </c>
      <c r="P162" s="35">
        <v>0</v>
      </c>
      <c r="Q162" s="35">
        <v>0</v>
      </c>
      <c r="R162" s="35">
        <v>0</v>
      </c>
      <c r="S162" s="35">
        <v>0</v>
      </c>
      <c r="T162" s="35">
        <v>0</v>
      </c>
      <c r="U162" s="35">
        <v>0</v>
      </c>
    </row>
    <row r="163" spans="1:21" ht="22.5" x14ac:dyDescent="0.25">
      <c r="A163" s="33" t="s">
        <v>280</v>
      </c>
      <c r="B163" s="33" t="s">
        <v>375</v>
      </c>
      <c r="C163" s="33" t="s">
        <v>40</v>
      </c>
      <c r="D163" s="33" t="s">
        <v>194</v>
      </c>
      <c r="E163" s="33" t="s">
        <v>190</v>
      </c>
      <c r="F163" s="33" t="s">
        <v>281</v>
      </c>
      <c r="G163" s="30">
        <v>41426</v>
      </c>
      <c r="H163" s="31">
        <f t="shared" si="2"/>
        <v>8.3333333333333328E-4</v>
      </c>
      <c r="I163" s="30"/>
      <c r="J163" s="35">
        <v>0</v>
      </c>
      <c r="K163" s="35">
        <v>0</v>
      </c>
      <c r="L163" s="35">
        <v>1</v>
      </c>
      <c r="M163" s="35">
        <v>0</v>
      </c>
      <c r="N163" s="35">
        <v>0</v>
      </c>
      <c r="O163" s="35">
        <v>0</v>
      </c>
      <c r="P163" s="35">
        <v>0</v>
      </c>
      <c r="Q163" s="35">
        <v>0</v>
      </c>
      <c r="R163" s="35">
        <v>0</v>
      </c>
      <c r="S163" s="35">
        <v>0</v>
      </c>
      <c r="T163" s="35">
        <v>0</v>
      </c>
      <c r="U163" s="35">
        <v>0</v>
      </c>
    </row>
    <row r="164" spans="1:21" x14ac:dyDescent="0.25">
      <c r="A164" s="33" t="s">
        <v>280</v>
      </c>
      <c r="B164" s="33" t="s">
        <v>375</v>
      </c>
      <c r="C164" s="33" t="s">
        <v>40</v>
      </c>
      <c r="D164" s="33" t="s">
        <v>192</v>
      </c>
      <c r="E164" s="33" t="s">
        <v>190</v>
      </c>
      <c r="F164" s="33"/>
      <c r="G164" s="30">
        <v>41699</v>
      </c>
      <c r="H164" s="31">
        <f t="shared" si="2"/>
        <v>8.3333333333333328E-4</v>
      </c>
      <c r="I164" s="30"/>
      <c r="J164" s="35">
        <v>0</v>
      </c>
      <c r="K164" s="35">
        <v>0</v>
      </c>
      <c r="L164" s="35">
        <v>1</v>
      </c>
      <c r="M164" s="35">
        <v>0</v>
      </c>
      <c r="N164" s="35">
        <v>0</v>
      </c>
      <c r="O164" s="35">
        <v>0</v>
      </c>
      <c r="P164" s="35">
        <v>0</v>
      </c>
      <c r="Q164" s="35">
        <v>0</v>
      </c>
      <c r="R164" s="35">
        <v>0</v>
      </c>
      <c r="S164" s="35">
        <v>0</v>
      </c>
      <c r="T164" s="35">
        <v>0</v>
      </c>
      <c r="U164" s="35">
        <v>0</v>
      </c>
    </row>
    <row r="165" spans="1:21" ht="22.5" x14ac:dyDescent="0.25">
      <c r="A165" s="33" t="s">
        <v>282</v>
      </c>
      <c r="B165" s="33" t="s">
        <v>375</v>
      </c>
      <c r="C165" s="33" t="s">
        <v>40</v>
      </c>
      <c r="D165" s="33" t="s">
        <v>189</v>
      </c>
      <c r="E165" s="33" t="s">
        <v>190</v>
      </c>
      <c r="F165" s="33" t="s">
        <v>283</v>
      </c>
      <c r="G165" s="30">
        <v>41426</v>
      </c>
      <c r="H165" s="31">
        <f t="shared" si="2"/>
        <v>0.36916666666666664</v>
      </c>
      <c r="I165" s="30"/>
      <c r="J165" s="35">
        <v>0</v>
      </c>
      <c r="K165" s="35">
        <v>0</v>
      </c>
      <c r="L165" s="35">
        <v>0</v>
      </c>
      <c r="M165" s="35">
        <v>0</v>
      </c>
      <c r="N165" s="35">
        <v>0</v>
      </c>
      <c r="O165" s="35">
        <v>1</v>
      </c>
      <c r="P165" s="35">
        <v>62</v>
      </c>
      <c r="Q165" s="35">
        <v>78</v>
      </c>
      <c r="R165" s="35">
        <v>78</v>
      </c>
      <c r="S165" s="35">
        <v>77</v>
      </c>
      <c r="T165" s="35">
        <v>77</v>
      </c>
      <c r="U165" s="35">
        <v>70</v>
      </c>
    </row>
    <row r="166" spans="1:21" ht="22.5" x14ac:dyDescent="0.25">
      <c r="A166" s="33" t="s">
        <v>282</v>
      </c>
      <c r="B166" s="33" t="s">
        <v>375</v>
      </c>
      <c r="C166" s="33" t="s">
        <v>40</v>
      </c>
      <c r="D166" s="33" t="s">
        <v>194</v>
      </c>
      <c r="E166" s="33" t="s">
        <v>190</v>
      </c>
      <c r="F166" s="33" t="s">
        <v>283</v>
      </c>
      <c r="G166" s="30">
        <v>41426</v>
      </c>
      <c r="H166" s="31">
        <f t="shared" si="2"/>
        <v>0.36916666666666664</v>
      </c>
      <c r="I166" s="30"/>
      <c r="J166" s="35">
        <v>0</v>
      </c>
      <c r="K166" s="35">
        <v>0</v>
      </c>
      <c r="L166" s="35">
        <v>0</v>
      </c>
      <c r="M166" s="35">
        <v>0</v>
      </c>
      <c r="N166" s="35">
        <v>0</v>
      </c>
      <c r="O166" s="35">
        <v>1</v>
      </c>
      <c r="P166" s="35">
        <v>62</v>
      </c>
      <c r="Q166" s="35">
        <v>78</v>
      </c>
      <c r="R166" s="35">
        <v>78</v>
      </c>
      <c r="S166" s="35">
        <v>77</v>
      </c>
      <c r="T166" s="35">
        <v>77</v>
      </c>
      <c r="U166" s="35">
        <v>70</v>
      </c>
    </row>
    <row r="167" spans="1:21" x14ac:dyDescent="0.25">
      <c r="A167" s="33" t="s">
        <v>467</v>
      </c>
      <c r="B167" s="33" t="s">
        <v>375</v>
      </c>
      <c r="C167" s="33" t="s">
        <v>40</v>
      </c>
      <c r="D167" s="33" t="s">
        <v>189</v>
      </c>
      <c r="E167" s="33" t="s">
        <v>190</v>
      </c>
      <c r="F167" s="33" t="s">
        <v>231</v>
      </c>
      <c r="G167" s="30">
        <v>41760</v>
      </c>
      <c r="H167" s="31">
        <f t="shared" si="2"/>
        <v>0.50249999999999995</v>
      </c>
      <c r="I167" s="30">
        <v>43647</v>
      </c>
      <c r="J167" s="35">
        <v>11</v>
      </c>
      <c r="K167" s="36">
        <v>100</v>
      </c>
      <c r="L167" s="36">
        <v>99</v>
      </c>
      <c r="M167" s="35">
        <v>46</v>
      </c>
      <c r="N167" s="36">
        <v>94</v>
      </c>
      <c r="O167" s="37">
        <v>86</v>
      </c>
      <c r="P167" s="37">
        <v>89</v>
      </c>
      <c r="Q167" s="35">
        <v>55</v>
      </c>
      <c r="R167" s="35">
        <v>11</v>
      </c>
      <c r="S167" s="35">
        <v>3</v>
      </c>
      <c r="T167" s="35">
        <v>8</v>
      </c>
      <c r="U167" s="35">
        <v>1</v>
      </c>
    </row>
    <row r="168" spans="1:21" x14ac:dyDescent="0.25">
      <c r="A168" s="33" t="s">
        <v>467</v>
      </c>
      <c r="B168" s="33" t="s">
        <v>375</v>
      </c>
      <c r="C168" s="33" t="s">
        <v>40</v>
      </c>
      <c r="D168" s="33" t="s">
        <v>192</v>
      </c>
      <c r="E168" s="33" t="s">
        <v>190</v>
      </c>
      <c r="F168" s="33"/>
      <c r="G168" s="30">
        <v>41671</v>
      </c>
      <c r="H168" s="31">
        <f t="shared" si="2"/>
        <v>0.77416666666666667</v>
      </c>
      <c r="I168" s="30">
        <v>43800</v>
      </c>
      <c r="J168" s="35">
        <v>11</v>
      </c>
      <c r="K168" s="36">
        <v>100</v>
      </c>
      <c r="L168" s="36">
        <v>99</v>
      </c>
      <c r="M168" s="35">
        <v>46</v>
      </c>
      <c r="N168" s="36">
        <v>94</v>
      </c>
      <c r="O168" s="37">
        <v>86</v>
      </c>
      <c r="P168" s="37">
        <v>89</v>
      </c>
      <c r="Q168" s="35">
        <v>55</v>
      </c>
      <c r="R168" s="36">
        <v>91</v>
      </c>
      <c r="S168" s="36">
        <v>91</v>
      </c>
      <c r="T168" s="37">
        <v>86</v>
      </c>
      <c r="U168" s="37">
        <v>81</v>
      </c>
    </row>
    <row r="169" spans="1:21" ht="33.75" x14ac:dyDescent="0.25">
      <c r="A169" s="33" t="s">
        <v>468</v>
      </c>
      <c r="B169" s="33" t="s">
        <v>376</v>
      </c>
      <c r="C169" s="33" t="s">
        <v>40</v>
      </c>
      <c r="D169" s="33" t="s">
        <v>189</v>
      </c>
      <c r="E169" s="33" t="s">
        <v>190</v>
      </c>
      <c r="F169" s="33" t="s">
        <v>286</v>
      </c>
      <c r="G169" s="30">
        <v>41426</v>
      </c>
      <c r="H169" s="31">
        <f t="shared" si="2"/>
        <v>0</v>
      </c>
      <c r="I169" s="30"/>
      <c r="J169" s="35">
        <v>0</v>
      </c>
      <c r="K169" s="35">
        <v>0</v>
      </c>
      <c r="L169" s="35">
        <v>0</v>
      </c>
      <c r="M169" s="35">
        <v>0</v>
      </c>
      <c r="N169" s="35">
        <v>0</v>
      </c>
      <c r="O169" s="35">
        <v>0</v>
      </c>
      <c r="P169" s="35">
        <v>0</v>
      </c>
      <c r="Q169" s="35">
        <v>0</v>
      </c>
      <c r="R169" s="35">
        <v>0</v>
      </c>
      <c r="S169" s="35">
        <v>0</v>
      </c>
      <c r="T169" s="35">
        <v>0</v>
      </c>
      <c r="U169" s="35">
        <v>0</v>
      </c>
    </row>
    <row r="170" spans="1:21" ht="33.75" x14ac:dyDescent="0.25">
      <c r="A170" s="33" t="s">
        <v>468</v>
      </c>
      <c r="B170" s="33" t="s">
        <v>376</v>
      </c>
      <c r="C170" s="33" t="s">
        <v>40</v>
      </c>
      <c r="D170" s="33" t="s">
        <v>194</v>
      </c>
      <c r="E170" s="33" t="s">
        <v>190</v>
      </c>
      <c r="F170" s="33" t="s">
        <v>286</v>
      </c>
      <c r="G170" s="30">
        <v>41426</v>
      </c>
      <c r="H170" s="31">
        <f t="shared" si="2"/>
        <v>0</v>
      </c>
      <c r="I170" s="30"/>
      <c r="J170" s="35">
        <v>0</v>
      </c>
      <c r="K170" s="35">
        <v>0</v>
      </c>
      <c r="L170" s="35">
        <v>0</v>
      </c>
      <c r="M170" s="35">
        <v>0</v>
      </c>
      <c r="N170" s="35">
        <v>0</v>
      </c>
      <c r="O170" s="35">
        <v>0</v>
      </c>
      <c r="P170" s="35">
        <v>0</v>
      </c>
      <c r="Q170" s="35">
        <v>0</v>
      </c>
      <c r="R170" s="35">
        <v>0</v>
      </c>
      <c r="S170" s="35">
        <v>0</v>
      </c>
      <c r="T170" s="35">
        <v>0</v>
      </c>
      <c r="U170" s="35">
        <v>0</v>
      </c>
    </row>
    <row r="171" spans="1:21" x14ac:dyDescent="0.25">
      <c r="A171" s="33" t="s">
        <v>468</v>
      </c>
      <c r="B171" s="33" t="s">
        <v>376</v>
      </c>
      <c r="C171" s="33" t="s">
        <v>40</v>
      </c>
      <c r="D171" s="33" t="s">
        <v>192</v>
      </c>
      <c r="E171" s="33" t="s">
        <v>190</v>
      </c>
      <c r="F171" s="33"/>
      <c r="G171" s="30">
        <v>41426</v>
      </c>
      <c r="H171" s="31">
        <f t="shared" si="2"/>
        <v>0</v>
      </c>
      <c r="I171" s="30"/>
      <c r="J171" s="35">
        <v>0</v>
      </c>
      <c r="K171" s="35">
        <v>0</v>
      </c>
      <c r="L171" s="35">
        <v>0</v>
      </c>
      <c r="M171" s="35">
        <v>0</v>
      </c>
      <c r="N171" s="35">
        <v>0</v>
      </c>
      <c r="O171" s="35">
        <v>0</v>
      </c>
      <c r="P171" s="35">
        <v>0</v>
      </c>
      <c r="Q171" s="35">
        <v>0</v>
      </c>
      <c r="R171" s="35">
        <v>0</v>
      </c>
      <c r="S171" s="35">
        <v>0</v>
      </c>
      <c r="T171" s="35">
        <v>0</v>
      </c>
      <c r="U171" s="35">
        <v>0</v>
      </c>
    </row>
    <row r="172" spans="1:21" x14ac:dyDescent="0.25">
      <c r="A172" s="33" t="s">
        <v>468</v>
      </c>
      <c r="B172" s="33" t="s">
        <v>376</v>
      </c>
      <c r="C172" s="33" t="s">
        <v>40</v>
      </c>
      <c r="D172" s="33" t="s">
        <v>189</v>
      </c>
      <c r="E172" s="33" t="s">
        <v>190</v>
      </c>
      <c r="F172" s="33" t="s">
        <v>231</v>
      </c>
      <c r="G172" s="30">
        <v>23043</v>
      </c>
      <c r="H172" s="31">
        <f t="shared" si="2"/>
        <v>0.53666666666666663</v>
      </c>
      <c r="I172" s="30">
        <v>43770</v>
      </c>
      <c r="J172" s="35">
        <v>0</v>
      </c>
      <c r="K172" s="35">
        <v>0</v>
      </c>
      <c r="L172" s="35">
        <v>0</v>
      </c>
      <c r="M172" s="35">
        <v>0</v>
      </c>
      <c r="N172" s="35">
        <v>33</v>
      </c>
      <c r="O172" s="37">
        <v>86</v>
      </c>
      <c r="P172" s="37">
        <v>88</v>
      </c>
      <c r="Q172" s="36">
        <v>94</v>
      </c>
      <c r="R172" s="36">
        <v>91</v>
      </c>
      <c r="S172" s="36">
        <v>90</v>
      </c>
      <c r="T172" s="37">
        <v>84</v>
      </c>
      <c r="U172" s="35">
        <v>78</v>
      </c>
    </row>
    <row r="173" spans="1:21" x14ac:dyDescent="0.25">
      <c r="A173" s="33" t="s">
        <v>468</v>
      </c>
      <c r="B173" s="33" t="s">
        <v>376</v>
      </c>
      <c r="C173" s="33" t="s">
        <v>40</v>
      </c>
      <c r="D173" s="33" t="s">
        <v>192</v>
      </c>
      <c r="E173" s="33" t="s">
        <v>190</v>
      </c>
      <c r="F173" s="33"/>
      <c r="G173" s="30">
        <v>17930</v>
      </c>
      <c r="H173" s="31">
        <f t="shared" si="2"/>
        <v>0.78166666666666673</v>
      </c>
      <c r="I173" s="30">
        <v>43770</v>
      </c>
      <c r="J173" s="35">
        <v>11</v>
      </c>
      <c r="K173" s="36">
        <v>100</v>
      </c>
      <c r="L173" s="36">
        <v>99</v>
      </c>
      <c r="M173" s="35">
        <v>45</v>
      </c>
      <c r="N173" s="35">
        <v>72</v>
      </c>
      <c r="O173" s="37">
        <v>86</v>
      </c>
      <c r="P173" s="37">
        <v>88</v>
      </c>
      <c r="Q173" s="36">
        <v>94</v>
      </c>
      <c r="R173" s="36">
        <v>91</v>
      </c>
      <c r="S173" s="36">
        <v>90</v>
      </c>
      <c r="T173" s="37">
        <v>84</v>
      </c>
      <c r="U173" s="35">
        <v>78</v>
      </c>
    </row>
    <row r="174" spans="1:21" x14ac:dyDescent="0.25">
      <c r="A174" s="33" t="s">
        <v>288</v>
      </c>
      <c r="B174" s="33" t="s">
        <v>381</v>
      </c>
      <c r="C174" s="33" t="s">
        <v>49</v>
      </c>
      <c r="D174" s="33" t="s">
        <v>189</v>
      </c>
      <c r="E174" s="33" t="s">
        <v>190</v>
      </c>
      <c r="F174" s="33" t="s">
        <v>240</v>
      </c>
      <c r="G174" s="30">
        <v>40969</v>
      </c>
      <c r="H174" s="31">
        <f t="shared" si="2"/>
        <v>0.47166666666666662</v>
      </c>
      <c r="I174" s="30">
        <v>43800</v>
      </c>
      <c r="J174" s="35">
        <v>38</v>
      </c>
      <c r="K174" s="35">
        <v>28</v>
      </c>
      <c r="L174" s="35">
        <v>39</v>
      </c>
      <c r="M174" s="35">
        <v>38</v>
      </c>
      <c r="N174" s="35">
        <v>25</v>
      </c>
      <c r="O174" s="35">
        <v>65</v>
      </c>
      <c r="P174" s="35">
        <v>56</v>
      </c>
      <c r="Q174" s="35">
        <v>78</v>
      </c>
      <c r="R174" s="35">
        <v>53</v>
      </c>
      <c r="S174" s="35">
        <v>5</v>
      </c>
      <c r="T174" s="35">
        <v>41</v>
      </c>
      <c r="U174" s="36">
        <v>100</v>
      </c>
    </row>
    <row r="175" spans="1:21" x14ac:dyDescent="0.25">
      <c r="A175" s="33" t="s">
        <v>288</v>
      </c>
      <c r="B175" s="33" t="s">
        <v>381</v>
      </c>
      <c r="C175" s="33" t="s">
        <v>49</v>
      </c>
      <c r="D175" s="33" t="s">
        <v>194</v>
      </c>
      <c r="E175" s="33" t="s">
        <v>190</v>
      </c>
      <c r="F175" s="33" t="s">
        <v>240</v>
      </c>
      <c r="G175" s="30">
        <v>40969</v>
      </c>
      <c r="H175" s="31">
        <f t="shared" si="2"/>
        <v>0.47166666666666662</v>
      </c>
      <c r="I175" s="30">
        <v>43800</v>
      </c>
      <c r="J175" s="35">
        <v>38</v>
      </c>
      <c r="K175" s="35">
        <v>28</v>
      </c>
      <c r="L175" s="35">
        <v>39</v>
      </c>
      <c r="M175" s="35">
        <v>38</v>
      </c>
      <c r="N175" s="35">
        <v>25</v>
      </c>
      <c r="O175" s="35">
        <v>65</v>
      </c>
      <c r="P175" s="35">
        <v>56</v>
      </c>
      <c r="Q175" s="35">
        <v>78</v>
      </c>
      <c r="R175" s="35">
        <v>53</v>
      </c>
      <c r="S175" s="35">
        <v>5</v>
      </c>
      <c r="T175" s="35">
        <v>41</v>
      </c>
      <c r="U175" s="36">
        <v>100</v>
      </c>
    </row>
    <row r="176" spans="1:21" x14ac:dyDescent="0.25">
      <c r="A176" s="33" t="s">
        <v>469</v>
      </c>
      <c r="B176" s="33" t="s">
        <v>381</v>
      </c>
      <c r="C176" s="33" t="s">
        <v>49</v>
      </c>
      <c r="D176" s="33" t="s">
        <v>189</v>
      </c>
      <c r="E176" s="33" t="s">
        <v>190</v>
      </c>
      <c r="F176" s="33" t="s">
        <v>240</v>
      </c>
      <c r="G176" s="30">
        <v>40725</v>
      </c>
      <c r="H176" s="31">
        <f t="shared" si="2"/>
        <v>0.88583333333333325</v>
      </c>
      <c r="I176" s="30">
        <v>43800</v>
      </c>
      <c r="J176" s="35">
        <v>64</v>
      </c>
      <c r="K176" s="36">
        <v>98</v>
      </c>
      <c r="L176" s="35">
        <v>74</v>
      </c>
      <c r="M176" s="35">
        <v>78</v>
      </c>
      <c r="N176" s="35">
        <v>72</v>
      </c>
      <c r="O176" s="36">
        <v>97</v>
      </c>
      <c r="P176" s="36">
        <v>97</v>
      </c>
      <c r="Q176" s="36">
        <v>94</v>
      </c>
      <c r="R176" s="36">
        <v>96</v>
      </c>
      <c r="S176" s="36">
        <v>98</v>
      </c>
      <c r="T176" s="36">
        <v>98</v>
      </c>
      <c r="U176" s="36">
        <v>97</v>
      </c>
    </row>
    <row r="177" spans="1:21" x14ac:dyDescent="0.25">
      <c r="A177" s="33" t="s">
        <v>469</v>
      </c>
      <c r="B177" s="33" t="s">
        <v>381</v>
      </c>
      <c r="C177" s="33" t="s">
        <v>49</v>
      </c>
      <c r="D177" s="33" t="s">
        <v>192</v>
      </c>
      <c r="E177" s="33" t="s">
        <v>190</v>
      </c>
      <c r="F177" s="33"/>
      <c r="G177" s="30">
        <v>40725</v>
      </c>
      <c r="H177" s="31">
        <f t="shared" si="2"/>
        <v>0.88583333333333325</v>
      </c>
      <c r="I177" s="30">
        <v>43800</v>
      </c>
      <c r="J177" s="35">
        <v>64</v>
      </c>
      <c r="K177" s="36">
        <v>98</v>
      </c>
      <c r="L177" s="35">
        <v>74</v>
      </c>
      <c r="M177" s="35">
        <v>78</v>
      </c>
      <c r="N177" s="35">
        <v>72</v>
      </c>
      <c r="O177" s="36">
        <v>97</v>
      </c>
      <c r="P177" s="36">
        <v>97</v>
      </c>
      <c r="Q177" s="36">
        <v>94</v>
      </c>
      <c r="R177" s="36">
        <v>96</v>
      </c>
      <c r="S177" s="36">
        <v>98</v>
      </c>
      <c r="T177" s="36">
        <v>98</v>
      </c>
      <c r="U177" s="36">
        <v>97</v>
      </c>
    </row>
    <row r="178" spans="1:21" x14ac:dyDescent="0.25">
      <c r="A178" s="33" t="s">
        <v>470</v>
      </c>
      <c r="B178" s="33" t="s">
        <v>382</v>
      </c>
      <c r="C178" s="33" t="s">
        <v>49</v>
      </c>
      <c r="D178" s="33" t="s">
        <v>189</v>
      </c>
      <c r="E178" s="33" t="s">
        <v>190</v>
      </c>
      <c r="F178" s="33" t="s">
        <v>291</v>
      </c>
      <c r="G178" s="30">
        <v>41974</v>
      </c>
      <c r="H178" s="31">
        <f t="shared" si="2"/>
        <v>0.66833333333333333</v>
      </c>
      <c r="I178" s="30">
        <v>43647</v>
      </c>
      <c r="J178" s="36">
        <v>98</v>
      </c>
      <c r="K178" s="35">
        <v>74</v>
      </c>
      <c r="L178" s="35">
        <v>72</v>
      </c>
      <c r="M178" s="35">
        <v>57</v>
      </c>
      <c r="N178" s="37">
        <v>88</v>
      </c>
      <c r="O178" s="35">
        <v>68</v>
      </c>
      <c r="P178" s="36">
        <v>93</v>
      </c>
      <c r="Q178" s="35">
        <v>30</v>
      </c>
      <c r="R178" s="35">
        <v>72</v>
      </c>
      <c r="S178" s="35">
        <v>78</v>
      </c>
      <c r="T178" s="35">
        <v>37</v>
      </c>
      <c r="U178" s="35">
        <v>35</v>
      </c>
    </row>
    <row r="179" spans="1:21" x14ac:dyDescent="0.25">
      <c r="A179" s="33" t="s">
        <v>470</v>
      </c>
      <c r="B179" s="33" t="s">
        <v>382</v>
      </c>
      <c r="C179" s="33" t="s">
        <v>49</v>
      </c>
      <c r="D179" s="33" t="s">
        <v>194</v>
      </c>
      <c r="E179" s="33" t="s">
        <v>190</v>
      </c>
      <c r="F179" s="33" t="s">
        <v>291</v>
      </c>
      <c r="G179" s="30">
        <v>41974</v>
      </c>
      <c r="H179" s="31">
        <f t="shared" si="2"/>
        <v>0.66833333333333333</v>
      </c>
      <c r="I179" s="30">
        <v>43647</v>
      </c>
      <c r="J179" s="36">
        <v>98</v>
      </c>
      <c r="K179" s="35">
        <v>74</v>
      </c>
      <c r="L179" s="35">
        <v>72</v>
      </c>
      <c r="M179" s="35">
        <v>57</v>
      </c>
      <c r="N179" s="37">
        <v>88</v>
      </c>
      <c r="O179" s="35">
        <v>68</v>
      </c>
      <c r="P179" s="36">
        <v>93</v>
      </c>
      <c r="Q179" s="35">
        <v>30</v>
      </c>
      <c r="R179" s="35">
        <v>72</v>
      </c>
      <c r="S179" s="35">
        <v>78</v>
      </c>
      <c r="T179" s="35">
        <v>37</v>
      </c>
      <c r="U179" s="35">
        <v>35</v>
      </c>
    </row>
    <row r="180" spans="1:21" x14ac:dyDescent="0.25">
      <c r="A180" s="33" t="s">
        <v>470</v>
      </c>
      <c r="B180" s="33" t="s">
        <v>382</v>
      </c>
      <c r="C180" s="33" t="s">
        <v>49</v>
      </c>
      <c r="D180" s="33" t="s">
        <v>192</v>
      </c>
      <c r="E180" s="33" t="s">
        <v>190</v>
      </c>
      <c r="F180" s="33"/>
      <c r="G180" s="30">
        <v>41974</v>
      </c>
      <c r="H180" s="31">
        <f t="shared" si="2"/>
        <v>0.66833333333333333</v>
      </c>
      <c r="I180" s="30">
        <v>43647</v>
      </c>
      <c r="J180" s="36">
        <v>98</v>
      </c>
      <c r="K180" s="35">
        <v>74</v>
      </c>
      <c r="L180" s="35">
        <v>72</v>
      </c>
      <c r="M180" s="35">
        <v>57</v>
      </c>
      <c r="N180" s="37">
        <v>88</v>
      </c>
      <c r="O180" s="35">
        <v>68</v>
      </c>
      <c r="P180" s="36">
        <v>93</v>
      </c>
      <c r="Q180" s="35">
        <v>30</v>
      </c>
      <c r="R180" s="35">
        <v>72</v>
      </c>
      <c r="S180" s="35">
        <v>78</v>
      </c>
      <c r="T180" s="35">
        <v>37</v>
      </c>
      <c r="U180" s="35">
        <v>35</v>
      </c>
    </row>
    <row r="181" spans="1:21" x14ac:dyDescent="0.25">
      <c r="A181" s="33" t="s">
        <v>470</v>
      </c>
      <c r="B181" s="33" t="s">
        <v>382</v>
      </c>
      <c r="C181" s="33" t="s">
        <v>49</v>
      </c>
      <c r="D181" s="33" t="s">
        <v>189</v>
      </c>
      <c r="E181" s="33" t="s">
        <v>190</v>
      </c>
      <c r="F181" s="33" t="s">
        <v>291</v>
      </c>
      <c r="G181" s="30">
        <v>41365</v>
      </c>
      <c r="H181" s="31">
        <f t="shared" si="2"/>
        <v>0.72499999999999998</v>
      </c>
      <c r="I181" s="30">
        <v>43770</v>
      </c>
      <c r="J181" s="37">
        <v>87</v>
      </c>
      <c r="K181" s="37">
        <v>84</v>
      </c>
      <c r="L181" s="35">
        <v>79</v>
      </c>
      <c r="M181" s="35">
        <v>77</v>
      </c>
      <c r="N181" s="35">
        <v>79</v>
      </c>
      <c r="O181" s="35">
        <v>72</v>
      </c>
      <c r="P181" s="35">
        <v>69</v>
      </c>
      <c r="Q181" s="35">
        <v>71</v>
      </c>
      <c r="R181" s="37">
        <v>85</v>
      </c>
      <c r="S181" s="35">
        <v>75</v>
      </c>
      <c r="T181" s="37">
        <v>81</v>
      </c>
      <c r="U181" s="35">
        <v>11</v>
      </c>
    </row>
    <row r="182" spans="1:21" ht="22.5" x14ac:dyDescent="0.25">
      <c r="A182" s="33" t="s">
        <v>293</v>
      </c>
      <c r="B182" s="33" t="s">
        <v>382</v>
      </c>
      <c r="C182" s="33" t="s">
        <v>49</v>
      </c>
      <c r="D182" s="33" t="s">
        <v>189</v>
      </c>
      <c r="E182" s="33" t="s">
        <v>190</v>
      </c>
      <c r="F182" s="33" t="s">
        <v>294</v>
      </c>
      <c r="G182" s="30">
        <v>41974</v>
      </c>
      <c r="H182" s="31">
        <f t="shared" si="2"/>
        <v>0.73583333333333334</v>
      </c>
      <c r="I182" s="30">
        <v>43709</v>
      </c>
      <c r="J182" s="35">
        <v>61</v>
      </c>
      <c r="K182" s="35">
        <v>66</v>
      </c>
      <c r="L182" s="35">
        <v>48</v>
      </c>
      <c r="M182" s="37">
        <v>88</v>
      </c>
      <c r="N182" s="36">
        <v>92</v>
      </c>
      <c r="O182" s="35">
        <v>74</v>
      </c>
      <c r="P182" s="36">
        <v>93</v>
      </c>
      <c r="Q182" s="35">
        <v>78</v>
      </c>
      <c r="R182" s="37">
        <v>84</v>
      </c>
      <c r="S182" s="35">
        <v>69</v>
      </c>
      <c r="T182" s="35">
        <v>66</v>
      </c>
      <c r="U182" s="35">
        <v>64</v>
      </c>
    </row>
    <row r="183" spans="1:21" ht="22.5" x14ac:dyDescent="0.25">
      <c r="A183" s="33" t="s">
        <v>293</v>
      </c>
      <c r="B183" s="33" t="s">
        <v>382</v>
      </c>
      <c r="C183" s="33" t="s">
        <v>49</v>
      </c>
      <c r="D183" s="33" t="s">
        <v>194</v>
      </c>
      <c r="E183" s="33" t="s">
        <v>190</v>
      </c>
      <c r="F183" s="33" t="s">
        <v>294</v>
      </c>
      <c r="G183" s="30">
        <v>41974</v>
      </c>
      <c r="H183" s="31">
        <f t="shared" si="2"/>
        <v>0.73583333333333334</v>
      </c>
      <c r="I183" s="30">
        <v>43709</v>
      </c>
      <c r="J183" s="35">
        <v>61</v>
      </c>
      <c r="K183" s="35">
        <v>66</v>
      </c>
      <c r="L183" s="35">
        <v>48</v>
      </c>
      <c r="M183" s="37">
        <v>88</v>
      </c>
      <c r="N183" s="36">
        <v>92</v>
      </c>
      <c r="O183" s="35">
        <v>74</v>
      </c>
      <c r="P183" s="36">
        <v>93</v>
      </c>
      <c r="Q183" s="35">
        <v>78</v>
      </c>
      <c r="R183" s="37">
        <v>84</v>
      </c>
      <c r="S183" s="35">
        <v>69</v>
      </c>
      <c r="T183" s="35">
        <v>66</v>
      </c>
      <c r="U183" s="35">
        <v>64</v>
      </c>
    </row>
    <row r="184" spans="1:21" x14ac:dyDescent="0.25">
      <c r="A184" s="33" t="s">
        <v>293</v>
      </c>
      <c r="B184" s="33" t="s">
        <v>382</v>
      </c>
      <c r="C184" s="33" t="s">
        <v>49</v>
      </c>
      <c r="D184" s="33" t="s">
        <v>192</v>
      </c>
      <c r="E184" s="33" t="s">
        <v>190</v>
      </c>
      <c r="F184" s="33"/>
      <c r="G184" s="30">
        <v>41974</v>
      </c>
      <c r="H184" s="31">
        <f t="shared" si="2"/>
        <v>0.73583333333333334</v>
      </c>
      <c r="I184" s="30">
        <v>43709</v>
      </c>
      <c r="J184" s="35">
        <v>61</v>
      </c>
      <c r="K184" s="35">
        <v>66</v>
      </c>
      <c r="L184" s="35">
        <v>48</v>
      </c>
      <c r="M184" s="37">
        <v>88</v>
      </c>
      <c r="N184" s="36">
        <v>92</v>
      </c>
      <c r="O184" s="35">
        <v>74</v>
      </c>
      <c r="P184" s="36">
        <v>93</v>
      </c>
      <c r="Q184" s="35">
        <v>78</v>
      </c>
      <c r="R184" s="37">
        <v>84</v>
      </c>
      <c r="S184" s="35">
        <v>69</v>
      </c>
      <c r="T184" s="35">
        <v>66</v>
      </c>
      <c r="U184" s="35">
        <v>64</v>
      </c>
    </row>
    <row r="185" spans="1:21" ht="22.5" x14ac:dyDescent="0.25">
      <c r="A185" s="33" t="s">
        <v>295</v>
      </c>
      <c r="B185" s="33" t="s">
        <v>382</v>
      </c>
      <c r="C185" s="33" t="s">
        <v>49</v>
      </c>
      <c r="D185" s="33" t="s">
        <v>189</v>
      </c>
      <c r="E185" s="33" t="s">
        <v>190</v>
      </c>
      <c r="F185" s="33" t="s">
        <v>296</v>
      </c>
      <c r="G185" s="30">
        <v>41974</v>
      </c>
      <c r="H185" s="31">
        <f t="shared" si="2"/>
        <v>0.60666666666666669</v>
      </c>
      <c r="I185" s="30">
        <v>43800</v>
      </c>
      <c r="J185" s="35">
        <v>41</v>
      </c>
      <c r="K185" s="35">
        <v>56</v>
      </c>
      <c r="L185" s="35">
        <v>78</v>
      </c>
      <c r="M185" s="36">
        <v>80</v>
      </c>
      <c r="N185" s="35">
        <v>69</v>
      </c>
      <c r="O185" s="35">
        <v>41</v>
      </c>
      <c r="P185" s="37">
        <v>87</v>
      </c>
      <c r="Q185" s="35">
        <v>62</v>
      </c>
      <c r="R185" s="35">
        <v>76</v>
      </c>
      <c r="S185" s="35">
        <v>33</v>
      </c>
      <c r="T185" s="35">
        <v>15</v>
      </c>
      <c r="U185" s="36">
        <v>90</v>
      </c>
    </row>
    <row r="186" spans="1:21" ht="22.5" x14ac:dyDescent="0.25">
      <c r="A186" s="33" t="s">
        <v>295</v>
      </c>
      <c r="B186" s="33" t="s">
        <v>382</v>
      </c>
      <c r="C186" s="33" t="s">
        <v>49</v>
      </c>
      <c r="D186" s="33" t="s">
        <v>194</v>
      </c>
      <c r="E186" s="33" t="s">
        <v>190</v>
      </c>
      <c r="F186" s="33" t="s">
        <v>296</v>
      </c>
      <c r="G186" s="30">
        <v>41974</v>
      </c>
      <c r="H186" s="31">
        <f t="shared" si="2"/>
        <v>0.60666666666666669</v>
      </c>
      <c r="I186" s="30">
        <v>43800</v>
      </c>
      <c r="J186" s="35">
        <v>41</v>
      </c>
      <c r="K186" s="35">
        <v>56</v>
      </c>
      <c r="L186" s="35">
        <v>78</v>
      </c>
      <c r="M186" s="36">
        <v>80</v>
      </c>
      <c r="N186" s="35">
        <v>69</v>
      </c>
      <c r="O186" s="35">
        <v>41</v>
      </c>
      <c r="P186" s="37">
        <v>87</v>
      </c>
      <c r="Q186" s="35">
        <v>62</v>
      </c>
      <c r="R186" s="35">
        <v>76</v>
      </c>
      <c r="S186" s="35">
        <v>33</v>
      </c>
      <c r="T186" s="35">
        <v>15</v>
      </c>
      <c r="U186" s="36">
        <v>90</v>
      </c>
    </row>
    <row r="187" spans="1:21" x14ac:dyDescent="0.25">
      <c r="A187" s="33" t="s">
        <v>295</v>
      </c>
      <c r="B187" s="33" t="s">
        <v>382</v>
      </c>
      <c r="C187" s="33" t="s">
        <v>49</v>
      </c>
      <c r="D187" s="33" t="s">
        <v>192</v>
      </c>
      <c r="E187" s="33" t="s">
        <v>190</v>
      </c>
      <c r="F187" s="33"/>
      <c r="G187" s="30">
        <v>41974</v>
      </c>
      <c r="H187" s="31">
        <f t="shared" si="2"/>
        <v>0.60666666666666669</v>
      </c>
      <c r="I187" s="30">
        <v>43800</v>
      </c>
      <c r="J187" s="35">
        <v>41</v>
      </c>
      <c r="K187" s="35">
        <v>56</v>
      </c>
      <c r="L187" s="35">
        <v>78</v>
      </c>
      <c r="M187" s="36">
        <v>80</v>
      </c>
      <c r="N187" s="35">
        <v>69</v>
      </c>
      <c r="O187" s="35">
        <v>41</v>
      </c>
      <c r="P187" s="37">
        <v>87</v>
      </c>
      <c r="Q187" s="35">
        <v>62</v>
      </c>
      <c r="R187" s="35">
        <v>76</v>
      </c>
      <c r="S187" s="35">
        <v>33</v>
      </c>
      <c r="T187" s="35">
        <v>15</v>
      </c>
      <c r="U187" s="36">
        <v>90</v>
      </c>
    </row>
    <row r="188" spans="1:21" ht="22.5" x14ac:dyDescent="0.25">
      <c r="A188" s="33" t="s">
        <v>471</v>
      </c>
      <c r="B188" s="33" t="s">
        <v>403</v>
      </c>
      <c r="C188" s="33" t="s">
        <v>49</v>
      </c>
      <c r="D188" s="33" t="s">
        <v>189</v>
      </c>
      <c r="E188" s="33" t="s">
        <v>190</v>
      </c>
      <c r="F188" s="33" t="s">
        <v>298</v>
      </c>
      <c r="G188" s="30">
        <v>42217</v>
      </c>
      <c r="H188" s="31">
        <f t="shared" si="2"/>
        <v>0.92</v>
      </c>
      <c r="I188" s="30">
        <v>43800</v>
      </c>
      <c r="J188" s="36">
        <v>90</v>
      </c>
      <c r="K188" s="37">
        <v>87</v>
      </c>
      <c r="L188" s="37">
        <v>84</v>
      </c>
      <c r="M188" s="36">
        <v>95</v>
      </c>
      <c r="N188" s="36">
        <v>98</v>
      </c>
      <c r="O188" s="36">
        <v>91</v>
      </c>
      <c r="P188" s="36">
        <v>92</v>
      </c>
      <c r="Q188" s="36">
        <v>92</v>
      </c>
      <c r="R188" s="36">
        <v>94</v>
      </c>
      <c r="S188" s="36">
        <v>94</v>
      </c>
      <c r="T188" s="36">
        <v>95</v>
      </c>
      <c r="U188" s="36">
        <v>92</v>
      </c>
    </row>
    <row r="189" spans="1:21" ht="22.5" x14ac:dyDescent="0.25">
      <c r="A189" s="33" t="s">
        <v>471</v>
      </c>
      <c r="B189" s="33" t="s">
        <v>403</v>
      </c>
      <c r="C189" s="33" t="s">
        <v>49</v>
      </c>
      <c r="D189" s="33" t="s">
        <v>194</v>
      </c>
      <c r="E189" s="33" t="s">
        <v>190</v>
      </c>
      <c r="F189" s="33" t="s">
        <v>298</v>
      </c>
      <c r="G189" s="30">
        <v>42217</v>
      </c>
      <c r="H189" s="31">
        <f t="shared" si="2"/>
        <v>0.92</v>
      </c>
      <c r="I189" s="30">
        <v>43800</v>
      </c>
      <c r="J189" s="36">
        <v>90</v>
      </c>
      <c r="K189" s="37">
        <v>87</v>
      </c>
      <c r="L189" s="37">
        <v>84</v>
      </c>
      <c r="M189" s="36">
        <v>95</v>
      </c>
      <c r="N189" s="36">
        <v>98</v>
      </c>
      <c r="O189" s="36">
        <v>91</v>
      </c>
      <c r="P189" s="36">
        <v>92</v>
      </c>
      <c r="Q189" s="36">
        <v>92</v>
      </c>
      <c r="R189" s="36">
        <v>94</v>
      </c>
      <c r="S189" s="36">
        <v>94</v>
      </c>
      <c r="T189" s="36">
        <v>95</v>
      </c>
      <c r="U189" s="36">
        <v>92</v>
      </c>
    </row>
    <row r="190" spans="1:21" ht="22.5" x14ac:dyDescent="0.25">
      <c r="A190" s="33" t="s">
        <v>471</v>
      </c>
      <c r="B190" s="33" t="s">
        <v>403</v>
      </c>
      <c r="C190" s="33" t="s">
        <v>49</v>
      </c>
      <c r="D190" s="33" t="s">
        <v>189</v>
      </c>
      <c r="E190" s="33" t="s">
        <v>190</v>
      </c>
      <c r="F190" s="33" t="s">
        <v>298</v>
      </c>
      <c r="G190" s="30">
        <v>42217</v>
      </c>
      <c r="H190" s="31">
        <f t="shared" si="2"/>
        <v>0.98333333333333328</v>
      </c>
      <c r="I190" s="30">
        <v>43800</v>
      </c>
      <c r="J190" s="36">
        <v>99</v>
      </c>
      <c r="K190" s="36">
        <v>98</v>
      </c>
      <c r="L190" s="37">
        <v>87</v>
      </c>
      <c r="M190" s="36">
        <v>100</v>
      </c>
      <c r="N190" s="36">
        <v>100</v>
      </c>
      <c r="O190" s="36">
        <v>99</v>
      </c>
      <c r="P190" s="36">
        <v>99</v>
      </c>
      <c r="Q190" s="36">
        <v>98</v>
      </c>
      <c r="R190" s="36">
        <v>100</v>
      </c>
      <c r="S190" s="36">
        <v>100</v>
      </c>
      <c r="T190" s="36">
        <v>100</v>
      </c>
      <c r="U190" s="36">
        <v>100</v>
      </c>
    </row>
    <row r="191" spans="1:21" x14ac:dyDescent="0.25">
      <c r="A191" s="33" t="s">
        <v>471</v>
      </c>
      <c r="B191" s="33" t="s">
        <v>403</v>
      </c>
      <c r="C191" s="33" t="s">
        <v>49</v>
      </c>
      <c r="D191" s="33" t="s">
        <v>192</v>
      </c>
      <c r="E191" s="33" t="s">
        <v>190</v>
      </c>
      <c r="F191" s="33"/>
      <c r="G191" s="30">
        <v>42217</v>
      </c>
      <c r="H191" s="31">
        <f t="shared" si="2"/>
        <v>0.98333333333333328</v>
      </c>
      <c r="I191" s="30">
        <v>43800</v>
      </c>
      <c r="J191" s="36">
        <v>99</v>
      </c>
      <c r="K191" s="36">
        <v>98</v>
      </c>
      <c r="L191" s="37">
        <v>87</v>
      </c>
      <c r="M191" s="36">
        <v>100</v>
      </c>
      <c r="N191" s="36">
        <v>100</v>
      </c>
      <c r="O191" s="36">
        <v>99</v>
      </c>
      <c r="P191" s="36">
        <v>99</v>
      </c>
      <c r="Q191" s="36">
        <v>98</v>
      </c>
      <c r="R191" s="36">
        <v>100</v>
      </c>
      <c r="S191" s="36">
        <v>100</v>
      </c>
      <c r="T191" s="36">
        <v>100</v>
      </c>
      <c r="U191" s="36">
        <v>100</v>
      </c>
    </row>
    <row r="192" spans="1:21" ht="22.5" x14ac:dyDescent="0.25">
      <c r="A192" s="33" t="s">
        <v>472</v>
      </c>
      <c r="B192" s="33" t="s">
        <v>403</v>
      </c>
      <c r="C192" s="33" t="s">
        <v>49</v>
      </c>
      <c r="D192" s="33" t="s">
        <v>189</v>
      </c>
      <c r="E192" s="33" t="s">
        <v>190</v>
      </c>
      <c r="F192" s="33" t="s">
        <v>298</v>
      </c>
      <c r="G192" s="30">
        <v>42217</v>
      </c>
      <c r="H192" s="31">
        <f t="shared" si="2"/>
        <v>0</v>
      </c>
      <c r="I192" s="30"/>
      <c r="J192" s="35">
        <v>0</v>
      </c>
      <c r="K192" s="35">
        <v>0</v>
      </c>
      <c r="L192" s="35">
        <v>0</v>
      </c>
      <c r="M192" s="35">
        <v>0</v>
      </c>
      <c r="N192" s="35">
        <v>0</v>
      </c>
      <c r="O192" s="35">
        <v>0</v>
      </c>
      <c r="P192" s="35">
        <v>0</v>
      </c>
      <c r="Q192" s="35">
        <v>0</v>
      </c>
      <c r="R192" s="35">
        <v>0</v>
      </c>
      <c r="S192" s="35">
        <v>0</v>
      </c>
      <c r="T192" s="35">
        <v>0</v>
      </c>
      <c r="U192" s="35">
        <v>0</v>
      </c>
    </row>
    <row r="193" spans="1:21" ht="22.5" x14ac:dyDescent="0.25">
      <c r="A193" s="33" t="s">
        <v>472</v>
      </c>
      <c r="B193" s="33" t="s">
        <v>403</v>
      </c>
      <c r="C193" s="33" t="s">
        <v>49</v>
      </c>
      <c r="D193" s="33" t="s">
        <v>194</v>
      </c>
      <c r="E193" s="33" t="s">
        <v>190</v>
      </c>
      <c r="F193" s="33" t="s">
        <v>298</v>
      </c>
      <c r="G193" s="30">
        <v>42217</v>
      </c>
      <c r="H193" s="31">
        <f t="shared" si="2"/>
        <v>0.98750000000000004</v>
      </c>
      <c r="I193" s="30">
        <v>43800</v>
      </c>
      <c r="J193" s="36">
        <v>100</v>
      </c>
      <c r="K193" s="36">
        <v>99</v>
      </c>
      <c r="L193" s="37">
        <v>88</v>
      </c>
      <c r="M193" s="36">
        <v>100</v>
      </c>
      <c r="N193" s="36">
        <v>100</v>
      </c>
      <c r="O193" s="36">
        <v>100</v>
      </c>
      <c r="P193" s="36">
        <v>100</v>
      </c>
      <c r="Q193" s="36">
        <v>98</v>
      </c>
      <c r="R193" s="36">
        <v>100</v>
      </c>
      <c r="S193" s="36">
        <v>100</v>
      </c>
      <c r="T193" s="36">
        <v>100</v>
      </c>
      <c r="U193" s="36">
        <v>100</v>
      </c>
    </row>
    <row r="194" spans="1:21" x14ac:dyDescent="0.25">
      <c r="A194" s="33" t="s">
        <v>472</v>
      </c>
      <c r="B194" s="33" t="s">
        <v>403</v>
      </c>
      <c r="C194" s="33" t="s">
        <v>49</v>
      </c>
      <c r="D194" s="33" t="s">
        <v>192</v>
      </c>
      <c r="E194" s="33" t="s">
        <v>190</v>
      </c>
      <c r="F194" s="33"/>
      <c r="G194" s="30">
        <v>42217</v>
      </c>
      <c r="H194" s="31">
        <f t="shared" si="2"/>
        <v>0.98750000000000004</v>
      </c>
      <c r="I194" s="30">
        <v>43800</v>
      </c>
      <c r="J194" s="36">
        <v>100</v>
      </c>
      <c r="K194" s="36">
        <v>99</v>
      </c>
      <c r="L194" s="37">
        <v>88</v>
      </c>
      <c r="M194" s="36">
        <v>100</v>
      </c>
      <c r="N194" s="36">
        <v>100</v>
      </c>
      <c r="O194" s="36">
        <v>100</v>
      </c>
      <c r="P194" s="36">
        <v>100</v>
      </c>
      <c r="Q194" s="36">
        <v>98</v>
      </c>
      <c r="R194" s="36">
        <v>100</v>
      </c>
      <c r="S194" s="36">
        <v>100</v>
      </c>
      <c r="T194" s="36">
        <v>100</v>
      </c>
      <c r="U194" s="36">
        <v>100</v>
      </c>
    </row>
    <row r="195" spans="1:21" ht="22.5" x14ac:dyDescent="0.25">
      <c r="A195" s="33" t="s">
        <v>472</v>
      </c>
      <c r="B195" s="33" t="s">
        <v>403</v>
      </c>
      <c r="C195" s="33" t="s">
        <v>49</v>
      </c>
      <c r="D195" s="33" t="s">
        <v>189</v>
      </c>
      <c r="E195" s="33" t="s">
        <v>190</v>
      </c>
      <c r="F195" s="33" t="s">
        <v>298</v>
      </c>
      <c r="G195" s="30">
        <v>42217</v>
      </c>
      <c r="H195" s="31">
        <f t="shared" ref="H195:H258" si="3">AVERAGE(J195:U195)/100</f>
        <v>0.98250000000000004</v>
      </c>
      <c r="I195" s="30">
        <v>43800</v>
      </c>
      <c r="J195" s="36">
        <v>99</v>
      </c>
      <c r="K195" s="36">
        <v>98</v>
      </c>
      <c r="L195" s="37">
        <v>88</v>
      </c>
      <c r="M195" s="36">
        <v>99</v>
      </c>
      <c r="N195" s="36">
        <v>100</v>
      </c>
      <c r="O195" s="36">
        <v>100</v>
      </c>
      <c r="P195" s="36">
        <v>99</v>
      </c>
      <c r="Q195" s="36">
        <v>97</v>
      </c>
      <c r="R195" s="36">
        <v>100</v>
      </c>
      <c r="S195" s="36">
        <v>100</v>
      </c>
      <c r="T195" s="36">
        <v>100</v>
      </c>
      <c r="U195" s="36">
        <v>99</v>
      </c>
    </row>
    <row r="196" spans="1:21" ht="22.5" x14ac:dyDescent="0.25">
      <c r="A196" s="33" t="s">
        <v>472</v>
      </c>
      <c r="B196" s="33" t="s">
        <v>403</v>
      </c>
      <c r="C196" s="33" t="s">
        <v>49</v>
      </c>
      <c r="D196" s="33" t="s">
        <v>194</v>
      </c>
      <c r="E196" s="33" t="s">
        <v>190</v>
      </c>
      <c r="F196" s="33" t="s">
        <v>298</v>
      </c>
      <c r="G196" s="30">
        <v>42217</v>
      </c>
      <c r="H196" s="31">
        <f t="shared" si="3"/>
        <v>0.98250000000000004</v>
      </c>
      <c r="I196" s="30">
        <v>43800</v>
      </c>
      <c r="J196" s="36">
        <v>99</v>
      </c>
      <c r="K196" s="36">
        <v>98</v>
      </c>
      <c r="L196" s="37">
        <v>88</v>
      </c>
      <c r="M196" s="36">
        <v>99</v>
      </c>
      <c r="N196" s="36">
        <v>100</v>
      </c>
      <c r="O196" s="36">
        <v>100</v>
      </c>
      <c r="P196" s="36">
        <v>99</v>
      </c>
      <c r="Q196" s="36">
        <v>97</v>
      </c>
      <c r="R196" s="36">
        <v>100</v>
      </c>
      <c r="S196" s="36">
        <v>100</v>
      </c>
      <c r="T196" s="36">
        <v>100</v>
      </c>
      <c r="U196" s="36">
        <v>99</v>
      </c>
    </row>
    <row r="197" spans="1:21" x14ac:dyDescent="0.25">
      <c r="A197" s="33" t="s">
        <v>472</v>
      </c>
      <c r="B197" s="33" t="s">
        <v>403</v>
      </c>
      <c r="C197" s="33" t="s">
        <v>49</v>
      </c>
      <c r="D197" s="33" t="s">
        <v>192</v>
      </c>
      <c r="E197" s="33" t="s">
        <v>190</v>
      </c>
      <c r="F197" s="33"/>
      <c r="G197" s="30">
        <v>42217</v>
      </c>
      <c r="H197" s="31">
        <f t="shared" si="3"/>
        <v>0.98250000000000004</v>
      </c>
      <c r="I197" s="30">
        <v>43800</v>
      </c>
      <c r="J197" s="36">
        <v>99</v>
      </c>
      <c r="K197" s="36">
        <v>98</v>
      </c>
      <c r="L197" s="37">
        <v>88</v>
      </c>
      <c r="M197" s="36">
        <v>99</v>
      </c>
      <c r="N197" s="36">
        <v>100</v>
      </c>
      <c r="O197" s="36">
        <v>100</v>
      </c>
      <c r="P197" s="36">
        <v>99</v>
      </c>
      <c r="Q197" s="36">
        <v>97</v>
      </c>
      <c r="R197" s="36">
        <v>100</v>
      </c>
      <c r="S197" s="36">
        <v>100</v>
      </c>
      <c r="T197" s="36">
        <v>100</v>
      </c>
      <c r="U197" s="36">
        <v>99</v>
      </c>
    </row>
    <row r="198" spans="1:21" ht="22.5" x14ac:dyDescent="0.25">
      <c r="A198" s="33" t="s">
        <v>432</v>
      </c>
      <c r="B198" s="33" t="s">
        <v>473</v>
      </c>
      <c r="C198" s="33" t="s">
        <v>49</v>
      </c>
      <c r="D198" s="33" t="s">
        <v>189</v>
      </c>
      <c r="E198" s="33" t="s">
        <v>190</v>
      </c>
      <c r="F198" s="33" t="s">
        <v>303</v>
      </c>
      <c r="G198" s="30">
        <v>41640</v>
      </c>
      <c r="H198" s="31">
        <f t="shared" si="3"/>
        <v>0.97</v>
      </c>
      <c r="I198" s="30">
        <v>43800</v>
      </c>
      <c r="J198" s="36">
        <v>99</v>
      </c>
      <c r="K198" s="36">
        <v>99</v>
      </c>
      <c r="L198" s="36">
        <v>98</v>
      </c>
      <c r="M198" s="36">
        <v>98</v>
      </c>
      <c r="N198" s="36">
        <v>95</v>
      </c>
      <c r="O198" s="36">
        <v>91</v>
      </c>
      <c r="P198" s="36">
        <v>99</v>
      </c>
      <c r="Q198" s="36">
        <v>100</v>
      </c>
      <c r="R198" s="36">
        <v>90</v>
      </c>
      <c r="S198" s="36">
        <v>97</v>
      </c>
      <c r="T198" s="36">
        <v>100</v>
      </c>
      <c r="U198" s="36">
        <v>98</v>
      </c>
    </row>
    <row r="199" spans="1:21" ht="22.5" x14ac:dyDescent="0.25">
      <c r="A199" s="33" t="s">
        <v>432</v>
      </c>
      <c r="B199" s="33" t="s">
        <v>473</v>
      </c>
      <c r="C199" s="33" t="s">
        <v>49</v>
      </c>
      <c r="D199" s="33" t="s">
        <v>194</v>
      </c>
      <c r="E199" s="33" t="s">
        <v>190</v>
      </c>
      <c r="F199" s="33" t="s">
        <v>303</v>
      </c>
      <c r="G199" s="30">
        <v>41640</v>
      </c>
      <c r="H199" s="31">
        <f t="shared" si="3"/>
        <v>0.97</v>
      </c>
      <c r="I199" s="30">
        <v>43800</v>
      </c>
      <c r="J199" s="36">
        <v>99</v>
      </c>
      <c r="K199" s="36">
        <v>99</v>
      </c>
      <c r="L199" s="36">
        <v>98</v>
      </c>
      <c r="M199" s="36">
        <v>98</v>
      </c>
      <c r="N199" s="36">
        <v>95</v>
      </c>
      <c r="O199" s="36">
        <v>91</v>
      </c>
      <c r="P199" s="36">
        <v>99</v>
      </c>
      <c r="Q199" s="36">
        <v>100</v>
      </c>
      <c r="R199" s="36">
        <v>90</v>
      </c>
      <c r="S199" s="36">
        <v>97</v>
      </c>
      <c r="T199" s="36">
        <v>100</v>
      </c>
      <c r="U199" s="36">
        <v>98</v>
      </c>
    </row>
    <row r="200" spans="1:21" x14ac:dyDescent="0.25">
      <c r="A200" s="33" t="s">
        <v>432</v>
      </c>
      <c r="B200" s="33" t="s">
        <v>473</v>
      </c>
      <c r="C200" s="33" t="s">
        <v>49</v>
      </c>
      <c r="D200" s="33" t="s">
        <v>192</v>
      </c>
      <c r="E200" s="33" t="s">
        <v>190</v>
      </c>
      <c r="F200" s="33"/>
      <c r="G200" s="30">
        <v>41640</v>
      </c>
      <c r="H200" s="31">
        <f t="shared" si="3"/>
        <v>0.97</v>
      </c>
      <c r="I200" s="30">
        <v>43800</v>
      </c>
      <c r="J200" s="36">
        <v>99</v>
      </c>
      <c r="K200" s="36">
        <v>99</v>
      </c>
      <c r="L200" s="36">
        <v>98</v>
      </c>
      <c r="M200" s="36">
        <v>98</v>
      </c>
      <c r="N200" s="36">
        <v>95</v>
      </c>
      <c r="O200" s="36">
        <v>91</v>
      </c>
      <c r="P200" s="36">
        <v>99</v>
      </c>
      <c r="Q200" s="36">
        <v>100</v>
      </c>
      <c r="R200" s="36">
        <v>90</v>
      </c>
      <c r="S200" s="36">
        <v>97</v>
      </c>
      <c r="T200" s="36">
        <v>100</v>
      </c>
      <c r="U200" s="36">
        <v>98</v>
      </c>
    </row>
    <row r="201" spans="1:21" ht="22.5" x14ac:dyDescent="0.25">
      <c r="A201" s="33" t="s">
        <v>432</v>
      </c>
      <c r="B201" s="33" t="s">
        <v>473</v>
      </c>
      <c r="C201" s="33" t="s">
        <v>49</v>
      </c>
      <c r="D201" s="33" t="s">
        <v>189</v>
      </c>
      <c r="E201" s="33" t="s">
        <v>190</v>
      </c>
      <c r="F201" s="33" t="s">
        <v>303</v>
      </c>
      <c r="G201" s="30">
        <v>41640</v>
      </c>
      <c r="H201" s="31">
        <f t="shared" si="3"/>
        <v>0.97750000000000004</v>
      </c>
      <c r="I201" s="30">
        <v>43800</v>
      </c>
      <c r="J201" s="36">
        <v>98</v>
      </c>
      <c r="K201" s="36">
        <v>96</v>
      </c>
      <c r="L201" s="36">
        <v>97</v>
      </c>
      <c r="M201" s="36">
        <v>99</v>
      </c>
      <c r="N201" s="36">
        <v>93</v>
      </c>
      <c r="O201" s="36">
        <v>96</v>
      </c>
      <c r="P201" s="36">
        <v>98</v>
      </c>
      <c r="Q201" s="36">
        <v>100</v>
      </c>
      <c r="R201" s="36">
        <v>100</v>
      </c>
      <c r="S201" s="36">
        <v>99</v>
      </c>
      <c r="T201" s="36">
        <v>98</v>
      </c>
      <c r="U201" s="36">
        <v>99</v>
      </c>
    </row>
    <row r="202" spans="1:21" ht="22.5" x14ac:dyDescent="0.25">
      <c r="A202" s="33" t="s">
        <v>474</v>
      </c>
      <c r="B202" s="33" t="s">
        <v>383</v>
      </c>
      <c r="C202" s="33" t="s">
        <v>49</v>
      </c>
      <c r="D202" s="33" t="s">
        <v>189</v>
      </c>
      <c r="E202" s="33" t="s">
        <v>190</v>
      </c>
      <c r="F202" s="33" t="s">
        <v>220</v>
      </c>
      <c r="G202" s="30">
        <v>40087</v>
      </c>
      <c r="H202" s="31">
        <f t="shared" si="3"/>
        <v>0.46500000000000002</v>
      </c>
      <c r="I202" s="30">
        <v>43800</v>
      </c>
      <c r="J202" s="35">
        <v>27</v>
      </c>
      <c r="K202" s="35">
        <v>21</v>
      </c>
      <c r="L202" s="35">
        <v>48</v>
      </c>
      <c r="M202" s="35">
        <v>11</v>
      </c>
      <c r="N202" s="35">
        <v>40</v>
      </c>
      <c r="O202" s="35">
        <v>35</v>
      </c>
      <c r="P202" s="35">
        <v>0</v>
      </c>
      <c r="Q202" s="35">
        <v>0</v>
      </c>
      <c r="R202" s="36">
        <v>80</v>
      </c>
      <c r="S202" s="36">
        <v>100</v>
      </c>
      <c r="T202" s="36">
        <v>97</v>
      </c>
      <c r="U202" s="36">
        <v>99</v>
      </c>
    </row>
    <row r="203" spans="1:21" ht="22.5" x14ac:dyDescent="0.25">
      <c r="A203" s="33" t="s">
        <v>474</v>
      </c>
      <c r="B203" s="33" t="s">
        <v>383</v>
      </c>
      <c r="C203" s="33" t="s">
        <v>49</v>
      </c>
      <c r="D203" s="33" t="s">
        <v>194</v>
      </c>
      <c r="E203" s="33" t="s">
        <v>190</v>
      </c>
      <c r="F203" s="33" t="s">
        <v>220</v>
      </c>
      <c r="G203" s="30">
        <v>40087</v>
      </c>
      <c r="H203" s="31">
        <f t="shared" si="3"/>
        <v>0.46500000000000002</v>
      </c>
      <c r="I203" s="30">
        <v>43800</v>
      </c>
      <c r="J203" s="35">
        <v>27</v>
      </c>
      <c r="K203" s="35">
        <v>21</v>
      </c>
      <c r="L203" s="35">
        <v>48</v>
      </c>
      <c r="M203" s="35">
        <v>11</v>
      </c>
      <c r="N203" s="35">
        <v>40</v>
      </c>
      <c r="O203" s="35">
        <v>35</v>
      </c>
      <c r="P203" s="35">
        <v>0</v>
      </c>
      <c r="Q203" s="35">
        <v>0</v>
      </c>
      <c r="R203" s="36">
        <v>80</v>
      </c>
      <c r="S203" s="36">
        <v>100</v>
      </c>
      <c r="T203" s="36">
        <v>97</v>
      </c>
      <c r="U203" s="36">
        <v>99</v>
      </c>
    </row>
    <row r="204" spans="1:21" ht="22.5" x14ac:dyDescent="0.25">
      <c r="A204" s="33" t="s">
        <v>474</v>
      </c>
      <c r="B204" s="33" t="s">
        <v>383</v>
      </c>
      <c r="C204" s="33" t="s">
        <v>49</v>
      </c>
      <c r="D204" s="33" t="s">
        <v>189</v>
      </c>
      <c r="E204" s="33" t="s">
        <v>190</v>
      </c>
      <c r="F204" s="33" t="s">
        <v>220</v>
      </c>
      <c r="G204" s="30">
        <v>40695</v>
      </c>
      <c r="H204" s="31">
        <f t="shared" si="3"/>
        <v>0.45833333333333337</v>
      </c>
      <c r="I204" s="30">
        <v>43466</v>
      </c>
      <c r="J204" s="37">
        <v>84</v>
      </c>
      <c r="K204" s="35">
        <v>0</v>
      </c>
      <c r="L204" s="35">
        <v>0</v>
      </c>
      <c r="M204" s="35">
        <v>0</v>
      </c>
      <c r="N204" s="35">
        <v>1</v>
      </c>
      <c r="O204" s="35">
        <v>67</v>
      </c>
      <c r="P204" s="35">
        <v>69</v>
      </c>
      <c r="Q204" s="35">
        <v>66</v>
      </c>
      <c r="R204" s="35">
        <v>66</v>
      </c>
      <c r="S204" s="35">
        <v>64</v>
      </c>
      <c r="T204" s="35">
        <v>67</v>
      </c>
      <c r="U204" s="35">
        <v>66</v>
      </c>
    </row>
    <row r="205" spans="1:21" x14ac:dyDescent="0.25">
      <c r="A205" s="33" t="s">
        <v>474</v>
      </c>
      <c r="B205" s="33" t="s">
        <v>383</v>
      </c>
      <c r="C205" s="33" t="s">
        <v>49</v>
      </c>
      <c r="D205" s="33" t="s">
        <v>192</v>
      </c>
      <c r="E205" s="33" t="s">
        <v>190</v>
      </c>
      <c r="F205" s="33"/>
      <c r="G205" s="30">
        <v>40695</v>
      </c>
      <c r="H205" s="31">
        <f t="shared" si="3"/>
        <v>0.45833333333333337</v>
      </c>
      <c r="I205" s="30">
        <v>43466</v>
      </c>
      <c r="J205" s="37">
        <v>84</v>
      </c>
      <c r="K205" s="35">
        <v>0</v>
      </c>
      <c r="L205" s="35">
        <v>0</v>
      </c>
      <c r="M205" s="35">
        <v>0</v>
      </c>
      <c r="N205" s="35">
        <v>1</v>
      </c>
      <c r="O205" s="35">
        <v>67</v>
      </c>
      <c r="P205" s="35">
        <v>69</v>
      </c>
      <c r="Q205" s="35">
        <v>66</v>
      </c>
      <c r="R205" s="35">
        <v>66</v>
      </c>
      <c r="S205" s="35">
        <v>64</v>
      </c>
      <c r="T205" s="35">
        <v>67</v>
      </c>
      <c r="U205" s="35">
        <v>66</v>
      </c>
    </row>
    <row r="206" spans="1:21" x14ac:dyDescent="0.25">
      <c r="A206" s="33" t="s">
        <v>475</v>
      </c>
      <c r="B206" s="33" t="s">
        <v>384</v>
      </c>
      <c r="C206" s="33" t="s">
        <v>49</v>
      </c>
      <c r="D206" s="33" t="s">
        <v>189</v>
      </c>
      <c r="E206" s="33" t="s">
        <v>190</v>
      </c>
      <c r="F206" s="33" t="s">
        <v>291</v>
      </c>
      <c r="G206" s="30">
        <v>43435</v>
      </c>
      <c r="H206" s="31">
        <f t="shared" si="3"/>
        <v>0.79916666666666669</v>
      </c>
      <c r="I206" s="30">
        <v>43800</v>
      </c>
      <c r="J206" s="35">
        <v>0</v>
      </c>
      <c r="K206" s="35">
        <v>0</v>
      </c>
      <c r="L206" s="35">
        <v>59</v>
      </c>
      <c r="M206" s="36">
        <v>100</v>
      </c>
      <c r="N206" s="36">
        <v>100</v>
      </c>
      <c r="O206" s="36">
        <v>100</v>
      </c>
      <c r="P206" s="36">
        <v>100</v>
      </c>
      <c r="Q206" s="36">
        <v>100</v>
      </c>
      <c r="R206" s="36">
        <v>100</v>
      </c>
      <c r="S206" s="36">
        <v>100</v>
      </c>
      <c r="T206" s="36">
        <v>100</v>
      </c>
      <c r="U206" s="36">
        <v>100</v>
      </c>
    </row>
    <row r="207" spans="1:21" x14ac:dyDescent="0.25">
      <c r="A207" s="33" t="s">
        <v>476</v>
      </c>
      <c r="B207" s="33" t="s">
        <v>384</v>
      </c>
      <c r="C207" s="33" t="s">
        <v>49</v>
      </c>
      <c r="D207" s="33" t="s">
        <v>189</v>
      </c>
      <c r="E207" s="33" t="s">
        <v>190</v>
      </c>
      <c r="F207" s="33" t="s">
        <v>291</v>
      </c>
      <c r="G207" s="30">
        <v>43435</v>
      </c>
      <c r="H207" s="31">
        <f t="shared" si="3"/>
        <v>0.73166666666666669</v>
      </c>
      <c r="I207" s="30">
        <v>43800</v>
      </c>
      <c r="J207" s="35">
        <v>0</v>
      </c>
      <c r="K207" s="35">
        <v>0</v>
      </c>
      <c r="L207" s="35">
        <v>45</v>
      </c>
      <c r="M207" s="35">
        <v>66</v>
      </c>
      <c r="N207" s="36">
        <v>100</v>
      </c>
      <c r="O207" s="36">
        <v>100</v>
      </c>
      <c r="P207" s="36">
        <v>100</v>
      </c>
      <c r="Q207" s="36">
        <v>100</v>
      </c>
      <c r="R207" s="36">
        <v>100</v>
      </c>
      <c r="S207" s="35">
        <v>67</v>
      </c>
      <c r="T207" s="36">
        <v>100</v>
      </c>
      <c r="U207" s="36">
        <v>100</v>
      </c>
    </row>
    <row r="208" spans="1:21" x14ac:dyDescent="0.25">
      <c r="A208" s="33" t="s">
        <v>476</v>
      </c>
      <c r="B208" s="33" t="s">
        <v>384</v>
      </c>
      <c r="C208" s="33" t="s">
        <v>49</v>
      </c>
      <c r="D208" s="33" t="s">
        <v>194</v>
      </c>
      <c r="E208" s="33" t="s">
        <v>190</v>
      </c>
      <c r="F208" s="33" t="s">
        <v>291</v>
      </c>
      <c r="G208" s="30">
        <v>43435</v>
      </c>
      <c r="H208" s="31">
        <f t="shared" si="3"/>
        <v>0.73166666666666669</v>
      </c>
      <c r="I208" s="30">
        <v>43800</v>
      </c>
      <c r="J208" s="35">
        <v>0</v>
      </c>
      <c r="K208" s="35">
        <v>0</v>
      </c>
      <c r="L208" s="35">
        <v>45</v>
      </c>
      <c r="M208" s="35">
        <v>66</v>
      </c>
      <c r="N208" s="36">
        <v>100</v>
      </c>
      <c r="O208" s="36">
        <v>100</v>
      </c>
      <c r="P208" s="36">
        <v>100</v>
      </c>
      <c r="Q208" s="36">
        <v>100</v>
      </c>
      <c r="R208" s="36">
        <v>100</v>
      </c>
      <c r="S208" s="35">
        <v>67</v>
      </c>
      <c r="T208" s="36">
        <v>100</v>
      </c>
      <c r="U208" s="36">
        <v>100</v>
      </c>
    </row>
    <row r="209" spans="1:21" x14ac:dyDescent="0.25">
      <c r="A209" s="33" t="s">
        <v>476</v>
      </c>
      <c r="B209" s="33" t="s">
        <v>384</v>
      </c>
      <c r="C209" s="33" t="s">
        <v>49</v>
      </c>
      <c r="D209" s="33" t="s">
        <v>192</v>
      </c>
      <c r="E209" s="33" t="s">
        <v>190</v>
      </c>
      <c r="F209" s="33"/>
      <c r="G209" s="30">
        <v>43435</v>
      </c>
      <c r="H209" s="31">
        <f t="shared" si="3"/>
        <v>0.73166666666666669</v>
      </c>
      <c r="I209" s="30">
        <v>43800</v>
      </c>
      <c r="J209" s="35">
        <v>0</v>
      </c>
      <c r="K209" s="35">
        <v>0</v>
      </c>
      <c r="L209" s="35">
        <v>45</v>
      </c>
      <c r="M209" s="35">
        <v>66</v>
      </c>
      <c r="N209" s="36">
        <v>100</v>
      </c>
      <c r="O209" s="36">
        <v>100</v>
      </c>
      <c r="P209" s="36">
        <v>100</v>
      </c>
      <c r="Q209" s="36">
        <v>100</v>
      </c>
      <c r="R209" s="36">
        <v>100</v>
      </c>
      <c r="S209" s="35">
        <v>67</v>
      </c>
      <c r="T209" s="36">
        <v>100</v>
      </c>
      <c r="U209" s="36">
        <v>100</v>
      </c>
    </row>
    <row r="210" spans="1:21" ht="22.5" x14ac:dyDescent="0.25">
      <c r="A210" s="33" t="s">
        <v>477</v>
      </c>
      <c r="B210" s="33" t="s">
        <v>368</v>
      </c>
      <c r="C210" s="33" t="s">
        <v>49</v>
      </c>
      <c r="D210" s="33" t="s">
        <v>189</v>
      </c>
      <c r="E210" s="33" t="s">
        <v>190</v>
      </c>
      <c r="F210" s="33" t="s">
        <v>205</v>
      </c>
      <c r="G210" s="30">
        <v>41334</v>
      </c>
      <c r="H210" s="31">
        <f t="shared" si="3"/>
        <v>2.5000000000000001E-3</v>
      </c>
      <c r="I210" s="30"/>
      <c r="J210" s="35">
        <v>0</v>
      </c>
      <c r="K210" s="35">
        <v>0</v>
      </c>
      <c r="L210" s="35">
        <v>0</v>
      </c>
      <c r="M210" s="35">
        <v>0</v>
      </c>
      <c r="N210" s="35">
        <v>3</v>
      </c>
      <c r="O210" s="35">
        <v>0</v>
      </c>
      <c r="P210" s="35">
        <v>0</v>
      </c>
      <c r="Q210" s="35">
        <v>0</v>
      </c>
      <c r="R210" s="35">
        <v>0</v>
      </c>
      <c r="S210" s="35">
        <v>0</v>
      </c>
      <c r="T210" s="35">
        <v>0</v>
      </c>
      <c r="U210" s="35">
        <v>0</v>
      </c>
    </row>
    <row r="211" spans="1:21" x14ac:dyDescent="0.25">
      <c r="A211" s="33" t="s">
        <v>477</v>
      </c>
      <c r="B211" s="33" t="s">
        <v>368</v>
      </c>
      <c r="C211" s="33" t="s">
        <v>49</v>
      </c>
      <c r="D211" s="33" t="s">
        <v>192</v>
      </c>
      <c r="E211" s="33" t="s">
        <v>190</v>
      </c>
      <c r="F211" s="33"/>
      <c r="G211" s="30">
        <v>41334</v>
      </c>
      <c r="H211" s="31">
        <f t="shared" si="3"/>
        <v>2.5000000000000001E-3</v>
      </c>
      <c r="I211" s="30"/>
      <c r="J211" s="35">
        <v>0</v>
      </c>
      <c r="K211" s="35">
        <v>0</v>
      </c>
      <c r="L211" s="35">
        <v>0</v>
      </c>
      <c r="M211" s="35">
        <v>0</v>
      </c>
      <c r="N211" s="35">
        <v>3</v>
      </c>
      <c r="O211" s="35">
        <v>0</v>
      </c>
      <c r="P211" s="35">
        <v>0</v>
      </c>
      <c r="Q211" s="35">
        <v>0</v>
      </c>
      <c r="R211" s="35">
        <v>0</v>
      </c>
      <c r="S211" s="35">
        <v>0</v>
      </c>
      <c r="T211" s="35">
        <v>0</v>
      </c>
      <c r="U211" s="35">
        <v>0</v>
      </c>
    </row>
    <row r="212" spans="1:21" ht="22.5" x14ac:dyDescent="0.25">
      <c r="A212" s="33" t="s">
        <v>477</v>
      </c>
      <c r="B212" s="33" t="s">
        <v>368</v>
      </c>
      <c r="C212" s="33" t="s">
        <v>49</v>
      </c>
      <c r="D212" s="33" t="s">
        <v>189</v>
      </c>
      <c r="E212" s="33" t="s">
        <v>190</v>
      </c>
      <c r="F212" s="33" t="s">
        <v>205</v>
      </c>
      <c r="G212" s="30">
        <v>41334</v>
      </c>
      <c r="H212" s="31">
        <f t="shared" si="3"/>
        <v>0</v>
      </c>
      <c r="I212" s="30"/>
      <c r="J212" s="35">
        <v>0</v>
      </c>
      <c r="K212" s="35">
        <v>0</v>
      </c>
      <c r="L212" s="35">
        <v>0</v>
      </c>
      <c r="M212" s="35">
        <v>0</v>
      </c>
      <c r="N212" s="35">
        <v>0</v>
      </c>
      <c r="O212" s="35">
        <v>0</v>
      </c>
      <c r="P212" s="35">
        <v>0</v>
      </c>
      <c r="Q212" s="35">
        <v>0</v>
      </c>
      <c r="R212" s="35">
        <v>0</v>
      </c>
      <c r="S212" s="35">
        <v>0</v>
      </c>
      <c r="T212" s="35">
        <v>0</v>
      </c>
      <c r="U212" s="35">
        <v>0</v>
      </c>
    </row>
    <row r="213" spans="1:21" ht="22.5" x14ac:dyDescent="0.25">
      <c r="A213" s="33" t="s">
        <v>477</v>
      </c>
      <c r="B213" s="33" t="s">
        <v>368</v>
      </c>
      <c r="C213" s="33" t="s">
        <v>49</v>
      </c>
      <c r="D213" s="33" t="s">
        <v>194</v>
      </c>
      <c r="E213" s="33" t="s">
        <v>190</v>
      </c>
      <c r="F213" s="33" t="s">
        <v>205</v>
      </c>
      <c r="G213" s="30">
        <v>41334</v>
      </c>
      <c r="H213" s="31">
        <f t="shared" si="3"/>
        <v>0</v>
      </c>
      <c r="I213" s="30"/>
      <c r="J213" s="35">
        <v>0</v>
      </c>
      <c r="K213" s="35">
        <v>0</v>
      </c>
      <c r="L213" s="35">
        <v>0</v>
      </c>
      <c r="M213" s="35">
        <v>0</v>
      </c>
      <c r="N213" s="35">
        <v>0</v>
      </c>
      <c r="O213" s="35">
        <v>0</v>
      </c>
      <c r="P213" s="35">
        <v>0</v>
      </c>
      <c r="Q213" s="35">
        <v>0</v>
      </c>
      <c r="R213" s="35">
        <v>0</v>
      </c>
      <c r="S213" s="35">
        <v>0</v>
      </c>
      <c r="T213" s="35">
        <v>0</v>
      </c>
      <c r="U213" s="35">
        <v>0</v>
      </c>
    </row>
    <row r="214" spans="1:21" ht="22.5" x14ac:dyDescent="0.25">
      <c r="A214" s="33" t="s">
        <v>413</v>
      </c>
      <c r="B214" s="33" t="s">
        <v>400</v>
      </c>
      <c r="C214" s="33" t="s">
        <v>40</v>
      </c>
      <c r="D214" s="33" t="s">
        <v>189</v>
      </c>
      <c r="E214" s="33" t="s">
        <v>190</v>
      </c>
      <c r="F214" s="33" t="s">
        <v>312</v>
      </c>
      <c r="G214" s="30">
        <v>21094</v>
      </c>
      <c r="H214" s="31">
        <f t="shared" si="3"/>
        <v>0</v>
      </c>
      <c r="I214" s="30"/>
      <c r="J214" s="35">
        <v>0</v>
      </c>
      <c r="K214" s="35">
        <v>0</v>
      </c>
      <c r="L214" s="35">
        <v>0</v>
      </c>
      <c r="M214" s="35">
        <v>0</v>
      </c>
      <c r="N214" s="35">
        <v>0</v>
      </c>
      <c r="O214" s="35">
        <v>0</v>
      </c>
      <c r="P214" s="35">
        <v>0</v>
      </c>
      <c r="Q214" s="35">
        <v>0</v>
      </c>
      <c r="R214" s="35">
        <v>0</v>
      </c>
      <c r="S214" s="35">
        <v>0</v>
      </c>
      <c r="T214" s="35">
        <v>0</v>
      </c>
      <c r="U214" s="35">
        <v>0</v>
      </c>
    </row>
    <row r="215" spans="1:21" ht="22.5" x14ac:dyDescent="0.25">
      <c r="A215" s="33" t="s">
        <v>413</v>
      </c>
      <c r="B215" s="33" t="s">
        <v>400</v>
      </c>
      <c r="C215" s="33" t="s">
        <v>40</v>
      </c>
      <c r="D215" s="33" t="s">
        <v>194</v>
      </c>
      <c r="E215" s="33" t="s">
        <v>190</v>
      </c>
      <c r="F215" s="33" t="s">
        <v>312</v>
      </c>
      <c r="G215" s="30">
        <v>21094</v>
      </c>
      <c r="H215" s="31">
        <f t="shared" si="3"/>
        <v>0</v>
      </c>
      <c r="I215" s="30"/>
      <c r="J215" s="35">
        <v>0</v>
      </c>
      <c r="K215" s="35">
        <v>0</v>
      </c>
      <c r="L215" s="35">
        <v>0</v>
      </c>
      <c r="M215" s="35">
        <v>0</v>
      </c>
      <c r="N215" s="35">
        <v>0</v>
      </c>
      <c r="O215" s="35">
        <v>0</v>
      </c>
      <c r="P215" s="35">
        <v>0</v>
      </c>
      <c r="Q215" s="35">
        <v>0</v>
      </c>
      <c r="R215" s="35">
        <v>0</v>
      </c>
      <c r="S215" s="35">
        <v>0</v>
      </c>
      <c r="T215" s="35">
        <v>0</v>
      </c>
      <c r="U215" s="35">
        <v>0</v>
      </c>
    </row>
    <row r="216" spans="1:21" x14ac:dyDescent="0.25">
      <c r="A216" s="33" t="s">
        <v>413</v>
      </c>
      <c r="B216" s="33" t="s">
        <v>400</v>
      </c>
      <c r="C216" s="33" t="s">
        <v>40</v>
      </c>
      <c r="D216" s="33" t="s">
        <v>192</v>
      </c>
      <c r="E216" s="33" t="s">
        <v>190</v>
      </c>
      <c r="F216" s="33"/>
      <c r="G216" s="30">
        <v>21094</v>
      </c>
      <c r="H216" s="31">
        <f t="shared" si="3"/>
        <v>0</v>
      </c>
      <c r="I216" s="30"/>
      <c r="J216" s="35">
        <v>0</v>
      </c>
      <c r="K216" s="35">
        <v>0</v>
      </c>
      <c r="L216" s="35">
        <v>0</v>
      </c>
      <c r="M216" s="35">
        <v>0</v>
      </c>
      <c r="N216" s="35">
        <v>0</v>
      </c>
      <c r="O216" s="35">
        <v>0</v>
      </c>
      <c r="P216" s="35">
        <v>0</v>
      </c>
      <c r="Q216" s="35">
        <v>0</v>
      </c>
      <c r="R216" s="35">
        <v>0</v>
      </c>
      <c r="S216" s="35">
        <v>0</v>
      </c>
      <c r="T216" s="35">
        <v>0</v>
      </c>
      <c r="U216" s="35">
        <v>0</v>
      </c>
    </row>
    <row r="217" spans="1:21" x14ac:dyDescent="0.25">
      <c r="A217" s="33" t="s">
        <v>478</v>
      </c>
      <c r="B217" s="33" t="s">
        <v>400</v>
      </c>
      <c r="C217" s="33" t="s">
        <v>40</v>
      </c>
      <c r="D217" s="33" t="s">
        <v>189</v>
      </c>
      <c r="E217" s="33" t="s">
        <v>190</v>
      </c>
      <c r="F217" s="33" t="s">
        <v>231</v>
      </c>
      <c r="G217" s="30">
        <v>26512</v>
      </c>
      <c r="H217" s="31">
        <f t="shared" si="3"/>
        <v>0.17083333333333331</v>
      </c>
      <c r="I217" s="30"/>
      <c r="J217" s="35">
        <v>8</v>
      </c>
      <c r="K217" s="35">
        <v>43</v>
      </c>
      <c r="L217" s="35">
        <v>30</v>
      </c>
      <c r="M217" s="35">
        <v>14</v>
      </c>
      <c r="N217" s="35">
        <v>13</v>
      </c>
      <c r="O217" s="35">
        <v>13</v>
      </c>
      <c r="P217" s="35">
        <v>12</v>
      </c>
      <c r="Q217" s="35">
        <v>17</v>
      </c>
      <c r="R217" s="35">
        <v>17</v>
      </c>
      <c r="S217" s="35">
        <v>10</v>
      </c>
      <c r="T217" s="35">
        <v>12</v>
      </c>
      <c r="U217" s="35">
        <v>16</v>
      </c>
    </row>
    <row r="218" spans="1:21" x14ac:dyDescent="0.25">
      <c r="A218" s="33" t="s">
        <v>478</v>
      </c>
      <c r="B218" s="33" t="s">
        <v>400</v>
      </c>
      <c r="C218" s="33" t="s">
        <v>40</v>
      </c>
      <c r="D218" s="33" t="s">
        <v>194</v>
      </c>
      <c r="E218" s="33" t="s">
        <v>190</v>
      </c>
      <c r="F218" s="33" t="s">
        <v>231</v>
      </c>
      <c r="G218" s="30">
        <v>26512</v>
      </c>
      <c r="H218" s="31">
        <f t="shared" si="3"/>
        <v>0.17083333333333331</v>
      </c>
      <c r="I218" s="30"/>
      <c r="J218" s="35">
        <v>8</v>
      </c>
      <c r="K218" s="35">
        <v>43</v>
      </c>
      <c r="L218" s="35">
        <v>30</v>
      </c>
      <c r="M218" s="35">
        <v>14</v>
      </c>
      <c r="N218" s="35">
        <v>13</v>
      </c>
      <c r="O218" s="35">
        <v>13</v>
      </c>
      <c r="P218" s="35">
        <v>12</v>
      </c>
      <c r="Q218" s="35">
        <v>17</v>
      </c>
      <c r="R218" s="35">
        <v>17</v>
      </c>
      <c r="S218" s="35">
        <v>10</v>
      </c>
      <c r="T218" s="35">
        <v>12</v>
      </c>
      <c r="U218" s="35">
        <v>16</v>
      </c>
    </row>
    <row r="219" spans="1:21" x14ac:dyDescent="0.25">
      <c r="A219" s="33" t="s">
        <v>478</v>
      </c>
      <c r="B219" s="33" t="s">
        <v>400</v>
      </c>
      <c r="C219" s="33" t="s">
        <v>40</v>
      </c>
      <c r="D219" s="33" t="s">
        <v>192</v>
      </c>
      <c r="E219" s="33" t="s">
        <v>190</v>
      </c>
      <c r="F219" s="33"/>
      <c r="G219" s="30">
        <v>26543</v>
      </c>
      <c r="H219" s="31">
        <f t="shared" si="3"/>
        <v>0.17083333333333331</v>
      </c>
      <c r="I219" s="30"/>
      <c r="J219" s="35">
        <v>8</v>
      </c>
      <c r="K219" s="35">
        <v>43</v>
      </c>
      <c r="L219" s="35">
        <v>30</v>
      </c>
      <c r="M219" s="35">
        <v>14</v>
      </c>
      <c r="N219" s="35">
        <v>13</v>
      </c>
      <c r="O219" s="35">
        <v>13</v>
      </c>
      <c r="P219" s="35">
        <v>12</v>
      </c>
      <c r="Q219" s="35">
        <v>17</v>
      </c>
      <c r="R219" s="35">
        <v>17</v>
      </c>
      <c r="S219" s="35">
        <v>10</v>
      </c>
      <c r="T219" s="35">
        <v>12</v>
      </c>
      <c r="U219" s="35">
        <v>16</v>
      </c>
    </row>
    <row r="220" spans="1:21" x14ac:dyDescent="0.25">
      <c r="A220" s="33" t="s">
        <v>478</v>
      </c>
      <c r="B220" s="33" t="s">
        <v>400</v>
      </c>
      <c r="C220" s="33" t="s">
        <v>40</v>
      </c>
      <c r="D220" s="33" t="s">
        <v>189</v>
      </c>
      <c r="E220" s="33" t="s">
        <v>190</v>
      </c>
      <c r="F220" s="33" t="s">
        <v>231</v>
      </c>
      <c r="G220" s="30">
        <v>14977</v>
      </c>
      <c r="H220" s="31">
        <f t="shared" si="3"/>
        <v>0.76583333333333325</v>
      </c>
      <c r="I220" s="30">
        <v>43770</v>
      </c>
      <c r="J220" s="35">
        <v>10</v>
      </c>
      <c r="K220" s="36">
        <v>95</v>
      </c>
      <c r="L220" s="36">
        <v>94</v>
      </c>
      <c r="M220" s="35">
        <v>54</v>
      </c>
      <c r="N220" s="36">
        <v>92</v>
      </c>
      <c r="O220" s="37">
        <v>85</v>
      </c>
      <c r="P220" s="37">
        <v>86</v>
      </c>
      <c r="Q220" s="35">
        <v>56</v>
      </c>
      <c r="R220" s="36">
        <v>92</v>
      </c>
      <c r="S220" s="36">
        <v>90</v>
      </c>
      <c r="T220" s="36">
        <v>91</v>
      </c>
      <c r="U220" s="35">
        <v>74</v>
      </c>
    </row>
    <row r="221" spans="1:21" x14ac:dyDescent="0.25">
      <c r="A221" s="33" t="s">
        <v>478</v>
      </c>
      <c r="B221" s="33" t="s">
        <v>400</v>
      </c>
      <c r="C221" s="33" t="s">
        <v>40</v>
      </c>
      <c r="D221" s="33" t="s">
        <v>194</v>
      </c>
      <c r="E221" s="33" t="s">
        <v>190</v>
      </c>
      <c r="F221" s="33" t="s">
        <v>231</v>
      </c>
      <c r="G221" s="30">
        <v>41426</v>
      </c>
      <c r="H221" s="31">
        <f t="shared" si="3"/>
        <v>0.76583333333333325</v>
      </c>
      <c r="I221" s="30">
        <v>43770</v>
      </c>
      <c r="J221" s="35">
        <v>10</v>
      </c>
      <c r="K221" s="36">
        <v>95</v>
      </c>
      <c r="L221" s="36">
        <v>94</v>
      </c>
      <c r="M221" s="35">
        <v>54</v>
      </c>
      <c r="N221" s="36">
        <v>92</v>
      </c>
      <c r="O221" s="37">
        <v>85</v>
      </c>
      <c r="P221" s="37">
        <v>86</v>
      </c>
      <c r="Q221" s="35">
        <v>56</v>
      </c>
      <c r="R221" s="36">
        <v>92</v>
      </c>
      <c r="S221" s="36">
        <v>90</v>
      </c>
      <c r="T221" s="36">
        <v>91</v>
      </c>
      <c r="U221" s="35">
        <v>74</v>
      </c>
    </row>
    <row r="222" spans="1:21" x14ac:dyDescent="0.25">
      <c r="A222" s="33" t="s">
        <v>478</v>
      </c>
      <c r="B222" s="33" t="s">
        <v>400</v>
      </c>
      <c r="C222" s="33" t="s">
        <v>40</v>
      </c>
      <c r="D222" s="33" t="s">
        <v>192</v>
      </c>
      <c r="E222" s="33" t="s">
        <v>190</v>
      </c>
      <c r="F222" s="33"/>
      <c r="G222" s="30">
        <v>21641</v>
      </c>
      <c r="H222" s="31">
        <f t="shared" si="3"/>
        <v>0.76583333333333325</v>
      </c>
      <c r="I222" s="30">
        <v>43770</v>
      </c>
      <c r="J222" s="35">
        <v>10</v>
      </c>
      <c r="K222" s="36">
        <v>95</v>
      </c>
      <c r="L222" s="36">
        <v>94</v>
      </c>
      <c r="M222" s="35">
        <v>54</v>
      </c>
      <c r="N222" s="36">
        <v>92</v>
      </c>
      <c r="O222" s="37">
        <v>85</v>
      </c>
      <c r="P222" s="37">
        <v>86</v>
      </c>
      <c r="Q222" s="35">
        <v>56</v>
      </c>
      <c r="R222" s="36">
        <v>92</v>
      </c>
      <c r="S222" s="36">
        <v>90</v>
      </c>
      <c r="T222" s="36">
        <v>91</v>
      </c>
      <c r="U222" s="35">
        <v>74</v>
      </c>
    </row>
    <row r="223" spans="1:21" x14ac:dyDescent="0.25">
      <c r="A223" s="33" t="s">
        <v>413</v>
      </c>
      <c r="B223" s="33" t="s">
        <v>400</v>
      </c>
      <c r="C223" s="33" t="s">
        <v>40</v>
      </c>
      <c r="D223" s="33" t="s">
        <v>189</v>
      </c>
      <c r="E223" s="33" t="s">
        <v>190</v>
      </c>
      <c r="F223" s="33" t="s">
        <v>316</v>
      </c>
      <c r="G223" s="30">
        <v>41426</v>
      </c>
      <c r="H223" s="31">
        <f t="shared" si="3"/>
        <v>0.83583333333333332</v>
      </c>
      <c r="I223" s="30">
        <v>43800</v>
      </c>
      <c r="J223" s="35">
        <v>11</v>
      </c>
      <c r="K223" s="36">
        <v>100</v>
      </c>
      <c r="L223" s="36">
        <v>97</v>
      </c>
      <c r="M223" s="35">
        <v>57</v>
      </c>
      <c r="N223" s="36">
        <v>98</v>
      </c>
      <c r="O223" s="37">
        <v>89</v>
      </c>
      <c r="P223" s="36">
        <v>92</v>
      </c>
      <c r="Q223" s="36">
        <v>98</v>
      </c>
      <c r="R223" s="36">
        <v>95</v>
      </c>
      <c r="S223" s="36">
        <v>92</v>
      </c>
      <c r="T223" s="36">
        <v>90</v>
      </c>
      <c r="U223" s="37">
        <v>84</v>
      </c>
    </row>
    <row r="224" spans="1:21" x14ac:dyDescent="0.25">
      <c r="A224" s="33" t="s">
        <v>413</v>
      </c>
      <c r="B224" s="33" t="s">
        <v>400</v>
      </c>
      <c r="C224" s="33" t="s">
        <v>40</v>
      </c>
      <c r="D224" s="33" t="s">
        <v>189</v>
      </c>
      <c r="E224" s="33" t="s">
        <v>190</v>
      </c>
      <c r="F224" s="33" t="s">
        <v>231</v>
      </c>
      <c r="G224" s="30">
        <v>27454</v>
      </c>
      <c r="H224" s="31">
        <f t="shared" si="3"/>
        <v>0.22833333333333333</v>
      </c>
      <c r="I224" s="30"/>
      <c r="J224" s="35">
        <v>11</v>
      </c>
      <c r="K224" s="36">
        <v>92</v>
      </c>
      <c r="L224" s="37">
        <v>87</v>
      </c>
      <c r="M224" s="35">
        <v>45</v>
      </c>
      <c r="N224" s="35">
        <v>39</v>
      </c>
      <c r="O224" s="35">
        <v>0</v>
      </c>
      <c r="P224" s="35">
        <v>0</v>
      </c>
      <c r="Q224" s="35">
        <v>0</v>
      </c>
      <c r="R224" s="35">
        <v>0</v>
      </c>
      <c r="S224" s="35">
        <v>0</v>
      </c>
      <c r="T224" s="35">
        <v>0</v>
      </c>
      <c r="U224" s="35">
        <v>0</v>
      </c>
    </row>
    <row r="225" spans="1:21" x14ac:dyDescent="0.25">
      <c r="A225" s="33" t="s">
        <v>413</v>
      </c>
      <c r="B225" s="33" t="s">
        <v>400</v>
      </c>
      <c r="C225" s="33" t="s">
        <v>40</v>
      </c>
      <c r="D225" s="33" t="s">
        <v>192</v>
      </c>
      <c r="E225" s="33" t="s">
        <v>190</v>
      </c>
      <c r="F225" s="33"/>
      <c r="G225" s="30">
        <v>25204</v>
      </c>
      <c r="H225" s="31">
        <f t="shared" si="3"/>
        <v>0.35083333333333333</v>
      </c>
      <c r="I225" s="30"/>
      <c r="J225" s="35">
        <v>11</v>
      </c>
      <c r="K225" s="36">
        <v>100</v>
      </c>
      <c r="L225" s="36">
        <v>99</v>
      </c>
      <c r="M225" s="35">
        <v>45</v>
      </c>
      <c r="N225" s="35">
        <v>39</v>
      </c>
      <c r="O225" s="35">
        <v>0</v>
      </c>
      <c r="P225" s="35">
        <v>0</v>
      </c>
      <c r="Q225" s="35">
        <v>0</v>
      </c>
      <c r="R225" s="35">
        <v>0</v>
      </c>
      <c r="S225" s="35">
        <v>0</v>
      </c>
      <c r="T225" s="35">
        <v>49</v>
      </c>
      <c r="U225" s="35">
        <v>78</v>
      </c>
    </row>
    <row r="226" spans="1:21" ht="22.5" x14ac:dyDescent="0.25">
      <c r="A226" s="33" t="s">
        <v>435</v>
      </c>
      <c r="B226" s="33" t="s">
        <v>433</v>
      </c>
      <c r="C226" s="33" t="s">
        <v>49</v>
      </c>
      <c r="D226" s="33" t="s">
        <v>189</v>
      </c>
      <c r="E226" s="33" t="s">
        <v>190</v>
      </c>
      <c r="F226" s="33" t="s">
        <v>319</v>
      </c>
      <c r="G226" s="30">
        <v>41609</v>
      </c>
      <c r="H226" s="31">
        <f t="shared" si="3"/>
        <v>1</v>
      </c>
      <c r="I226" s="30">
        <v>43800</v>
      </c>
      <c r="J226" s="36">
        <v>100</v>
      </c>
      <c r="K226" s="36">
        <v>100</v>
      </c>
      <c r="L226" s="36">
        <v>100</v>
      </c>
      <c r="M226" s="36">
        <v>100</v>
      </c>
      <c r="N226" s="36">
        <v>100</v>
      </c>
      <c r="O226" s="36">
        <v>100</v>
      </c>
      <c r="P226" s="36">
        <v>100</v>
      </c>
      <c r="Q226" s="36">
        <v>100</v>
      </c>
      <c r="R226" s="36">
        <v>100</v>
      </c>
      <c r="S226" s="36">
        <v>100</v>
      </c>
      <c r="T226" s="36">
        <v>100</v>
      </c>
      <c r="U226" s="36">
        <v>100</v>
      </c>
    </row>
    <row r="227" spans="1:21" ht="22.5" x14ac:dyDescent="0.25">
      <c r="A227" s="33" t="s">
        <v>435</v>
      </c>
      <c r="B227" s="33" t="s">
        <v>433</v>
      </c>
      <c r="C227" s="33" t="s">
        <v>49</v>
      </c>
      <c r="D227" s="33" t="s">
        <v>194</v>
      </c>
      <c r="E227" s="33" t="s">
        <v>190</v>
      </c>
      <c r="F227" s="33" t="s">
        <v>319</v>
      </c>
      <c r="G227" s="30">
        <v>41609</v>
      </c>
      <c r="H227" s="31">
        <f t="shared" si="3"/>
        <v>1</v>
      </c>
      <c r="I227" s="30">
        <v>43800</v>
      </c>
      <c r="J227" s="36">
        <v>100</v>
      </c>
      <c r="K227" s="36">
        <v>100</v>
      </c>
      <c r="L227" s="36">
        <v>100</v>
      </c>
      <c r="M227" s="36">
        <v>100</v>
      </c>
      <c r="N227" s="36">
        <v>100</v>
      </c>
      <c r="O227" s="36">
        <v>100</v>
      </c>
      <c r="P227" s="36">
        <v>100</v>
      </c>
      <c r="Q227" s="36">
        <v>100</v>
      </c>
      <c r="R227" s="36">
        <v>100</v>
      </c>
      <c r="S227" s="36">
        <v>100</v>
      </c>
      <c r="T227" s="36">
        <v>100</v>
      </c>
      <c r="U227" s="36">
        <v>100</v>
      </c>
    </row>
    <row r="228" spans="1:21" ht="22.5" x14ac:dyDescent="0.25">
      <c r="A228" s="33" t="s">
        <v>435</v>
      </c>
      <c r="B228" s="33" t="s">
        <v>433</v>
      </c>
      <c r="C228" s="33" t="s">
        <v>49</v>
      </c>
      <c r="D228" s="33" t="s">
        <v>189</v>
      </c>
      <c r="E228" s="33" t="s">
        <v>190</v>
      </c>
      <c r="F228" s="33" t="s">
        <v>319</v>
      </c>
      <c r="G228" s="30">
        <v>41791</v>
      </c>
      <c r="H228" s="31">
        <f t="shared" si="3"/>
        <v>0.97</v>
      </c>
      <c r="I228" s="30">
        <v>43800</v>
      </c>
      <c r="J228" s="36">
        <v>97</v>
      </c>
      <c r="K228" s="36">
        <v>100</v>
      </c>
      <c r="L228" s="36">
        <v>100</v>
      </c>
      <c r="M228" s="36">
        <v>97</v>
      </c>
      <c r="N228" s="36">
        <v>100</v>
      </c>
      <c r="O228" s="36">
        <v>93</v>
      </c>
      <c r="P228" s="36">
        <v>95</v>
      </c>
      <c r="Q228" s="36">
        <v>99</v>
      </c>
      <c r="R228" s="36">
        <v>100</v>
      </c>
      <c r="S228" s="36">
        <v>99</v>
      </c>
      <c r="T228" s="37">
        <v>86</v>
      </c>
      <c r="U228" s="36">
        <v>98</v>
      </c>
    </row>
    <row r="229" spans="1:21" x14ac:dyDescent="0.25">
      <c r="A229" s="33" t="s">
        <v>435</v>
      </c>
      <c r="B229" s="33" t="s">
        <v>433</v>
      </c>
      <c r="C229" s="33" t="s">
        <v>49</v>
      </c>
      <c r="D229" s="33" t="s">
        <v>192</v>
      </c>
      <c r="E229" s="33" t="s">
        <v>190</v>
      </c>
      <c r="F229" s="33"/>
      <c r="G229" s="30">
        <v>41791</v>
      </c>
      <c r="H229" s="31">
        <f t="shared" si="3"/>
        <v>0.97</v>
      </c>
      <c r="I229" s="30">
        <v>43800</v>
      </c>
      <c r="J229" s="36">
        <v>97</v>
      </c>
      <c r="K229" s="36">
        <v>100</v>
      </c>
      <c r="L229" s="36">
        <v>100</v>
      </c>
      <c r="M229" s="36">
        <v>97</v>
      </c>
      <c r="N229" s="36">
        <v>100</v>
      </c>
      <c r="O229" s="36">
        <v>93</v>
      </c>
      <c r="P229" s="36">
        <v>95</v>
      </c>
      <c r="Q229" s="36">
        <v>99</v>
      </c>
      <c r="R229" s="36">
        <v>100</v>
      </c>
      <c r="S229" s="36">
        <v>99</v>
      </c>
      <c r="T229" s="37">
        <v>86</v>
      </c>
      <c r="U229" s="36">
        <v>98</v>
      </c>
    </row>
    <row r="230" spans="1:21" ht="22.5" x14ac:dyDescent="0.25">
      <c r="A230" s="33" t="s">
        <v>479</v>
      </c>
      <c r="B230" s="33" t="s">
        <v>390</v>
      </c>
      <c r="C230" s="33" t="s">
        <v>49</v>
      </c>
      <c r="D230" s="33" t="s">
        <v>189</v>
      </c>
      <c r="E230" s="33" t="s">
        <v>190</v>
      </c>
      <c r="F230" s="33" t="s">
        <v>272</v>
      </c>
      <c r="G230" s="30">
        <v>43556</v>
      </c>
      <c r="H230" s="31">
        <f t="shared" si="3"/>
        <v>0.51888888888888884</v>
      </c>
      <c r="I230" s="30">
        <v>43800</v>
      </c>
      <c r="J230" s="38" t="s">
        <v>132</v>
      </c>
      <c r="K230" s="38" t="s">
        <v>132</v>
      </c>
      <c r="L230" s="38" t="s">
        <v>132</v>
      </c>
      <c r="M230" s="35">
        <v>0</v>
      </c>
      <c r="N230" s="35">
        <v>0</v>
      </c>
      <c r="O230" s="35">
        <v>0</v>
      </c>
      <c r="P230" s="35">
        <v>0</v>
      </c>
      <c r="Q230" s="35">
        <v>67</v>
      </c>
      <c r="R230" s="36">
        <v>100</v>
      </c>
      <c r="S230" s="36">
        <v>100</v>
      </c>
      <c r="T230" s="36">
        <v>100</v>
      </c>
      <c r="U230" s="36">
        <v>100</v>
      </c>
    </row>
    <row r="231" spans="1:21" x14ac:dyDescent="0.25">
      <c r="A231" s="33" t="s">
        <v>479</v>
      </c>
      <c r="B231" s="33" t="s">
        <v>390</v>
      </c>
      <c r="C231" s="33" t="s">
        <v>49</v>
      </c>
      <c r="D231" s="33" t="s">
        <v>192</v>
      </c>
      <c r="E231" s="33" t="s">
        <v>190</v>
      </c>
      <c r="F231" s="33"/>
      <c r="G231" s="30">
        <v>43556</v>
      </c>
      <c r="H231" s="31">
        <f t="shared" si="3"/>
        <v>0.51888888888888884</v>
      </c>
      <c r="I231" s="30">
        <v>43800</v>
      </c>
      <c r="J231" s="38" t="s">
        <v>132</v>
      </c>
      <c r="K231" s="38" t="s">
        <v>132</v>
      </c>
      <c r="L231" s="38" t="s">
        <v>132</v>
      </c>
      <c r="M231" s="35">
        <v>0</v>
      </c>
      <c r="N231" s="35">
        <v>0</v>
      </c>
      <c r="O231" s="35">
        <v>0</v>
      </c>
      <c r="P231" s="35">
        <v>0</v>
      </c>
      <c r="Q231" s="35">
        <v>67</v>
      </c>
      <c r="R231" s="36">
        <v>100</v>
      </c>
      <c r="S231" s="36">
        <v>100</v>
      </c>
      <c r="T231" s="36">
        <v>100</v>
      </c>
      <c r="U231" s="36">
        <v>100</v>
      </c>
    </row>
    <row r="232" spans="1:21" ht="22.5" x14ac:dyDescent="0.25">
      <c r="A232" s="33" t="s">
        <v>479</v>
      </c>
      <c r="B232" s="33" t="s">
        <v>390</v>
      </c>
      <c r="C232" s="33" t="s">
        <v>49</v>
      </c>
      <c r="D232" s="33" t="s">
        <v>189</v>
      </c>
      <c r="E232" s="33" t="s">
        <v>190</v>
      </c>
      <c r="F232" s="33" t="s">
        <v>272</v>
      </c>
      <c r="G232" s="30">
        <v>43556</v>
      </c>
      <c r="H232" s="31">
        <f t="shared" si="3"/>
        <v>0.5</v>
      </c>
      <c r="I232" s="30">
        <v>43800</v>
      </c>
      <c r="J232" s="38" t="s">
        <v>132</v>
      </c>
      <c r="K232" s="38" t="s">
        <v>132</v>
      </c>
      <c r="L232" s="38" t="s">
        <v>132</v>
      </c>
      <c r="M232" s="35">
        <v>0</v>
      </c>
      <c r="N232" s="35">
        <v>0</v>
      </c>
      <c r="O232" s="35">
        <v>0</v>
      </c>
      <c r="P232" s="35">
        <v>0</v>
      </c>
      <c r="Q232" s="35">
        <v>63</v>
      </c>
      <c r="R232" s="36">
        <v>99</v>
      </c>
      <c r="S232" s="36">
        <v>99</v>
      </c>
      <c r="T232" s="36">
        <v>100</v>
      </c>
      <c r="U232" s="37">
        <v>89</v>
      </c>
    </row>
    <row r="233" spans="1:21" ht="22.5" x14ac:dyDescent="0.25">
      <c r="A233" s="33" t="s">
        <v>479</v>
      </c>
      <c r="B233" s="33" t="s">
        <v>390</v>
      </c>
      <c r="C233" s="33" t="s">
        <v>49</v>
      </c>
      <c r="D233" s="33" t="s">
        <v>194</v>
      </c>
      <c r="E233" s="33" t="s">
        <v>190</v>
      </c>
      <c r="F233" s="33" t="s">
        <v>272</v>
      </c>
      <c r="G233" s="30">
        <v>43556</v>
      </c>
      <c r="H233" s="31">
        <f t="shared" si="3"/>
        <v>0.5</v>
      </c>
      <c r="I233" s="30">
        <v>43800</v>
      </c>
      <c r="J233" s="38" t="s">
        <v>132</v>
      </c>
      <c r="K233" s="38" t="s">
        <v>132</v>
      </c>
      <c r="L233" s="38" t="s">
        <v>132</v>
      </c>
      <c r="M233" s="35">
        <v>0</v>
      </c>
      <c r="N233" s="35">
        <v>0</v>
      </c>
      <c r="O233" s="35">
        <v>0</v>
      </c>
      <c r="P233" s="35">
        <v>0</v>
      </c>
      <c r="Q233" s="35">
        <v>63</v>
      </c>
      <c r="R233" s="36">
        <v>99</v>
      </c>
      <c r="S233" s="36">
        <v>99</v>
      </c>
      <c r="T233" s="36">
        <v>100</v>
      </c>
      <c r="U233" s="37">
        <v>89</v>
      </c>
    </row>
    <row r="234" spans="1:21" ht="22.5" x14ac:dyDescent="0.25">
      <c r="A234" s="33" t="s">
        <v>480</v>
      </c>
      <c r="B234" s="33" t="s">
        <v>322</v>
      </c>
      <c r="C234" s="33" t="s">
        <v>49</v>
      </c>
      <c r="D234" s="33" t="s">
        <v>189</v>
      </c>
      <c r="E234" s="33" t="s">
        <v>190</v>
      </c>
      <c r="F234" s="33" t="s">
        <v>322</v>
      </c>
      <c r="G234" s="30">
        <v>42248</v>
      </c>
      <c r="H234" s="31">
        <f t="shared" si="3"/>
        <v>0.87666666666666671</v>
      </c>
      <c r="I234" s="30">
        <v>43800</v>
      </c>
      <c r="J234" s="35">
        <v>79</v>
      </c>
      <c r="K234" s="37">
        <v>81</v>
      </c>
      <c r="L234" s="36">
        <v>93</v>
      </c>
      <c r="M234" s="37">
        <v>88</v>
      </c>
      <c r="N234" s="36">
        <v>93</v>
      </c>
      <c r="O234" s="36">
        <v>92</v>
      </c>
      <c r="P234" s="37">
        <v>88</v>
      </c>
      <c r="Q234" s="36">
        <v>90</v>
      </c>
      <c r="R234" s="36">
        <v>92</v>
      </c>
      <c r="S234" s="37">
        <v>85</v>
      </c>
      <c r="T234" s="36">
        <v>90</v>
      </c>
      <c r="U234" s="37">
        <v>81</v>
      </c>
    </row>
    <row r="235" spans="1:21" ht="22.5" x14ac:dyDescent="0.25">
      <c r="A235" s="33" t="s">
        <v>480</v>
      </c>
      <c r="B235" s="33" t="s">
        <v>322</v>
      </c>
      <c r="C235" s="33" t="s">
        <v>49</v>
      </c>
      <c r="D235" s="33" t="s">
        <v>194</v>
      </c>
      <c r="E235" s="33" t="s">
        <v>190</v>
      </c>
      <c r="F235" s="33" t="s">
        <v>322</v>
      </c>
      <c r="G235" s="30">
        <v>42248</v>
      </c>
      <c r="H235" s="31">
        <f t="shared" si="3"/>
        <v>0.87666666666666671</v>
      </c>
      <c r="I235" s="30">
        <v>43800</v>
      </c>
      <c r="J235" s="35">
        <v>79</v>
      </c>
      <c r="K235" s="37">
        <v>81</v>
      </c>
      <c r="L235" s="36">
        <v>93</v>
      </c>
      <c r="M235" s="37">
        <v>88</v>
      </c>
      <c r="N235" s="36">
        <v>93</v>
      </c>
      <c r="O235" s="36">
        <v>92</v>
      </c>
      <c r="P235" s="37">
        <v>88</v>
      </c>
      <c r="Q235" s="36">
        <v>90</v>
      </c>
      <c r="R235" s="36">
        <v>92</v>
      </c>
      <c r="S235" s="37">
        <v>85</v>
      </c>
      <c r="T235" s="36">
        <v>90</v>
      </c>
      <c r="U235" s="37">
        <v>81</v>
      </c>
    </row>
    <row r="236" spans="1:21" x14ac:dyDescent="0.25">
      <c r="A236" s="33" t="s">
        <v>480</v>
      </c>
      <c r="B236" s="33" t="s">
        <v>322</v>
      </c>
      <c r="C236" s="33" t="s">
        <v>49</v>
      </c>
      <c r="D236" s="33" t="s">
        <v>192</v>
      </c>
      <c r="E236" s="33" t="s">
        <v>190</v>
      </c>
      <c r="F236" s="33"/>
      <c r="G236" s="30">
        <v>42248</v>
      </c>
      <c r="H236" s="31">
        <f t="shared" si="3"/>
        <v>0.87666666666666671</v>
      </c>
      <c r="I236" s="30">
        <v>43800</v>
      </c>
      <c r="J236" s="35">
        <v>79</v>
      </c>
      <c r="K236" s="37">
        <v>81</v>
      </c>
      <c r="L236" s="36">
        <v>93</v>
      </c>
      <c r="M236" s="37">
        <v>88</v>
      </c>
      <c r="N236" s="36">
        <v>93</v>
      </c>
      <c r="O236" s="36">
        <v>92</v>
      </c>
      <c r="P236" s="37">
        <v>88</v>
      </c>
      <c r="Q236" s="36">
        <v>90</v>
      </c>
      <c r="R236" s="36">
        <v>92</v>
      </c>
      <c r="S236" s="37">
        <v>85</v>
      </c>
      <c r="T236" s="36">
        <v>90</v>
      </c>
      <c r="U236" s="37">
        <v>81</v>
      </c>
    </row>
    <row r="237" spans="1:21" ht="22.5" x14ac:dyDescent="0.25">
      <c r="A237" s="33" t="s">
        <v>480</v>
      </c>
      <c r="B237" s="33" t="s">
        <v>322</v>
      </c>
      <c r="C237" s="33" t="s">
        <v>49</v>
      </c>
      <c r="D237" s="33" t="s">
        <v>189</v>
      </c>
      <c r="E237" s="33" t="s">
        <v>190</v>
      </c>
      <c r="F237" s="33" t="s">
        <v>322</v>
      </c>
      <c r="G237" s="30">
        <v>41426</v>
      </c>
      <c r="H237" s="31">
        <f t="shared" si="3"/>
        <v>0.97166666666666668</v>
      </c>
      <c r="I237" s="30">
        <v>43800</v>
      </c>
      <c r="J237" s="36">
        <v>99</v>
      </c>
      <c r="K237" s="36">
        <v>100</v>
      </c>
      <c r="L237" s="36">
        <v>99</v>
      </c>
      <c r="M237" s="36">
        <v>99</v>
      </c>
      <c r="N237" s="36">
        <v>99</v>
      </c>
      <c r="O237" s="36">
        <v>99</v>
      </c>
      <c r="P237" s="36">
        <v>99</v>
      </c>
      <c r="Q237" s="36">
        <v>100</v>
      </c>
      <c r="R237" s="35">
        <v>74</v>
      </c>
      <c r="S237" s="36">
        <v>99</v>
      </c>
      <c r="T237" s="36">
        <v>100</v>
      </c>
      <c r="U237" s="36">
        <v>99</v>
      </c>
    </row>
    <row r="238" spans="1:21" ht="22.5" x14ac:dyDescent="0.25">
      <c r="A238" s="33" t="s">
        <v>481</v>
      </c>
      <c r="B238" s="33" t="s">
        <v>367</v>
      </c>
      <c r="C238" s="33" t="s">
        <v>49</v>
      </c>
      <c r="D238" s="33" t="s">
        <v>189</v>
      </c>
      <c r="E238" s="33" t="s">
        <v>190</v>
      </c>
      <c r="F238" s="33" t="s">
        <v>325</v>
      </c>
      <c r="G238" s="30">
        <v>37500</v>
      </c>
      <c r="H238" s="31">
        <f t="shared" si="3"/>
        <v>7.4999999999999997E-2</v>
      </c>
      <c r="I238" s="30"/>
      <c r="J238" s="35">
        <v>0</v>
      </c>
      <c r="K238" s="35">
        <v>0</v>
      </c>
      <c r="L238" s="35">
        <v>0</v>
      </c>
      <c r="M238" s="35">
        <v>0</v>
      </c>
      <c r="N238" s="35">
        <v>0</v>
      </c>
      <c r="O238" s="35">
        <v>30</v>
      </c>
      <c r="P238" s="35">
        <v>60</v>
      </c>
      <c r="Q238" s="35">
        <v>0</v>
      </c>
      <c r="R238" s="35">
        <v>0</v>
      </c>
      <c r="S238" s="35">
        <v>0</v>
      </c>
      <c r="T238" s="35">
        <v>0</v>
      </c>
      <c r="U238" s="35">
        <v>0</v>
      </c>
    </row>
    <row r="239" spans="1:21" ht="22.5" x14ac:dyDescent="0.25">
      <c r="A239" s="33" t="s">
        <v>481</v>
      </c>
      <c r="B239" s="33" t="s">
        <v>367</v>
      </c>
      <c r="C239" s="33" t="s">
        <v>49</v>
      </c>
      <c r="D239" s="33" t="s">
        <v>194</v>
      </c>
      <c r="E239" s="33" t="s">
        <v>190</v>
      </c>
      <c r="F239" s="33" t="s">
        <v>325</v>
      </c>
      <c r="G239" s="30">
        <v>37500</v>
      </c>
      <c r="H239" s="31">
        <f t="shared" si="3"/>
        <v>7.4999999999999997E-2</v>
      </c>
      <c r="I239" s="30"/>
      <c r="J239" s="35">
        <v>0</v>
      </c>
      <c r="K239" s="35">
        <v>0</v>
      </c>
      <c r="L239" s="35">
        <v>0</v>
      </c>
      <c r="M239" s="35">
        <v>0</v>
      </c>
      <c r="N239" s="35">
        <v>0</v>
      </c>
      <c r="O239" s="35">
        <v>30</v>
      </c>
      <c r="P239" s="35">
        <v>60</v>
      </c>
      <c r="Q239" s="35">
        <v>0</v>
      </c>
      <c r="R239" s="35">
        <v>0</v>
      </c>
      <c r="S239" s="35">
        <v>0</v>
      </c>
      <c r="T239" s="35">
        <v>0</v>
      </c>
      <c r="U239" s="35">
        <v>0</v>
      </c>
    </row>
    <row r="240" spans="1:21" ht="22.5" x14ac:dyDescent="0.25">
      <c r="A240" s="33" t="s">
        <v>481</v>
      </c>
      <c r="B240" s="33" t="s">
        <v>367</v>
      </c>
      <c r="C240" s="33" t="s">
        <v>49</v>
      </c>
      <c r="D240" s="33" t="s">
        <v>189</v>
      </c>
      <c r="E240" s="33" t="s">
        <v>190</v>
      </c>
      <c r="F240" s="33" t="s">
        <v>325</v>
      </c>
      <c r="G240" s="30">
        <v>37500</v>
      </c>
      <c r="H240" s="31">
        <f t="shared" si="3"/>
        <v>8.9166666666666658E-2</v>
      </c>
      <c r="I240" s="30"/>
      <c r="J240" s="35">
        <v>0</v>
      </c>
      <c r="K240" s="35">
        <v>0</v>
      </c>
      <c r="L240" s="35">
        <v>0</v>
      </c>
      <c r="M240" s="35">
        <v>0</v>
      </c>
      <c r="N240" s="35">
        <v>0</v>
      </c>
      <c r="O240" s="35">
        <v>44</v>
      </c>
      <c r="P240" s="35">
        <v>62</v>
      </c>
      <c r="Q240" s="35">
        <v>1</v>
      </c>
      <c r="R240" s="35">
        <v>0</v>
      </c>
      <c r="S240" s="35">
        <v>0</v>
      </c>
      <c r="T240" s="35">
        <v>0</v>
      </c>
      <c r="U240" s="35">
        <v>0</v>
      </c>
    </row>
    <row r="241" spans="1:21" x14ac:dyDescent="0.25">
      <c r="A241" s="33" t="s">
        <v>481</v>
      </c>
      <c r="B241" s="33" t="s">
        <v>367</v>
      </c>
      <c r="C241" s="33" t="s">
        <v>49</v>
      </c>
      <c r="D241" s="33" t="s">
        <v>192</v>
      </c>
      <c r="E241" s="33" t="s">
        <v>190</v>
      </c>
      <c r="F241" s="33"/>
      <c r="G241" s="30">
        <v>42186</v>
      </c>
      <c r="H241" s="31">
        <f t="shared" si="3"/>
        <v>8.9166666666666658E-2</v>
      </c>
      <c r="I241" s="30"/>
      <c r="J241" s="35">
        <v>0</v>
      </c>
      <c r="K241" s="35">
        <v>0</v>
      </c>
      <c r="L241" s="35">
        <v>0</v>
      </c>
      <c r="M241" s="35">
        <v>0</v>
      </c>
      <c r="N241" s="35">
        <v>0</v>
      </c>
      <c r="O241" s="35">
        <v>44</v>
      </c>
      <c r="P241" s="35">
        <v>62</v>
      </c>
      <c r="Q241" s="35">
        <v>1</v>
      </c>
      <c r="R241" s="35">
        <v>0</v>
      </c>
      <c r="S241" s="35">
        <v>0</v>
      </c>
      <c r="T241" s="35">
        <v>0</v>
      </c>
      <c r="U241" s="35">
        <v>0</v>
      </c>
    </row>
    <row r="242" spans="1:21" x14ac:dyDescent="0.25">
      <c r="A242" s="33" t="s">
        <v>482</v>
      </c>
      <c r="B242" s="33" t="s">
        <v>83</v>
      </c>
      <c r="C242" s="33" t="s">
        <v>49</v>
      </c>
      <c r="D242" s="33" t="s">
        <v>189</v>
      </c>
      <c r="E242" s="33" t="s">
        <v>190</v>
      </c>
      <c r="F242" s="33" t="s">
        <v>291</v>
      </c>
      <c r="G242" s="30">
        <v>41365</v>
      </c>
      <c r="H242" s="31">
        <f t="shared" si="3"/>
        <v>0.79166666666666674</v>
      </c>
      <c r="I242" s="30">
        <v>43800</v>
      </c>
      <c r="J242" s="35">
        <v>58</v>
      </c>
      <c r="K242" s="37">
        <v>84</v>
      </c>
      <c r="L242" s="36">
        <v>91</v>
      </c>
      <c r="M242" s="37">
        <v>89</v>
      </c>
      <c r="N242" s="37">
        <v>86</v>
      </c>
      <c r="O242" s="35">
        <v>58</v>
      </c>
      <c r="P242" s="35">
        <v>58</v>
      </c>
      <c r="Q242" s="37">
        <v>84</v>
      </c>
      <c r="R242" s="36">
        <v>91</v>
      </c>
      <c r="S242" s="37">
        <v>85</v>
      </c>
      <c r="T242" s="35">
        <v>74</v>
      </c>
      <c r="U242" s="36">
        <v>92</v>
      </c>
    </row>
    <row r="243" spans="1:21" x14ac:dyDescent="0.25">
      <c r="A243" s="33" t="s">
        <v>482</v>
      </c>
      <c r="B243" s="33" t="s">
        <v>83</v>
      </c>
      <c r="C243" s="33" t="s">
        <v>49</v>
      </c>
      <c r="D243" s="33" t="s">
        <v>189</v>
      </c>
      <c r="E243" s="33" t="s">
        <v>190</v>
      </c>
      <c r="F243" s="33" t="s">
        <v>291</v>
      </c>
      <c r="G243" s="30">
        <v>41000</v>
      </c>
      <c r="H243" s="31">
        <f t="shared" si="3"/>
        <v>0.44083333333333335</v>
      </c>
      <c r="I243" s="30"/>
      <c r="J243" s="35">
        <v>58</v>
      </c>
      <c r="K243" s="35">
        <v>63</v>
      </c>
      <c r="L243" s="35">
        <v>68</v>
      </c>
      <c r="M243" s="35">
        <v>63</v>
      </c>
      <c r="N243" s="35">
        <v>37</v>
      </c>
      <c r="O243" s="35">
        <v>0</v>
      </c>
      <c r="P243" s="35">
        <v>33</v>
      </c>
      <c r="Q243" s="35">
        <v>75</v>
      </c>
      <c r="R243" s="35">
        <v>72</v>
      </c>
      <c r="S243" s="35">
        <v>24</v>
      </c>
      <c r="T243" s="35">
        <v>24</v>
      </c>
      <c r="U243" s="35">
        <v>12</v>
      </c>
    </row>
    <row r="244" spans="1:21" x14ac:dyDescent="0.25">
      <c r="A244" s="33" t="s">
        <v>482</v>
      </c>
      <c r="B244" s="33" t="s">
        <v>83</v>
      </c>
      <c r="C244" s="33" t="s">
        <v>49</v>
      </c>
      <c r="D244" s="33" t="s">
        <v>194</v>
      </c>
      <c r="E244" s="33" t="s">
        <v>190</v>
      </c>
      <c r="F244" s="33" t="s">
        <v>291</v>
      </c>
      <c r="G244" s="30">
        <v>41000</v>
      </c>
      <c r="H244" s="31">
        <f t="shared" si="3"/>
        <v>0.44083333333333335</v>
      </c>
      <c r="I244" s="30"/>
      <c r="J244" s="35">
        <v>58</v>
      </c>
      <c r="K244" s="35">
        <v>63</v>
      </c>
      <c r="L244" s="35">
        <v>68</v>
      </c>
      <c r="M244" s="35">
        <v>63</v>
      </c>
      <c r="N244" s="35">
        <v>37</v>
      </c>
      <c r="O244" s="35">
        <v>0</v>
      </c>
      <c r="P244" s="35">
        <v>33</v>
      </c>
      <c r="Q244" s="35">
        <v>75</v>
      </c>
      <c r="R244" s="35">
        <v>72</v>
      </c>
      <c r="S244" s="35">
        <v>24</v>
      </c>
      <c r="T244" s="35">
        <v>24</v>
      </c>
      <c r="U244" s="35">
        <v>12</v>
      </c>
    </row>
    <row r="245" spans="1:21" x14ac:dyDescent="0.25">
      <c r="A245" s="33" t="s">
        <v>482</v>
      </c>
      <c r="B245" s="33" t="s">
        <v>83</v>
      </c>
      <c r="C245" s="33" t="s">
        <v>49</v>
      </c>
      <c r="D245" s="33" t="s">
        <v>192</v>
      </c>
      <c r="E245" s="33" t="s">
        <v>190</v>
      </c>
      <c r="F245" s="33"/>
      <c r="G245" s="30">
        <v>41365</v>
      </c>
      <c r="H245" s="31">
        <f t="shared" si="3"/>
        <v>0.44083333333333335</v>
      </c>
      <c r="I245" s="30"/>
      <c r="J245" s="35">
        <v>58</v>
      </c>
      <c r="K245" s="35">
        <v>63</v>
      </c>
      <c r="L245" s="35">
        <v>68</v>
      </c>
      <c r="M245" s="35">
        <v>63</v>
      </c>
      <c r="N245" s="35">
        <v>37</v>
      </c>
      <c r="O245" s="35">
        <v>0</v>
      </c>
      <c r="P245" s="35">
        <v>33</v>
      </c>
      <c r="Q245" s="35">
        <v>75</v>
      </c>
      <c r="R245" s="35">
        <v>72</v>
      </c>
      <c r="S245" s="35">
        <v>24</v>
      </c>
      <c r="T245" s="35">
        <v>24</v>
      </c>
      <c r="U245" s="35">
        <v>12</v>
      </c>
    </row>
    <row r="246" spans="1:21" ht="22.5" x14ac:dyDescent="0.25">
      <c r="A246" s="33" t="s">
        <v>434</v>
      </c>
      <c r="B246" s="33" t="s">
        <v>414</v>
      </c>
      <c r="C246" s="33" t="s">
        <v>49</v>
      </c>
      <c r="D246" s="33" t="s">
        <v>189</v>
      </c>
      <c r="E246" s="33" t="s">
        <v>190</v>
      </c>
      <c r="F246" s="33" t="s">
        <v>319</v>
      </c>
      <c r="G246" s="30">
        <v>37196</v>
      </c>
      <c r="H246" s="31">
        <f t="shared" si="3"/>
        <v>0.88166666666666671</v>
      </c>
      <c r="I246" s="30">
        <v>43800</v>
      </c>
      <c r="J246" s="36">
        <v>93</v>
      </c>
      <c r="K246" s="36">
        <v>97</v>
      </c>
      <c r="L246" s="36">
        <v>100</v>
      </c>
      <c r="M246" s="36">
        <v>100</v>
      </c>
      <c r="N246" s="35">
        <v>38</v>
      </c>
      <c r="O246" s="35">
        <v>42</v>
      </c>
      <c r="P246" s="36">
        <v>99</v>
      </c>
      <c r="Q246" s="36">
        <v>100</v>
      </c>
      <c r="R246" s="36">
        <v>90</v>
      </c>
      <c r="S246" s="36">
        <v>99</v>
      </c>
      <c r="T246" s="36">
        <v>100</v>
      </c>
      <c r="U246" s="36">
        <v>100</v>
      </c>
    </row>
    <row r="247" spans="1:21" ht="22.5" x14ac:dyDescent="0.25">
      <c r="A247" s="33" t="s">
        <v>330</v>
      </c>
      <c r="B247" s="33" t="s">
        <v>414</v>
      </c>
      <c r="C247" s="33" t="s">
        <v>49</v>
      </c>
      <c r="D247" s="33" t="s">
        <v>189</v>
      </c>
      <c r="E247" s="33" t="s">
        <v>190</v>
      </c>
      <c r="F247" s="33" t="s">
        <v>319</v>
      </c>
      <c r="G247" s="30">
        <v>43313</v>
      </c>
      <c r="H247" s="31">
        <f t="shared" si="3"/>
        <v>0.73416666666666675</v>
      </c>
      <c r="I247" s="30">
        <v>43800</v>
      </c>
      <c r="J247" s="35">
        <v>0</v>
      </c>
      <c r="K247" s="35">
        <v>0</v>
      </c>
      <c r="L247" s="35">
        <v>66</v>
      </c>
      <c r="M247" s="36">
        <v>100</v>
      </c>
      <c r="N247" s="35">
        <v>68</v>
      </c>
      <c r="O247" s="36">
        <v>93</v>
      </c>
      <c r="P247" s="36">
        <v>80</v>
      </c>
      <c r="Q247" s="36">
        <v>99</v>
      </c>
      <c r="R247" s="37">
        <v>82</v>
      </c>
      <c r="S247" s="36">
        <v>94</v>
      </c>
      <c r="T247" s="36">
        <v>99</v>
      </c>
      <c r="U247" s="36">
        <v>100</v>
      </c>
    </row>
    <row r="248" spans="1:21" ht="22.5" x14ac:dyDescent="0.25">
      <c r="A248" s="33" t="s">
        <v>330</v>
      </c>
      <c r="B248" s="33" t="s">
        <v>414</v>
      </c>
      <c r="C248" s="33" t="s">
        <v>49</v>
      </c>
      <c r="D248" s="33" t="s">
        <v>194</v>
      </c>
      <c r="E248" s="33" t="s">
        <v>190</v>
      </c>
      <c r="F248" s="33" t="s">
        <v>319</v>
      </c>
      <c r="G248" s="30">
        <v>43313</v>
      </c>
      <c r="H248" s="31">
        <f t="shared" si="3"/>
        <v>0.73416666666666675</v>
      </c>
      <c r="I248" s="30">
        <v>43800</v>
      </c>
      <c r="J248" s="35">
        <v>0</v>
      </c>
      <c r="K248" s="35">
        <v>0</v>
      </c>
      <c r="L248" s="35">
        <v>66</v>
      </c>
      <c r="M248" s="36">
        <v>100</v>
      </c>
      <c r="N248" s="35">
        <v>68</v>
      </c>
      <c r="O248" s="36">
        <v>93</v>
      </c>
      <c r="P248" s="36">
        <v>80</v>
      </c>
      <c r="Q248" s="36">
        <v>99</v>
      </c>
      <c r="R248" s="37">
        <v>82</v>
      </c>
      <c r="S248" s="36">
        <v>94</v>
      </c>
      <c r="T248" s="36">
        <v>99</v>
      </c>
      <c r="U248" s="36">
        <v>100</v>
      </c>
    </row>
    <row r="249" spans="1:21" ht="22.5" x14ac:dyDescent="0.25">
      <c r="A249" s="33" t="s">
        <v>434</v>
      </c>
      <c r="B249" s="33" t="s">
        <v>414</v>
      </c>
      <c r="C249" s="33" t="s">
        <v>49</v>
      </c>
      <c r="D249" s="33" t="s">
        <v>189</v>
      </c>
      <c r="E249" s="33" t="s">
        <v>190</v>
      </c>
      <c r="F249" s="33" t="s">
        <v>319</v>
      </c>
      <c r="G249" s="30">
        <v>36404</v>
      </c>
      <c r="H249" s="31">
        <f t="shared" si="3"/>
        <v>0.94916666666666671</v>
      </c>
      <c r="I249" s="30">
        <v>43800</v>
      </c>
      <c r="J249" s="36">
        <v>96</v>
      </c>
      <c r="K249" s="36">
        <v>99</v>
      </c>
      <c r="L249" s="36">
        <v>99</v>
      </c>
      <c r="M249" s="36">
        <v>99</v>
      </c>
      <c r="N249" s="36">
        <v>100</v>
      </c>
      <c r="O249" s="36">
        <v>96</v>
      </c>
      <c r="P249" s="36">
        <v>98</v>
      </c>
      <c r="Q249" s="36">
        <v>94</v>
      </c>
      <c r="R249" s="35">
        <v>75</v>
      </c>
      <c r="S249" s="36">
        <v>93</v>
      </c>
      <c r="T249" s="36">
        <v>95</v>
      </c>
      <c r="U249" s="36">
        <v>95</v>
      </c>
    </row>
    <row r="250" spans="1:21" ht="22.5" x14ac:dyDescent="0.25">
      <c r="A250" s="33" t="s">
        <v>434</v>
      </c>
      <c r="B250" s="33" t="s">
        <v>414</v>
      </c>
      <c r="C250" s="33" t="s">
        <v>49</v>
      </c>
      <c r="D250" s="33" t="s">
        <v>194</v>
      </c>
      <c r="E250" s="33" t="s">
        <v>190</v>
      </c>
      <c r="F250" s="33" t="s">
        <v>319</v>
      </c>
      <c r="G250" s="30">
        <v>36404</v>
      </c>
      <c r="H250" s="31">
        <f t="shared" si="3"/>
        <v>0.94916666666666671</v>
      </c>
      <c r="I250" s="30">
        <v>43800</v>
      </c>
      <c r="J250" s="36">
        <v>96</v>
      </c>
      <c r="K250" s="36">
        <v>99</v>
      </c>
      <c r="L250" s="36">
        <v>99</v>
      </c>
      <c r="M250" s="36">
        <v>99</v>
      </c>
      <c r="N250" s="36">
        <v>100</v>
      </c>
      <c r="O250" s="36">
        <v>96</v>
      </c>
      <c r="P250" s="36">
        <v>98</v>
      </c>
      <c r="Q250" s="36">
        <v>94</v>
      </c>
      <c r="R250" s="35">
        <v>75</v>
      </c>
      <c r="S250" s="36">
        <v>93</v>
      </c>
      <c r="T250" s="36">
        <v>95</v>
      </c>
      <c r="U250" s="36">
        <v>95</v>
      </c>
    </row>
    <row r="251" spans="1:21" x14ac:dyDescent="0.25">
      <c r="A251" s="33" t="s">
        <v>434</v>
      </c>
      <c r="B251" s="33" t="s">
        <v>414</v>
      </c>
      <c r="C251" s="33" t="s">
        <v>49</v>
      </c>
      <c r="D251" s="33" t="s">
        <v>192</v>
      </c>
      <c r="E251" s="33" t="s">
        <v>190</v>
      </c>
      <c r="F251" s="33"/>
      <c r="G251" s="30">
        <v>41091</v>
      </c>
      <c r="H251" s="31">
        <f t="shared" si="3"/>
        <v>0.94916666666666671</v>
      </c>
      <c r="I251" s="30">
        <v>43800</v>
      </c>
      <c r="J251" s="36">
        <v>96</v>
      </c>
      <c r="K251" s="36">
        <v>99</v>
      </c>
      <c r="L251" s="36">
        <v>99</v>
      </c>
      <c r="M251" s="36">
        <v>99</v>
      </c>
      <c r="N251" s="36">
        <v>100</v>
      </c>
      <c r="O251" s="36">
        <v>96</v>
      </c>
      <c r="P251" s="36">
        <v>98</v>
      </c>
      <c r="Q251" s="36">
        <v>94</v>
      </c>
      <c r="R251" s="35">
        <v>75</v>
      </c>
      <c r="S251" s="36">
        <v>93</v>
      </c>
      <c r="T251" s="36">
        <v>95</v>
      </c>
      <c r="U251" s="36">
        <v>95</v>
      </c>
    </row>
    <row r="252" spans="1:21" x14ac:dyDescent="0.25">
      <c r="A252" s="33" t="s">
        <v>483</v>
      </c>
      <c r="B252" s="33" t="s">
        <v>385</v>
      </c>
      <c r="C252" s="33" t="s">
        <v>49</v>
      </c>
      <c r="D252" s="33" t="s">
        <v>189</v>
      </c>
      <c r="E252" s="33" t="s">
        <v>190</v>
      </c>
      <c r="F252" s="33" t="s">
        <v>238</v>
      </c>
      <c r="G252" s="30">
        <v>41913</v>
      </c>
      <c r="H252" s="31">
        <f t="shared" si="3"/>
        <v>0.47166666666666662</v>
      </c>
      <c r="I252" s="30"/>
      <c r="J252" s="35">
        <v>15</v>
      </c>
      <c r="K252" s="35">
        <v>29</v>
      </c>
      <c r="L252" s="35">
        <v>73</v>
      </c>
      <c r="M252" s="35">
        <v>54</v>
      </c>
      <c r="N252" s="35">
        <v>71</v>
      </c>
      <c r="O252" s="35">
        <v>55</v>
      </c>
      <c r="P252" s="35">
        <v>47</v>
      </c>
      <c r="Q252" s="35">
        <v>44</v>
      </c>
      <c r="R252" s="35">
        <v>48</v>
      </c>
      <c r="S252" s="35">
        <v>40</v>
      </c>
      <c r="T252" s="35">
        <v>51</v>
      </c>
      <c r="U252" s="35">
        <v>39</v>
      </c>
    </row>
    <row r="253" spans="1:21" x14ac:dyDescent="0.25">
      <c r="A253" s="33" t="s">
        <v>483</v>
      </c>
      <c r="B253" s="33" t="s">
        <v>385</v>
      </c>
      <c r="C253" s="33" t="s">
        <v>49</v>
      </c>
      <c r="D253" s="33" t="s">
        <v>189</v>
      </c>
      <c r="E253" s="33" t="s">
        <v>190</v>
      </c>
      <c r="F253" s="33" t="s">
        <v>238</v>
      </c>
      <c r="G253" s="30">
        <v>41821</v>
      </c>
      <c r="H253" s="31">
        <f t="shared" si="3"/>
        <v>0.58916666666666662</v>
      </c>
      <c r="I253" s="30">
        <v>43800</v>
      </c>
      <c r="J253" s="35">
        <v>38</v>
      </c>
      <c r="K253" s="35">
        <v>47</v>
      </c>
      <c r="L253" s="36">
        <v>80</v>
      </c>
      <c r="M253" s="35">
        <v>54</v>
      </c>
      <c r="N253" s="35">
        <v>64</v>
      </c>
      <c r="O253" s="35">
        <v>60</v>
      </c>
      <c r="P253" s="35">
        <v>47</v>
      </c>
      <c r="Q253" s="35">
        <v>50</v>
      </c>
      <c r="R253" s="35">
        <v>29</v>
      </c>
      <c r="S253" s="35">
        <v>73</v>
      </c>
      <c r="T253" s="37">
        <v>85</v>
      </c>
      <c r="U253" s="36">
        <v>80</v>
      </c>
    </row>
    <row r="254" spans="1:21" x14ac:dyDescent="0.25">
      <c r="A254" s="33" t="s">
        <v>483</v>
      </c>
      <c r="B254" s="33" t="s">
        <v>385</v>
      </c>
      <c r="C254" s="33" t="s">
        <v>49</v>
      </c>
      <c r="D254" s="33" t="s">
        <v>194</v>
      </c>
      <c r="E254" s="33" t="s">
        <v>190</v>
      </c>
      <c r="F254" s="33" t="s">
        <v>238</v>
      </c>
      <c r="G254" s="30">
        <v>41821</v>
      </c>
      <c r="H254" s="31">
        <f t="shared" si="3"/>
        <v>0.58916666666666662</v>
      </c>
      <c r="I254" s="30">
        <v>43800</v>
      </c>
      <c r="J254" s="35">
        <v>38</v>
      </c>
      <c r="K254" s="35">
        <v>47</v>
      </c>
      <c r="L254" s="36">
        <v>80</v>
      </c>
      <c r="M254" s="35">
        <v>54</v>
      </c>
      <c r="N254" s="35">
        <v>64</v>
      </c>
      <c r="O254" s="35">
        <v>60</v>
      </c>
      <c r="P254" s="35">
        <v>47</v>
      </c>
      <c r="Q254" s="35">
        <v>50</v>
      </c>
      <c r="R254" s="35">
        <v>29</v>
      </c>
      <c r="S254" s="35">
        <v>73</v>
      </c>
      <c r="T254" s="37">
        <v>85</v>
      </c>
      <c r="U254" s="36">
        <v>80</v>
      </c>
    </row>
    <row r="255" spans="1:21" x14ac:dyDescent="0.25">
      <c r="A255" s="33" t="s">
        <v>483</v>
      </c>
      <c r="B255" s="33" t="s">
        <v>385</v>
      </c>
      <c r="C255" s="33" t="s">
        <v>49</v>
      </c>
      <c r="D255" s="33" t="s">
        <v>192</v>
      </c>
      <c r="E255" s="33" t="s">
        <v>190</v>
      </c>
      <c r="F255" s="33"/>
      <c r="G255" s="30">
        <v>41821</v>
      </c>
      <c r="H255" s="31">
        <f t="shared" si="3"/>
        <v>0.58916666666666662</v>
      </c>
      <c r="I255" s="30">
        <v>43800</v>
      </c>
      <c r="J255" s="35">
        <v>38</v>
      </c>
      <c r="K255" s="35">
        <v>47</v>
      </c>
      <c r="L255" s="36">
        <v>80</v>
      </c>
      <c r="M255" s="35">
        <v>54</v>
      </c>
      <c r="N255" s="35">
        <v>64</v>
      </c>
      <c r="O255" s="35">
        <v>60</v>
      </c>
      <c r="P255" s="35">
        <v>47</v>
      </c>
      <c r="Q255" s="35">
        <v>50</v>
      </c>
      <c r="R255" s="35">
        <v>29</v>
      </c>
      <c r="S255" s="35">
        <v>73</v>
      </c>
      <c r="T255" s="37">
        <v>85</v>
      </c>
      <c r="U255" s="36">
        <v>80</v>
      </c>
    </row>
    <row r="256" spans="1:21" ht="22.5" x14ac:dyDescent="0.25">
      <c r="A256" s="33" t="s">
        <v>484</v>
      </c>
      <c r="B256" s="33" t="s">
        <v>366</v>
      </c>
      <c r="C256" s="33" t="s">
        <v>49</v>
      </c>
      <c r="D256" s="33" t="s">
        <v>189</v>
      </c>
      <c r="E256" s="33" t="s">
        <v>190</v>
      </c>
      <c r="F256" s="33" t="s">
        <v>196</v>
      </c>
      <c r="G256" s="30">
        <v>20210</v>
      </c>
      <c r="H256" s="31">
        <f t="shared" si="3"/>
        <v>0.245</v>
      </c>
      <c r="I256" s="30"/>
      <c r="J256" s="35">
        <v>11</v>
      </c>
      <c r="K256" s="36">
        <v>100</v>
      </c>
      <c r="L256" s="35">
        <v>58</v>
      </c>
      <c r="M256" s="35">
        <v>7</v>
      </c>
      <c r="N256" s="35">
        <v>9</v>
      </c>
      <c r="O256" s="35">
        <v>5</v>
      </c>
      <c r="P256" s="35">
        <v>2</v>
      </c>
      <c r="Q256" s="35">
        <v>8</v>
      </c>
      <c r="R256" s="35">
        <v>10</v>
      </c>
      <c r="S256" s="35">
        <v>17</v>
      </c>
      <c r="T256" s="35">
        <v>30</v>
      </c>
      <c r="U256" s="35">
        <v>37</v>
      </c>
    </row>
    <row r="257" spans="1:21" x14ac:dyDescent="0.25">
      <c r="A257" s="33" t="s">
        <v>484</v>
      </c>
      <c r="B257" s="33" t="s">
        <v>366</v>
      </c>
      <c r="C257" s="33" t="s">
        <v>49</v>
      </c>
      <c r="D257" s="33" t="s">
        <v>192</v>
      </c>
      <c r="E257" s="33" t="s">
        <v>190</v>
      </c>
      <c r="F257" s="33"/>
      <c r="G257" s="30">
        <v>18415</v>
      </c>
      <c r="H257" s="31">
        <f t="shared" si="3"/>
        <v>0.245</v>
      </c>
      <c r="I257" s="30"/>
      <c r="J257" s="35">
        <v>11</v>
      </c>
      <c r="K257" s="36">
        <v>100</v>
      </c>
      <c r="L257" s="35">
        <v>58</v>
      </c>
      <c r="M257" s="35">
        <v>7</v>
      </c>
      <c r="N257" s="35">
        <v>9</v>
      </c>
      <c r="O257" s="35">
        <v>5</v>
      </c>
      <c r="P257" s="35">
        <v>2</v>
      </c>
      <c r="Q257" s="35">
        <v>8</v>
      </c>
      <c r="R257" s="35">
        <v>10</v>
      </c>
      <c r="S257" s="35">
        <v>17</v>
      </c>
      <c r="T257" s="35">
        <v>30</v>
      </c>
      <c r="U257" s="35">
        <v>37</v>
      </c>
    </row>
    <row r="258" spans="1:21" ht="22.5" x14ac:dyDescent="0.25">
      <c r="A258" s="33" t="s">
        <v>484</v>
      </c>
      <c r="B258" s="33" t="s">
        <v>366</v>
      </c>
      <c r="C258" s="33" t="s">
        <v>49</v>
      </c>
      <c r="D258" s="33" t="s">
        <v>189</v>
      </c>
      <c r="E258" s="33" t="s">
        <v>190</v>
      </c>
      <c r="F258" s="33" t="s">
        <v>196</v>
      </c>
      <c r="G258" s="30">
        <v>36617</v>
      </c>
      <c r="H258" s="31">
        <f t="shared" si="3"/>
        <v>0.7583333333333333</v>
      </c>
      <c r="I258" s="30">
        <v>43770</v>
      </c>
      <c r="J258" s="35">
        <v>11</v>
      </c>
      <c r="K258" s="36">
        <v>99</v>
      </c>
      <c r="L258" s="36">
        <v>96</v>
      </c>
      <c r="M258" s="35">
        <v>54</v>
      </c>
      <c r="N258" s="35">
        <v>67</v>
      </c>
      <c r="O258" s="37">
        <v>84</v>
      </c>
      <c r="P258" s="35">
        <v>75</v>
      </c>
      <c r="Q258" s="37">
        <v>88</v>
      </c>
      <c r="R258" s="37">
        <v>89</v>
      </c>
      <c r="S258" s="37">
        <v>88</v>
      </c>
      <c r="T258" s="37">
        <v>83</v>
      </c>
      <c r="U258" s="35">
        <v>76</v>
      </c>
    </row>
    <row r="259" spans="1:21" ht="22.5" x14ac:dyDescent="0.25">
      <c r="A259" s="33" t="s">
        <v>484</v>
      </c>
      <c r="B259" s="33" t="s">
        <v>366</v>
      </c>
      <c r="C259" s="33" t="s">
        <v>49</v>
      </c>
      <c r="D259" s="33" t="s">
        <v>194</v>
      </c>
      <c r="E259" s="33" t="s">
        <v>190</v>
      </c>
      <c r="F259" s="33" t="s">
        <v>196</v>
      </c>
      <c r="G259" s="30">
        <v>41426</v>
      </c>
      <c r="H259" s="31">
        <f t="shared" ref="H259:H279" si="4">AVERAGE(J259:U259)/100</f>
        <v>0.7583333333333333</v>
      </c>
      <c r="I259" s="30">
        <v>43770</v>
      </c>
      <c r="J259" s="35">
        <v>11</v>
      </c>
      <c r="K259" s="36">
        <v>99</v>
      </c>
      <c r="L259" s="36">
        <v>96</v>
      </c>
      <c r="M259" s="35">
        <v>54</v>
      </c>
      <c r="N259" s="35">
        <v>67</v>
      </c>
      <c r="O259" s="37">
        <v>84</v>
      </c>
      <c r="P259" s="35">
        <v>75</v>
      </c>
      <c r="Q259" s="37">
        <v>88</v>
      </c>
      <c r="R259" s="37">
        <v>89</v>
      </c>
      <c r="S259" s="37">
        <v>88</v>
      </c>
      <c r="T259" s="37">
        <v>83</v>
      </c>
      <c r="U259" s="35">
        <v>76</v>
      </c>
    </row>
    <row r="260" spans="1:21" ht="22.5" x14ac:dyDescent="0.25">
      <c r="A260" s="33" t="s">
        <v>485</v>
      </c>
      <c r="B260" s="33" t="s">
        <v>389</v>
      </c>
      <c r="C260" s="33" t="s">
        <v>49</v>
      </c>
      <c r="D260" s="33" t="s">
        <v>189</v>
      </c>
      <c r="E260" s="33" t="s">
        <v>190</v>
      </c>
      <c r="F260" s="33" t="s">
        <v>196</v>
      </c>
      <c r="G260" s="30">
        <v>40817</v>
      </c>
      <c r="H260" s="31">
        <f t="shared" si="4"/>
        <v>0.9966666666666667</v>
      </c>
      <c r="I260" s="30">
        <v>43800</v>
      </c>
      <c r="J260" s="36">
        <v>99</v>
      </c>
      <c r="K260" s="36">
        <v>99</v>
      </c>
      <c r="L260" s="36">
        <v>99</v>
      </c>
      <c r="M260" s="36">
        <v>100</v>
      </c>
      <c r="N260" s="36">
        <v>100</v>
      </c>
      <c r="O260" s="36">
        <v>99</v>
      </c>
      <c r="P260" s="36">
        <v>100</v>
      </c>
      <c r="Q260" s="36">
        <v>100</v>
      </c>
      <c r="R260" s="36">
        <v>100</v>
      </c>
      <c r="S260" s="36">
        <v>100</v>
      </c>
      <c r="T260" s="36">
        <v>100</v>
      </c>
      <c r="U260" s="36">
        <v>100</v>
      </c>
    </row>
    <row r="261" spans="1:21" ht="22.5" x14ac:dyDescent="0.25">
      <c r="A261" s="33" t="s">
        <v>485</v>
      </c>
      <c r="B261" s="33" t="s">
        <v>389</v>
      </c>
      <c r="C261" s="33" t="s">
        <v>49</v>
      </c>
      <c r="D261" s="33" t="s">
        <v>189</v>
      </c>
      <c r="E261" s="33" t="s">
        <v>190</v>
      </c>
      <c r="F261" s="33" t="s">
        <v>196</v>
      </c>
      <c r="G261" s="30">
        <v>37135</v>
      </c>
      <c r="H261" s="31">
        <f t="shared" si="4"/>
        <v>0.89583333333333326</v>
      </c>
      <c r="I261" s="30">
        <v>43800</v>
      </c>
      <c r="J261" s="36">
        <v>100</v>
      </c>
      <c r="K261" s="35">
        <v>38</v>
      </c>
      <c r="L261" s="35">
        <v>59</v>
      </c>
      <c r="M261" s="36">
        <v>99</v>
      </c>
      <c r="N261" s="36">
        <v>100</v>
      </c>
      <c r="O261" s="36">
        <v>99</v>
      </c>
      <c r="P261" s="36">
        <v>100</v>
      </c>
      <c r="Q261" s="36">
        <v>100</v>
      </c>
      <c r="R261" s="36">
        <v>98</v>
      </c>
      <c r="S261" s="37">
        <v>85</v>
      </c>
      <c r="T261" s="36">
        <v>98</v>
      </c>
      <c r="U261" s="36">
        <v>99</v>
      </c>
    </row>
    <row r="262" spans="1:21" ht="22.5" x14ac:dyDescent="0.25">
      <c r="A262" s="33" t="s">
        <v>485</v>
      </c>
      <c r="B262" s="33" t="s">
        <v>389</v>
      </c>
      <c r="C262" s="33" t="s">
        <v>49</v>
      </c>
      <c r="D262" s="33" t="s">
        <v>194</v>
      </c>
      <c r="E262" s="33" t="s">
        <v>190</v>
      </c>
      <c r="F262" s="33" t="s">
        <v>196</v>
      </c>
      <c r="G262" s="30">
        <v>37135</v>
      </c>
      <c r="H262" s="31">
        <f t="shared" si="4"/>
        <v>0.89583333333333326</v>
      </c>
      <c r="I262" s="30">
        <v>43800</v>
      </c>
      <c r="J262" s="36">
        <v>100</v>
      </c>
      <c r="K262" s="35">
        <v>38</v>
      </c>
      <c r="L262" s="35">
        <v>59</v>
      </c>
      <c r="M262" s="36">
        <v>99</v>
      </c>
      <c r="N262" s="36">
        <v>100</v>
      </c>
      <c r="O262" s="36">
        <v>99</v>
      </c>
      <c r="P262" s="36">
        <v>100</v>
      </c>
      <c r="Q262" s="36">
        <v>100</v>
      </c>
      <c r="R262" s="36">
        <v>98</v>
      </c>
      <c r="S262" s="37">
        <v>85</v>
      </c>
      <c r="T262" s="36">
        <v>98</v>
      </c>
      <c r="U262" s="36">
        <v>99</v>
      </c>
    </row>
    <row r="263" spans="1:21" x14ac:dyDescent="0.25">
      <c r="A263" s="33" t="s">
        <v>485</v>
      </c>
      <c r="B263" s="33" t="s">
        <v>389</v>
      </c>
      <c r="C263" s="33" t="s">
        <v>49</v>
      </c>
      <c r="D263" s="33" t="s">
        <v>192</v>
      </c>
      <c r="E263" s="33" t="s">
        <v>190</v>
      </c>
      <c r="F263" s="33"/>
      <c r="G263" s="30">
        <v>37135</v>
      </c>
      <c r="H263" s="31">
        <f t="shared" si="4"/>
        <v>0.89583333333333326</v>
      </c>
      <c r="I263" s="30">
        <v>43800</v>
      </c>
      <c r="J263" s="36">
        <v>100</v>
      </c>
      <c r="K263" s="35">
        <v>38</v>
      </c>
      <c r="L263" s="35">
        <v>59</v>
      </c>
      <c r="M263" s="36">
        <v>99</v>
      </c>
      <c r="N263" s="36">
        <v>100</v>
      </c>
      <c r="O263" s="36">
        <v>99</v>
      </c>
      <c r="P263" s="36">
        <v>100</v>
      </c>
      <c r="Q263" s="36">
        <v>100</v>
      </c>
      <c r="R263" s="36">
        <v>98</v>
      </c>
      <c r="S263" s="37">
        <v>85</v>
      </c>
      <c r="T263" s="36">
        <v>98</v>
      </c>
      <c r="U263" s="36">
        <v>99</v>
      </c>
    </row>
    <row r="264" spans="1:21" ht="33.75" x14ac:dyDescent="0.25">
      <c r="A264" s="33" t="s">
        <v>486</v>
      </c>
      <c r="B264" s="33" t="s">
        <v>386</v>
      </c>
      <c r="C264" s="33" t="s">
        <v>49</v>
      </c>
      <c r="D264" s="33" t="s">
        <v>189</v>
      </c>
      <c r="E264" s="33" t="s">
        <v>190</v>
      </c>
      <c r="F264" s="33" t="s">
        <v>339</v>
      </c>
      <c r="G264" s="30">
        <v>41000</v>
      </c>
      <c r="H264" s="31">
        <f t="shared" si="4"/>
        <v>0.99</v>
      </c>
      <c r="I264" s="30">
        <v>43800</v>
      </c>
      <c r="J264" s="36">
        <v>100</v>
      </c>
      <c r="K264" s="36">
        <v>99</v>
      </c>
      <c r="L264" s="36">
        <v>99</v>
      </c>
      <c r="M264" s="36">
        <v>100</v>
      </c>
      <c r="N264" s="36">
        <v>100</v>
      </c>
      <c r="O264" s="36">
        <v>100</v>
      </c>
      <c r="P264" s="36">
        <v>100</v>
      </c>
      <c r="Q264" s="36">
        <v>100</v>
      </c>
      <c r="R264" s="36">
        <v>100</v>
      </c>
      <c r="S264" s="36">
        <v>100</v>
      </c>
      <c r="T264" s="36">
        <v>91</v>
      </c>
      <c r="U264" s="36">
        <v>99</v>
      </c>
    </row>
    <row r="265" spans="1:21" x14ac:dyDescent="0.25">
      <c r="A265" s="33" t="s">
        <v>486</v>
      </c>
      <c r="B265" s="33" t="s">
        <v>386</v>
      </c>
      <c r="C265" s="33" t="s">
        <v>49</v>
      </c>
      <c r="D265" s="33" t="s">
        <v>192</v>
      </c>
      <c r="E265" s="33" t="s">
        <v>190</v>
      </c>
      <c r="F265" s="33"/>
      <c r="G265" s="30">
        <v>41852</v>
      </c>
      <c r="H265" s="31">
        <f t="shared" si="4"/>
        <v>0.99</v>
      </c>
      <c r="I265" s="30">
        <v>43800</v>
      </c>
      <c r="J265" s="36">
        <v>100</v>
      </c>
      <c r="K265" s="36">
        <v>99</v>
      </c>
      <c r="L265" s="36">
        <v>99</v>
      </c>
      <c r="M265" s="36">
        <v>100</v>
      </c>
      <c r="N265" s="36">
        <v>100</v>
      </c>
      <c r="O265" s="36">
        <v>100</v>
      </c>
      <c r="P265" s="36">
        <v>100</v>
      </c>
      <c r="Q265" s="36">
        <v>100</v>
      </c>
      <c r="R265" s="36">
        <v>100</v>
      </c>
      <c r="S265" s="36">
        <v>100</v>
      </c>
      <c r="T265" s="36">
        <v>91</v>
      </c>
      <c r="U265" s="36">
        <v>99</v>
      </c>
    </row>
    <row r="266" spans="1:21" ht="33.75" x14ac:dyDescent="0.25">
      <c r="A266" s="33" t="s">
        <v>486</v>
      </c>
      <c r="B266" s="33" t="s">
        <v>386</v>
      </c>
      <c r="C266" s="33" t="s">
        <v>49</v>
      </c>
      <c r="D266" s="33" t="s">
        <v>189</v>
      </c>
      <c r="E266" s="33" t="s">
        <v>190</v>
      </c>
      <c r="F266" s="33" t="s">
        <v>339</v>
      </c>
      <c r="G266" s="30">
        <v>41852</v>
      </c>
      <c r="H266" s="31">
        <f t="shared" si="4"/>
        <v>0.98833333333333329</v>
      </c>
      <c r="I266" s="30">
        <v>43800</v>
      </c>
      <c r="J266" s="36">
        <v>100</v>
      </c>
      <c r="K266" s="36">
        <v>99</v>
      </c>
      <c r="L266" s="36">
        <v>99</v>
      </c>
      <c r="M266" s="36">
        <v>100</v>
      </c>
      <c r="N266" s="36">
        <v>98</v>
      </c>
      <c r="O266" s="36">
        <v>98</v>
      </c>
      <c r="P266" s="36">
        <v>100</v>
      </c>
      <c r="Q266" s="36">
        <v>100</v>
      </c>
      <c r="R266" s="36">
        <v>100</v>
      </c>
      <c r="S266" s="36">
        <v>100</v>
      </c>
      <c r="T266" s="36">
        <v>95</v>
      </c>
      <c r="U266" s="36">
        <v>97</v>
      </c>
    </row>
    <row r="267" spans="1:21" ht="33.75" x14ac:dyDescent="0.25">
      <c r="A267" s="33" t="s">
        <v>486</v>
      </c>
      <c r="B267" s="33" t="s">
        <v>386</v>
      </c>
      <c r="C267" s="33" t="s">
        <v>49</v>
      </c>
      <c r="D267" s="33" t="s">
        <v>194</v>
      </c>
      <c r="E267" s="33" t="s">
        <v>190</v>
      </c>
      <c r="F267" s="33" t="s">
        <v>339</v>
      </c>
      <c r="G267" s="30">
        <v>41852</v>
      </c>
      <c r="H267" s="31">
        <f t="shared" si="4"/>
        <v>0.98833333333333329</v>
      </c>
      <c r="I267" s="30">
        <v>43800</v>
      </c>
      <c r="J267" s="36">
        <v>100</v>
      </c>
      <c r="K267" s="36">
        <v>99</v>
      </c>
      <c r="L267" s="36">
        <v>99</v>
      </c>
      <c r="M267" s="36">
        <v>100</v>
      </c>
      <c r="N267" s="36">
        <v>98</v>
      </c>
      <c r="O267" s="36">
        <v>98</v>
      </c>
      <c r="P267" s="36">
        <v>100</v>
      </c>
      <c r="Q267" s="36">
        <v>100</v>
      </c>
      <c r="R267" s="36">
        <v>100</v>
      </c>
      <c r="S267" s="36">
        <v>100</v>
      </c>
      <c r="T267" s="36">
        <v>95</v>
      </c>
      <c r="U267" s="36">
        <v>97</v>
      </c>
    </row>
    <row r="268" spans="1:21" ht="22.5" x14ac:dyDescent="0.25">
      <c r="A268" s="33" t="s">
        <v>487</v>
      </c>
      <c r="B268" s="33" t="s">
        <v>387</v>
      </c>
      <c r="C268" s="33" t="s">
        <v>49</v>
      </c>
      <c r="D268" s="33" t="s">
        <v>189</v>
      </c>
      <c r="E268" s="33" t="s">
        <v>190</v>
      </c>
      <c r="F268" s="33" t="s">
        <v>191</v>
      </c>
      <c r="G268" s="30">
        <v>41030</v>
      </c>
      <c r="H268" s="31">
        <f t="shared" si="4"/>
        <v>0.84833333333333327</v>
      </c>
      <c r="I268" s="30">
        <v>43800</v>
      </c>
      <c r="J268" s="35">
        <v>56</v>
      </c>
      <c r="K268" s="36">
        <v>96</v>
      </c>
      <c r="L268" s="35">
        <v>75</v>
      </c>
      <c r="M268" s="36">
        <v>94</v>
      </c>
      <c r="N268" s="36">
        <v>98</v>
      </c>
      <c r="O268" s="36">
        <v>95</v>
      </c>
      <c r="P268" s="36">
        <v>95</v>
      </c>
      <c r="Q268" s="37">
        <v>84</v>
      </c>
      <c r="R268" s="36">
        <v>98</v>
      </c>
      <c r="S268" s="36">
        <v>96</v>
      </c>
      <c r="T268" s="35">
        <v>32</v>
      </c>
      <c r="U268" s="36">
        <v>99</v>
      </c>
    </row>
    <row r="269" spans="1:21" x14ac:dyDescent="0.25">
      <c r="A269" s="33" t="s">
        <v>487</v>
      </c>
      <c r="B269" s="33" t="s">
        <v>387</v>
      </c>
      <c r="C269" s="33" t="s">
        <v>49</v>
      </c>
      <c r="D269" s="33" t="s">
        <v>192</v>
      </c>
      <c r="E269" s="33" t="s">
        <v>190</v>
      </c>
      <c r="F269" s="33"/>
      <c r="G269" s="30">
        <v>41030</v>
      </c>
      <c r="H269" s="31">
        <f t="shared" si="4"/>
        <v>0.84833333333333327</v>
      </c>
      <c r="I269" s="30">
        <v>43800</v>
      </c>
      <c r="J269" s="35">
        <v>56</v>
      </c>
      <c r="K269" s="36">
        <v>96</v>
      </c>
      <c r="L269" s="35">
        <v>75</v>
      </c>
      <c r="M269" s="36">
        <v>94</v>
      </c>
      <c r="N269" s="36">
        <v>98</v>
      </c>
      <c r="O269" s="36">
        <v>95</v>
      </c>
      <c r="P269" s="36">
        <v>95</v>
      </c>
      <c r="Q269" s="37">
        <v>84</v>
      </c>
      <c r="R269" s="36">
        <v>98</v>
      </c>
      <c r="S269" s="36">
        <v>96</v>
      </c>
      <c r="T269" s="35">
        <v>32</v>
      </c>
      <c r="U269" s="36">
        <v>99</v>
      </c>
    </row>
    <row r="270" spans="1:21" ht="22.5" x14ac:dyDescent="0.25">
      <c r="A270" s="33" t="s">
        <v>488</v>
      </c>
      <c r="B270" s="33" t="s">
        <v>387</v>
      </c>
      <c r="C270" s="33" t="s">
        <v>49</v>
      </c>
      <c r="D270" s="33" t="s">
        <v>189</v>
      </c>
      <c r="E270" s="33" t="s">
        <v>190</v>
      </c>
      <c r="F270" s="33" t="s">
        <v>191</v>
      </c>
      <c r="G270" s="30">
        <v>39142</v>
      </c>
      <c r="H270" s="31">
        <f t="shared" si="4"/>
        <v>0.55000000000000004</v>
      </c>
      <c r="I270" s="30"/>
      <c r="J270" s="35">
        <v>47</v>
      </c>
      <c r="K270" s="35">
        <v>33</v>
      </c>
      <c r="L270" s="35">
        <v>40</v>
      </c>
      <c r="M270" s="35">
        <v>68</v>
      </c>
      <c r="N270" s="35">
        <v>70</v>
      </c>
      <c r="O270" s="35">
        <v>66</v>
      </c>
      <c r="P270" s="35">
        <v>73</v>
      </c>
      <c r="Q270" s="35">
        <v>55</v>
      </c>
      <c r="R270" s="35">
        <v>68</v>
      </c>
      <c r="S270" s="35">
        <v>36</v>
      </c>
      <c r="T270" s="35">
        <v>36</v>
      </c>
      <c r="U270" s="35">
        <v>68</v>
      </c>
    </row>
    <row r="271" spans="1:21" ht="22.5" x14ac:dyDescent="0.25">
      <c r="A271" s="33" t="s">
        <v>488</v>
      </c>
      <c r="B271" s="33" t="s">
        <v>387</v>
      </c>
      <c r="C271" s="33" t="s">
        <v>49</v>
      </c>
      <c r="D271" s="33" t="s">
        <v>194</v>
      </c>
      <c r="E271" s="33" t="s">
        <v>190</v>
      </c>
      <c r="F271" s="33" t="s">
        <v>191</v>
      </c>
      <c r="G271" s="30">
        <v>39142</v>
      </c>
      <c r="H271" s="31">
        <f t="shared" si="4"/>
        <v>0.55000000000000004</v>
      </c>
      <c r="I271" s="30"/>
      <c r="J271" s="35">
        <v>47</v>
      </c>
      <c r="K271" s="35">
        <v>33</v>
      </c>
      <c r="L271" s="35">
        <v>40</v>
      </c>
      <c r="M271" s="35">
        <v>68</v>
      </c>
      <c r="N271" s="35">
        <v>70</v>
      </c>
      <c r="O271" s="35">
        <v>66</v>
      </c>
      <c r="P271" s="35">
        <v>73</v>
      </c>
      <c r="Q271" s="35">
        <v>55</v>
      </c>
      <c r="R271" s="35">
        <v>68</v>
      </c>
      <c r="S271" s="35">
        <v>36</v>
      </c>
      <c r="T271" s="35">
        <v>36</v>
      </c>
      <c r="U271" s="35">
        <v>68</v>
      </c>
    </row>
    <row r="272" spans="1:21" ht="22.5" x14ac:dyDescent="0.25">
      <c r="A272" s="33" t="s">
        <v>489</v>
      </c>
      <c r="B272" s="33" t="s">
        <v>365</v>
      </c>
      <c r="C272" s="33" t="s">
        <v>49</v>
      </c>
      <c r="D272" s="33" t="s">
        <v>189</v>
      </c>
      <c r="E272" s="33" t="s">
        <v>190</v>
      </c>
      <c r="F272" s="33" t="s">
        <v>205</v>
      </c>
      <c r="G272" s="30">
        <v>21064</v>
      </c>
      <c r="H272" s="31">
        <f t="shared" si="4"/>
        <v>3.3333333333333331E-3</v>
      </c>
      <c r="I272" s="30"/>
      <c r="J272" s="35">
        <v>0</v>
      </c>
      <c r="K272" s="35">
        <v>0</v>
      </c>
      <c r="L272" s="35">
        <v>0</v>
      </c>
      <c r="M272" s="35">
        <v>0</v>
      </c>
      <c r="N272" s="35">
        <v>4</v>
      </c>
      <c r="O272" s="35">
        <v>0</v>
      </c>
      <c r="P272" s="35">
        <v>0</v>
      </c>
      <c r="Q272" s="35">
        <v>0</v>
      </c>
      <c r="R272" s="35">
        <v>0</v>
      </c>
      <c r="S272" s="35">
        <v>0</v>
      </c>
      <c r="T272" s="35">
        <v>0</v>
      </c>
      <c r="U272" s="35">
        <v>0</v>
      </c>
    </row>
    <row r="273" spans="1:21" x14ac:dyDescent="0.25">
      <c r="A273" s="33" t="s">
        <v>489</v>
      </c>
      <c r="B273" s="33" t="s">
        <v>365</v>
      </c>
      <c r="C273" s="33" t="s">
        <v>49</v>
      </c>
      <c r="D273" s="33" t="s">
        <v>192</v>
      </c>
      <c r="E273" s="33" t="s">
        <v>190</v>
      </c>
      <c r="F273" s="33"/>
      <c r="G273" s="30">
        <v>41395</v>
      </c>
      <c r="H273" s="31">
        <f t="shared" si="4"/>
        <v>3.3333333333333331E-3</v>
      </c>
      <c r="I273" s="30"/>
      <c r="J273" s="35">
        <v>0</v>
      </c>
      <c r="K273" s="35">
        <v>0</v>
      </c>
      <c r="L273" s="35">
        <v>0</v>
      </c>
      <c r="M273" s="35">
        <v>0</v>
      </c>
      <c r="N273" s="35">
        <v>4</v>
      </c>
      <c r="O273" s="35">
        <v>0</v>
      </c>
      <c r="P273" s="35">
        <v>0</v>
      </c>
      <c r="Q273" s="35">
        <v>0</v>
      </c>
      <c r="R273" s="35">
        <v>0</v>
      </c>
      <c r="S273" s="35">
        <v>0</v>
      </c>
      <c r="T273" s="35">
        <v>0</v>
      </c>
      <c r="U273" s="35">
        <v>0</v>
      </c>
    </row>
    <row r="274" spans="1:21" ht="22.5" x14ac:dyDescent="0.25">
      <c r="A274" s="33" t="s">
        <v>489</v>
      </c>
      <c r="B274" s="33" t="s">
        <v>365</v>
      </c>
      <c r="C274" s="33" t="s">
        <v>49</v>
      </c>
      <c r="D274" s="33" t="s">
        <v>189</v>
      </c>
      <c r="E274" s="33" t="s">
        <v>190</v>
      </c>
      <c r="F274" s="33" t="s">
        <v>205</v>
      </c>
      <c r="G274" s="30">
        <v>41365</v>
      </c>
      <c r="H274" s="31">
        <f t="shared" si="4"/>
        <v>0</v>
      </c>
      <c r="I274" s="30"/>
      <c r="J274" s="35">
        <v>0</v>
      </c>
      <c r="K274" s="35">
        <v>0</v>
      </c>
      <c r="L274" s="35">
        <v>0</v>
      </c>
      <c r="M274" s="35">
        <v>0</v>
      </c>
      <c r="N274" s="35">
        <v>0</v>
      </c>
      <c r="O274" s="35">
        <v>0</v>
      </c>
      <c r="P274" s="35">
        <v>0</v>
      </c>
      <c r="Q274" s="35">
        <v>0</v>
      </c>
      <c r="R274" s="35">
        <v>0</v>
      </c>
      <c r="S274" s="35">
        <v>0</v>
      </c>
      <c r="T274" s="35">
        <v>0</v>
      </c>
      <c r="U274" s="35">
        <v>0</v>
      </c>
    </row>
    <row r="275" spans="1:21" ht="22.5" x14ac:dyDescent="0.25">
      <c r="A275" s="33" t="s">
        <v>489</v>
      </c>
      <c r="B275" s="33" t="s">
        <v>365</v>
      </c>
      <c r="C275" s="33" t="s">
        <v>49</v>
      </c>
      <c r="D275" s="33" t="s">
        <v>194</v>
      </c>
      <c r="E275" s="33" t="s">
        <v>190</v>
      </c>
      <c r="F275" s="33" t="s">
        <v>205</v>
      </c>
      <c r="G275" s="30">
        <v>41365</v>
      </c>
      <c r="H275" s="31">
        <f t="shared" si="4"/>
        <v>0</v>
      </c>
      <c r="I275" s="30"/>
      <c r="J275" s="35">
        <v>0</v>
      </c>
      <c r="K275" s="35">
        <v>0</v>
      </c>
      <c r="L275" s="35">
        <v>0</v>
      </c>
      <c r="M275" s="35">
        <v>0</v>
      </c>
      <c r="N275" s="35">
        <v>0</v>
      </c>
      <c r="O275" s="35">
        <v>0</v>
      </c>
      <c r="P275" s="35">
        <v>0</v>
      </c>
      <c r="Q275" s="35">
        <v>0</v>
      </c>
      <c r="R275" s="35">
        <v>0</v>
      </c>
      <c r="S275" s="35">
        <v>0</v>
      </c>
      <c r="T275" s="35">
        <v>0</v>
      </c>
      <c r="U275" s="35">
        <v>0</v>
      </c>
    </row>
    <row r="276" spans="1:21" x14ac:dyDescent="0.25">
      <c r="A276" s="33" t="s">
        <v>490</v>
      </c>
      <c r="B276" s="33" t="s">
        <v>388</v>
      </c>
      <c r="C276" s="33" t="s">
        <v>49</v>
      </c>
      <c r="D276" s="33" t="s">
        <v>189</v>
      </c>
      <c r="E276" s="33" t="s">
        <v>190</v>
      </c>
      <c r="F276" s="33" t="s">
        <v>238</v>
      </c>
      <c r="G276" s="30">
        <v>41061</v>
      </c>
      <c r="H276" s="31">
        <f t="shared" si="4"/>
        <v>0.95666666666666667</v>
      </c>
      <c r="I276" s="30">
        <v>43800</v>
      </c>
      <c r="J276" s="36">
        <v>92</v>
      </c>
      <c r="K276" s="36">
        <v>91</v>
      </c>
      <c r="L276" s="36">
        <v>92</v>
      </c>
      <c r="M276" s="36">
        <v>94</v>
      </c>
      <c r="N276" s="37">
        <v>81</v>
      </c>
      <c r="O276" s="36">
        <v>100</v>
      </c>
      <c r="P276" s="36">
        <v>100</v>
      </c>
      <c r="Q276" s="36">
        <v>100</v>
      </c>
      <c r="R276" s="36">
        <v>100</v>
      </c>
      <c r="S276" s="36">
        <v>99</v>
      </c>
      <c r="T276" s="36">
        <v>100</v>
      </c>
      <c r="U276" s="36">
        <v>99</v>
      </c>
    </row>
    <row r="277" spans="1:21" x14ac:dyDescent="0.25">
      <c r="A277" s="33" t="s">
        <v>490</v>
      </c>
      <c r="B277" s="33" t="s">
        <v>388</v>
      </c>
      <c r="C277" s="33" t="s">
        <v>49</v>
      </c>
      <c r="D277" s="33" t="s">
        <v>189</v>
      </c>
      <c r="E277" s="33" t="s">
        <v>190</v>
      </c>
      <c r="F277" s="33" t="s">
        <v>238</v>
      </c>
      <c r="G277" s="30">
        <v>40695</v>
      </c>
      <c r="H277" s="31">
        <f t="shared" si="4"/>
        <v>0.97333333333333327</v>
      </c>
      <c r="I277" s="30">
        <v>43800</v>
      </c>
      <c r="J277" s="36">
        <v>99</v>
      </c>
      <c r="K277" s="36">
        <v>99</v>
      </c>
      <c r="L277" s="35">
        <v>71</v>
      </c>
      <c r="M277" s="36">
        <v>100</v>
      </c>
      <c r="N277" s="36">
        <v>100</v>
      </c>
      <c r="O277" s="36">
        <v>100</v>
      </c>
      <c r="P277" s="36">
        <v>100</v>
      </c>
      <c r="Q277" s="36">
        <v>100</v>
      </c>
      <c r="R277" s="36">
        <v>100</v>
      </c>
      <c r="S277" s="36">
        <v>100</v>
      </c>
      <c r="T277" s="36">
        <v>100</v>
      </c>
      <c r="U277" s="36">
        <v>99</v>
      </c>
    </row>
    <row r="278" spans="1:21" x14ac:dyDescent="0.25">
      <c r="A278" s="33" t="s">
        <v>490</v>
      </c>
      <c r="B278" s="33" t="s">
        <v>388</v>
      </c>
      <c r="C278" s="33" t="s">
        <v>49</v>
      </c>
      <c r="D278" s="33" t="s">
        <v>194</v>
      </c>
      <c r="E278" s="33" t="s">
        <v>190</v>
      </c>
      <c r="F278" s="33" t="s">
        <v>238</v>
      </c>
      <c r="G278" s="30">
        <v>40695</v>
      </c>
      <c r="H278" s="31">
        <f t="shared" si="4"/>
        <v>0.97333333333333327</v>
      </c>
      <c r="I278" s="30">
        <v>43800</v>
      </c>
      <c r="J278" s="36">
        <v>99</v>
      </c>
      <c r="K278" s="36">
        <v>99</v>
      </c>
      <c r="L278" s="35">
        <v>71</v>
      </c>
      <c r="M278" s="36">
        <v>100</v>
      </c>
      <c r="N278" s="36">
        <v>100</v>
      </c>
      <c r="O278" s="36">
        <v>100</v>
      </c>
      <c r="P278" s="36">
        <v>100</v>
      </c>
      <c r="Q278" s="36">
        <v>100</v>
      </c>
      <c r="R278" s="36">
        <v>100</v>
      </c>
      <c r="S278" s="36">
        <v>100</v>
      </c>
      <c r="T278" s="36">
        <v>100</v>
      </c>
      <c r="U278" s="36">
        <v>99</v>
      </c>
    </row>
    <row r="279" spans="1:21" x14ac:dyDescent="0.25">
      <c r="A279" s="33" t="s">
        <v>490</v>
      </c>
      <c r="B279" s="33" t="s">
        <v>388</v>
      </c>
      <c r="C279" s="33" t="s">
        <v>49</v>
      </c>
      <c r="D279" s="34" t="s">
        <v>192</v>
      </c>
      <c r="E279" s="34" t="s">
        <v>190</v>
      </c>
      <c r="F279" s="34"/>
      <c r="G279" s="32">
        <v>40695</v>
      </c>
      <c r="H279" s="31">
        <f t="shared" si="4"/>
        <v>0.97333333333333327</v>
      </c>
      <c r="I279" s="30">
        <v>43800</v>
      </c>
      <c r="J279" s="36">
        <v>99</v>
      </c>
      <c r="K279" s="36">
        <v>99</v>
      </c>
      <c r="L279" s="35">
        <v>71</v>
      </c>
      <c r="M279" s="36">
        <v>100</v>
      </c>
      <c r="N279" s="36">
        <v>100</v>
      </c>
      <c r="O279" s="36">
        <v>100</v>
      </c>
      <c r="P279" s="36">
        <v>100</v>
      </c>
      <c r="Q279" s="36">
        <v>100</v>
      </c>
      <c r="R279" s="36">
        <v>100</v>
      </c>
      <c r="S279" s="36">
        <v>100</v>
      </c>
      <c r="T279" s="36">
        <v>100</v>
      </c>
      <c r="U279" s="36">
        <v>99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Z45"/>
  <sheetViews>
    <sheetView zoomScale="90" zoomScaleNormal="90" workbookViewId="0">
      <pane ySplit="1" topLeftCell="A2" activePane="bottomLeft" state="frozen"/>
      <selection pane="bottomLeft" activeCell="W10" sqref="W10"/>
    </sheetView>
  </sheetViews>
  <sheetFormatPr defaultRowHeight="15" x14ac:dyDescent="0.25"/>
  <cols>
    <col min="1" max="1" width="18.5703125" bestFit="1" customWidth="1"/>
    <col min="2" max="2" width="7.85546875" bestFit="1" customWidth="1"/>
    <col min="3" max="3" width="8" bestFit="1" customWidth="1"/>
    <col min="4" max="4" width="25.85546875" bestFit="1" customWidth="1"/>
    <col min="5" max="5" width="12" bestFit="1" customWidth="1"/>
    <col min="6" max="9" width="11.42578125" style="19" bestFit="1" customWidth="1"/>
    <col min="10" max="15" width="11.28515625" style="19" bestFit="1" customWidth="1"/>
    <col min="16" max="19" width="13.28515625" style="19" bestFit="1" customWidth="1"/>
  </cols>
  <sheetData>
    <row r="1" spans="1:26" ht="39.75" customHeight="1" x14ac:dyDescent="0.25">
      <c r="A1" s="4" t="s">
        <v>359</v>
      </c>
      <c r="B1" s="4" t="s">
        <v>360</v>
      </c>
      <c r="C1" s="4" t="s">
        <v>361</v>
      </c>
      <c r="D1" s="4" t="s">
        <v>358</v>
      </c>
      <c r="E1" s="4" t="s">
        <v>362</v>
      </c>
      <c r="F1" s="4" t="s">
        <v>415</v>
      </c>
      <c r="G1" s="4" t="s">
        <v>416</v>
      </c>
      <c r="H1" s="4" t="s">
        <v>417</v>
      </c>
      <c r="I1" s="4" t="s">
        <v>430</v>
      </c>
      <c r="J1" s="4" t="s">
        <v>418</v>
      </c>
      <c r="K1" s="4" t="s">
        <v>419</v>
      </c>
      <c r="L1" s="4" t="s">
        <v>420</v>
      </c>
      <c r="M1" s="4" t="s">
        <v>423</v>
      </c>
      <c r="N1" s="4" t="s">
        <v>426</v>
      </c>
      <c r="O1" s="4" t="s">
        <v>427</v>
      </c>
      <c r="P1" s="4" t="s">
        <v>421</v>
      </c>
      <c r="Q1" s="4" t="s">
        <v>422</v>
      </c>
      <c r="R1" s="4" t="s">
        <v>424</v>
      </c>
      <c r="S1" s="4" t="s">
        <v>431</v>
      </c>
      <c r="U1" s="91" t="s">
        <v>362</v>
      </c>
      <c r="V1" s="88"/>
      <c r="W1" s="88" t="s">
        <v>493</v>
      </c>
      <c r="X1" s="88"/>
      <c r="Y1" s="88" t="s">
        <v>494</v>
      </c>
      <c r="Z1" s="94"/>
    </row>
    <row r="2" spans="1:26" x14ac:dyDescent="0.25">
      <c r="A2" s="39">
        <v>2830500037</v>
      </c>
      <c r="B2" s="39" t="s">
        <v>49</v>
      </c>
      <c r="C2" s="40" t="s">
        <v>49</v>
      </c>
      <c r="D2" s="39" t="s">
        <v>364</v>
      </c>
      <c r="E2" s="40">
        <v>4</v>
      </c>
      <c r="F2" s="43">
        <f>AVERAGE(GestorPCD_2019!K9:V9)</f>
        <v>90.833333333333329</v>
      </c>
      <c r="G2" s="44"/>
      <c r="H2" s="44"/>
      <c r="I2" s="44"/>
      <c r="J2" s="44">
        <f>AVERAGE(GestorPCD_2019!K8:V8)</f>
        <v>90.833333333333329</v>
      </c>
      <c r="K2" s="44">
        <f>AVERAGE(GestorPCD_2019!K10:V10)</f>
        <v>92.833333333333329</v>
      </c>
      <c r="L2" s="44"/>
      <c r="M2" s="44"/>
      <c r="N2" s="44"/>
      <c r="O2" s="44"/>
      <c r="P2" s="44">
        <f>AVERAGE(GestorPCD_2019!K11:V11)</f>
        <v>92.833333333333329</v>
      </c>
      <c r="Q2" s="44"/>
      <c r="R2" s="44"/>
      <c r="S2" s="44"/>
      <c r="U2" s="92">
        <f>COUNTA(F2:S41)</f>
        <v>250</v>
      </c>
      <c r="V2" s="89"/>
      <c r="W2" s="89">
        <f>COUNTIF(F2:S41,"&gt;=80")</f>
        <v>93</v>
      </c>
      <c r="X2" s="89"/>
      <c r="Y2" s="95">
        <f>COUNTIF(F2:S41,"&lt;=80")</f>
        <v>157</v>
      </c>
      <c r="Z2" s="96"/>
    </row>
    <row r="3" spans="1:26" ht="15.75" thickBot="1" x14ac:dyDescent="0.3">
      <c r="A3" s="39">
        <v>62840567081</v>
      </c>
      <c r="B3" s="39" t="s">
        <v>3</v>
      </c>
      <c r="C3" s="40" t="s">
        <v>49</v>
      </c>
      <c r="D3" s="39" t="s">
        <v>401</v>
      </c>
      <c r="E3" s="40">
        <v>10</v>
      </c>
      <c r="F3" s="43">
        <f>AVERAGE(GestorPCD_2019!K15:V15)</f>
        <v>93.833333333333329</v>
      </c>
      <c r="G3" s="44">
        <f>AVERAGE(GestorPCD_2019!K18:V18)</f>
        <v>99.833333333333329</v>
      </c>
      <c r="H3" s="44">
        <f>AVERAGE(GestorPCD_2019!K21:V21)</f>
        <v>99.75</v>
      </c>
      <c r="I3" s="44"/>
      <c r="J3" s="44">
        <f>AVERAGE(GestorPCD_2019!K12:V12)</f>
        <v>97.333333333333329</v>
      </c>
      <c r="K3" s="44">
        <f>AVERAGE(GestorPCD_2019!K16:V16)</f>
        <v>99.833333333333329</v>
      </c>
      <c r="L3" s="44">
        <f>AVERAGE(GestorPCD_2019!K19:V19)</f>
        <v>99.75</v>
      </c>
      <c r="M3" s="44">
        <f>AVERAGE(GestorPCD_2019!K14:V14)</f>
        <v>93.833333333333329</v>
      </c>
      <c r="N3" s="44"/>
      <c r="O3" s="44"/>
      <c r="P3" s="44">
        <f>AVERAGE(GestorPCD_2019!K17:V17)</f>
        <v>99.833333333333329</v>
      </c>
      <c r="Q3" s="44">
        <f>AVERAGE(GestorPCD_2019!K20:V20)</f>
        <v>99.75</v>
      </c>
      <c r="R3" s="44">
        <f>AVERAGE(GestorPCD_2019!K15:V15)</f>
        <v>93.833333333333329</v>
      </c>
      <c r="S3" s="44"/>
      <c r="U3" s="93"/>
      <c r="V3" s="90"/>
      <c r="W3" s="90"/>
      <c r="X3" s="90"/>
      <c r="Y3" s="97"/>
      <c r="Z3" s="98"/>
    </row>
    <row r="4" spans="1:26" x14ac:dyDescent="0.25">
      <c r="A4" s="39">
        <v>38420567108</v>
      </c>
      <c r="B4" s="39" t="s">
        <v>49</v>
      </c>
      <c r="C4" s="40" t="s">
        <v>40</v>
      </c>
      <c r="D4" s="39" t="s">
        <v>425</v>
      </c>
      <c r="E4" s="40">
        <v>12</v>
      </c>
      <c r="F4" s="43">
        <f>AVERAGE(GestorPCD_2019!K23:V23)</f>
        <v>2.75</v>
      </c>
      <c r="G4" s="44">
        <f>AVERAGE(GestorPCD_2019!K27:V27)</f>
        <v>25.166666666666668</v>
      </c>
      <c r="H4" s="44">
        <f>AVERAGE(GestorPCD_2019!K29:V29)</f>
        <v>4.583333333333333</v>
      </c>
      <c r="I4" s="45"/>
      <c r="J4" s="44">
        <f>AVERAGE(GestorPCD_2019!K22:V22)</f>
        <v>2.75</v>
      </c>
      <c r="K4" s="44">
        <f>AVERAGE(GestorPCD_2019!K24:V24)</f>
        <v>0.58333333333333337</v>
      </c>
      <c r="L4" s="44">
        <f>AVERAGE(GestorPCD_2019!K26:V26)</f>
        <v>19.666666666666668</v>
      </c>
      <c r="M4" s="44">
        <f>AVERAGE(GestorPCD_2019!K28:V28)</f>
        <v>4.583333333333333</v>
      </c>
      <c r="N4" s="44">
        <f>AVERAGE(GestorPCD_2019!K30:V30)</f>
        <v>1.6666666666666667</v>
      </c>
      <c r="O4" s="44">
        <f>AVERAGE(GestorPCD_2019!K32:V32)</f>
        <v>0</v>
      </c>
      <c r="P4" s="44">
        <f>AVERAGE(GestorPCD_2019!K25:V25)</f>
        <v>0.58333333333333337</v>
      </c>
      <c r="Q4" s="44">
        <f>AVERAGE(GestorPCD_2019!K31:V31)</f>
        <v>1.6666666666666667</v>
      </c>
      <c r="R4" s="44">
        <f>AVERAGE(GestorPCD_2019!K33:V33)</f>
        <v>0</v>
      </c>
      <c r="S4" s="46"/>
    </row>
    <row r="5" spans="1:26" x14ac:dyDescent="0.25">
      <c r="A5" s="39" t="s">
        <v>396</v>
      </c>
      <c r="B5" s="39" t="s">
        <v>3</v>
      </c>
      <c r="C5" s="40" t="s">
        <v>49</v>
      </c>
      <c r="D5" s="39" t="s">
        <v>397</v>
      </c>
      <c r="E5" s="40">
        <v>4</v>
      </c>
      <c r="F5" s="44">
        <f>AVERAGE(GestorPCD_2019!K37:V37)</f>
        <v>17.416666666666668</v>
      </c>
      <c r="G5" s="44"/>
      <c r="H5" s="44"/>
      <c r="I5" s="44"/>
      <c r="J5" s="44">
        <f>AVERAGE(GestorPCD_2019!K34:V34)</f>
        <v>23.5</v>
      </c>
      <c r="K5" s="44">
        <f>AVERAGE(GestorPCD_2019!K36:V36)</f>
        <v>17.416666666666668</v>
      </c>
      <c r="L5" s="44"/>
      <c r="M5" s="44"/>
      <c r="N5" s="44"/>
      <c r="O5" s="44"/>
      <c r="P5" s="44">
        <f>AVERAGE(GestorPCD_2019!K35:V35)</f>
        <v>23.5</v>
      </c>
      <c r="Q5" s="44"/>
      <c r="R5" s="44"/>
      <c r="S5" s="44"/>
    </row>
    <row r="6" spans="1:26" x14ac:dyDescent="0.25">
      <c r="A6" s="39" t="s">
        <v>125</v>
      </c>
      <c r="B6" s="39" t="s">
        <v>3</v>
      </c>
      <c r="C6" s="40" t="s">
        <v>3</v>
      </c>
      <c r="D6" s="39" t="s">
        <v>391</v>
      </c>
      <c r="E6" s="40">
        <v>2</v>
      </c>
      <c r="F6" s="43">
        <v>0</v>
      </c>
      <c r="G6" s="44"/>
      <c r="H6" s="44"/>
      <c r="I6" s="44"/>
      <c r="J6" s="44">
        <v>0</v>
      </c>
      <c r="K6" s="44"/>
      <c r="L6" s="44"/>
      <c r="M6" s="44"/>
      <c r="N6" s="44"/>
      <c r="O6" s="44"/>
      <c r="P6" s="44"/>
      <c r="Q6" s="44"/>
      <c r="R6" s="44"/>
      <c r="S6" s="44"/>
    </row>
    <row r="7" spans="1:26" x14ac:dyDescent="0.25">
      <c r="A7" s="39">
        <v>69460500055</v>
      </c>
      <c r="B7" s="39" t="s">
        <v>40</v>
      </c>
      <c r="C7" s="40" t="s">
        <v>40</v>
      </c>
      <c r="D7" s="39" t="s">
        <v>373</v>
      </c>
      <c r="E7" s="40">
        <v>4</v>
      </c>
      <c r="F7" s="43">
        <f>AVERAGE(GestorPCD_2019!K43:V43)</f>
        <v>8.1666666666666661</v>
      </c>
      <c r="G7" s="44"/>
      <c r="H7" s="44"/>
      <c r="I7" s="44"/>
      <c r="J7" s="44">
        <f>AVERAGE(GestorPCD_2019!K40:V40)</f>
        <v>19.5</v>
      </c>
      <c r="K7" s="44">
        <f>AVERAGE(GestorPCD_2019!K41:V41)</f>
        <v>8.1666666666666661</v>
      </c>
      <c r="L7" s="44"/>
      <c r="M7" s="44"/>
      <c r="N7" s="44"/>
      <c r="O7" s="44"/>
      <c r="P7" s="44">
        <f>AVERAGE(GestorPCD_2019!K42:V42)</f>
        <v>8.1666666666666661</v>
      </c>
      <c r="Q7" s="44"/>
      <c r="R7" s="44"/>
      <c r="S7" s="44"/>
    </row>
    <row r="8" spans="1:26" x14ac:dyDescent="0.25">
      <c r="A8" s="39" t="s">
        <v>7</v>
      </c>
      <c r="B8" s="39" t="s">
        <v>49</v>
      </c>
      <c r="C8" s="40" t="s">
        <v>49</v>
      </c>
      <c r="D8" s="39" t="s">
        <v>402</v>
      </c>
      <c r="E8" s="40">
        <v>4</v>
      </c>
      <c r="F8" s="43">
        <f>AVERAGE(GestorPCD_2019!K45:V45)</f>
        <v>82.583333333333329</v>
      </c>
      <c r="G8" s="44"/>
      <c r="H8" s="44"/>
      <c r="I8" s="44"/>
      <c r="J8" s="44">
        <f>AVERAGE(GestorPCD_2019!K44:V44)</f>
        <v>82.583333333333329</v>
      </c>
      <c r="K8" s="44">
        <f>AVERAGE(GestorPCD_2019!K46:V46)</f>
        <v>0</v>
      </c>
      <c r="L8" s="44"/>
      <c r="M8" s="44"/>
      <c r="N8" s="44"/>
      <c r="O8" s="44"/>
      <c r="P8" s="44">
        <f>AVERAGE(GestorPCD_2019!K47:V47)</f>
        <v>0</v>
      </c>
      <c r="Q8" s="44"/>
      <c r="R8" s="44"/>
      <c r="S8" s="44"/>
    </row>
    <row r="9" spans="1:26" x14ac:dyDescent="0.25">
      <c r="A9" s="39">
        <v>30240500077</v>
      </c>
      <c r="B9" s="39" t="s">
        <v>49</v>
      </c>
      <c r="C9" s="40" t="s">
        <v>49</v>
      </c>
      <c r="D9" s="39" t="s">
        <v>377</v>
      </c>
      <c r="E9" s="40">
        <v>8</v>
      </c>
      <c r="F9" s="43">
        <f>AVERAGE(GestorPCD_2019!K51:V51)</f>
        <v>91.75</v>
      </c>
      <c r="G9" s="44"/>
      <c r="H9" s="44"/>
      <c r="I9" s="44"/>
      <c r="J9" s="44">
        <f>AVERAGE(GestorPCD_2019!K48:V48)</f>
        <v>88.833333333333329</v>
      </c>
      <c r="K9" s="44">
        <f>AVERAGE(GestorPCD_2019!K50:V50)</f>
        <v>91.75</v>
      </c>
      <c r="L9" s="44">
        <f>AVERAGE(GestorPCD_2019!K52:V52)</f>
        <v>93.25</v>
      </c>
      <c r="M9" s="44">
        <f>AVERAGE(GestorPCD_2019!K54:V54)</f>
        <v>92.916666666666671</v>
      </c>
      <c r="N9" s="44"/>
      <c r="O9" s="44"/>
      <c r="P9" s="44">
        <f>AVERAGE(GestorPCD_2019!K49:V49)</f>
        <v>88.833333333333329</v>
      </c>
      <c r="Q9" s="44">
        <f>AVERAGE(GestorPCD_2019!K53:V53)</f>
        <v>93.25</v>
      </c>
      <c r="R9" s="44">
        <f>AVERAGE(GestorPCD_2019!K55:V55)</f>
        <v>92.916666666666671</v>
      </c>
      <c r="S9" s="44"/>
    </row>
    <row r="10" spans="1:26" x14ac:dyDescent="0.25">
      <c r="A10" s="39" t="s">
        <v>392</v>
      </c>
      <c r="B10" s="39" t="s">
        <v>49</v>
      </c>
      <c r="C10" s="40" t="s">
        <v>49</v>
      </c>
      <c r="D10" s="39" t="s">
        <v>393</v>
      </c>
      <c r="E10" s="40">
        <v>4</v>
      </c>
      <c r="F10" s="43">
        <f>AVERAGE(GestorPCD_2019!K69:V69)</f>
        <v>65.166666666666671</v>
      </c>
      <c r="G10" s="44"/>
      <c r="H10" s="44"/>
      <c r="I10" s="44"/>
      <c r="J10" s="44">
        <f>AVERAGE(GestorPCD_2019!K66:V66)</f>
        <v>66.916666666666671</v>
      </c>
      <c r="K10" s="44">
        <f>AVERAGE(GestorPCD_2019!K67:V67)</f>
        <v>65.166666666666671</v>
      </c>
      <c r="L10" s="44"/>
      <c r="M10" s="44"/>
      <c r="N10" s="44"/>
      <c r="O10" s="44"/>
      <c r="P10" s="44">
        <f>AVERAGE(GestorPCD_2019!K68:V68)</f>
        <v>65.166666666666671</v>
      </c>
      <c r="Q10" s="44"/>
      <c r="R10" s="44"/>
      <c r="S10" s="44"/>
    </row>
    <row r="11" spans="1:26" x14ac:dyDescent="0.25">
      <c r="A11" s="39">
        <v>138350500022</v>
      </c>
      <c r="B11" s="39" t="s">
        <v>49</v>
      </c>
      <c r="C11" s="40" t="s">
        <v>49</v>
      </c>
      <c r="D11" s="39" t="s">
        <v>378</v>
      </c>
      <c r="E11" s="40">
        <v>4</v>
      </c>
      <c r="F11" s="43">
        <f>AVERAGE(GestorPCD_2019!K73:V73)</f>
        <v>17.083333333333332</v>
      </c>
      <c r="G11" s="44"/>
      <c r="H11" s="44"/>
      <c r="I11" s="44"/>
      <c r="J11" s="44">
        <f>AVERAGE(GestorPCD_2019!K70:V70)</f>
        <v>78.166666666666671</v>
      </c>
      <c r="K11" s="44">
        <f>AVERAGE(GestorPCD_2019!K72:V72)</f>
        <v>17.083333333333332</v>
      </c>
      <c r="L11" s="44"/>
      <c r="M11" s="44"/>
      <c r="N11" s="44"/>
      <c r="O11" s="44"/>
      <c r="P11" s="44">
        <f>AVERAGE(GestorPCD_2019!K71:V71)</f>
        <v>78.166666666666671</v>
      </c>
      <c r="Q11" s="44"/>
      <c r="R11" s="44"/>
      <c r="S11" s="44"/>
    </row>
    <row r="12" spans="1:26" x14ac:dyDescent="0.25">
      <c r="A12" s="39">
        <v>130090500014</v>
      </c>
      <c r="B12" s="39" t="s">
        <v>49</v>
      </c>
      <c r="C12" s="40" t="s">
        <v>49</v>
      </c>
      <c r="D12" s="39" t="s">
        <v>379</v>
      </c>
      <c r="E12" s="40">
        <v>10</v>
      </c>
      <c r="F12" s="43">
        <f>AVERAGE(GestorPCD_2019!K76:V76)</f>
        <v>97.75</v>
      </c>
      <c r="G12" s="44">
        <f>AVERAGE(GestorPCD_2019!K79:V79)</f>
        <v>69.25</v>
      </c>
      <c r="H12" s="44">
        <f>AVERAGE(GestorPCD_2019!K83:V83)</f>
        <v>89.75</v>
      </c>
      <c r="I12" s="44"/>
      <c r="J12" s="44">
        <f>AVERAGE(GestorPCD_2019!K74:V74)</f>
        <v>97.75</v>
      </c>
      <c r="K12" s="44">
        <f>AVERAGE(GestorPCD_2019!K77:V77)</f>
        <v>69.25</v>
      </c>
      <c r="L12" s="44">
        <f>AVERAGE(GestorPCD_2019!K80:V80)</f>
        <v>96.583333333333329</v>
      </c>
      <c r="M12" s="44">
        <f>AVERAGE(GestorPCD_2019!K82:V82)</f>
        <v>89.75</v>
      </c>
      <c r="N12" s="44"/>
      <c r="O12" s="44"/>
      <c r="P12" s="44">
        <f>AVERAGE(GestorPCD_2019!K75:V75)</f>
        <v>97.75</v>
      </c>
      <c r="Q12" s="44">
        <f>AVERAGE(GestorPCD_2019!K78:V78)</f>
        <v>69.25</v>
      </c>
      <c r="R12" s="44">
        <f>AVERAGE(GestorPCD_2019!K81:V81)</f>
        <v>96.583333333333329</v>
      </c>
      <c r="S12" s="44"/>
    </row>
    <row r="13" spans="1:26" s="29" customFormat="1" x14ac:dyDescent="0.25">
      <c r="A13" s="41">
        <v>65210500063</v>
      </c>
      <c r="B13" s="41" t="s">
        <v>40</v>
      </c>
      <c r="C13" s="42" t="s">
        <v>40</v>
      </c>
      <c r="D13" s="41" t="s">
        <v>374</v>
      </c>
      <c r="E13" s="42">
        <v>10</v>
      </c>
      <c r="F13" s="43">
        <f>AVERAGE(GestorPCD_2019!K86:V86)</f>
        <v>77.583333333333329</v>
      </c>
      <c r="G13" s="44">
        <f>AVERAGE(GestorPCD_2019!K89:V89)</f>
        <v>89.333333333333329</v>
      </c>
      <c r="H13" s="44">
        <f>AVERAGE(GestorPCD_2019!K91:V91)</f>
        <v>98.75</v>
      </c>
      <c r="I13" s="44"/>
      <c r="J13" s="44">
        <f>AVERAGE(GestorPCD_2019!K84:V84)</f>
        <v>77.583333333333329</v>
      </c>
      <c r="K13" s="44">
        <f>AVERAGE(GestorPCD_2019!K87:V87)</f>
        <v>89.333333333333329</v>
      </c>
      <c r="L13" s="44">
        <f>AVERAGE(GestorPCD_2019!K90:V90)</f>
        <v>98.75</v>
      </c>
      <c r="M13" s="44">
        <f>AVERAGE(GestorPCD_2019!K92:V92)</f>
        <v>92.75</v>
      </c>
      <c r="N13" s="44"/>
      <c r="O13" s="44"/>
      <c r="P13" s="44">
        <f>AVERAGE(GestorPCD_2019!K85:V85)</f>
        <v>77.583333333333329</v>
      </c>
      <c r="Q13" s="44">
        <f>AVERAGE(GestorPCD_2019!K88:V88)</f>
        <v>89.333333333333329</v>
      </c>
      <c r="R13" s="44">
        <f>AVERAGE(GestorPCD_2019!K93:V93)</f>
        <v>92.75</v>
      </c>
      <c r="S13" s="44"/>
    </row>
    <row r="14" spans="1:26" s="29" customFormat="1" x14ac:dyDescent="0.25">
      <c r="A14" s="41">
        <v>31370500032</v>
      </c>
      <c r="B14" s="41" t="s">
        <v>49</v>
      </c>
      <c r="C14" s="42" t="s">
        <v>49</v>
      </c>
      <c r="D14" s="41" t="s">
        <v>412</v>
      </c>
      <c r="E14" s="42">
        <v>10</v>
      </c>
      <c r="F14" s="43">
        <f>AVERAGE(GestorPCD_2019!K96:V96)</f>
        <v>94.25</v>
      </c>
      <c r="G14" s="44">
        <f>AVERAGE(GestorPCD_2019!K99:V99)</f>
        <v>97.166666666666671</v>
      </c>
      <c r="H14" s="44">
        <f>AVERAGE(GestorPCD_2019!K103:V103)</f>
        <v>97.25</v>
      </c>
      <c r="I14" s="44"/>
      <c r="J14" s="44">
        <f>AVERAGE(GestorPCD_2019!K94:V94)</f>
        <v>94.25</v>
      </c>
      <c r="K14" s="44">
        <f>AVERAGE(GestorPCD_2019!K97:V97)</f>
        <v>97.166666666666671</v>
      </c>
      <c r="L14" s="44">
        <f>AVERAGE(GestorPCD_2019!K100:V100)</f>
        <v>87.75</v>
      </c>
      <c r="M14" s="44">
        <f>AVERAGE(GestorPCD_2019!K101:V101)</f>
        <v>97.25</v>
      </c>
      <c r="N14" s="44"/>
      <c r="O14" s="44"/>
      <c r="P14" s="44">
        <f>AVERAGE(GestorPCD_2019!K95:V95)</f>
        <v>94.25</v>
      </c>
      <c r="Q14" s="44">
        <f>AVERAGE(GestorPCD_2019!K98:V98)</f>
        <v>97.166666666666671</v>
      </c>
      <c r="R14" s="44">
        <f>AVERAGE(GestorPCD_2019!K102:V102)</f>
        <v>97.25</v>
      </c>
      <c r="S14" s="44"/>
    </row>
    <row r="15" spans="1:26" s="29" customFormat="1" x14ac:dyDescent="0.25">
      <c r="A15" s="41">
        <v>133730500040</v>
      </c>
      <c r="B15" s="41" t="s">
        <v>49</v>
      </c>
      <c r="C15" s="42" t="s">
        <v>49</v>
      </c>
      <c r="D15" s="41" t="s">
        <v>380</v>
      </c>
      <c r="E15" s="42">
        <v>4</v>
      </c>
      <c r="F15" s="43">
        <f>AVERAGE(GestorPCD_2019!K107:V107)</f>
        <v>87.75</v>
      </c>
      <c r="G15" s="44"/>
      <c r="H15" s="44"/>
      <c r="I15" s="44"/>
      <c r="J15" s="44">
        <f>AVERAGE(GestorPCD_2019!K104:V104)</f>
        <v>96.166666666666671</v>
      </c>
      <c r="K15" s="44">
        <f>AVERAGE(GestorPCD_2019!K105:V105)</f>
        <v>87.75</v>
      </c>
      <c r="L15" s="44"/>
      <c r="M15" s="44"/>
      <c r="N15" s="44"/>
      <c r="O15" s="44"/>
      <c r="P15" s="44">
        <f>AVERAGE(GestorPCD_2019!K106:V106)</f>
        <v>87.75</v>
      </c>
      <c r="Q15" s="44"/>
      <c r="R15" s="44"/>
      <c r="S15" s="44"/>
    </row>
    <row r="16" spans="1:26" s="29" customFormat="1" x14ac:dyDescent="0.25">
      <c r="A16" s="41">
        <v>29920567108</v>
      </c>
      <c r="B16" s="41" t="s">
        <v>3</v>
      </c>
      <c r="C16" s="42" t="s">
        <v>49</v>
      </c>
      <c r="D16" s="41" t="s">
        <v>372</v>
      </c>
      <c r="E16" s="42">
        <v>10</v>
      </c>
      <c r="F16" s="43">
        <f>AVERAGE(GestorPCD_2019!K110:V110)</f>
        <v>80.166666666666671</v>
      </c>
      <c r="G16" s="44">
        <f>AVERAGE(GestorPCD_2019!K113:V113)</f>
        <v>70.333333333333329</v>
      </c>
      <c r="H16" s="44">
        <f>AVERAGE(GestorPCD_2019!K117:V117)</f>
        <v>0</v>
      </c>
      <c r="I16" s="44"/>
      <c r="J16" s="44">
        <f>AVERAGE(GestorPCD_2019!K108:V108)</f>
        <v>80.166666666666671</v>
      </c>
      <c r="K16" s="44">
        <f>AVERAGE(GestorPCD_2019!K111:V111)</f>
        <v>70.333333333333329</v>
      </c>
      <c r="L16" s="44">
        <f>AVERAGE(GestorPCD_2019!K114:V114)</f>
        <v>20</v>
      </c>
      <c r="M16" s="44">
        <f>AVERAGE(GestorPCD_2019!K115:V115)</f>
        <v>0</v>
      </c>
      <c r="N16" s="44"/>
      <c r="O16" s="44"/>
      <c r="P16" s="44">
        <f>AVERAGE(GestorPCD_2019!K109:V109)</f>
        <v>80.166666666666671</v>
      </c>
      <c r="Q16" s="44">
        <f>AVERAGE(GestorPCD_2019!K112:V112)</f>
        <v>70.333333333333329</v>
      </c>
      <c r="R16" s="44">
        <f>AVERAGE(GestorPCD_2019!K116:V116)</f>
        <v>0</v>
      </c>
      <c r="S16" s="44"/>
    </row>
    <row r="17" spans="1:19" s="29" customFormat="1" x14ac:dyDescent="0.25">
      <c r="A17" s="41" t="s">
        <v>394</v>
      </c>
      <c r="B17" s="41" t="s">
        <v>49</v>
      </c>
      <c r="C17" s="42" t="s">
        <v>49</v>
      </c>
      <c r="D17" s="41" t="s">
        <v>395</v>
      </c>
      <c r="E17" s="42">
        <v>4</v>
      </c>
      <c r="F17" s="43">
        <f>AVERAGE(GestorPCD_2019!K121:V121)</f>
        <v>39.166666666666664</v>
      </c>
      <c r="G17" s="44"/>
      <c r="H17" s="44"/>
      <c r="I17" s="44"/>
      <c r="J17" s="44">
        <f>AVERAGE(GestorPCD_2019!K118:V118)</f>
        <v>60.916666666666664</v>
      </c>
      <c r="K17" s="44">
        <f>AVERAGE(GestorPCD_2019!K119:V119)</f>
        <v>39.166666666666664</v>
      </c>
      <c r="L17" s="44"/>
      <c r="M17" s="44"/>
      <c r="N17" s="44"/>
      <c r="O17" s="44"/>
      <c r="P17" s="44">
        <f>AVERAGE(GestorPCD_2019!K120:V120)</f>
        <v>39.166666666666664</v>
      </c>
      <c r="Q17" s="44"/>
      <c r="R17" s="44"/>
      <c r="S17" s="44"/>
    </row>
    <row r="18" spans="1:19" s="29" customFormat="1" x14ac:dyDescent="0.25">
      <c r="A18" s="41">
        <v>23370567101</v>
      </c>
      <c r="B18" s="41" t="s">
        <v>3</v>
      </c>
      <c r="C18" s="42" t="s">
        <v>49</v>
      </c>
      <c r="D18" s="41" t="s">
        <v>371</v>
      </c>
      <c r="E18" s="42">
        <v>10</v>
      </c>
      <c r="F18" s="43">
        <v>0</v>
      </c>
      <c r="G18" s="44">
        <v>0</v>
      </c>
      <c r="H18" s="44">
        <f>AVERAGE(GestorPCD_2019!K131:V131)</f>
        <v>9.9166666666666661</v>
      </c>
      <c r="I18" s="44"/>
      <c r="J18" s="44">
        <v>0</v>
      </c>
      <c r="K18" s="44">
        <v>0</v>
      </c>
      <c r="L18" s="44">
        <v>0</v>
      </c>
      <c r="M18" s="44">
        <f>AVERAGE(GestorPCD_2019!K129:V129)</f>
        <v>9.9166666666666661</v>
      </c>
      <c r="N18" s="44"/>
      <c r="O18" s="44"/>
      <c r="P18" s="44">
        <v>0</v>
      </c>
      <c r="Q18" s="44">
        <v>0</v>
      </c>
      <c r="R18" s="44">
        <f>AVERAGE(GestorPCD_2019!K130:V130)</f>
        <v>9.9166666666666661</v>
      </c>
      <c r="S18" s="44"/>
    </row>
    <row r="19" spans="1:19" s="29" customFormat="1" x14ac:dyDescent="0.25">
      <c r="A19" s="41">
        <v>141540567110</v>
      </c>
      <c r="B19" s="41" t="s">
        <v>3</v>
      </c>
      <c r="C19" s="42" t="s">
        <v>49</v>
      </c>
      <c r="D19" s="41" t="s">
        <v>370</v>
      </c>
      <c r="E19" s="42">
        <v>11</v>
      </c>
      <c r="F19" s="43">
        <f>AVERAGE(GestorPCD_2019!K133:V133)</f>
        <v>2.0833333333333335</v>
      </c>
      <c r="G19" s="44">
        <f>AVERAGE(GestorPCD_2019!K139:V139)</f>
        <v>84.916666666666671</v>
      </c>
      <c r="H19" s="44">
        <f>AVERAGE(GestorPCD_2019!K142:V142)</f>
        <v>7.916666666666667</v>
      </c>
      <c r="I19" s="44"/>
      <c r="J19" s="44">
        <f>AVERAGE(GestorPCD_2019!K132:V132)</f>
        <v>2.0833333333333335</v>
      </c>
      <c r="K19" s="44">
        <f>AVERAGE(GestorPCD_2019!K134:V134)</f>
        <v>27.416666666666668</v>
      </c>
      <c r="L19" s="44">
        <f>AVERAGE(GestorPCD_2019!K136:V136)</f>
        <v>0</v>
      </c>
      <c r="M19" s="44">
        <f>AVERAGE(GestorPCD_2019!K138:V138)</f>
        <v>84.916666666666671</v>
      </c>
      <c r="N19" s="44">
        <f>AVERAGE(GestorPCD_2019!K140:V140)</f>
        <v>7.916666666666667</v>
      </c>
      <c r="O19" s="44"/>
      <c r="P19" s="44">
        <f>AVERAGE(GestorPCD_2019!K135:V135)</f>
        <v>27.416666666666668</v>
      </c>
      <c r="Q19" s="44">
        <f>AVERAGE(GestorPCD_2019!K137:V137)</f>
        <v>0</v>
      </c>
      <c r="R19" s="44">
        <f>AVERAGE(GestorPCD_2019!K141:V141)</f>
        <v>7.916666666666667</v>
      </c>
      <c r="S19" s="44"/>
    </row>
    <row r="20" spans="1:19" s="29" customFormat="1" x14ac:dyDescent="0.25">
      <c r="A20" s="41">
        <v>23380567104</v>
      </c>
      <c r="B20" s="41" t="s">
        <v>3</v>
      </c>
      <c r="C20" s="42" t="s">
        <v>49</v>
      </c>
      <c r="D20" s="41" t="s">
        <v>369</v>
      </c>
      <c r="E20" s="42">
        <v>4</v>
      </c>
      <c r="F20" s="43">
        <f>AVERAGE(GestorPCD_2019!K144:V144)</f>
        <v>20.166666666666668</v>
      </c>
      <c r="G20" s="44"/>
      <c r="H20" s="44"/>
      <c r="I20" s="44"/>
      <c r="J20" s="44">
        <f>AVERAGE(GestorPCD_2019!K143:V143)</f>
        <v>20.166666666666668</v>
      </c>
      <c r="K20" s="44">
        <f>AVERAGE(GestorPCD_2019!K145:V145)</f>
        <v>2.9166666666666665</v>
      </c>
      <c r="L20" s="44"/>
      <c r="M20" s="44"/>
      <c r="N20" s="44"/>
      <c r="O20" s="44"/>
      <c r="P20" s="44">
        <f>AVERAGE(GestorPCD_2019!K146:V146)</f>
        <v>2.9166666666666665</v>
      </c>
      <c r="Q20" s="44"/>
      <c r="R20" s="44"/>
      <c r="S20" s="44"/>
    </row>
    <row r="21" spans="1:19" s="29" customFormat="1" x14ac:dyDescent="0.25">
      <c r="A21" s="41" t="s">
        <v>398</v>
      </c>
      <c r="B21" s="41" t="s">
        <v>49</v>
      </c>
      <c r="C21" s="42" t="s">
        <v>49</v>
      </c>
      <c r="D21" s="41" t="s">
        <v>399</v>
      </c>
      <c r="E21" s="42">
        <v>14</v>
      </c>
      <c r="F21" s="43">
        <f>AVERAGE(GestorPCD_2019!K150:V150)</f>
        <v>29</v>
      </c>
      <c r="G21" s="44">
        <f>AVERAGE(GestorPCD_2019!K153:V153)</f>
        <v>0</v>
      </c>
      <c r="H21" s="44">
        <f>AVERAGE(GestorPCD_2019!K156:V156)</f>
        <v>44</v>
      </c>
      <c r="I21" s="44">
        <f>AVERAGE(GestorPCD_2019!K159:V159)</f>
        <v>95.916666666666671</v>
      </c>
      <c r="J21" s="44">
        <f>AVERAGE(GestorPCD_2019!K147:V147)</f>
        <v>80.416666666666671</v>
      </c>
      <c r="K21" s="44">
        <f>AVERAGE(GestorPCD_2019!K149:V149)</f>
        <v>29</v>
      </c>
      <c r="L21" s="44">
        <f>AVERAGE(GestorPCD_2019!K151:V151)</f>
        <v>0</v>
      </c>
      <c r="M21" s="44">
        <f>AVERAGE(GestorPCD_2019!K154:V154)</f>
        <v>44</v>
      </c>
      <c r="N21" s="44">
        <f>AVERAGE(GestorPCD_2019!K157:V157)</f>
        <v>95.916666666666671</v>
      </c>
      <c r="O21" s="44">
        <f>AVERAGE(GestorPCD_2019!K160:V160)</f>
        <v>97.666666666666671</v>
      </c>
      <c r="P21" s="44">
        <f>AVERAGE(GestorPCD_2019!K148:V148)</f>
        <v>80.416666666666671</v>
      </c>
      <c r="Q21" s="44">
        <f>AVERAGE(GestorPCD_2019!K152:V152)</f>
        <v>0</v>
      </c>
      <c r="R21" s="44">
        <f>AVERAGE(GestorPCD_2019!K155:V155)</f>
        <v>44</v>
      </c>
      <c r="S21" s="44">
        <f>AVERAGE(GestorPCD_2019!K158:V158)</f>
        <v>95.916666666666671</v>
      </c>
    </row>
    <row r="22" spans="1:19" s="29" customFormat="1" x14ac:dyDescent="0.25">
      <c r="A22" s="41">
        <v>29910567105</v>
      </c>
      <c r="B22" s="41" t="s">
        <v>40</v>
      </c>
      <c r="C22" s="42" t="s">
        <v>40</v>
      </c>
      <c r="D22" s="41" t="s">
        <v>375</v>
      </c>
      <c r="E22" s="42">
        <v>10</v>
      </c>
      <c r="F22" s="43">
        <v>0</v>
      </c>
      <c r="G22" s="44">
        <f>AVERAGE(GestorPCD_2019!K166:V166)</f>
        <v>8.3333333333333329E-2</v>
      </c>
      <c r="H22" s="44">
        <f>AVERAGE(GestorPCD_2019!K170:V170)</f>
        <v>77.416666666666671</v>
      </c>
      <c r="I22" s="44"/>
      <c r="J22" s="44">
        <v>0</v>
      </c>
      <c r="K22" s="44">
        <f>AVERAGE(GestorPCD_2019!K164:V164)</f>
        <v>8.3333333333333329E-2</v>
      </c>
      <c r="L22" s="44">
        <f>AVERAGE(GestorPCD_2019!K167:V167)</f>
        <v>36.916666666666664</v>
      </c>
      <c r="M22" s="44">
        <f>AVERAGE(GestorPCD_2019!K169:V169)</f>
        <v>50.25</v>
      </c>
      <c r="N22" s="44"/>
      <c r="O22" s="44"/>
      <c r="P22" s="44">
        <v>0</v>
      </c>
      <c r="Q22" s="44">
        <f>AVERAGE(GestorPCD_2019!K165:V165)</f>
        <v>8.3333333333333329E-2</v>
      </c>
      <c r="R22" s="44">
        <f>AVERAGE(GestorPCD_2019!K168:V168)</f>
        <v>36.916666666666664</v>
      </c>
      <c r="S22" s="44"/>
    </row>
    <row r="23" spans="1:19" s="29" customFormat="1" x14ac:dyDescent="0.25">
      <c r="A23" s="41">
        <v>18130567097</v>
      </c>
      <c r="B23" s="41" t="s">
        <v>40</v>
      </c>
      <c r="C23" s="42" t="s">
        <v>40</v>
      </c>
      <c r="D23" s="41" t="s">
        <v>376</v>
      </c>
      <c r="E23" s="42">
        <v>5</v>
      </c>
      <c r="F23" s="43">
        <v>0</v>
      </c>
      <c r="G23" s="44">
        <f>AVERAGE(GestorPCD_2019!K175:V175)</f>
        <v>78.166666666666671</v>
      </c>
      <c r="H23" s="44"/>
      <c r="I23" s="44"/>
      <c r="J23" s="44">
        <v>0</v>
      </c>
      <c r="K23" s="44">
        <f>AVERAGE(GestorPCD_2019!K174:V174)</f>
        <v>53.666666666666664</v>
      </c>
      <c r="L23" s="44"/>
      <c r="M23" s="44"/>
      <c r="N23" s="44"/>
      <c r="O23" s="44"/>
      <c r="P23" s="44">
        <v>0</v>
      </c>
      <c r="Q23" s="44"/>
      <c r="R23" s="44"/>
      <c r="S23" s="44"/>
    </row>
    <row r="24" spans="1:19" s="29" customFormat="1" x14ac:dyDescent="0.25">
      <c r="A24" s="41">
        <v>125120500010</v>
      </c>
      <c r="B24" s="41" t="s">
        <v>49</v>
      </c>
      <c r="C24" s="42" t="s">
        <v>49</v>
      </c>
      <c r="D24" s="41" t="s">
        <v>381</v>
      </c>
      <c r="E24" s="42">
        <v>4</v>
      </c>
      <c r="F24" s="43">
        <f>AVERAGE(GestorPCD_2019!K179:V179)</f>
        <v>88.583333333333329</v>
      </c>
      <c r="G24" s="44"/>
      <c r="H24" s="44"/>
      <c r="I24" s="44"/>
      <c r="J24" s="44">
        <f>AVERAGE(GestorPCD_2019!K176:V176)</f>
        <v>47.166666666666664</v>
      </c>
      <c r="K24" s="44">
        <f>AVERAGE(GestorPCD_2019!K178:V178)</f>
        <v>88.583333333333329</v>
      </c>
      <c r="L24" s="44"/>
      <c r="M24" s="44"/>
      <c r="N24" s="44"/>
      <c r="O24" s="44"/>
      <c r="P24" s="44">
        <f>AVERAGE(GestorPCD_2019!K177:V177)</f>
        <v>47.166666666666664</v>
      </c>
      <c r="Q24" s="44"/>
      <c r="R24" s="44"/>
      <c r="S24" s="44"/>
    </row>
    <row r="25" spans="1:19" s="29" customFormat="1" x14ac:dyDescent="0.25">
      <c r="A25" s="41">
        <v>28640500994</v>
      </c>
      <c r="B25" s="41" t="s">
        <v>49</v>
      </c>
      <c r="C25" s="42" t="s">
        <v>49</v>
      </c>
      <c r="D25" s="41" t="s">
        <v>382</v>
      </c>
      <c r="E25" s="42">
        <v>10</v>
      </c>
      <c r="F25" s="43">
        <f>AVERAGE(GestorPCD_2019!K182:V182)</f>
        <v>66.833333333333329</v>
      </c>
      <c r="G25" s="44">
        <f>AVERAGE(GestorPCD_2019!K186:V186)</f>
        <v>73.583333333333329</v>
      </c>
      <c r="H25" s="44">
        <f>AVERAGE(GestorPCD_2019!K189:V189)</f>
        <v>60.666666666666664</v>
      </c>
      <c r="I25" s="44"/>
      <c r="J25" s="44">
        <f>AVERAGE(GestorPCD_2019!K180:V180)</f>
        <v>66.833333333333329</v>
      </c>
      <c r="K25" s="44">
        <f>AVERAGE(GestorPCD_2019!K183:V183)</f>
        <v>72.5</v>
      </c>
      <c r="L25" s="44">
        <f>AVERAGE(GestorPCD_2019!K184:V184)</f>
        <v>73.583333333333329</v>
      </c>
      <c r="M25" s="44">
        <f>AVERAGE(GestorPCD_2019!K187:V187)</f>
        <v>60.666666666666664</v>
      </c>
      <c r="N25" s="44"/>
      <c r="O25" s="44"/>
      <c r="P25" s="44">
        <f>AVERAGE(GestorPCD_2019!K181:V181)</f>
        <v>66.833333333333329</v>
      </c>
      <c r="Q25" s="44">
        <f>AVERAGE(GestorPCD_2019!K185:V185)</f>
        <v>73.583333333333329</v>
      </c>
      <c r="R25" s="44">
        <f>AVERAGE(GestorPCD_2019!K188:V188)</f>
        <v>60.666666666666664</v>
      </c>
      <c r="S25" s="44"/>
    </row>
    <row r="26" spans="1:19" s="29" customFormat="1" x14ac:dyDescent="0.25">
      <c r="A26" s="41">
        <v>98670500020</v>
      </c>
      <c r="B26" s="41" t="s">
        <v>3</v>
      </c>
      <c r="C26" s="42" t="s">
        <v>49</v>
      </c>
      <c r="D26" s="41" t="s">
        <v>403</v>
      </c>
      <c r="E26" s="42">
        <v>10</v>
      </c>
      <c r="F26" s="43">
        <f>AVERAGE(GestorPCD_2019!K193:V193)</f>
        <v>98.333333333333329</v>
      </c>
      <c r="G26" s="44">
        <f>AVERAGE(GestorPCD_2019!K196:V196)</f>
        <v>98.75</v>
      </c>
      <c r="H26" s="44">
        <v>98.25</v>
      </c>
      <c r="I26" s="44"/>
      <c r="J26" s="44">
        <f>AVERAGE(GestorPCD_2019!K190:V190)</f>
        <v>92</v>
      </c>
      <c r="K26" s="44">
        <f>AVERAGE(GestorPCD_2019!K192:V192)</f>
        <v>98.333333333333329</v>
      </c>
      <c r="L26" s="44">
        <v>0</v>
      </c>
      <c r="M26" s="44">
        <f>AVERAGE(GestorPCD_2019!K197:V197)</f>
        <v>98.25</v>
      </c>
      <c r="N26" s="44"/>
      <c r="O26" s="44"/>
      <c r="P26" s="44">
        <f>AVERAGE(GestorPCD_2019!K191:V191)</f>
        <v>92</v>
      </c>
      <c r="Q26" s="44">
        <f>AVERAGE(GestorPCD_2019!K195:V195)</f>
        <v>98.75</v>
      </c>
      <c r="R26" s="44">
        <v>98.25</v>
      </c>
      <c r="S26" s="44"/>
    </row>
    <row r="27" spans="1:19" s="29" customFormat="1" x14ac:dyDescent="0.25">
      <c r="A27" s="41">
        <v>138360500025</v>
      </c>
      <c r="B27" s="41" t="s">
        <v>49</v>
      </c>
      <c r="C27" s="42" t="s">
        <v>49</v>
      </c>
      <c r="D27" s="41" t="s">
        <v>383</v>
      </c>
      <c r="E27" s="42">
        <v>4</v>
      </c>
      <c r="F27" s="43">
        <f>AVERAGE(GestorPCD_2019!K207:V207)</f>
        <v>45.833333333333336</v>
      </c>
      <c r="G27" s="44"/>
      <c r="H27" s="44"/>
      <c r="I27" s="44"/>
      <c r="J27" s="44">
        <f>AVERAGE(GestorPCD_2019!K204:V204)</f>
        <v>46.5</v>
      </c>
      <c r="K27" s="44">
        <f>AVERAGE(GestorPCD_2019!K206:V206)</f>
        <v>45.833333333333336</v>
      </c>
      <c r="L27" s="44"/>
      <c r="M27" s="44"/>
      <c r="N27" s="44"/>
      <c r="O27" s="44"/>
      <c r="P27" s="44">
        <f>AVERAGE(GestorPCD_2019!K205:V205)</f>
        <v>46.5</v>
      </c>
      <c r="Q27" s="44"/>
      <c r="R27" s="44"/>
      <c r="S27" s="44"/>
    </row>
    <row r="28" spans="1:19" s="29" customFormat="1" x14ac:dyDescent="0.25">
      <c r="A28" s="41">
        <v>74330567083</v>
      </c>
      <c r="B28" s="41" t="s">
        <v>49</v>
      </c>
      <c r="C28" s="42" t="s">
        <v>49</v>
      </c>
      <c r="D28" s="41" t="s">
        <v>384</v>
      </c>
      <c r="E28" s="42">
        <v>4</v>
      </c>
      <c r="F28" s="43">
        <f>AVERAGE(GestorPCD_2019!K211:V211)</f>
        <v>73.166666666666671</v>
      </c>
      <c r="G28" s="44"/>
      <c r="H28" s="44"/>
      <c r="I28" s="44"/>
      <c r="J28" s="44">
        <f>AVERAGE(GestorPCD_2019!K208:V208)</f>
        <v>79.916666666666671</v>
      </c>
      <c r="K28" s="44">
        <f>AVERAGE(GestorPCD_2019!K209:V209)</f>
        <v>73.166666666666671</v>
      </c>
      <c r="L28" s="44"/>
      <c r="M28" s="44"/>
      <c r="N28" s="44"/>
      <c r="O28" s="44"/>
      <c r="P28" s="44">
        <f>AVERAGE(GestorPCD_2019!K210:V210)</f>
        <v>73.166666666666671</v>
      </c>
      <c r="Q28" s="44"/>
      <c r="R28" s="44"/>
      <c r="S28" s="44"/>
    </row>
    <row r="29" spans="1:19" s="29" customFormat="1" x14ac:dyDescent="0.25">
      <c r="A29" s="41">
        <v>23360567109</v>
      </c>
      <c r="B29" s="41" t="s">
        <v>3</v>
      </c>
      <c r="C29" s="42" t="s">
        <v>49</v>
      </c>
      <c r="D29" s="41" t="s">
        <v>368</v>
      </c>
      <c r="E29" s="42">
        <v>4</v>
      </c>
      <c r="F29" s="43">
        <f>AVERAGE(GestorPCD_2019!K213:V213)</f>
        <v>0.25</v>
      </c>
      <c r="G29" s="44"/>
      <c r="H29" s="44"/>
      <c r="I29" s="44"/>
      <c r="J29" s="44">
        <f>AVERAGE(GestorPCD_2019!K212:V212)</f>
        <v>0.25</v>
      </c>
      <c r="K29" s="44">
        <v>0</v>
      </c>
      <c r="L29" s="44"/>
      <c r="M29" s="44"/>
      <c r="N29" s="44"/>
      <c r="O29" s="44"/>
      <c r="P29" s="44">
        <v>0</v>
      </c>
      <c r="Q29" s="44"/>
      <c r="R29" s="44"/>
      <c r="S29" s="44"/>
    </row>
    <row r="30" spans="1:19" s="29" customFormat="1" x14ac:dyDescent="0.25">
      <c r="A30" s="41" t="s">
        <v>7</v>
      </c>
      <c r="B30" s="41" t="s">
        <v>40</v>
      </c>
      <c r="C30" s="42" t="s">
        <v>40</v>
      </c>
      <c r="D30" s="41" t="s">
        <v>400</v>
      </c>
      <c r="E30" s="42">
        <v>12</v>
      </c>
      <c r="F30" s="43">
        <v>0</v>
      </c>
      <c r="G30" s="44">
        <f>AVERAGE(GestorPCD_2019!K221:V221)</f>
        <v>17.083333333333332</v>
      </c>
      <c r="H30" s="44">
        <f>AVERAGE(GestorPCD_2019!K224:V224)</f>
        <v>76.583333333333329</v>
      </c>
      <c r="I30" s="44">
        <f>AVERAGE(GestorPCD_2019!K227:V227)</f>
        <v>35.083333333333336</v>
      </c>
      <c r="J30" s="44">
        <v>0</v>
      </c>
      <c r="K30" s="44">
        <f>AVERAGE(GestorPCD_2019!K219:V219)</f>
        <v>17.083333333333332</v>
      </c>
      <c r="L30" s="44">
        <f>AVERAGE(GestorPCD_2019!K222:V222)</f>
        <v>76.583333333333329</v>
      </c>
      <c r="M30" s="44">
        <f>AVERAGE(GestorPCD_2019!K225:V225)</f>
        <v>83.583333333333329</v>
      </c>
      <c r="N30" s="44">
        <f>AVERAGE(GestorPCD_2019!K226:V226)</f>
        <v>22.833333333333332</v>
      </c>
      <c r="O30" s="44"/>
      <c r="P30" s="44">
        <v>0</v>
      </c>
      <c r="Q30" s="44">
        <f>AVERAGE(GestorPCD_2019!K220:V220)</f>
        <v>17.083333333333332</v>
      </c>
      <c r="R30" s="44">
        <f>AVERAGE(GestorPCD_2019!K223:V223)</f>
        <v>76.583333333333329</v>
      </c>
      <c r="S30" s="44"/>
    </row>
    <row r="31" spans="1:19" s="29" customFormat="1" x14ac:dyDescent="0.25">
      <c r="A31" s="41" t="s">
        <v>110</v>
      </c>
      <c r="B31" s="41" t="s">
        <v>49</v>
      </c>
      <c r="C31" s="42" t="s">
        <v>49</v>
      </c>
      <c r="D31" s="41" t="s">
        <v>390</v>
      </c>
      <c r="E31" s="42">
        <v>4</v>
      </c>
      <c r="F31" s="43">
        <f>AVERAGE(GestorPCD_2019!N233:V233)</f>
        <v>51.888888888888886</v>
      </c>
      <c r="G31" s="44"/>
      <c r="H31" s="44"/>
      <c r="I31" s="44"/>
      <c r="J31" s="44">
        <f>AVERAGE(GestorPCD_2019!N232:V232)</f>
        <v>51.888888888888886</v>
      </c>
      <c r="K31" s="44">
        <f>AVERAGE(GestorPCD_2019!N234:V234)</f>
        <v>50</v>
      </c>
      <c r="L31" s="44"/>
      <c r="M31" s="44"/>
      <c r="N31" s="44"/>
      <c r="O31" s="44"/>
      <c r="P31" s="44">
        <f>AVERAGE(GestorPCD_2019!N235:V235)</f>
        <v>50</v>
      </c>
      <c r="Q31" s="44"/>
      <c r="R31" s="44"/>
      <c r="S31" s="44"/>
    </row>
    <row r="32" spans="1:19" s="29" customFormat="1" x14ac:dyDescent="0.25">
      <c r="A32" s="41">
        <v>15730500053</v>
      </c>
      <c r="B32" s="41" t="s">
        <v>49</v>
      </c>
      <c r="C32" s="42" t="s">
        <v>49</v>
      </c>
      <c r="D32" s="41" t="s">
        <v>322</v>
      </c>
      <c r="E32" s="42">
        <v>4</v>
      </c>
      <c r="F32" s="43">
        <f>AVERAGE(GestorPCD_2019!K238:V238)</f>
        <v>87.666666666666671</v>
      </c>
      <c r="G32" s="44"/>
      <c r="H32" s="44"/>
      <c r="I32" s="44"/>
      <c r="J32" s="44">
        <f>AVERAGE(GestorPCD_2019!K236:V236)</f>
        <v>87.666666666666671</v>
      </c>
      <c r="K32" s="44">
        <f>AVERAGE(GestorPCD_2019!K239:V239)</f>
        <v>97.166666666666671</v>
      </c>
      <c r="L32" s="44"/>
      <c r="M32" s="44"/>
      <c r="N32" s="44"/>
      <c r="O32" s="44"/>
      <c r="P32" s="44">
        <f>AVERAGE(GestorPCD_2019!K237:V237)</f>
        <v>87.666666666666671</v>
      </c>
      <c r="Q32" s="44"/>
      <c r="R32" s="44"/>
      <c r="S32" s="44"/>
    </row>
    <row r="33" spans="1:19" s="29" customFormat="1" x14ac:dyDescent="0.25">
      <c r="A33" s="41">
        <v>165990500013</v>
      </c>
      <c r="B33" s="41" t="s">
        <v>3</v>
      </c>
      <c r="C33" s="42" t="s">
        <v>49</v>
      </c>
      <c r="D33" s="41" t="s">
        <v>367</v>
      </c>
      <c r="E33" s="42">
        <v>4</v>
      </c>
      <c r="F33" s="43">
        <f>AVERAGE(GestorPCD_2019!K243:V243)</f>
        <v>8.9166666666666661</v>
      </c>
      <c r="G33" s="44"/>
      <c r="H33" s="44"/>
      <c r="I33" s="44"/>
      <c r="J33" s="44">
        <f>AVERAGE(GestorPCD_2019!K240:V240)</f>
        <v>7.5</v>
      </c>
      <c r="K33" s="44">
        <f>AVERAGE(GestorPCD_2019!K242:V242)</f>
        <v>8.9166666666666661</v>
      </c>
      <c r="L33" s="44"/>
      <c r="M33" s="44"/>
      <c r="N33" s="44"/>
      <c r="O33" s="44"/>
      <c r="P33" s="44">
        <f>AVERAGE(GestorPCD_2019!K241:V241)</f>
        <v>7.5</v>
      </c>
      <c r="Q33" s="44"/>
      <c r="R33" s="44"/>
      <c r="S33" s="44"/>
    </row>
    <row r="34" spans="1:19" s="29" customFormat="1" x14ac:dyDescent="0.25">
      <c r="A34" s="41">
        <v>18550567090</v>
      </c>
      <c r="B34" s="41" t="s">
        <v>49</v>
      </c>
      <c r="C34" s="42" t="s">
        <v>49</v>
      </c>
      <c r="D34" s="41" t="s">
        <v>83</v>
      </c>
      <c r="E34" s="42">
        <v>4</v>
      </c>
      <c r="F34" s="43">
        <f>AVERAGE(GestorPCD_2019!K247:V247)</f>
        <v>44.083333333333336</v>
      </c>
      <c r="G34" s="44"/>
      <c r="H34" s="44"/>
      <c r="I34" s="44"/>
      <c r="J34" s="44">
        <f>AVERAGE(GestorPCD_2019!K244:V244)</f>
        <v>79.166666666666671</v>
      </c>
      <c r="K34" s="44">
        <f>AVERAGE(GestorPCD_2019!K245:V245)</f>
        <v>44.083333333333336</v>
      </c>
      <c r="L34" s="44"/>
      <c r="M34" s="44"/>
      <c r="N34" s="44"/>
      <c r="O34" s="44"/>
      <c r="P34" s="44">
        <f>AVERAGE(GestorPCD_2019!K246:V246)</f>
        <v>44.083333333333336</v>
      </c>
      <c r="Q34" s="44"/>
      <c r="R34" s="44"/>
      <c r="S34" s="44"/>
    </row>
    <row r="35" spans="1:19" s="29" customFormat="1" x14ac:dyDescent="0.25">
      <c r="A35" s="41">
        <v>60130500074</v>
      </c>
      <c r="B35" s="41" t="s">
        <v>49</v>
      </c>
      <c r="C35" s="42" t="s">
        <v>49</v>
      </c>
      <c r="D35" s="41" t="s">
        <v>385</v>
      </c>
      <c r="E35" s="42">
        <v>4</v>
      </c>
      <c r="F35" s="43">
        <f>AVERAGE(GestorPCD_2019!K257:V257)</f>
        <v>58.916666666666664</v>
      </c>
      <c r="G35" s="44"/>
      <c r="H35" s="44"/>
      <c r="I35" s="44"/>
      <c r="J35" s="44">
        <f>AVERAGE(GestorPCD_2019!K254:V254)</f>
        <v>47.166666666666664</v>
      </c>
      <c r="K35" s="44">
        <f>AVERAGE(GestorPCD_2019!K255:V255)</f>
        <v>58.916666666666664</v>
      </c>
      <c r="L35" s="44"/>
      <c r="M35" s="44"/>
      <c r="N35" s="44"/>
      <c r="O35" s="44"/>
      <c r="P35" s="44">
        <f>AVERAGE(GestorPCD_2019!K256:V256)</f>
        <v>58.916666666666664</v>
      </c>
      <c r="Q35" s="44"/>
      <c r="R35" s="44"/>
      <c r="S35" s="44"/>
    </row>
    <row r="36" spans="1:19" s="29" customFormat="1" x14ac:dyDescent="0.25">
      <c r="A36" s="41">
        <v>23250567104</v>
      </c>
      <c r="B36" s="41" t="s">
        <v>3</v>
      </c>
      <c r="C36" s="42" t="s">
        <v>49</v>
      </c>
      <c r="D36" s="41" t="s">
        <v>366</v>
      </c>
      <c r="E36" s="42">
        <v>4</v>
      </c>
      <c r="F36" s="43">
        <f>AVERAGE(GestorPCD_2019!K259:V259)</f>
        <v>24.5</v>
      </c>
      <c r="G36" s="44"/>
      <c r="H36" s="44"/>
      <c r="I36" s="44"/>
      <c r="J36" s="44">
        <f>AVERAGE(GestorPCD_2019!K258:V258)</f>
        <v>24.5</v>
      </c>
      <c r="K36" s="44">
        <f>AVERAGE(GestorPCD_2019!K260:V260)</f>
        <v>75.833333333333329</v>
      </c>
      <c r="L36" s="44"/>
      <c r="M36" s="44"/>
      <c r="N36" s="44"/>
      <c r="O36" s="44"/>
      <c r="P36" s="44">
        <f>AVERAGE(GestorPCD_2019!K261:V261)</f>
        <v>75.833333333333329</v>
      </c>
      <c r="Q36" s="44"/>
      <c r="R36" s="44"/>
      <c r="S36" s="44"/>
    </row>
    <row r="37" spans="1:19" s="29" customFormat="1" x14ac:dyDescent="0.25">
      <c r="A37" s="41" t="s">
        <v>7</v>
      </c>
      <c r="B37" s="41" t="s">
        <v>3</v>
      </c>
      <c r="C37" s="42" t="s">
        <v>49</v>
      </c>
      <c r="D37" s="41" t="s">
        <v>389</v>
      </c>
      <c r="E37" s="42">
        <v>4</v>
      </c>
      <c r="F37" s="43">
        <f>AVERAGE(GestorPCD_2019!K265:V265)</f>
        <v>89.583333333333329</v>
      </c>
      <c r="G37" s="44"/>
      <c r="H37" s="44"/>
      <c r="I37" s="44"/>
      <c r="J37" s="44">
        <f>AVERAGE(GestorPCD_2019!K262:V262)</f>
        <v>99.666666666666671</v>
      </c>
      <c r="K37" s="44">
        <f>AVERAGE(GestorPCD_2019!K263:V263)</f>
        <v>89.583333333333329</v>
      </c>
      <c r="L37" s="44"/>
      <c r="M37" s="44"/>
      <c r="N37" s="44"/>
      <c r="O37" s="44"/>
      <c r="P37" s="44">
        <f>AVERAGE(GestorPCD_2019!K264:V264)</f>
        <v>89.583333333333329</v>
      </c>
      <c r="Q37" s="44"/>
      <c r="R37" s="44"/>
      <c r="S37" s="44"/>
    </row>
    <row r="38" spans="1:19" s="29" customFormat="1" x14ac:dyDescent="0.25">
      <c r="A38" s="41">
        <v>95130500000</v>
      </c>
      <c r="B38" s="41" t="s">
        <v>49</v>
      </c>
      <c r="C38" s="42" t="s">
        <v>49</v>
      </c>
      <c r="D38" s="41" t="s">
        <v>386</v>
      </c>
      <c r="E38" s="42">
        <v>4</v>
      </c>
      <c r="F38" s="43">
        <f>AVERAGE(GestorPCD_2019!K267:V267)</f>
        <v>99</v>
      </c>
      <c r="G38" s="44"/>
      <c r="H38" s="44"/>
      <c r="I38" s="44"/>
      <c r="J38" s="44">
        <f>AVERAGE(GestorPCD_2019!K266:V266)</f>
        <v>99</v>
      </c>
      <c r="K38" s="44">
        <f>AVERAGE(GestorPCD_2019!K268:V268)</f>
        <v>98.833333333333329</v>
      </c>
      <c r="L38" s="44"/>
      <c r="M38" s="44"/>
      <c r="N38" s="44"/>
      <c r="O38" s="44"/>
      <c r="P38" s="44">
        <f>AVERAGE(GestorPCD_2019!K269:V269)</f>
        <v>98.833333333333329</v>
      </c>
      <c r="Q38" s="44"/>
      <c r="R38" s="44"/>
      <c r="S38" s="44"/>
    </row>
    <row r="39" spans="1:19" s="29" customFormat="1" x14ac:dyDescent="0.25">
      <c r="A39" s="41">
        <v>2840500030</v>
      </c>
      <c r="B39" s="41" t="s">
        <v>49</v>
      </c>
      <c r="C39" s="42" t="s">
        <v>49</v>
      </c>
      <c r="D39" s="41" t="s">
        <v>387</v>
      </c>
      <c r="E39" s="42">
        <v>4</v>
      </c>
      <c r="F39" s="43">
        <f>AVERAGE(GestorPCD_2019!K271:V271)</f>
        <v>84.833333333333329</v>
      </c>
      <c r="G39" s="44"/>
      <c r="H39" s="44"/>
      <c r="I39" s="44"/>
      <c r="J39" s="44">
        <f>AVERAGE(GestorPCD_2019!K270:V270)</f>
        <v>84.833333333333329</v>
      </c>
      <c r="K39" s="44">
        <f>AVERAGE(GestorPCD_2019!K272:V272)</f>
        <v>55</v>
      </c>
      <c r="L39" s="44"/>
      <c r="M39" s="44"/>
      <c r="N39" s="44"/>
      <c r="O39" s="44"/>
      <c r="P39" s="44">
        <f>AVERAGE(GestorPCD_2019!K273:V273)</f>
        <v>55</v>
      </c>
      <c r="Q39" s="44"/>
      <c r="R39" s="44"/>
      <c r="S39" s="44"/>
    </row>
    <row r="40" spans="1:19" s="29" customFormat="1" x14ac:dyDescent="0.25">
      <c r="A40" s="41">
        <v>23390567107</v>
      </c>
      <c r="B40" s="41" t="s">
        <v>3</v>
      </c>
      <c r="C40" s="42" t="s">
        <v>49</v>
      </c>
      <c r="D40" s="41" t="s">
        <v>365</v>
      </c>
      <c r="E40" s="42">
        <v>4</v>
      </c>
      <c r="F40" s="43">
        <f>AVERAGE(GestorPCD_2019!K275:V275)</f>
        <v>0.33333333333333331</v>
      </c>
      <c r="G40" s="44"/>
      <c r="H40" s="44"/>
      <c r="I40" s="44"/>
      <c r="J40" s="44">
        <f>AVERAGE(GestorPCD_2019!K274:V274)</f>
        <v>0.33333333333333331</v>
      </c>
      <c r="K40" s="44">
        <f>AVERAGE(GestorPCD_2019!K276:V276)</f>
        <v>0</v>
      </c>
      <c r="L40" s="44"/>
      <c r="M40" s="44"/>
      <c r="N40" s="44"/>
      <c r="O40" s="44"/>
      <c r="P40" s="44">
        <f>AVERAGE(GestorPCD_2019!K277:V277)</f>
        <v>0</v>
      </c>
      <c r="Q40" s="44"/>
      <c r="R40" s="44"/>
      <c r="S40" s="44"/>
    </row>
    <row r="41" spans="1:19" s="29" customFormat="1" x14ac:dyDescent="0.25">
      <c r="A41" s="41">
        <v>31410500038</v>
      </c>
      <c r="B41" s="41" t="s">
        <v>49</v>
      </c>
      <c r="C41" s="42" t="s">
        <v>49</v>
      </c>
      <c r="D41" s="41" t="s">
        <v>388</v>
      </c>
      <c r="E41" s="42">
        <v>4</v>
      </c>
      <c r="F41" s="43">
        <f>AVERAGE(GestorPCD_2019!K281:V281)</f>
        <v>97.333333333333329</v>
      </c>
      <c r="G41" s="44"/>
      <c r="H41" s="44"/>
      <c r="I41" s="44"/>
      <c r="J41" s="44">
        <f>AVERAGE(GestorPCD_2019!K278:V278)</f>
        <v>95.666666666666671</v>
      </c>
      <c r="K41" s="44">
        <f>AVERAGE(GestorPCD_2019!K279:V279)</f>
        <v>97.333333333333329</v>
      </c>
      <c r="L41" s="44"/>
      <c r="M41" s="44"/>
      <c r="N41" s="44"/>
      <c r="O41" s="44"/>
      <c r="P41" s="44">
        <f>AVERAGE(GestorPCD_2019!K280:V280)</f>
        <v>97.333333333333329</v>
      </c>
      <c r="Q41" s="44"/>
      <c r="R41" s="44"/>
      <c r="S41" s="44"/>
    </row>
    <row r="43" spans="1:19" x14ac:dyDescent="0.25">
      <c r="A43" s="14"/>
    </row>
    <row r="44" spans="1:19" x14ac:dyDescent="0.25">
      <c r="A44" s="14"/>
    </row>
    <row r="45" spans="1:19" x14ac:dyDescent="0.25">
      <c r="A45" s="14"/>
    </row>
  </sheetData>
  <sortState xmlns:xlrd2="http://schemas.microsoft.com/office/spreadsheetml/2017/richdata2" ref="A2:R41">
    <sortCondition ref="D2"/>
  </sortState>
  <mergeCells count="6">
    <mergeCell ref="W1:X1"/>
    <mergeCell ref="W2:X3"/>
    <mergeCell ref="U1:V1"/>
    <mergeCell ref="U2:V3"/>
    <mergeCell ref="Y1:Z1"/>
    <mergeCell ref="Y2:Z3"/>
  </mergeCells>
  <phoneticPr fontId="7" type="noConversion"/>
  <conditionalFormatting sqref="AA2:XFD3 W2:X3 F3:G3 F2:T2 I3:T3 F4:H4 J4:R4 T4:XFD4 F5:XFD41">
    <cfRule type="cellIs" dxfId="58" priority="6" operator="greaterThan">
      <formula>80</formula>
    </cfRule>
  </conditionalFormatting>
  <conditionalFormatting sqref="F3:G3 F2:S2 I3:S3 F4:H4 J4:R4 F5:S41">
    <cfRule type="containsBlanks" dxfId="57" priority="4">
      <formula>LEN(TRIM(F2))=0</formula>
    </cfRule>
    <cfRule type="cellIs" dxfId="56" priority="5" operator="between">
      <formula>0</formula>
      <formula>79.9999</formula>
    </cfRule>
  </conditionalFormatting>
  <conditionalFormatting sqref="H3">
    <cfRule type="cellIs" dxfId="55" priority="3" operator="greaterThan">
      <formula>80</formula>
    </cfRule>
  </conditionalFormatting>
  <conditionalFormatting sqref="H3">
    <cfRule type="containsBlanks" dxfId="54" priority="1">
      <formula>LEN(TRIM(H3))=0</formula>
    </cfRule>
    <cfRule type="cellIs" dxfId="53" priority="2" operator="between">
      <formula>0</formula>
      <formula>79.9999</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M191"/>
  <sheetViews>
    <sheetView zoomScale="90" zoomScaleNormal="90" workbookViewId="0">
      <selection activeCell="Z14" sqref="Z14"/>
    </sheetView>
  </sheetViews>
  <sheetFormatPr defaultRowHeight="15" x14ac:dyDescent="0.25"/>
  <cols>
    <col min="2" max="2" width="17.5703125" customWidth="1"/>
    <col min="4" max="4" width="67.42578125" bestFit="1" customWidth="1"/>
    <col min="7" max="7" width="34.140625" bestFit="1" customWidth="1"/>
    <col min="10" max="10" width="11.85546875" customWidth="1"/>
    <col min="12" max="12" width="16.140625" customWidth="1"/>
    <col min="13" max="13" width="29.85546875" bestFit="1" customWidth="1"/>
    <col min="14" max="18" width="9.140625" style="14"/>
    <col min="19" max="19" width="10" style="14" bestFit="1" customWidth="1"/>
    <col min="20" max="23" width="0" hidden="1" customWidth="1"/>
    <col min="24" max="24" width="13.42578125" customWidth="1"/>
  </cols>
  <sheetData>
    <row r="1" spans="1:39" s="54" customFormat="1" ht="36.75" customHeight="1" x14ac:dyDescent="0.25">
      <c r="A1" s="101" t="s">
        <v>495</v>
      </c>
      <c r="B1" s="101" t="s">
        <v>496</v>
      </c>
      <c r="C1" s="101" t="s">
        <v>868</v>
      </c>
      <c r="D1" s="101" t="s">
        <v>497</v>
      </c>
      <c r="E1" s="102" t="s">
        <v>1</v>
      </c>
      <c r="F1" s="102" t="s">
        <v>2</v>
      </c>
      <c r="G1" s="100" t="s">
        <v>498</v>
      </c>
      <c r="H1" s="100" t="s">
        <v>499</v>
      </c>
      <c r="I1" s="101" t="s">
        <v>500</v>
      </c>
      <c r="J1" s="108" t="s">
        <v>501</v>
      </c>
      <c r="K1" s="108" t="s">
        <v>502</v>
      </c>
      <c r="L1" s="99" t="s">
        <v>503</v>
      </c>
      <c r="M1" s="99" t="s">
        <v>504</v>
      </c>
      <c r="N1" s="99" t="s">
        <v>505</v>
      </c>
      <c r="O1" s="99"/>
      <c r="P1" s="103" t="s">
        <v>506</v>
      </c>
      <c r="Q1" s="103"/>
      <c r="R1" s="99" t="s">
        <v>507</v>
      </c>
      <c r="S1" s="99"/>
      <c r="T1" s="99" t="s">
        <v>508</v>
      </c>
      <c r="U1" s="99"/>
      <c r="V1" s="99" t="s">
        <v>509</v>
      </c>
      <c r="W1" s="99"/>
      <c r="X1" s="85" t="s">
        <v>512</v>
      </c>
      <c r="Y1" s="86"/>
    </row>
    <row r="2" spans="1:39" s="54" customFormat="1" ht="15" customHeight="1" x14ac:dyDescent="0.25">
      <c r="A2" s="101"/>
      <c r="B2" s="101"/>
      <c r="C2" s="101"/>
      <c r="D2" s="101"/>
      <c r="E2" s="102"/>
      <c r="F2" s="102"/>
      <c r="G2" s="100"/>
      <c r="H2" s="100"/>
      <c r="I2" s="101"/>
      <c r="J2" s="108"/>
      <c r="K2" s="108"/>
      <c r="L2" s="99"/>
      <c r="M2" s="99"/>
      <c r="N2" s="55" t="s">
        <v>510</v>
      </c>
      <c r="O2" s="55" t="s">
        <v>511</v>
      </c>
      <c r="P2" s="60" t="s">
        <v>510</v>
      </c>
      <c r="Q2" s="60" t="s">
        <v>511</v>
      </c>
      <c r="R2" s="55" t="s">
        <v>510</v>
      </c>
      <c r="S2" s="55" t="s">
        <v>511</v>
      </c>
      <c r="T2" s="55" t="s">
        <v>510</v>
      </c>
      <c r="U2" s="55" t="s">
        <v>511</v>
      </c>
      <c r="V2" s="55" t="s">
        <v>510</v>
      </c>
      <c r="W2" s="55" t="s">
        <v>511</v>
      </c>
      <c r="X2" s="85"/>
      <c r="Y2" s="85"/>
      <c r="Z2" s="89" t="s">
        <v>871</v>
      </c>
      <c r="AA2" s="89"/>
      <c r="AB2" s="89"/>
      <c r="AC2" s="89"/>
    </row>
    <row r="3" spans="1:39" x14ac:dyDescent="0.25">
      <c r="A3" s="47" t="s">
        <v>3</v>
      </c>
      <c r="B3" s="47" t="s">
        <v>35</v>
      </c>
      <c r="C3" s="51">
        <f>COUNTIF(GestorPCD_2019!$E$4:$E$281,OUTORGADOS!B3)</f>
        <v>0</v>
      </c>
      <c r="D3" s="48" t="s">
        <v>513</v>
      </c>
      <c r="E3" s="49">
        <v>-27.429166666666699</v>
      </c>
      <c r="F3" s="49">
        <v>-54.120555555555597</v>
      </c>
      <c r="G3" s="50">
        <v>2340500049</v>
      </c>
      <c r="H3" s="50"/>
      <c r="I3" s="51" t="s">
        <v>514</v>
      </c>
      <c r="J3" s="52" t="str">
        <f>VLOOKUP(B3,'[1]BD-SIGEL'!$C:$D,2,FALSE)</f>
        <v>Operação</v>
      </c>
      <c r="K3" s="51">
        <f t="shared" ref="K3:K65" si="0">IF(A3="CGH",1,4)</f>
        <v>1</v>
      </c>
      <c r="L3" s="51">
        <f>SUM(N3,P3,R3,T3,V3)</f>
        <v>0</v>
      </c>
      <c r="M3" s="51" t="str">
        <f t="shared" ref="M3:M65" si="1">IF(L3&gt;=K3,"conforme","não conforme")</f>
        <v>não conforme</v>
      </c>
      <c r="N3" s="47"/>
      <c r="O3" s="47"/>
      <c r="P3" s="61"/>
      <c r="Q3" s="49"/>
      <c r="R3" s="47"/>
      <c r="S3" s="49"/>
      <c r="T3" s="47"/>
      <c r="U3" s="47"/>
      <c r="V3" s="47"/>
      <c r="W3" s="47"/>
      <c r="X3" s="51" t="str">
        <f>IFERROR(IF(AVERAGE(O3,Q3,S3,U3,W3)&gt;=80,"conforme","não conforme")," ")</f>
        <v xml:space="preserve"> </v>
      </c>
      <c r="Z3" s="107" t="s">
        <v>872</v>
      </c>
      <c r="AA3" s="107"/>
      <c r="AB3" s="105">
        <f>COUNTIF(M3:M182,"conforme")</f>
        <v>45</v>
      </c>
      <c r="AC3" s="105"/>
    </row>
    <row r="4" spans="1:39" x14ac:dyDescent="0.25">
      <c r="A4" s="47" t="s">
        <v>3</v>
      </c>
      <c r="B4" s="47" t="s">
        <v>515</v>
      </c>
      <c r="C4" s="51">
        <f>COUNTIF(GestorPCD_2019!$E$4:$E$281,OUTORGADOS!B4)</f>
        <v>0</v>
      </c>
      <c r="D4" s="48" t="s">
        <v>516</v>
      </c>
      <c r="E4" s="49">
        <v>-28.22</v>
      </c>
      <c r="F4" s="49">
        <v>-53.56</v>
      </c>
      <c r="G4" s="50">
        <v>8410567103</v>
      </c>
      <c r="H4" s="50"/>
      <c r="I4" s="51" t="s">
        <v>517</v>
      </c>
      <c r="J4" s="52" t="str">
        <f>VLOOKUP(B4,'[1]BD-SIGEL'!$C:$D,2,FALSE)</f>
        <v>Eixo Inventariado</v>
      </c>
      <c r="K4" s="51">
        <f t="shared" si="0"/>
        <v>1</v>
      </c>
      <c r="L4" s="51">
        <f t="shared" ref="L4:L66" si="2">SUM(N4,P4,R4,T4,V4)</f>
        <v>0</v>
      </c>
      <c r="M4" s="51" t="str">
        <f t="shared" si="1"/>
        <v>não conforme</v>
      </c>
      <c r="N4" s="47"/>
      <c r="O4" s="47"/>
      <c r="P4" s="61"/>
      <c r="Q4" s="49"/>
      <c r="R4" s="47"/>
      <c r="S4" s="49"/>
      <c r="T4" s="47"/>
      <c r="U4" s="47"/>
      <c r="V4" s="47"/>
      <c r="W4" s="47"/>
      <c r="X4" s="87" t="str">
        <f t="shared" ref="X4:X31" si="3">IFERROR(IF(AVERAGE(O4,Q4,S4,U4,W4)&gt;=80,"conforme","não conforme")," ")</f>
        <v xml:space="preserve"> </v>
      </c>
      <c r="Z4" s="104" t="s">
        <v>873</v>
      </c>
      <c r="AA4" s="104"/>
      <c r="AB4" s="105">
        <f>COUNTIF(M3:M182,"não conforme")</f>
        <v>135</v>
      </c>
      <c r="AC4" s="105"/>
      <c r="AH4" s="49"/>
      <c r="AI4" s="47"/>
      <c r="AJ4" s="47"/>
      <c r="AK4" s="47"/>
      <c r="AL4" s="47"/>
      <c r="AM4" s="51" t="str">
        <f>IFERROR(IF(AVERAGE(O10,Q10,AH4,AJ4,AL4)&gt;=80,"conforme","não conforme")," ")</f>
        <v xml:space="preserve"> </v>
      </c>
    </row>
    <row r="5" spans="1:39" x14ac:dyDescent="0.25">
      <c r="A5" s="47" t="s">
        <v>3</v>
      </c>
      <c r="B5" s="47" t="s">
        <v>12</v>
      </c>
      <c r="C5" s="51">
        <f>COUNTIF(GestorPCD_2019!$E$4:$E$281,OUTORGADOS!B5)</f>
        <v>0</v>
      </c>
      <c r="D5" s="48" t="s">
        <v>518</v>
      </c>
      <c r="E5" s="49">
        <v>-28.145193543600001</v>
      </c>
      <c r="F5" s="49">
        <v>-55.0651899163</v>
      </c>
      <c r="G5" s="50">
        <v>11290500023</v>
      </c>
      <c r="H5" s="50"/>
      <c r="I5" s="51" t="s">
        <v>519</v>
      </c>
      <c r="J5" s="52" t="str">
        <f>VLOOKUP(B5,'[1]BD-SIGEL'!$C:$D,2,FALSE)</f>
        <v>Operação</v>
      </c>
      <c r="K5" s="51">
        <f t="shared" si="0"/>
        <v>1</v>
      </c>
      <c r="L5" s="51">
        <f t="shared" si="2"/>
        <v>0</v>
      </c>
      <c r="M5" s="51" t="str">
        <f t="shared" si="1"/>
        <v>não conforme</v>
      </c>
      <c r="N5" s="47"/>
      <c r="O5" s="47"/>
      <c r="P5" s="61"/>
      <c r="Q5" s="49"/>
      <c r="R5" s="47"/>
      <c r="S5" s="49"/>
      <c r="T5" s="47"/>
      <c r="U5" s="47"/>
      <c r="V5" s="47"/>
      <c r="W5" s="47"/>
      <c r="X5" s="87" t="str">
        <f t="shared" si="3"/>
        <v xml:space="preserve"> </v>
      </c>
      <c r="AH5" s="49"/>
      <c r="AI5" s="47"/>
      <c r="AJ5" s="47"/>
      <c r="AK5" s="47"/>
      <c r="AL5" s="47"/>
      <c r="AM5" s="51" t="str">
        <f>IFERROR(IF(AVERAGE(O11,Q11,AH5,AJ5,AL5)&gt;=80,"conforme","não conforme")," ")</f>
        <v xml:space="preserve"> </v>
      </c>
    </row>
    <row r="6" spans="1:39" x14ac:dyDescent="0.25">
      <c r="A6" s="47" t="s">
        <v>3</v>
      </c>
      <c r="B6" s="47" t="s">
        <v>38</v>
      </c>
      <c r="C6" s="51">
        <f>COUNTIF(GestorPCD_2019!$E$4:$E$281,OUTORGADOS!B6)</f>
        <v>0</v>
      </c>
      <c r="D6" s="48" t="s">
        <v>518</v>
      </c>
      <c r="E6" s="49">
        <v>-28.402943180400001</v>
      </c>
      <c r="F6" s="49">
        <v>-53.8105448353</v>
      </c>
      <c r="G6" s="50">
        <v>11300500020</v>
      </c>
      <c r="H6" s="50"/>
      <c r="I6" s="51" t="s">
        <v>520</v>
      </c>
      <c r="J6" s="52" t="e">
        <f>VLOOKUP(B6,'[1]BD-SIGEL'!$C:$D,2,FALSE)</f>
        <v>#N/A</v>
      </c>
      <c r="K6" s="51">
        <f t="shared" si="0"/>
        <v>1</v>
      </c>
      <c r="L6" s="51">
        <f t="shared" si="2"/>
        <v>0</v>
      </c>
      <c r="M6" s="51" t="str">
        <f t="shared" si="1"/>
        <v>não conforme</v>
      </c>
      <c r="N6" s="47"/>
      <c r="O6" s="47"/>
      <c r="P6" s="61"/>
      <c r="Q6" s="49"/>
      <c r="R6" s="47"/>
      <c r="S6" s="49"/>
      <c r="T6" s="47"/>
      <c r="U6" s="47"/>
      <c r="V6" s="47"/>
      <c r="W6" s="47"/>
      <c r="X6" s="87" t="str">
        <f t="shared" si="3"/>
        <v xml:space="preserve"> </v>
      </c>
      <c r="Z6" s="89" t="s">
        <v>874</v>
      </c>
      <c r="AA6" s="89"/>
      <c r="AB6" s="89"/>
      <c r="AC6" s="89"/>
      <c r="AH6" s="49"/>
      <c r="AI6" s="47"/>
      <c r="AJ6" s="47"/>
      <c r="AK6" s="47"/>
      <c r="AL6" s="47"/>
      <c r="AM6" s="51" t="str">
        <f>IFERROR(IF(AVERAGE(O12,Q12,AH6,AJ6,AL6)&gt;=80,"conforme","não conforme")," ")</f>
        <v xml:space="preserve"> </v>
      </c>
    </row>
    <row r="7" spans="1:39" x14ac:dyDescent="0.25">
      <c r="A7" s="47" t="s">
        <v>3</v>
      </c>
      <c r="B7" s="47" t="s">
        <v>18</v>
      </c>
      <c r="C7" s="51">
        <f>COUNTIF(GestorPCD_2019!$E$4:$E$281,OUTORGADOS!B7)</f>
        <v>0</v>
      </c>
      <c r="D7" s="48" t="s">
        <v>521</v>
      </c>
      <c r="E7" s="49">
        <v>-29.125938831999999</v>
      </c>
      <c r="F7" s="49">
        <v>-53.353711092200001</v>
      </c>
      <c r="G7" s="50">
        <v>29930567100</v>
      </c>
      <c r="H7" s="50"/>
      <c r="I7" s="51" t="s">
        <v>522</v>
      </c>
      <c r="J7" s="52" t="str">
        <f>VLOOKUP(B7,'[1]BD-SIGEL'!$C:$D,2,FALSE)</f>
        <v>Operação</v>
      </c>
      <c r="K7" s="51">
        <f t="shared" si="0"/>
        <v>1</v>
      </c>
      <c r="L7" s="51">
        <f t="shared" si="2"/>
        <v>0</v>
      </c>
      <c r="M7" s="51" t="str">
        <f t="shared" si="1"/>
        <v>não conforme</v>
      </c>
      <c r="N7" s="47"/>
      <c r="O7" s="47"/>
      <c r="P7" s="61"/>
      <c r="Q7" s="49"/>
      <c r="R7" s="47"/>
      <c r="S7" s="49"/>
      <c r="T7" s="47"/>
      <c r="U7" s="47"/>
      <c r="V7" s="47"/>
      <c r="W7" s="47"/>
      <c r="X7" s="87" t="str">
        <f t="shared" si="3"/>
        <v xml:space="preserve"> </v>
      </c>
      <c r="Z7" s="107" t="s">
        <v>872</v>
      </c>
      <c r="AA7" s="107"/>
      <c r="AB7" s="105">
        <f>COUNTIF(X3:X182,"conforme")</f>
        <v>15</v>
      </c>
      <c r="AC7" s="105"/>
      <c r="AH7" s="49"/>
      <c r="AI7" s="47"/>
      <c r="AJ7" s="47"/>
      <c r="AK7" s="47"/>
      <c r="AL7" s="47"/>
      <c r="AM7" s="51"/>
    </row>
    <row r="8" spans="1:39" x14ac:dyDescent="0.25">
      <c r="A8" s="47" t="s">
        <v>3</v>
      </c>
      <c r="B8" s="47" t="s">
        <v>5</v>
      </c>
      <c r="C8" s="51">
        <f>COUNTIF(GestorPCD_2019!$E$4:$E$281,OUTORGADOS!B8)</f>
        <v>0</v>
      </c>
      <c r="D8" s="48" t="s">
        <v>523</v>
      </c>
      <c r="E8" s="49">
        <v>-28.923055555555599</v>
      </c>
      <c r="F8" s="49">
        <v>-52.506666666666703</v>
      </c>
      <c r="G8" s="50">
        <v>30730500057</v>
      </c>
      <c r="H8" s="50"/>
      <c r="I8" s="51" t="s">
        <v>524</v>
      </c>
      <c r="J8" s="52" t="str">
        <f>VLOOKUP(B8,'[1]BD-SIGEL'!$C:$D,2,FALSE)</f>
        <v>Operação</v>
      </c>
      <c r="K8" s="51">
        <f t="shared" si="0"/>
        <v>1</v>
      </c>
      <c r="L8" s="51">
        <f t="shared" si="2"/>
        <v>0</v>
      </c>
      <c r="M8" s="51" t="str">
        <f t="shared" si="1"/>
        <v>não conforme</v>
      </c>
      <c r="N8" s="47"/>
      <c r="O8" s="47"/>
      <c r="P8" s="61"/>
      <c r="Q8" s="49"/>
      <c r="R8" s="47"/>
      <c r="S8" s="49"/>
      <c r="T8" s="47"/>
      <c r="U8" s="47"/>
      <c r="V8" s="47"/>
      <c r="W8" s="47"/>
      <c r="X8" s="87" t="str">
        <f t="shared" si="3"/>
        <v xml:space="preserve"> </v>
      </c>
      <c r="Z8" s="104" t="s">
        <v>875</v>
      </c>
      <c r="AA8" s="104"/>
      <c r="AB8" s="105">
        <f>COUNTIF(X3:X182,"não conforme")+COUNTIF(X3:X182," ")</f>
        <v>165</v>
      </c>
      <c r="AC8" s="105"/>
      <c r="AH8" s="49"/>
      <c r="AI8" s="47"/>
      <c r="AJ8" s="47"/>
      <c r="AK8" s="47"/>
      <c r="AL8" s="47"/>
      <c r="AM8" s="84"/>
    </row>
    <row r="9" spans="1:39" x14ac:dyDescent="0.25">
      <c r="A9" s="47" t="s">
        <v>3</v>
      </c>
      <c r="B9" s="47" t="s">
        <v>29</v>
      </c>
      <c r="C9" s="51">
        <f>COUNTIF(GestorPCD_2019!$E$4:$E$281,OUTORGADOS!B9)</f>
        <v>0</v>
      </c>
      <c r="D9" s="48" t="s">
        <v>525</v>
      </c>
      <c r="E9" s="49">
        <v>-28.155833333333302</v>
      </c>
      <c r="F9" s="49">
        <v>-54.219166666666702</v>
      </c>
      <c r="G9" s="50">
        <v>38240500030</v>
      </c>
      <c r="H9" s="50"/>
      <c r="I9" s="51" t="s">
        <v>526</v>
      </c>
      <c r="J9" s="52" t="e">
        <f>VLOOKUP(B9,'[1]BD-SIGEL'!$C:$D,2,FALSE)</f>
        <v>#N/A</v>
      </c>
      <c r="K9" s="51">
        <f t="shared" si="0"/>
        <v>1</v>
      </c>
      <c r="L9" s="51">
        <f t="shared" si="2"/>
        <v>0</v>
      </c>
      <c r="M9" s="51" t="str">
        <f t="shared" si="1"/>
        <v>não conforme</v>
      </c>
      <c r="N9" s="47"/>
      <c r="O9" s="47"/>
      <c r="P9" s="61"/>
      <c r="Q9" s="49"/>
      <c r="R9" s="47"/>
      <c r="S9" s="49"/>
      <c r="T9" s="47"/>
      <c r="U9" s="47"/>
      <c r="V9" s="47"/>
      <c r="W9" s="47"/>
      <c r="X9" s="87" t="str">
        <f t="shared" si="3"/>
        <v xml:space="preserve"> </v>
      </c>
      <c r="AH9" s="49"/>
      <c r="AI9" s="47"/>
      <c r="AJ9" s="47"/>
      <c r="AK9" s="47"/>
      <c r="AL9" s="47"/>
      <c r="AM9" s="51"/>
    </row>
    <row r="10" spans="1:39" x14ac:dyDescent="0.25">
      <c r="A10" s="47" t="s">
        <v>3</v>
      </c>
      <c r="B10" s="47" t="s">
        <v>527</v>
      </c>
      <c r="C10" s="51">
        <f>COUNTIF(GestorPCD_2019!$E$4:$E$281,OUTORGADOS!B10)</f>
        <v>0</v>
      </c>
      <c r="D10" s="48" t="s">
        <v>528</v>
      </c>
      <c r="E10" s="49">
        <v>-28.1308333333333</v>
      </c>
      <c r="F10" s="49">
        <v>-51.628055555555598</v>
      </c>
      <c r="G10" s="50">
        <v>44860500030</v>
      </c>
      <c r="H10" s="50"/>
      <c r="I10" s="51" t="s">
        <v>529</v>
      </c>
      <c r="J10" s="52" t="e">
        <f>VLOOKUP(B10,'[1]BD-SIGEL'!$C:$D,2,FALSE)</f>
        <v>#N/A</v>
      </c>
      <c r="K10" s="51">
        <f t="shared" si="0"/>
        <v>1</v>
      </c>
      <c r="L10" s="51">
        <f t="shared" ref="L10:L16" si="4">SUM(N10,P10,R10,AI4,AK4)</f>
        <v>0</v>
      </c>
      <c r="M10" s="51" t="str">
        <f t="shared" si="1"/>
        <v>não conforme</v>
      </c>
      <c r="N10" s="47"/>
      <c r="O10" s="47"/>
      <c r="P10" s="61"/>
      <c r="Q10" s="49"/>
      <c r="R10" s="47"/>
      <c r="X10" s="87" t="str">
        <f t="shared" si="3"/>
        <v xml:space="preserve"> </v>
      </c>
      <c r="AH10" s="49"/>
      <c r="AI10" s="47"/>
      <c r="AJ10" s="47"/>
      <c r="AK10" s="47"/>
      <c r="AL10" s="47"/>
      <c r="AM10" s="51" t="str">
        <f>IFERROR(IF(AVERAGE(O16,Q16,AH10,AJ10,AL10)&gt;=80,"conforme","não conforme")," ")</f>
        <v xml:space="preserve"> </v>
      </c>
    </row>
    <row r="11" spans="1:39" x14ac:dyDescent="0.25">
      <c r="A11" s="47" t="s">
        <v>3</v>
      </c>
      <c r="B11" s="47" t="s">
        <v>530</v>
      </c>
      <c r="C11" s="51">
        <f>COUNTIF(GestorPCD_2019!$E$4:$E$281,OUTORGADOS!B11)</f>
        <v>0</v>
      </c>
      <c r="D11" s="48" t="s">
        <v>531</v>
      </c>
      <c r="E11" s="49">
        <v>-28.8394444444444</v>
      </c>
      <c r="F11" s="49">
        <v>-52.7019444444445</v>
      </c>
      <c r="G11" s="50">
        <v>56770567091</v>
      </c>
      <c r="H11" s="50"/>
      <c r="I11" s="51" t="s">
        <v>532</v>
      </c>
      <c r="J11" s="52" t="e">
        <f>VLOOKUP(B11,'[1]BD-SIGEL'!$C:$D,2,FALSE)</f>
        <v>#N/A</v>
      </c>
      <c r="K11" s="51">
        <f t="shared" si="0"/>
        <v>1</v>
      </c>
      <c r="L11" s="51">
        <f t="shared" si="4"/>
        <v>0</v>
      </c>
      <c r="M11" s="51" t="str">
        <f t="shared" si="1"/>
        <v>não conforme</v>
      </c>
      <c r="N11" s="47"/>
      <c r="O11" s="47"/>
      <c r="P11" s="61"/>
      <c r="Q11" s="49"/>
      <c r="R11" s="47"/>
      <c r="X11" s="87" t="str">
        <f t="shared" si="3"/>
        <v xml:space="preserve"> </v>
      </c>
    </row>
    <row r="12" spans="1:39" x14ac:dyDescent="0.25">
      <c r="A12" s="47" t="s">
        <v>3</v>
      </c>
      <c r="B12" s="47" t="s">
        <v>32</v>
      </c>
      <c r="C12" s="51">
        <f>COUNTIF(GestorPCD_2019!$E$4:$E$281,OUTORGADOS!B12)</f>
        <v>0</v>
      </c>
      <c r="D12" s="48" t="s">
        <v>533</v>
      </c>
      <c r="E12" s="49">
        <v>-27.600833333333298</v>
      </c>
      <c r="F12" s="49">
        <v>-53.391666666666701</v>
      </c>
      <c r="G12" s="50">
        <v>59110500024</v>
      </c>
      <c r="H12" s="50"/>
      <c r="I12" s="51" t="s">
        <v>534</v>
      </c>
      <c r="J12" s="52" t="str">
        <f>VLOOKUP(B12,'[1]BD-SIGEL'!$C:$D,2,FALSE)</f>
        <v>Operação</v>
      </c>
      <c r="K12" s="51">
        <f t="shared" si="0"/>
        <v>1</v>
      </c>
      <c r="L12" s="51">
        <f t="shared" si="4"/>
        <v>0</v>
      </c>
      <c r="M12" s="51" t="str">
        <f t="shared" si="1"/>
        <v>não conforme</v>
      </c>
      <c r="N12" s="47"/>
      <c r="O12" s="47"/>
      <c r="P12" s="61"/>
      <c r="Q12" s="49"/>
      <c r="R12" s="47"/>
      <c r="X12" s="87" t="str">
        <f t="shared" si="3"/>
        <v xml:space="preserve"> </v>
      </c>
    </row>
    <row r="13" spans="1:39" x14ac:dyDescent="0.25">
      <c r="A13" s="47" t="s">
        <v>3</v>
      </c>
      <c r="B13" s="47" t="s">
        <v>26</v>
      </c>
      <c r="C13" s="51">
        <f>COUNTIF(GestorPCD_2019!$E$4:$E$281,OUTORGADOS!B13)</f>
        <v>0</v>
      </c>
      <c r="D13" s="48" t="s">
        <v>535</v>
      </c>
      <c r="E13" s="49">
        <v>-28.052499999999998</v>
      </c>
      <c r="F13" s="49">
        <v>-54.43</v>
      </c>
      <c r="G13" s="50">
        <v>80210567102</v>
      </c>
      <c r="H13" s="50"/>
      <c r="I13" s="51" t="s">
        <v>536</v>
      </c>
      <c r="J13" s="52" t="e">
        <f>VLOOKUP(B13,'[1]BD-SIGEL'!$C:$D,2,FALSE)</f>
        <v>#N/A</v>
      </c>
      <c r="K13" s="51">
        <f t="shared" si="0"/>
        <v>1</v>
      </c>
      <c r="L13" s="51">
        <f t="shared" si="4"/>
        <v>0</v>
      </c>
      <c r="M13" s="51" t="str">
        <f t="shared" si="1"/>
        <v>não conforme</v>
      </c>
      <c r="N13" s="47"/>
      <c r="O13" s="47"/>
      <c r="P13" s="61"/>
      <c r="Q13" s="49"/>
      <c r="R13" s="47"/>
      <c r="X13" s="87" t="str">
        <f t="shared" si="3"/>
        <v xml:space="preserve"> </v>
      </c>
    </row>
    <row r="14" spans="1:39" x14ac:dyDescent="0.25">
      <c r="A14" s="47" t="s">
        <v>3</v>
      </c>
      <c r="B14" s="47" t="s">
        <v>28</v>
      </c>
      <c r="C14" s="51">
        <f>COUNTIF(GestorPCD_2019!$E$4:$E$281,OUTORGADOS!B14)</f>
        <v>0</v>
      </c>
      <c r="D14" s="48" t="s">
        <v>537</v>
      </c>
      <c r="E14" s="49">
        <v>-29.089166666666699</v>
      </c>
      <c r="F14" s="49">
        <v>-51.309166666666698</v>
      </c>
      <c r="G14" s="50">
        <v>81050567086</v>
      </c>
      <c r="H14" s="50"/>
      <c r="I14" s="51" t="s">
        <v>538</v>
      </c>
      <c r="J14" s="52" t="str">
        <f>VLOOKUP(B14,'[1]BD-SIGEL'!$C:$D,2,FALSE)</f>
        <v>Operação</v>
      </c>
      <c r="K14" s="51">
        <f t="shared" si="0"/>
        <v>1</v>
      </c>
      <c r="L14" s="51">
        <f t="shared" si="4"/>
        <v>0</v>
      </c>
      <c r="M14" s="51" t="str">
        <f t="shared" si="1"/>
        <v>não conforme</v>
      </c>
      <c r="N14" s="47"/>
      <c r="O14" s="47"/>
      <c r="P14" s="61"/>
      <c r="Q14" s="49"/>
      <c r="R14" s="47"/>
      <c r="X14" s="87" t="str">
        <f t="shared" si="3"/>
        <v xml:space="preserve"> </v>
      </c>
    </row>
    <row r="15" spans="1:39" x14ac:dyDescent="0.25">
      <c r="A15" s="47" t="s">
        <v>3</v>
      </c>
      <c r="B15" s="47" t="s">
        <v>16</v>
      </c>
      <c r="C15" s="51">
        <f>COUNTIF(GestorPCD_2019!$E$4:$E$281,OUTORGADOS!B15)</f>
        <v>0</v>
      </c>
      <c r="D15" s="48" t="s">
        <v>533</v>
      </c>
      <c r="E15" s="49">
        <v>-27.426111111111101</v>
      </c>
      <c r="F15" s="49">
        <v>-53.540833333333303</v>
      </c>
      <c r="G15" s="50">
        <v>103720500010</v>
      </c>
      <c r="H15" s="50"/>
      <c r="I15" s="51" t="s">
        <v>539</v>
      </c>
      <c r="J15" s="52" t="str">
        <f>VLOOKUP(B15,'[1]BD-SIGEL'!$C:$D,2,FALSE)</f>
        <v>Operação</v>
      </c>
      <c r="K15" s="51">
        <f t="shared" si="0"/>
        <v>1</v>
      </c>
      <c r="L15" s="51">
        <f t="shared" si="4"/>
        <v>0</v>
      </c>
      <c r="M15" s="51" t="str">
        <f t="shared" si="1"/>
        <v>não conforme</v>
      </c>
      <c r="N15" s="47"/>
      <c r="O15" s="47"/>
      <c r="P15" s="61"/>
      <c r="Q15" s="49"/>
      <c r="R15" s="47"/>
      <c r="X15" s="87" t="str">
        <f t="shared" si="3"/>
        <v xml:space="preserve"> </v>
      </c>
    </row>
    <row r="16" spans="1:39" x14ac:dyDescent="0.25">
      <c r="A16" s="47" t="s">
        <v>3</v>
      </c>
      <c r="B16" s="47" t="s">
        <v>34</v>
      </c>
      <c r="C16" s="51">
        <f>COUNTIF(GestorPCD_2019!$E$4:$E$281,OUTORGADOS!B16)</f>
        <v>0</v>
      </c>
      <c r="D16" s="48" t="s">
        <v>540</v>
      </c>
      <c r="E16" s="49">
        <v>-28.590782279799999</v>
      </c>
      <c r="F16" s="49">
        <v>-52.241833466199999</v>
      </c>
      <c r="G16" s="50">
        <v>107020500053</v>
      </c>
      <c r="H16" s="50"/>
      <c r="I16" s="51" t="s">
        <v>541</v>
      </c>
      <c r="J16" s="52" t="str">
        <f>VLOOKUP(B16,'[1]BD-SIGEL'!$C:$D,2,FALSE)</f>
        <v>Operação</v>
      </c>
      <c r="K16" s="51">
        <f t="shared" si="0"/>
        <v>1</v>
      </c>
      <c r="L16" s="51">
        <f t="shared" si="4"/>
        <v>0</v>
      </c>
      <c r="M16" s="51" t="str">
        <f t="shared" si="1"/>
        <v>não conforme</v>
      </c>
      <c r="N16" s="47"/>
      <c r="O16" s="47"/>
      <c r="P16" s="61"/>
      <c r="Q16" s="49"/>
      <c r="R16" s="47"/>
      <c r="X16" s="87" t="str">
        <f t="shared" si="3"/>
        <v xml:space="preserve"> </v>
      </c>
    </row>
    <row r="17" spans="1:24" x14ac:dyDescent="0.25">
      <c r="A17" s="47" t="s">
        <v>3</v>
      </c>
      <c r="B17" s="47" t="s">
        <v>33</v>
      </c>
      <c r="C17" s="51">
        <f>COUNTIF(GestorPCD_2019!$E$4:$E$281,OUTORGADOS!B17)</f>
        <v>0</v>
      </c>
      <c r="D17" s="48" t="s">
        <v>542</v>
      </c>
      <c r="E17" s="49">
        <v>-28.022222222222201</v>
      </c>
      <c r="F17" s="49">
        <v>-54.833611111111097</v>
      </c>
      <c r="G17" s="50">
        <v>108870500025</v>
      </c>
      <c r="H17" s="50"/>
      <c r="I17" s="51" t="s">
        <v>543</v>
      </c>
      <c r="J17" s="52" t="str">
        <f>VLOOKUP(B17,'[1]BD-SIGEL'!$C:$D,2,FALSE)</f>
        <v>Operação</v>
      </c>
      <c r="K17" s="51">
        <f t="shared" si="0"/>
        <v>1</v>
      </c>
      <c r="L17" s="51">
        <f t="shared" si="2"/>
        <v>0</v>
      </c>
      <c r="M17" s="51" t="str">
        <f t="shared" si="1"/>
        <v>não conforme</v>
      </c>
      <c r="N17" s="47"/>
      <c r="O17" s="47"/>
      <c r="P17" s="61"/>
      <c r="Q17" s="49"/>
      <c r="R17" s="47"/>
      <c r="S17" s="49"/>
      <c r="T17" s="47"/>
      <c r="U17" s="47"/>
      <c r="V17" s="47"/>
      <c r="W17" s="47"/>
      <c r="X17" s="87" t="str">
        <f t="shared" si="3"/>
        <v xml:space="preserve"> </v>
      </c>
    </row>
    <row r="18" spans="1:24" x14ac:dyDescent="0.25">
      <c r="A18" s="47" t="s">
        <v>3</v>
      </c>
      <c r="B18" s="47" t="s">
        <v>6</v>
      </c>
      <c r="C18" s="51">
        <f>COUNTIF(GestorPCD_2019!$E$4:$E$281,OUTORGADOS!B18)</f>
        <v>0</v>
      </c>
      <c r="D18" s="48" t="s">
        <v>523</v>
      </c>
      <c r="E18" s="49">
        <v>-28.937172133200001</v>
      </c>
      <c r="F18" s="49">
        <v>-52.484579812</v>
      </c>
      <c r="G18" s="50">
        <v>120750500035</v>
      </c>
      <c r="H18" s="50"/>
      <c r="I18" s="51" t="s">
        <v>544</v>
      </c>
      <c r="J18" s="52" t="str">
        <f>VLOOKUP(B18,'[1]BD-SIGEL'!$C:$D,2,FALSE)</f>
        <v>Extinta</v>
      </c>
      <c r="K18" s="51">
        <f t="shared" si="0"/>
        <v>1</v>
      </c>
      <c r="L18" s="51">
        <f t="shared" si="2"/>
        <v>0</v>
      </c>
      <c r="M18" s="51" t="str">
        <f t="shared" si="1"/>
        <v>não conforme</v>
      </c>
      <c r="N18" s="47"/>
      <c r="O18" s="47"/>
      <c r="P18" s="61"/>
      <c r="Q18" s="49"/>
      <c r="R18" s="47"/>
      <c r="S18" s="49"/>
      <c r="T18" s="47"/>
      <c r="U18" s="47"/>
      <c r="V18" s="47"/>
      <c r="W18" s="47"/>
      <c r="X18" s="87" t="str">
        <f t="shared" si="3"/>
        <v xml:space="preserve"> </v>
      </c>
    </row>
    <row r="19" spans="1:24" x14ac:dyDescent="0.25">
      <c r="A19" s="47" t="s">
        <v>3</v>
      </c>
      <c r="B19" s="47" t="s">
        <v>23</v>
      </c>
      <c r="C19" s="51">
        <f>COUNTIF(GestorPCD_2019!$E$4:$E$281,OUTORGADOS!B19)</f>
        <v>0</v>
      </c>
      <c r="D19" s="48" t="s">
        <v>545</v>
      </c>
      <c r="E19" s="49">
        <v>-27.510277777777802</v>
      </c>
      <c r="F19" s="49">
        <v>-53.425277777777801</v>
      </c>
      <c r="G19" s="50">
        <v>124290500013</v>
      </c>
      <c r="H19" s="50"/>
      <c r="I19" s="51" t="s">
        <v>546</v>
      </c>
      <c r="J19" s="52" t="str">
        <f>VLOOKUP(B19,'[1]BD-SIGEL'!$C:$D,2,FALSE)</f>
        <v>Operação</v>
      </c>
      <c r="K19" s="51">
        <f t="shared" si="0"/>
        <v>1</v>
      </c>
      <c r="L19" s="51">
        <f t="shared" si="2"/>
        <v>0</v>
      </c>
      <c r="M19" s="51" t="str">
        <f t="shared" si="1"/>
        <v>não conforme</v>
      </c>
      <c r="N19" s="47"/>
      <c r="O19" s="47"/>
      <c r="P19" s="61"/>
      <c r="Q19" s="49"/>
      <c r="R19" s="47"/>
      <c r="S19" s="49"/>
      <c r="T19" s="47"/>
      <c r="U19" s="47"/>
      <c r="V19" s="47"/>
      <c r="W19" s="47"/>
      <c r="X19" s="87" t="str">
        <f t="shared" si="3"/>
        <v xml:space="preserve"> </v>
      </c>
    </row>
    <row r="20" spans="1:24" x14ac:dyDescent="0.25">
      <c r="A20" s="47" t="s">
        <v>3</v>
      </c>
      <c r="B20" s="47" t="s">
        <v>547</v>
      </c>
      <c r="C20" s="51">
        <f>COUNTIF(GestorPCD_2019!$E$4:$E$281,OUTORGADOS!B20)</f>
        <v>0</v>
      </c>
      <c r="D20" s="48" t="s">
        <v>523</v>
      </c>
      <c r="E20" s="49">
        <v>-28.849720000000001</v>
      </c>
      <c r="F20" s="49">
        <v>-52.303879999999999</v>
      </c>
      <c r="G20" s="50">
        <v>129040567103</v>
      </c>
      <c r="H20" s="50"/>
      <c r="I20" s="51" t="s">
        <v>548</v>
      </c>
      <c r="J20" s="52" t="e">
        <f>VLOOKUP(B20,'[1]BD-SIGEL'!$C:$D,2,FALSE)</f>
        <v>#N/A</v>
      </c>
      <c r="K20" s="51">
        <f t="shared" si="0"/>
        <v>1</v>
      </c>
      <c r="L20" s="51">
        <f t="shared" si="2"/>
        <v>0</v>
      </c>
      <c r="M20" s="51" t="str">
        <f t="shared" si="1"/>
        <v>não conforme</v>
      </c>
      <c r="N20" s="47"/>
      <c r="O20" s="47"/>
      <c r="P20" s="61"/>
      <c r="Q20" s="49"/>
      <c r="R20" s="47"/>
      <c r="S20" s="49"/>
      <c r="T20" s="47"/>
      <c r="U20" s="47"/>
      <c r="V20" s="47"/>
      <c r="W20" s="47"/>
      <c r="X20" s="87" t="str">
        <f t="shared" si="3"/>
        <v xml:space="preserve"> </v>
      </c>
    </row>
    <row r="21" spans="1:24" x14ac:dyDescent="0.25">
      <c r="A21" s="47" t="s">
        <v>3</v>
      </c>
      <c r="B21" s="47" t="s">
        <v>21</v>
      </c>
      <c r="C21" s="51">
        <f>COUNTIF(GestorPCD_2019!$E$4:$E$281,OUTORGADOS!B21)</f>
        <v>0</v>
      </c>
      <c r="D21" s="48" t="s">
        <v>518</v>
      </c>
      <c r="E21" s="49">
        <v>-28.909436347100002</v>
      </c>
      <c r="F21" s="49">
        <v>-51.943325058299997</v>
      </c>
      <c r="G21" s="50">
        <v>163490500000</v>
      </c>
      <c r="H21" s="50"/>
      <c r="I21" s="51" t="s">
        <v>549</v>
      </c>
      <c r="J21" s="52" t="str">
        <f>VLOOKUP(B21,'[1]BD-SIGEL'!$C:$D,2,FALSE)</f>
        <v>Operação</v>
      </c>
      <c r="K21" s="51">
        <f t="shared" si="0"/>
        <v>1</v>
      </c>
      <c r="L21" s="51">
        <f t="shared" si="2"/>
        <v>0</v>
      </c>
      <c r="M21" s="51" t="str">
        <f t="shared" si="1"/>
        <v>não conforme</v>
      </c>
      <c r="N21" s="47"/>
      <c r="O21" s="47"/>
      <c r="P21" s="61"/>
      <c r="Q21" s="49"/>
      <c r="R21" s="47"/>
      <c r="S21" s="49"/>
      <c r="T21" s="47"/>
      <c r="U21" s="47"/>
      <c r="V21" s="47"/>
      <c r="W21" s="47"/>
      <c r="X21" s="87" t="str">
        <f t="shared" si="3"/>
        <v xml:space="preserve"> </v>
      </c>
    </row>
    <row r="22" spans="1:24" x14ac:dyDescent="0.25">
      <c r="A22" s="47" t="s">
        <v>3</v>
      </c>
      <c r="B22" s="47" t="s">
        <v>24</v>
      </c>
      <c r="C22" s="51">
        <f>COUNTIF(GestorPCD_2019!$E$4:$E$281,OUTORGADOS!B22)</f>
        <v>0</v>
      </c>
      <c r="D22" s="48" t="s">
        <v>550</v>
      </c>
      <c r="E22" s="49">
        <v>-27.3480555555556</v>
      </c>
      <c r="F22" s="49">
        <v>-52.747500000000002</v>
      </c>
      <c r="G22" s="50">
        <v>174010567119</v>
      </c>
      <c r="H22" s="50"/>
      <c r="I22" s="51" t="s">
        <v>551</v>
      </c>
      <c r="J22" s="52" t="e">
        <f>VLOOKUP(B22,'[1]BD-SIGEL'!$C:$D,2,FALSE)</f>
        <v>#N/A</v>
      </c>
      <c r="K22" s="51">
        <f t="shared" si="0"/>
        <v>1</v>
      </c>
      <c r="L22" s="51">
        <f t="shared" si="2"/>
        <v>0</v>
      </c>
      <c r="M22" s="51" t="str">
        <f t="shared" si="1"/>
        <v>não conforme</v>
      </c>
      <c r="N22" s="47"/>
      <c r="O22" s="47"/>
      <c r="P22" s="61"/>
      <c r="Q22" s="49"/>
      <c r="R22" s="47"/>
      <c r="S22" s="49"/>
      <c r="T22" s="47"/>
      <c r="U22" s="47"/>
      <c r="V22" s="47"/>
      <c r="W22" s="47"/>
      <c r="X22" s="87" t="str">
        <f t="shared" si="3"/>
        <v xml:space="preserve"> </v>
      </c>
    </row>
    <row r="23" spans="1:24" x14ac:dyDescent="0.25">
      <c r="A23" s="47" t="s">
        <v>3</v>
      </c>
      <c r="B23" s="47" t="s">
        <v>17</v>
      </c>
      <c r="C23" s="51">
        <f>COUNTIF(GestorPCD_2019!$E$4:$E$281,OUTORGADOS!B23)</f>
        <v>0</v>
      </c>
      <c r="D23" s="48" t="s">
        <v>552</v>
      </c>
      <c r="E23" s="49">
        <v>-27.3480555555556</v>
      </c>
      <c r="F23" s="49">
        <v>-52.764722222222197</v>
      </c>
      <c r="G23" s="50">
        <v>174020567111</v>
      </c>
      <c r="H23" s="50"/>
      <c r="I23" s="51" t="s">
        <v>553</v>
      </c>
      <c r="J23" s="52" t="e">
        <f>VLOOKUP(B23,'[1]BD-SIGEL'!$C:$D,2,FALSE)</f>
        <v>#N/A</v>
      </c>
      <c r="K23" s="51">
        <f t="shared" si="0"/>
        <v>1</v>
      </c>
      <c r="L23" s="51">
        <f t="shared" si="2"/>
        <v>0</v>
      </c>
      <c r="M23" s="51" t="str">
        <f t="shared" si="1"/>
        <v>não conforme</v>
      </c>
      <c r="N23" s="47"/>
      <c r="O23" s="47"/>
      <c r="P23" s="61"/>
      <c r="Q23" s="49"/>
      <c r="R23" s="47"/>
      <c r="S23" s="49"/>
      <c r="T23" s="47"/>
      <c r="U23" s="47"/>
      <c r="V23" s="47"/>
      <c r="W23" s="47"/>
      <c r="X23" s="87" t="str">
        <f t="shared" si="3"/>
        <v xml:space="preserve"> </v>
      </c>
    </row>
    <row r="24" spans="1:24" x14ac:dyDescent="0.25">
      <c r="A24" s="47" t="s">
        <v>3</v>
      </c>
      <c r="B24" s="47" t="s">
        <v>11</v>
      </c>
      <c r="C24" s="51">
        <f>COUNTIF(GestorPCD_2019!$E$4:$E$281,OUTORGADOS!B24)</f>
        <v>0</v>
      </c>
      <c r="D24" s="48" t="s">
        <v>533</v>
      </c>
      <c r="E24" s="49">
        <v>-27.469338516600001</v>
      </c>
      <c r="F24" s="49">
        <v>-53.4672923153</v>
      </c>
      <c r="G24" s="50">
        <v>174780500040</v>
      </c>
      <c r="H24" s="50"/>
      <c r="I24" s="51" t="s">
        <v>554</v>
      </c>
      <c r="J24" s="52" t="str">
        <f>VLOOKUP(B24,'[1]BD-SIGEL'!$C:$D,2,FALSE)</f>
        <v>Operação</v>
      </c>
      <c r="K24" s="51">
        <f t="shared" si="0"/>
        <v>1</v>
      </c>
      <c r="L24" s="51">
        <f t="shared" si="2"/>
        <v>0</v>
      </c>
      <c r="M24" s="51" t="str">
        <f t="shared" si="1"/>
        <v>não conforme</v>
      </c>
      <c r="N24" s="47"/>
      <c r="O24" s="47"/>
      <c r="P24" s="61"/>
      <c r="Q24" s="49"/>
      <c r="R24" s="47"/>
      <c r="S24" s="49"/>
      <c r="T24" s="47"/>
      <c r="U24" s="47"/>
      <c r="V24" s="47"/>
      <c r="W24" s="47"/>
      <c r="X24" s="87" t="str">
        <f t="shared" si="3"/>
        <v xml:space="preserve"> </v>
      </c>
    </row>
    <row r="25" spans="1:24" x14ac:dyDescent="0.25">
      <c r="A25" s="47" t="s">
        <v>3</v>
      </c>
      <c r="B25" s="47" t="s">
        <v>13</v>
      </c>
      <c r="C25" s="51">
        <f>COUNTIF(GestorPCD_2019!$E$4:$E$281,OUTORGADOS!B25)</f>
        <v>0</v>
      </c>
      <c r="D25" s="48" t="s">
        <v>555</v>
      </c>
      <c r="E25" s="49">
        <v>-29.5838888888889</v>
      </c>
      <c r="F25" s="49">
        <v>-51.117222222222203</v>
      </c>
      <c r="G25" s="50">
        <v>181290567109</v>
      </c>
      <c r="H25" s="50"/>
      <c r="I25" s="51" t="s">
        <v>556</v>
      </c>
      <c r="J25" s="52" t="e">
        <f>VLOOKUP(B25,'[1]BD-SIGEL'!$C:$D,2,FALSE)</f>
        <v>#N/A</v>
      </c>
      <c r="K25" s="51">
        <f t="shared" si="0"/>
        <v>1</v>
      </c>
      <c r="L25" s="51">
        <f t="shared" si="2"/>
        <v>0</v>
      </c>
      <c r="M25" s="51" t="str">
        <f t="shared" si="1"/>
        <v>não conforme</v>
      </c>
      <c r="N25" s="47"/>
      <c r="O25" s="47"/>
      <c r="P25" s="61"/>
      <c r="Q25" s="49"/>
      <c r="R25" s="47"/>
      <c r="S25" s="49"/>
      <c r="T25" s="47"/>
      <c r="U25" s="47"/>
      <c r="V25" s="47"/>
      <c r="W25" s="47"/>
      <c r="X25" s="87" t="str">
        <f t="shared" si="3"/>
        <v xml:space="preserve"> </v>
      </c>
    </row>
    <row r="26" spans="1:24" x14ac:dyDescent="0.25">
      <c r="A26" s="47" t="s">
        <v>3</v>
      </c>
      <c r="B26" s="47" t="s">
        <v>557</v>
      </c>
      <c r="C26" s="51">
        <f>COUNTIF(GestorPCD_2019!$E$4:$E$281,OUTORGADOS!B26)</f>
        <v>0</v>
      </c>
      <c r="D26" s="48" t="s">
        <v>558</v>
      </c>
      <c r="E26" s="49">
        <v>-28.05</v>
      </c>
      <c r="F26" s="49">
        <v>-51.92</v>
      </c>
      <c r="G26" s="50" t="s">
        <v>559</v>
      </c>
      <c r="H26" s="50"/>
      <c r="I26" s="51" t="s">
        <v>560</v>
      </c>
      <c r="J26" s="52" t="str">
        <f>VLOOKUP(B26,'[1]BD-SIGEL'!$C:$D,2,FALSE)</f>
        <v>Operação</v>
      </c>
      <c r="K26" s="51">
        <f t="shared" si="0"/>
        <v>1</v>
      </c>
      <c r="L26" s="51">
        <f t="shared" si="2"/>
        <v>0</v>
      </c>
      <c r="M26" s="51" t="str">
        <f t="shared" si="1"/>
        <v>não conforme</v>
      </c>
      <c r="N26" s="47"/>
      <c r="O26" s="47"/>
      <c r="P26" s="61"/>
      <c r="Q26" s="49"/>
      <c r="R26" s="47"/>
      <c r="S26" s="49"/>
      <c r="T26" s="47"/>
      <c r="U26" s="47"/>
      <c r="V26" s="47"/>
      <c r="W26" s="47"/>
      <c r="X26" s="87" t="str">
        <f t="shared" si="3"/>
        <v xml:space="preserve"> </v>
      </c>
    </row>
    <row r="27" spans="1:24" x14ac:dyDescent="0.25">
      <c r="A27" s="47" t="s">
        <v>3</v>
      </c>
      <c r="B27" s="47" t="s">
        <v>117</v>
      </c>
      <c r="C27" s="51">
        <f>COUNTIF(GestorPCD_2019!$E$4:$E$281,OUTORGADOS!B27)</f>
        <v>0</v>
      </c>
      <c r="D27" s="48" t="s">
        <v>561</v>
      </c>
      <c r="E27" s="49"/>
      <c r="F27" s="49"/>
      <c r="G27" s="50" t="s">
        <v>116</v>
      </c>
      <c r="H27" s="50"/>
      <c r="I27" s="51" t="s">
        <v>562</v>
      </c>
      <c r="J27" s="52" t="e">
        <f>VLOOKUP(B27,'[1]BD-SIGEL'!$C:$D,2,FALSE)</f>
        <v>#N/A</v>
      </c>
      <c r="K27" s="51">
        <f t="shared" si="0"/>
        <v>1</v>
      </c>
      <c r="L27" s="51">
        <f t="shared" si="2"/>
        <v>0</v>
      </c>
      <c r="M27" s="51" t="str">
        <f t="shared" si="1"/>
        <v>não conforme</v>
      </c>
      <c r="N27" s="47"/>
      <c r="O27" s="47"/>
      <c r="P27" s="61"/>
      <c r="Q27" s="49"/>
      <c r="R27" s="47"/>
      <c r="S27" s="49"/>
      <c r="T27" s="47"/>
      <c r="U27" s="47"/>
      <c r="V27" s="47"/>
      <c r="W27" s="47"/>
      <c r="X27" s="87" t="str">
        <f t="shared" si="3"/>
        <v xml:space="preserve"> </v>
      </c>
    </row>
    <row r="28" spans="1:24" x14ac:dyDescent="0.25">
      <c r="A28" s="47" t="s">
        <v>3</v>
      </c>
      <c r="B28" s="47" t="s">
        <v>113</v>
      </c>
      <c r="C28" s="51">
        <f>COUNTIF(GestorPCD_2019!$E$4:$E$281,OUTORGADOS!B28)</f>
        <v>0</v>
      </c>
      <c r="D28" s="48" t="s">
        <v>563</v>
      </c>
      <c r="E28" s="49">
        <v>-28.226299999999998</v>
      </c>
      <c r="F28" s="49">
        <v>-53.637500000000003</v>
      </c>
      <c r="G28" s="50" t="s">
        <v>564</v>
      </c>
      <c r="H28" s="50"/>
      <c r="I28" s="51" t="s">
        <v>565</v>
      </c>
      <c r="J28" s="52" t="e">
        <f>VLOOKUP(B28,'[1]BD-SIGEL'!$C:$D,2,FALSE)</f>
        <v>#N/A</v>
      </c>
      <c r="K28" s="51">
        <f t="shared" si="0"/>
        <v>1</v>
      </c>
      <c r="L28" s="51">
        <f t="shared" si="2"/>
        <v>0</v>
      </c>
      <c r="M28" s="51" t="str">
        <f t="shared" si="1"/>
        <v>não conforme</v>
      </c>
      <c r="N28" s="47"/>
      <c r="O28" s="47"/>
      <c r="P28" s="61"/>
      <c r="Q28" s="49"/>
      <c r="R28" s="47"/>
      <c r="S28" s="49"/>
      <c r="T28" s="47"/>
      <c r="U28" s="47"/>
      <c r="V28" s="47"/>
      <c r="W28" s="47"/>
      <c r="X28" s="87" t="str">
        <f t="shared" si="3"/>
        <v xml:space="preserve"> </v>
      </c>
    </row>
    <row r="29" spans="1:24" x14ac:dyDescent="0.25">
      <c r="A29" s="47" t="s">
        <v>3</v>
      </c>
      <c r="B29" s="47" t="s">
        <v>101</v>
      </c>
      <c r="C29" s="51">
        <f>COUNTIF(GestorPCD_2019!$E$4:$E$281,OUTORGADOS!B29)</f>
        <v>0</v>
      </c>
      <c r="D29" s="48" t="s">
        <v>566</v>
      </c>
      <c r="E29" s="49">
        <v>-28.16</v>
      </c>
      <c r="F29" s="49">
        <v>-51.5</v>
      </c>
      <c r="G29" s="50" t="s">
        <v>100</v>
      </c>
      <c r="H29" s="50"/>
      <c r="I29" s="51" t="s">
        <v>567</v>
      </c>
      <c r="J29" s="52" t="str">
        <f>VLOOKUP(B29,'[1]BD-SIGEL'!$C:$D,2,FALSE)</f>
        <v>Operação</v>
      </c>
      <c r="K29" s="51">
        <f t="shared" si="0"/>
        <v>1</v>
      </c>
      <c r="L29" s="51">
        <f t="shared" si="2"/>
        <v>0</v>
      </c>
      <c r="M29" s="51" t="str">
        <f t="shared" si="1"/>
        <v>não conforme</v>
      </c>
      <c r="N29" s="47"/>
      <c r="O29" s="47"/>
      <c r="P29" s="61"/>
      <c r="Q29" s="49"/>
      <c r="R29" s="47"/>
      <c r="S29" s="49"/>
      <c r="T29" s="47"/>
      <c r="U29" s="47"/>
      <c r="V29" s="47"/>
      <c r="W29" s="47"/>
      <c r="X29" s="87" t="str">
        <f t="shared" si="3"/>
        <v xml:space="preserve"> </v>
      </c>
    </row>
    <row r="30" spans="1:24" x14ac:dyDescent="0.25">
      <c r="A30" s="47" t="s">
        <v>3</v>
      </c>
      <c r="B30" s="47" t="s">
        <v>36</v>
      </c>
      <c r="C30" s="51">
        <f>COUNTIF(GestorPCD_2019!$E$4:$E$281,OUTORGADOS!B30)</f>
        <v>0</v>
      </c>
      <c r="D30" s="48" t="s">
        <v>568</v>
      </c>
      <c r="E30" s="49">
        <v>-29.481096456900001</v>
      </c>
      <c r="F30" s="49">
        <v>-51.864386208699997</v>
      </c>
      <c r="G30" s="50" t="s">
        <v>569</v>
      </c>
      <c r="H30" s="50"/>
      <c r="I30" s="51" t="s">
        <v>570</v>
      </c>
      <c r="J30" s="52" t="str">
        <f>VLOOKUP(B30,'[1]BD-SIGEL'!$C:$D,2,FALSE)</f>
        <v>Operação</v>
      </c>
      <c r="K30" s="51">
        <f t="shared" si="0"/>
        <v>1</v>
      </c>
      <c r="L30" s="51">
        <f t="shared" si="2"/>
        <v>0</v>
      </c>
      <c r="M30" s="51" t="str">
        <f t="shared" si="1"/>
        <v>não conforme</v>
      </c>
      <c r="N30" s="47"/>
      <c r="O30" s="47"/>
      <c r="P30" s="61"/>
      <c r="Q30" s="49"/>
      <c r="R30" s="47"/>
      <c r="S30" s="49"/>
      <c r="T30" s="47"/>
      <c r="U30" s="47"/>
      <c r="V30" s="47"/>
      <c r="W30" s="47"/>
      <c r="X30" s="87" t="str">
        <f t="shared" si="3"/>
        <v xml:space="preserve"> </v>
      </c>
    </row>
    <row r="31" spans="1:24" x14ac:dyDescent="0.25">
      <c r="A31" s="47" t="s">
        <v>3</v>
      </c>
      <c r="B31" s="47" t="s">
        <v>571</v>
      </c>
      <c r="C31" s="51">
        <f>COUNTIF(GestorPCD_2019!$E$4:$E$281,OUTORGADOS!B31)</f>
        <v>0</v>
      </c>
      <c r="D31" s="48" t="s">
        <v>172</v>
      </c>
      <c r="E31" s="49" t="s">
        <v>572</v>
      </c>
      <c r="F31" s="49" t="s">
        <v>573</v>
      </c>
      <c r="G31" s="50" t="s">
        <v>105</v>
      </c>
      <c r="H31" s="50"/>
      <c r="I31" s="51" t="s">
        <v>574</v>
      </c>
      <c r="J31" s="52" t="e">
        <f>VLOOKUP(B31,'[1]BD-SIGEL'!$C:$D,2,FALSE)</f>
        <v>#N/A</v>
      </c>
      <c r="K31" s="51">
        <f t="shared" si="0"/>
        <v>1</v>
      </c>
      <c r="L31" s="51">
        <f t="shared" si="2"/>
        <v>0</v>
      </c>
      <c r="M31" s="51" t="str">
        <f t="shared" si="1"/>
        <v>não conforme</v>
      </c>
      <c r="N31" s="47"/>
      <c r="O31" s="47"/>
      <c r="P31" s="61"/>
      <c r="Q31" s="49"/>
      <c r="R31" s="47"/>
      <c r="S31" s="49"/>
      <c r="T31" s="47"/>
      <c r="U31" s="47"/>
      <c r="V31" s="47"/>
      <c r="W31" s="47"/>
      <c r="X31" s="87" t="str">
        <f t="shared" si="3"/>
        <v xml:space="preserve"> </v>
      </c>
    </row>
    <row r="32" spans="1:24" x14ac:dyDescent="0.25">
      <c r="A32" s="47" t="s">
        <v>3</v>
      </c>
      <c r="B32" s="47" t="s">
        <v>126</v>
      </c>
      <c r="C32" s="51">
        <f>COUNTIF(GestorPCD_2019!$E$4:$E$281,OUTORGADOS!B32)</f>
        <v>2</v>
      </c>
      <c r="D32" s="48" t="s">
        <v>575</v>
      </c>
      <c r="E32" s="49"/>
      <c r="F32" s="49"/>
      <c r="G32" s="50" t="s">
        <v>125</v>
      </c>
      <c r="H32" s="50"/>
      <c r="I32" s="51" t="s">
        <v>576</v>
      </c>
      <c r="J32" s="52" t="e">
        <f>VLOOKUP(B32,'[1]BD-SIGEL'!$C:$D,2,FALSE)</f>
        <v>#N/A</v>
      </c>
      <c r="K32" s="51">
        <f t="shared" si="0"/>
        <v>1</v>
      </c>
      <c r="L32" s="51">
        <f t="shared" si="2"/>
        <v>2</v>
      </c>
      <c r="M32" s="51" t="str">
        <f t="shared" si="1"/>
        <v>conforme</v>
      </c>
      <c r="N32" s="51">
        <v>1</v>
      </c>
      <c r="O32" s="57">
        <f>AVERAGE(GestorPCD_2019!K39:V39)</f>
        <v>0</v>
      </c>
      <c r="P32" s="50">
        <v>1</v>
      </c>
      <c r="Q32" s="59">
        <f>AVERAGE(GestorPCD_2019!K38:V38)</f>
        <v>0</v>
      </c>
      <c r="R32" s="51"/>
      <c r="S32" s="56"/>
      <c r="T32" s="47"/>
      <c r="U32" s="47"/>
      <c r="V32" s="47"/>
      <c r="W32" s="47"/>
      <c r="X32" s="51" t="str">
        <f t="shared" ref="X4:X67" si="5">IFERROR(IF(AVERAGE(O32,Q32,S32,U32,W32)&gt;=80,"conforme","não conforme")," ")</f>
        <v>não conforme</v>
      </c>
    </row>
    <row r="33" spans="1:24" x14ac:dyDescent="0.25">
      <c r="A33" s="47" t="s">
        <v>3</v>
      </c>
      <c r="B33" s="47" t="s">
        <v>102</v>
      </c>
      <c r="C33" s="51">
        <f>COUNTIF(GestorPCD_2019!$E$4:$E$281,OUTORGADOS!B33)</f>
        <v>0</v>
      </c>
      <c r="D33" s="48" t="s">
        <v>577</v>
      </c>
      <c r="E33" s="49">
        <v>-28.29</v>
      </c>
      <c r="F33" s="49">
        <v>-50.85</v>
      </c>
      <c r="G33" s="50" t="s">
        <v>578</v>
      </c>
      <c r="H33" s="50"/>
      <c r="I33" s="51" t="s">
        <v>579</v>
      </c>
      <c r="J33" s="52" t="str">
        <f>VLOOKUP(B33,'[1]BD-SIGEL'!$C:$D,2,FALSE)</f>
        <v>Eixo Inventariado</v>
      </c>
      <c r="K33" s="51">
        <f t="shared" si="0"/>
        <v>1</v>
      </c>
      <c r="L33" s="51">
        <f t="shared" si="2"/>
        <v>0</v>
      </c>
      <c r="M33" s="51" t="str">
        <f t="shared" si="1"/>
        <v>não conforme</v>
      </c>
      <c r="N33" s="47"/>
      <c r="O33" s="47"/>
      <c r="P33" s="61"/>
      <c r="Q33" s="56"/>
      <c r="R33" s="47"/>
      <c r="S33" s="56"/>
      <c r="T33" s="47"/>
      <c r="U33" s="47"/>
      <c r="V33" s="47"/>
      <c r="W33" s="47"/>
      <c r="X33" s="51" t="str">
        <f t="shared" si="5"/>
        <v xml:space="preserve"> </v>
      </c>
    </row>
    <row r="34" spans="1:24" x14ac:dyDescent="0.25">
      <c r="A34" s="47" t="s">
        <v>3</v>
      </c>
      <c r="B34" s="47" t="s">
        <v>121</v>
      </c>
      <c r="C34" s="51">
        <f>COUNTIF(GestorPCD_2019!$E$4:$E$281,OUTORGADOS!B34)</f>
        <v>0</v>
      </c>
      <c r="D34" s="48" t="s">
        <v>580</v>
      </c>
      <c r="E34" s="49"/>
      <c r="F34" s="49"/>
      <c r="G34" s="50" t="s">
        <v>581</v>
      </c>
      <c r="H34" s="50"/>
      <c r="I34" s="51" t="s">
        <v>582</v>
      </c>
      <c r="J34" s="52" t="e">
        <f>VLOOKUP(B34,'[1]BD-SIGEL'!$C:$D,2,FALSE)</f>
        <v>#N/A</v>
      </c>
      <c r="K34" s="51">
        <f t="shared" si="0"/>
        <v>1</v>
      </c>
      <c r="L34" s="51">
        <f t="shared" si="2"/>
        <v>0</v>
      </c>
      <c r="M34" s="51" t="str">
        <f t="shared" si="1"/>
        <v>não conforme</v>
      </c>
      <c r="N34" s="47"/>
      <c r="O34" s="47"/>
      <c r="P34" s="61"/>
      <c r="Q34" s="56"/>
      <c r="R34" s="47"/>
      <c r="S34" s="56"/>
      <c r="T34" s="47"/>
      <c r="U34" s="47"/>
      <c r="V34" s="47"/>
      <c r="W34" s="47"/>
      <c r="X34" s="51" t="str">
        <f t="shared" si="5"/>
        <v xml:space="preserve"> </v>
      </c>
    </row>
    <row r="35" spans="1:24" x14ac:dyDescent="0.25">
      <c r="A35" s="47" t="s">
        <v>3</v>
      </c>
      <c r="B35" s="47" t="s">
        <v>102</v>
      </c>
      <c r="C35" s="51">
        <f>COUNTIF(GestorPCD_2019!$E$4:$E$281,OUTORGADOS!B35)</f>
        <v>0</v>
      </c>
      <c r="D35" s="48" t="s">
        <v>583</v>
      </c>
      <c r="E35" s="49">
        <v>-28.29</v>
      </c>
      <c r="F35" s="49">
        <v>-50.85</v>
      </c>
      <c r="G35" s="50" t="s">
        <v>127</v>
      </c>
      <c r="H35" s="50"/>
      <c r="I35" s="51" t="s">
        <v>579</v>
      </c>
      <c r="J35" s="52" t="str">
        <f>VLOOKUP(B35,'[1]BD-SIGEL'!$C:$D,2,FALSE)</f>
        <v>Eixo Inventariado</v>
      </c>
      <c r="K35" s="51">
        <f t="shared" si="0"/>
        <v>1</v>
      </c>
      <c r="L35" s="51">
        <f t="shared" si="2"/>
        <v>0</v>
      </c>
      <c r="M35" s="51" t="str">
        <f t="shared" si="1"/>
        <v>não conforme</v>
      </c>
      <c r="N35" s="47"/>
      <c r="O35" s="47"/>
      <c r="P35" s="61"/>
      <c r="Q35" s="56"/>
      <c r="R35" s="47"/>
      <c r="S35" s="56"/>
      <c r="T35" s="47"/>
      <c r="U35" s="47"/>
      <c r="V35" s="47"/>
      <c r="W35" s="47"/>
      <c r="X35" s="51" t="str">
        <f t="shared" si="5"/>
        <v xml:space="preserve"> </v>
      </c>
    </row>
    <row r="36" spans="1:24" x14ac:dyDescent="0.25">
      <c r="A36" s="47" t="s">
        <v>3</v>
      </c>
      <c r="B36" s="47" t="s">
        <v>584</v>
      </c>
      <c r="C36" s="51">
        <f>COUNTIF(GestorPCD_2019!$E$4:$E$281,OUTORGADOS!B36)</f>
        <v>4</v>
      </c>
      <c r="D36" s="48" t="s">
        <v>585</v>
      </c>
      <c r="E36" s="49">
        <v>-27.890971</v>
      </c>
      <c r="F36" s="49">
        <v>-54.104247000000001</v>
      </c>
      <c r="G36" s="50" t="s">
        <v>586</v>
      </c>
      <c r="H36" t="s">
        <v>141</v>
      </c>
      <c r="I36" s="51" t="s">
        <v>587</v>
      </c>
      <c r="J36" s="52" t="str">
        <f>VLOOKUP(B36,'[1]BD-SIGEL'!$C:$D,2,FALSE)</f>
        <v>Operação</v>
      </c>
      <c r="K36" s="51">
        <f t="shared" si="0"/>
        <v>1</v>
      </c>
      <c r="L36" s="51">
        <f t="shared" si="2"/>
        <v>4</v>
      </c>
      <c r="M36" s="51" t="str">
        <f t="shared" si="1"/>
        <v>conforme</v>
      </c>
      <c r="N36" s="51">
        <v>1</v>
      </c>
      <c r="O36" s="56">
        <f>AVERAGE(GestorPCD_2019!K37:V37)</f>
        <v>17.416666666666668</v>
      </c>
      <c r="P36" s="50">
        <v>2</v>
      </c>
      <c r="Q36" s="56">
        <f>AVERAGE(GestorPCD_2019!K34:V34,GestorPCD_2019!K36:V36)</f>
        <v>20.458333333333332</v>
      </c>
      <c r="R36" s="51">
        <v>1</v>
      </c>
      <c r="S36" s="56">
        <f>AVERAGE(GestorPCD_2019!K35:V35)</f>
        <v>23.5</v>
      </c>
      <c r="T36" s="47"/>
      <c r="U36" s="47"/>
      <c r="V36" s="47"/>
      <c r="W36" s="47"/>
      <c r="X36" s="51" t="str">
        <f t="shared" si="5"/>
        <v>não conforme</v>
      </c>
    </row>
    <row r="37" spans="1:24" x14ac:dyDescent="0.25">
      <c r="A37" s="47" t="s">
        <v>3</v>
      </c>
      <c r="B37" s="47" t="s">
        <v>588</v>
      </c>
      <c r="C37" s="51">
        <f>COUNTIF(GestorPCD_2019!$E$4:$E$281,OUTORGADOS!B37)</f>
        <v>10</v>
      </c>
      <c r="D37" s="48" t="s">
        <v>589</v>
      </c>
      <c r="E37" s="49">
        <v>-28.64309957</v>
      </c>
      <c r="F37" s="49">
        <v>-52.927335220000003</v>
      </c>
      <c r="G37" s="50" t="s">
        <v>590</v>
      </c>
      <c r="H37" s="50"/>
      <c r="I37" s="51" t="s">
        <v>591</v>
      </c>
      <c r="J37" s="52" t="e">
        <f>VLOOKUP(B37,'[1]BD-SIGEL'!$C:$D,2,FALSE)</f>
        <v>#N/A</v>
      </c>
      <c r="K37" s="51">
        <f t="shared" si="0"/>
        <v>1</v>
      </c>
      <c r="L37" s="51">
        <f t="shared" si="2"/>
        <v>10</v>
      </c>
      <c r="M37" s="51" t="str">
        <f t="shared" si="1"/>
        <v>conforme</v>
      </c>
      <c r="N37" s="51">
        <v>3</v>
      </c>
      <c r="O37" s="56">
        <f>AVERAGE(GestorPCD_2019!K58:V58,GestorPCD_2019!K61:V61,GestorPCD_2019!K65:V65)</f>
        <v>84.583333333333329</v>
      </c>
      <c r="P37" s="50">
        <v>4</v>
      </c>
      <c r="Q37" s="56">
        <f>AVERAGE(GestorPCD_2019!K56:V56,GestorPCD_2019!K59:V59,GestorPCD_2019!K62:V62,GestorPCD_2019!K63:V63)</f>
        <v>87.291666666666671</v>
      </c>
      <c r="R37" s="51">
        <v>3</v>
      </c>
      <c r="S37" s="56">
        <f>AVERAGE(GestorPCD_2019!K57:V57,GestorPCD_2019!K60:V60,GestorPCD_2019!K64:V64)</f>
        <v>84.583333333333329</v>
      </c>
      <c r="T37" s="47"/>
      <c r="U37" s="47"/>
      <c r="V37" s="47"/>
      <c r="W37" s="47"/>
      <c r="X37" s="51" t="str">
        <f t="shared" si="5"/>
        <v>conforme</v>
      </c>
    </row>
    <row r="38" spans="1:24" x14ac:dyDescent="0.25">
      <c r="A38" s="47" t="s">
        <v>3</v>
      </c>
      <c r="B38" s="47" t="s">
        <v>592</v>
      </c>
      <c r="C38" s="51">
        <f>COUNTIF(GestorPCD_2019!$E$4:$E$281,OUTORGADOS!B38)</f>
        <v>10</v>
      </c>
      <c r="D38" s="48" t="s">
        <v>593</v>
      </c>
      <c r="E38" s="49"/>
      <c r="F38" s="49"/>
      <c r="G38" s="50" t="s">
        <v>594</v>
      </c>
      <c r="H38" s="50"/>
      <c r="I38" s="51" t="s">
        <v>595</v>
      </c>
      <c r="J38" s="52" t="e">
        <f>VLOOKUP(B38,'[1]BD-SIGEL'!$C:$D,2,FALSE)</f>
        <v>#N/A</v>
      </c>
      <c r="K38" s="51">
        <f t="shared" si="0"/>
        <v>1</v>
      </c>
      <c r="L38" s="51">
        <f t="shared" si="2"/>
        <v>10</v>
      </c>
      <c r="M38" s="51" t="str">
        <f t="shared" si="1"/>
        <v>conforme</v>
      </c>
      <c r="N38" s="51">
        <v>3</v>
      </c>
      <c r="O38" s="56">
        <f>AVERAGE(GestorPCD_2019!K193:V193,GestorPCD_2019!K196:V196,GestorPCD_2019!K199:V199)</f>
        <v>98.444444444444443</v>
      </c>
      <c r="P38" s="50">
        <v>4</v>
      </c>
      <c r="Q38" s="56">
        <f>AVERAGE(GestorPCD_2019!K190:V190,GestorPCD_2019!K192:V192,GestorPCD_2019!K194:V194,GestorPCD_2019!K197:V197)</f>
        <v>72.145833333333329</v>
      </c>
      <c r="R38" s="51">
        <v>3</v>
      </c>
      <c r="S38" s="56">
        <f>AVERAGE(GestorPCD_2019!K191:V191,GestorPCD_2019!K195:V195,GestorPCD_2019!K198:V198)</f>
        <v>96.333333333333329</v>
      </c>
      <c r="T38" s="47"/>
      <c r="U38" s="47"/>
      <c r="V38" s="47"/>
      <c r="W38" s="47"/>
      <c r="X38" s="51" t="str">
        <f t="shared" si="5"/>
        <v>conforme</v>
      </c>
    </row>
    <row r="39" spans="1:24" x14ac:dyDescent="0.25">
      <c r="A39" s="47" t="s">
        <v>3</v>
      </c>
      <c r="B39" s="47" t="s">
        <v>596</v>
      </c>
      <c r="C39" s="51">
        <f>COUNTIF(GestorPCD_2019!$E$4:$E$281,OUTORGADOS!B39)</f>
        <v>0</v>
      </c>
      <c r="D39" s="48" t="s">
        <v>597</v>
      </c>
      <c r="E39" s="49" t="s">
        <v>598</v>
      </c>
      <c r="F39" s="49" t="s">
        <v>599</v>
      </c>
      <c r="G39" s="50" t="s">
        <v>600</v>
      </c>
      <c r="H39" s="50"/>
      <c r="I39" s="51" t="s">
        <v>601</v>
      </c>
      <c r="J39" s="52" t="e">
        <f>VLOOKUP(B39,'[1]BD-SIGEL'!$C:$D,2,FALSE)</f>
        <v>#N/A</v>
      </c>
      <c r="K39" s="51">
        <f t="shared" si="0"/>
        <v>1</v>
      </c>
      <c r="L39" s="51">
        <f t="shared" si="2"/>
        <v>0</v>
      </c>
      <c r="M39" s="51" t="str">
        <f t="shared" si="1"/>
        <v>não conforme</v>
      </c>
      <c r="N39" s="47"/>
      <c r="O39" s="47"/>
      <c r="P39" s="61"/>
      <c r="Q39" s="56"/>
      <c r="R39" s="47"/>
      <c r="S39" s="56"/>
      <c r="T39" s="47"/>
      <c r="U39" s="47"/>
      <c r="V39" s="47"/>
      <c r="W39" s="47"/>
      <c r="X39" s="51" t="str">
        <f t="shared" si="5"/>
        <v xml:space="preserve"> </v>
      </c>
    </row>
    <row r="40" spans="1:24" x14ac:dyDescent="0.25">
      <c r="A40" s="47" t="s">
        <v>3</v>
      </c>
      <c r="B40" s="47" t="s">
        <v>602</v>
      </c>
      <c r="C40" s="51">
        <f>COUNTIF(GestorPCD_2019!$E$4:$E$281,OUTORGADOS!B40)</f>
        <v>0</v>
      </c>
      <c r="D40" s="48" t="s">
        <v>603</v>
      </c>
      <c r="E40" s="49">
        <v>-28.698799999999999</v>
      </c>
      <c r="F40" s="49">
        <v>-51.3855</v>
      </c>
      <c r="G40" s="50" t="s">
        <v>604</v>
      </c>
      <c r="H40" s="50"/>
      <c r="I40" s="51" t="s">
        <v>605</v>
      </c>
      <c r="J40" s="52" t="e">
        <f>VLOOKUP(B40,'[1]BD-SIGEL'!$C:$D,2,FALSE)</f>
        <v>#N/A</v>
      </c>
      <c r="K40" s="51">
        <f t="shared" si="0"/>
        <v>1</v>
      </c>
      <c r="L40" s="51">
        <f t="shared" si="2"/>
        <v>0</v>
      </c>
      <c r="M40" s="51" t="str">
        <f t="shared" si="1"/>
        <v>não conforme</v>
      </c>
      <c r="N40" s="47"/>
      <c r="O40" s="47"/>
      <c r="P40" s="61"/>
      <c r="Q40" s="56"/>
      <c r="R40" s="47"/>
      <c r="S40" s="56"/>
      <c r="T40" s="47"/>
      <c r="U40" s="47"/>
      <c r="V40" s="47"/>
      <c r="W40" s="47"/>
      <c r="X40" s="51" t="str">
        <f t="shared" si="5"/>
        <v xml:space="preserve"> </v>
      </c>
    </row>
    <row r="41" spans="1:24" x14ac:dyDescent="0.25">
      <c r="A41" s="47" t="s">
        <v>3</v>
      </c>
      <c r="B41" s="47" t="s">
        <v>123</v>
      </c>
      <c r="C41" s="51">
        <f>COUNTIF(GestorPCD_2019!$E$4:$E$281,OUTORGADOS!B41)</f>
        <v>0</v>
      </c>
      <c r="D41" s="48"/>
      <c r="E41" s="49"/>
      <c r="F41" s="49"/>
      <c r="G41" s="50" t="s">
        <v>606</v>
      </c>
      <c r="H41" s="50"/>
      <c r="I41" s="51" t="s">
        <v>607</v>
      </c>
      <c r="J41" s="52" t="e">
        <f>VLOOKUP(B41,'[1]BD-SIGEL'!$C:$D,2,FALSE)</f>
        <v>#N/A</v>
      </c>
      <c r="K41" s="51">
        <f t="shared" si="0"/>
        <v>1</v>
      </c>
      <c r="L41" s="51">
        <f t="shared" si="2"/>
        <v>0</v>
      </c>
      <c r="M41" s="51" t="str">
        <f t="shared" si="1"/>
        <v>não conforme</v>
      </c>
      <c r="N41" s="47"/>
      <c r="O41" s="47"/>
      <c r="P41" s="61"/>
      <c r="Q41" s="56"/>
      <c r="R41" s="47"/>
      <c r="S41" s="56"/>
      <c r="T41" s="47"/>
      <c r="U41" s="47"/>
      <c r="V41" s="47"/>
      <c r="W41" s="47"/>
      <c r="X41" s="51" t="str">
        <f t="shared" si="5"/>
        <v xml:space="preserve"> </v>
      </c>
    </row>
    <row r="42" spans="1:24" x14ac:dyDescent="0.25">
      <c r="A42" s="47" t="s">
        <v>3</v>
      </c>
      <c r="B42" s="47" t="s">
        <v>95</v>
      </c>
      <c r="C42" s="51">
        <f>COUNTIF(GestorPCD_2019!$E$4:$E$281,OUTORGADOS!B42)</f>
        <v>0</v>
      </c>
      <c r="D42" s="48" t="s">
        <v>608</v>
      </c>
      <c r="E42" s="49">
        <v>-27.48014315</v>
      </c>
      <c r="F42" s="49">
        <v>-52.795235849999997</v>
      </c>
      <c r="G42" s="50" t="s">
        <v>609</v>
      </c>
      <c r="H42" s="50"/>
      <c r="I42" s="51" t="s">
        <v>610</v>
      </c>
      <c r="J42" s="52" t="str">
        <f>VLOOKUP(B42,'[1]BD-SIGEL'!$C:$D,2,FALSE)</f>
        <v>Operação</v>
      </c>
      <c r="K42" s="51">
        <f t="shared" si="0"/>
        <v>1</v>
      </c>
      <c r="L42" s="51">
        <f t="shared" si="2"/>
        <v>0</v>
      </c>
      <c r="M42" s="51" t="str">
        <f t="shared" si="1"/>
        <v>não conforme</v>
      </c>
      <c r="N42" s="47"/>
      <c r="O42" s="47"/>
      <c r="P42" s="61"/>
      <c r="Q42" s="56"/>
      <c r="R42" s="47"/>
      <c r="S42" s="56"/>
      <c r="T42" s="47"/>
      <c r="U42" s="47"/>
      <c r="V42" s="47"/>
      <c r="W42" s="47"/>
      <c r="X42" s="51" t="str">
        <f t="shared" si="5"/>
        <v xml:space="preserve"> </v>
      </c>
    </row>
    <row r="43" spans="1:24" x14ac:dyDescent="0.25">
      <c r="A43" s="47" t="s">
        <v>3</v>
      </c>
      <c r="B43" s="47" t="s">
        <v>611</v>
      </c>
      <c r="C43" s="51">
        <f>COUNTIF(GestorPCD_2019!$E$4:$E$281,OUTORGADOS!B43)</f>
        <v>0</v>
      </c>
      <c r="D43" s="48" t="s">
        <v>597</v>
      </c>
      <c r="E43" s="49" t="s">
        <v>612</v>
      </c>
      <c r="F43" s="49" t="s">
        <v>613</v>
      </c>
      <c r="G43" s="50" t="s">
        <v>614</v>
      </c>
      <c r="H43" s="50"/>
      <c r="I43" s="51" t="s">
        <v>615</v>
      </c>
      <c r="J43" s="52" t="e">
        <f>VLOOKUP(B43,'[1]BD-SIGEL'!$C:$D,2,FALSE)</f>
        <v>#N/A</v>
      </c>
      <c r="K43" s="51">
        <f t="shared" si="0"/>
        <v>1</v>
      </c>
      <c r="L43" s="51">
        <f t="shared" si="2"/>
        <v>0</v>
      </c>
      <c r="M43" s="51" t="str">
        <f t="shared" si="1"/>
        <v>não conforme</v>
      </c>
      <c r="N43" s="47"/>
      <c r="O43" s="47"/>
      <c r="P43" s="61"/>
      <c r="Q43" s="56"/>
      <c r="R43" s="47"/>
      <c r="S43" s="56"/>
      <c r="T43" s="47"/>
      <c r="U43" s="47"/>
      <c r="V43" s="47"/>
      <c r="W43" s="47"/>
      <c r="X43" s="51" t="str">
        <f t="shared" si="5"/>
        <v xml:space="preserve"> </v>
      </c>
    </row>
    <row r="44" spans="1:24" x14ac:dyDescent="0.25">
      <c r="A44" s="47" t="s">
        <v>3</v>
      </c>
      <c r="B44" s="47" t="s">
        <v>616</v>
      </c>
      <c r="C44" s="51">
        <f>COUNTIF(GestorPCD_2019!$E$4:$E$281,OUTORGADOS!B44)</f>
        <v>0</v>
      </c>
      <c r="D44" s="48" t="s">
        <v>617</v>
      </c>
      <c r="E44" s="49"/>
      <c r="F44" s="49"/>
      <c r="G44" s="50" t="s">
        <v>618</v>
      </c>
      <c r="H44" s="50"/>
      <c r="I44" s="51" t="s">
        <v>619</v>
      </c>
      <c r="J44" s="52" t="e">
        <f>VLOOKUP(B44,'[1]BD-SIGEL'!$C:$D,2,FALSE)</f>
        <v>#N/A</v>
      </c>
      <c r="K44" s="51">
        <f t="shared" si="0"/>
        <v>1</v>
      </c>
      <c r="L44" s="51">
        <f t="shared" si="2"/>
        <v>0</v>
      </c>
      <c r="M44" s="51" t="str">
        <f t="shared" si="1"/>
        <v>não conforme</v>
      </c>
      <c r="N44" s="47"/>
      <c r="O44" s="47"/>
      <c r="P44" s="61"/>
      <c r="Q44" s="56"/>
      <c r="R44" s="47"/>
      <c r="S44" s="56"/>
      <c r="T44" s="47"/>
      <c r="U44" s="47"/>
      <c r="V44" s="47"/>
      <c r="W44" s="47"/>
      <c r="X44" s="51" t="str">
        <f t="shared" si="5"/>
        <v xml:space="preserve"> </v>
      </c>
    </row>
    <row r="45" spans="1:24" x14ac:dyDescent="0.25">
      <c r="A45" s="47" t="s">
        <v>3</v>
      </c>
      <c r="B45" s="47" t="s">
        <v>620</v>
      </c>
      <c r="C45" s="51">
        <f>COUNTIF(GestorPCD_2019!$E$4:$E$281,OUTORGADOS!B45)</f>
        <v>0</v>
      </c>
      <c r="D45" s="48" t="s">
        <v>621</v>
      </c>
      <c r="E45" s="49">
        <v>-28.606169999999999</v>
      </c>
      <c r="F45" s="49">
        <v>-51.221179999999997</v>
      </c>
      <c r="G45" s="50" t="s">
        <v>622</v>
      </c>
      <c r="H45" s="50"/>
      <c r="I45" s="51" t="s">
        <v>623</v>
      </c>
      <c r="J45" s="52" t="str">
        <f>VLOOKUP(B45,'[1]BD-SIGEL'!$C:$D,2,FALSE)</f>
        <v>Operação</v>
      </c>
      <c r="K45" s="51">
        <f t="shared" si="0"/>
        <v>1</v>
      </c>
      <c r="L45" s="51">
        <f t="shared" si="2"/>
        <v>0</v>
      </c>
      <c r="M45" s="51" t="str">
        <f t="shared" si="1"/>
        <v>não conforme</v>
      </c>
      <c r="N45" s="47"/>
      <c r="O45" s="47"/>
      <c r="P45" s="61"/>
      <c r="Q45" s="56"/>
      <c r="R45" s="47"/>
      <c r="S45" s="56"/>
      <c r="T45" s="47"/>
      <c r="U45" s="47"/>
      <c r="V45" s="47"/>
      <c r="W45" s="47"/>
      <c r="X45" s="51" t="str">
        <f t="shared" si="5"/>
        <v xml:space="preserve"> </v>
      </c>
    </row>
    <row r="46" spans="1:24" x14ac:dyDescent="0.25">
      <c r="A46" s="47" t="s">
        <v>3</v>
      </c>
      <c r="B46" s="47" t="s">
        <v>108</v>
      </c>
      <c r="C46" s="51">
        <f>COUNTIF(GestorPCD_2019!$E$4:$E$281,OUTORGADOS!B46)</f>
        <v>0</v>
      </c>
      <c r="D46" s="48" t="s">
        <v>624</v>
      </c>
      <c r="E46" s="49">
        <v>-28.14</v>
      </c>
      <c r="F46" s="49">
        <v>-51.47</v>
      </c>
      <c r="G46" s="50" t="s">
        <v>107</v>
      </c>
      <c r="H46" s="50"/>
      <c r="I46" s="51" t="s">
        <v>625</v>
      </c>
      <c r="J46" s="52" t="str">
        <f>VLOOKUP(B46,'[1]BD-SIGEL'!$C:$D,2,FALSE)</f>
        <v>Operação</v>
      </c>
      <c r="K46" s="51">
        <f t="shared" si="0"/>
        <v>1</v>
      </c>
      <c r="L46" s="51">
        <f t="shared" si="2"/>
        <v>0</v>
      </c>
      <c r="M46" s="51" t="str">
        <f t="shared" si="1"/>
        <v>não conforme</v>
      </c>
      <c r="N46" s="47"/>
      <c r="O46" s="47"/>
      <c r="P46" s="61"/>
      <c r="Q46" s="56"/>
      <c r="R46" s="47"/>
      <c r="S46" s="56"/>
      <c r="T46" s="47"/>
      <c r="U46" s="47"/>
      <c r="V46" s="47"/>
      <c r="W46" s="47"/>
      <c r="X46" s="51" t="str">
        <f t="shared" si="5"/>
        <v xml:space="preserve"> </v>
      </c>
    </row>
    <row r="47" spans="1:24" x14ac:dyDescent="0.25">
      <c r="A47" s="47" t="s">
        <v>3</v>
      </c>
      <c r="B47" s="47" t="s">
        <v>115</v>
      </c>
      <c r="C47" s="51">
        <f>COUNTIF(GestorPCD_2019!$E$4:$E$281,OUTORGADOS!B47)</f>
        <v>0</v>
      </c>
      <c r="D47" s="48" t="s">
        <v>626</v>
      </c>
      <c r="E47" s="49">
        <v>-28.213885730000001</v>
      </c>
      <c r="F47" s="49">
        <v>-53.629064960000001</v>
      </c>
      <c r="G47" s="50" t="s">
        <v>114</v>
      </c>
      <c r="H47" s="50"/>
      <c r="I47" s="51" t="s">
        <v>627</v>
      </c>
      <c r="J47" s="52" t="str">
        <f>VLOOKUP(B47,'[1]BD-SIGEL'!$C:$D,2,FALSE)</f>
        <v>Operação</v>
      </c>
      <c r="K47" s="51">
        <f t="shared" si="0"/>
        <v>1</v>
      </c>
      <c r="L47" s="51">
        <f t="shared" si="2"/>
        <v>0</v>
      </c>
      <c r="M47" s="51" t="str">
        <f t="shared" si="1"/>
        <v>não conforme</v>
      </c>
      <c r="N47" s="47"/>
      <c r="O47" s="47"/>
      <c r="P47" s="61"/>
      <c r="Q47" s="56"/>
      <c r="R47" s="47"/>
      <c r="S47" s="56"/>
      <c r="T47" s="47"/>
      <c r="U47" s="47"/>
      <c r="V47" s="47"/>
      <c r="W47" s="47"/>
      <c r="X47" s="51" t="str">
        <f t="shared" si="5"/>
        <v xml:space="preserve"> </v>
      </c>
    </row>
    <row r="48" spans="1:24" x14ac:dyDescent="0.25">
      <c r="A48" s="47" t="s">
        <v>3</v>
      </c>
      <c r="B48" s="47" t="s">
        <v>115</v>
      </c>
      <c r="C48" s="51">
        <f>COUNTIF(GestorPCD_2019!$E$4:$E$281,OUTORGADOS!B48)</f>
        <v>0</v>
      </c>
      <c r="D48" s="48" t="s">
        <v>626</v>
      </c>
      <c r="E48" s="49">
        <v>-28.213885730000001</v>
      </c>
      <c r="F48" s="49">
        <v>-53.629064960000001</v>
      </c>
      <c r="G48" s="50" t="s">
        <v>114</v>
      </c>
      <c r="H48" s="50"/>
      <c r="I48" s="51" t="s">
        <v>627</v>
      </c>
      <c r="J48" s="52" t="str">
        <f>VLOOKUP(B48,'[1]BD-SIGEL'!$C:$D,2,FALSE)</f>
        <v>Operação</v>
      </c>
      <c r="K48" s="51">
        <f t="shared" si="0"/>
        <v>1</v>
      </c>
      <c r="L48" s="51">
        <f t="shared" si="2"/>
        <v>0</v>
      </c>
      <c r="M48" s="51" t="str">
        <f t="shared" si="1"/>
        <v>não conforme</v>
      </c>
      <c r="N48" s="47"/>
      <c r="O48" s="47"/>
      <c r="P48" s="61"/>
      <c r="Q48" s="56"/>
      <c r="R48" s="47"/>
      <c r="S48" s="56"/>
      <c r="T48" s="47"/>
      <c r="U48" s="47"/>
      <c r="V48" s="47"/>
      <c r="W48" s="47"/>
      <c r="X48" s="51" t="str">
        <f t="shared" si="5"/>
        <v xml:space="preserve"> </v>
      </c>
    </row>
    <row r="49" spans="1:24" x14ac:dyDescent="0.25">
      <c r="A49" s="47" t="s">
        <v>3</v>
      </c>
      <c r="B49" s="47" t="s">
        <v>628</v>
      </c>
      <c r="C49" s="51">
        <f>COUNTIF(GestorPCD_2019!$E$4:$E$281,OUTORGADOS!B49)</f>
        <v>0</v>
      </c>
      <c r="D49" s="48" t="s">
        <v>629</v>
      </c>
      <c r="E49" s="49">
        <v>-29.689166666666701</v>
      </c>
      <c r="F49" s="49">
        <v>-55.410833333333301</v>
      </c>
      <c r="G49" s="50" t="s">
        <v>630</v>
      </c>
      <c r="H49" s="50"/>
      <c r="I49" s="51" t="s">
        <v>631</v>
      </c>
      <c r="J49" s="52" t="e">
        <f>VLOOKUP(B49,'[1]BD-SIGEL'!$C:$D,2,FALSE)</f>
        <v>#N/A</v>
      </c>
      <c r="K49" s="51">
        <f t="shared" si="0"/>
        <v>1</v>
      </c>
      <c r="L49" s="51">
        <f t="shared" si="2"/>
        <v>0</v>
      </c>
      <c r="M49" s="51" t="str">
        <f t="shared" si="1"/>
        <v>não conforme</v>
      </c>
      <c r="N49" s="47"/>
      <c r="O49" s="47"/>
      <c r="P49" s="61"/>
      <c r="Q49" s="56"/>
      <c r="R49" s="47"/>
      <c r="S49" s="56"/>
      <c r="T49" s="47"/>
      <c r="U49" s="47"/>
      <c r="V49" s="47"/>
      <c r="W49" s="47"/>
      <c r="X49" s="51" t="str">
        <f t="shared" si="5"/>
        <v xml:space="preserve"> </v>
      </c>
    </row>
    <row r="50" spans="1:24" x14ac:dyDescent="0.25">
      <c r="A50" s="47" t="s">
        <v>3</v>
      </c>
      <c r="B50" s="47" t="s">
        <v>120</v>
      </c>
      <c r="C50" s="51">
        <f>COUNTIF(GestorPCD_2019!$E$4:$E$281,OUTORGADOS!B50)</f>
        <v>0</v>
      </c>
      <c r="D50" t="s">
        <v>632</v>
      </c>
      <c r="E50" s="49"/>
      <c r="F50" s="49"/>
      <c r="G50" s="50"/>
      <c r="H50" t="s">
        <v>633</v>
      </c>
      <c r="I50" t="s">
        <v>634</v>
      </c>
      <c r="J50" s="52" t="str">
        <f>VLOOKUP(B50,'[1]BD-SIGEL'!$C:$D,2,FALSE)</f>
        <v>Pré-Cadastro</v>
      </c>
      <c r="K50" s="51">
        <f t="shared" si="0"/>
        <v>1</v>
      </c>
      <c r="L50" s="51">
        <f t="shared" si="2"/>
        <v>0</v>
      </c>
      <c r="M50" s="51" t="str">
        <f t="shared" si="1"/>
        <v>não conforme</v>
      </c>
      <c r="N50" s="47"/>
      <c r="O50" s="47"/>
      <c r="P50" s="61"/>
      <c r="Q50" s="56"/>
      <c r="R50" s="47"/>
      <c r="S50" s="56"/>
      <c r="T50" s="47"/>
      <c r="U50" s="47"/>
      <c r="V50" s="47"/>
      <c r="W50" s="47"/>
      <c r="X50" s="51" t="str">
        <f t="shared" si="5"/>
        <v xml:space="preserve"> </v>
      </c>
    </row>
    <row r="51" spans="1:24" x14ac:dyDescent="0.25">
      <c r="A51" s="47" t="s">
        <v>3</v>
      </c>
      <c r="B51" s="47" t="s">
        <v>102</v>
      </c>
      <c r="C51" s="51">
        <f>COUNTIF(GestorPCD_2019!$E$4:$E$281,OUTORGADOS!B51)</f>
        <v>0</v>
      </c>
      <c r="D51" t="s">
        <v>139</v>
      </c>
      <c r="E51" s="49"/>
      <c r="F51" s="49"/>
      <c r="G51" s="50"/>
      <c r="H51" t="s">
        <v>138</v>
      </c>
      <c r="I51" t="s">
        <v>140</v>
      </c>
      <c r="J51" s="52" t="str">
        <f>VLOOKUP(B51,'[1]BD-SIGEL'!$C:$D,2,FALSE)</f>
        <v>Eixo Inventariado</v>
      </c>
      <c r="K51" s="51">
        <f t="shared" si="0"/>
        <v>1</v>
      </c>
      <c r="L51" s="51">
        <f t="shared" si="2"/>
        <v>0</v>
      </c>
      <c r="M51" s="51" t="str">
        <f t="shared" si="1"/>
        <v>não conforme</v>
      </c>
      <c r="N51" s="47"/>
      <c r="O51" s="47"/>
      <c r="P51" s="61"/>
      <c r="Q51" s="56"/>
      <c r="R51" s="47"/>
      <c r="S51" s="56"/>
      <c r="T51" s="47"/>
      <c r="U51" s="47"/>
      <c r="V51" s="47"/>
      <c r="W51" s="47"/>
      <c r="X51" s="51" t="str">
        <f t="shared" si="5"/>
        <v xml:space="preserve"> </v>
      </c>
    </row>
    <row r="52" spans="1:24" x14ac:dyDescent="0.25">
      <c r="A52" s="47" t="s">
        <v>3</v>
      </c>
      <c r="B52" s="47" t="s">
        <v>635</v>
      </c>
      <c r="C52" s="51">
        <f>COUNTIF(GestorPCD_2019!$E$4:$E$281,OUTORGADOS!B52)</f>
        <v>0</v>
      </c>
      <c r="D52" t="s">
        <v>143</v>
      </c>
      <c r="E52" s="49"/>
      <c r="F52" s="49"/>
      <c r="G52" s="50"/>
      <c r="H52" t="s">
        <v>142</v>
      </c>
      <c r="I52" t="s">
        <v>144</v>
      </c>
      <c r="J52" s="52" t="e">
        <f>VLOOKUP(B52,'[1]BD-SIGEL'!$C:$D,2,FALSE)</f>
        <v>#N/A</v>
      </c>
      <c r="K52" s="51">
        <f t="shared" si="0"/>
        <v>1</v>
      </c>
      <c r="L52" s="51">
        <f t="shared" si="2"/>
        <v>0</v>
      </c>
      <c r="M52" s="51" t="str">
        <f t="shared" si="1"/>
        <v>não conforme</v>
      </c>
      <c r="N52" s="47"/>
      <c r="O52" s="47"/>
      <c r="P52" s="61"/>
      <c r="Q52" s="56"/>
      <c r="R52" s="47"/>
      <c r="S52" s="56"/>
      <c r="T52" s="47"/>
      <c r="U52" s="47"/>
      <c r="V52" s="47"/>
      <c r="W52" s="47"/>
      <c r="X52" s="51" t="str">
        <f t="shared" si="5"/>
        <v xml:space="preserve"> </v>
      </c>
    </row>
    <row r="53" spans="1:24" x14ac:dyDescent="0.25">
      <c r="A53" s="47" t="s">
        <v>3</v>
      </c>
      <c r="B53" s="47" t="s">
        <v>636</v>
      </c>
      <c r="C53" s="51">
        <f>COUNTIF(GestorPCD_2019!$E$4:$E$281,OUTORGADOS!B53)</f>
        <v>0</v>
      </c>
      <c r="D53" t="s">
        <v>146</v>
      </c>
      <c r="E53" s="49"/>
      <c r="F53" s="49"/>
      <c r="G53" s="50"/>
      <c r="H53" t="s">
        <v>145</v>
      </c>
      <c r="I53" t="s">
        <v>147</v>
      </c>
      <c r="J53" s="52" t="e">
        <f>VLOOKUP(B53,'[1]BD-SIGEL'!$C:$D,2,FALSE)</f>
        <v>#N/A</v>
      </c>
      <c r="K53" s="51">
        <f t="shared" si="0"/>
        <v>1</v>
      </c>
      <c r="L53" s="51">
        <f t="shared" si="2"/>
        <v>0</v>
      </c>
      <c r="M53" s="51" t="str">
        <f t="shared" si="1"/>
        <v>não conforme</v>
      </c>
      <c r="N53" s="47"/>
      <c r="O53" s="47"/>
      <c r="P53" s="61"/>
      <c r="Q53" s="56"/>
      <c r="R53" s="47"/>
      <c r="S53" s="56"/>
      <c r="T53" s="47"/>
      <c r="U53" s="47"/>
      <c r="V53" s="47"/>
      <c r="W53" s="47"/>
      <c r="X53" s="51" t="str">
        <f t="shared" si="5"/>
        <v xml:space="preserve"> </v>
      </c>
    </row>
    <row r="54" spans="1:24" x14ac:dyDescent="0.25">
      <c r="A54" s="47" t="s">
        <v>3</v>
      </c>
      <c r="B54" s="47" t="s">
        <v>94</v>
      </c>
      <c r="C54" s="51">
        <f>COUNTIF(GestorPCD_2019!$E$4:$E$281,OUTORGADOS!B54)</f>
        <v>0</v>
      </c>
      <c r="D54" t="s">
        <v>149</v>
      </c>
      <c r="E54" s="49"/>
      <c r="F54" s="49"/>
      <c r="G54" s="50"/>
      <c r="H54" t="s">
        <v>148</v>
      </c>
      <c r="I54" t="s">
        <v>150</v>
      </c>
      <c r="J54" s="52" t="e">
        <f>VLOOKUP(B54,'[1]BD-SIGEL'!$C:$D,2,FALSE)</f>
        <v>#N/A</v>
      </c>
      <c r="K54" s="51">
        <f t="shared" si="0"/>
        <v>1</v>
      </c>
      <c r="L54" s="51">
        <f t="shared" si="2"/>
        <v>0</v>
      </c>
      <c r="M54" s="51" t="str">
        <f t="shared" si="1"/>
        <v>não conforme</v>
      </c>
      <c r="N54" s="47"/>
      <c r="O54" s="47"/>
      <c r="P54" s="61"/>
      <c r="Q54" s="56"/>
      <c r="R54" s="47"/>
      <c r="S54" s="56"/>
      <c r="T54" s="47"/>
      <c r="U54" s="47"/>
      <c r="V54" s="47"/>
      <c r="W54" s="47"/>
      <c r="X54" s="51" t="str">
        <f t="shared" si="5"/>
        <v xml:space="preserve"> </v>
      </c>
    </row>
    <row r="55" spans="1:24" x14ac:dyDescent="0.25">
      <c r="A55" s="47" t="s">
        <v>3</v>
      </c>
      <c r="B55" s="47" t="s">
        <v>98</v>
      </c>
      <c r="C55" s="51">
        <f>COUNTIF(GestorPCD_2019!$E$4:$E$281,OUTORGADOS!B55)</f>
        <v>0</v>
      </c>
      <c r="D55" t="s">
        <v>152</v>
      </c>
      <c r="E55" s="49"/>
      <c r="F55" s="49"/>
      <c r="G55" s="50"/>
      <c r="H55" t="s">
        <v>151</v>
      </c>
      <c r="I55" t="s">
        <v>153</v>
      </c>
      <c r="J55" s="52" t="str">
        <f>VLOOKUP(B55,'[1]BD-SIGEL'!$C:$D,2,FALSE)</f>
        <v>PB Aceito</v>
      </c>
      <c r="K55" s="51">
        <f t="shared" si="0"/>
        <v>1</v>
      </c>
      <c r="L55" s="51">
        <f t="shared" si="2"/>
        <v>0</v>
      </c>
      <c r="M55" s="51" t="str">
        <f t="shared" si="1"/>
        <v>não conforme</v>
      </c>
      <c r="N55" s="47"/>
      <c r="O55" s="47"/>
      <c r="P55" s="61"/>
      <c r="Q55" s="56"/>
      <c r="R55" s="47"/>
      <c r="S55" s="56"/>
      <c r="T55" s="47"/>
      <c r="U55" s="47"/>
      <c r="V55" s="47"/>
      <c r="W55" s="47"/>
      <c r="X55" s="51" t="str">
        <f t="shared" si="5"/>
        <v xml:space="preserve"> </v>
      </c>
    </row>
    <row r="56" spans="1:24" x14ac:dyDescent="0.25">
      <c r="A56" s="47" t="s">
        <v>3</v>
      </c>
      <c r="B56" s="47" t="s">
        <v>159</v>
      </c>
      <c r="C56" s="51">
        <f>COUNTIF(GestorPCD_2019!$E$4:$E$281,OUTORGADOS!B56)</f>
        <v>0</v>
      </c>
      <c r="D56" t="s">
        <v>158</v>
      </c>
      <c r="E56" s="49"/>
      <c r="F56" s="49"/>
      <c r="G56" s="50"/>
      <c r="H56" t="s">
        <v>157</v>
      </c>
      <c r="I56" t="s">
        <v>637</v>
      </c>
      <c r="J56" s="52" t="e">
        <f>VLOOKUP(B56,'[1]BD-SIGEL'!$C:$D,2,FALSE)</f>
        <v>#N/A</v>
      </c>
      <c r="K56" s="51">
        <f t="shared" si="0"/>
        <v>1</v>
      </c>
      <c r="L56" s="51">
        <f t="shared" si="2"/>
        <v>0</v>
      </c>
      <c r="M56" s="51" t="str">
        <f t="shared" si="1"/>
        <v>não conforme</v>
      </c>
      <c r="N56" s="47"/>
      <c r="O56" s="47"/>
      <c r="P56" s="61"/>
      <c r="Q56" s="56"/>
      <c r="R56" s="47"/>
      <c r="S56" s="56"/>
      <c r="T56" s="47"/>
      <c r="U56" s="47"/>
      <c r="V56" s="47"/>
      <c r="W56" s="47"/>
      <c r="X56" s="51" t="str">
        <f t="shared" si="5"/>
        <v xml:space="preserve"> </v>
      </c>
    </row>
    <row r="57" spans="1:24" x14ac:dyDescent="0.25">
      <c r="A57" s="47" t="s">
        <v>3</v>
      </c>
      <c r="B57" s="47" t="s">
        <v>638</v>
      </c>
      <c r="C57" s="51">
        <f>COUNTIF(GestorPCD_2019!$E$4:$E$281,OUTORGADOS!B57)</f>
        <v>0</v>
      </c>
      <c r="D57" t="s">
        <v>164</v>
      </c>
      <c r="E57" s="49"/>
      <c r="F57" s="49"/>
      <c r="G57" s="50"/>
      <c r="H57" t="s">
        <v>163</v>
      </c>
      <c r="I57" t="s">
        <v>165</v>
      </c>
      <c r="J57" s="52" t="e">
        <f>VLOOKUP(B57,'[1]BD-SIGEL'!$C:$D,2,FALSE)</f>
        <v>#N/A</v>
      </c>
      <c r="K57" s="51">
        <f t="shared" si="0"/>
        <v>1</v>
      </c>
      <c r="L57" s="51">
        <f t="shared" si="2"/>
        <v>0</v>
      </c>
      <c r="M57" s="51" t="str">
        <f t="shared" si="1"/>
        <v>não conforme</v>
      </c>
      <c r="N57" s="47"/>
      <c r="O57" s="47"/>
      <c r="P57" s="61"/>
      <c r="Q57" s="56"/>
      <c r="R57" s="47"/>
      <c r="S57" s="56"/>
      <c r="T57" s="47"/>
      <c r="U57" s="47"/>
      <c r="V57" s="47"/>
      <c r="W57" s="47"/>
      <c r="X57" s="51" t="str">
        <f t="shared" si="5"/>
        <v xml:space="preserve"> </v>
      </c>
    </row>
    <row r="58" spans="1:24" x14ac:dyDescent="0.25">
      <c r="A58" s="47" t="s">
        <v>3</v>
      </c>
      <c r="B58" s="47" t="s">
        <v>93</v>
      </c>
      <c r="C58" s="51">
        <f>COUNTIF(GestorPCD_2019!$E$4:$E$281,OUTORGADOS!B58)</f>
        <v>0</v>
      </c>
      <c r="D58" t="s">
        <v>169</v>
      </c>
      <c r="E58" s="49"/>
      <c r="F58" s="49"/>
      <c r="G58" s="50"/>
      <c r="H58" t="s">
        <v>168</v>
      </c>
      <c r="I58" t="s">
        <v>170</v>
      </c>
      <c r="J58" s="52" t="str">
        <f>VLOOKUP(B58,'[1]BD-SIGEL'!$C:$D,2,FALSE)</f>
        <v>Cancelado</v>
      </c>
      <c r="K58" s="51">
        <f t="shared" si="0"/>
        <v>1</v>
      </c>
      <c r="L58" s="51">
        <f t="shared" si="2"/>
        <v>0</v>
      </c>
      <c r="M58" s="51" t="str">
        <f t="shared" si="1"/>
        <v>não conforme</v>
      </c>
      <c r="N58" s="47"/>
      <c r="O58" s="47"/>
      <c r="P58" s="61"/>
      <c r="Q58" s="56"/>
      <c r="R58" s="47"/>
      <c r="S58" s="56"/>
      <c r="T58" s="47"/>
      <c r="U58" s="47"/>
      <c r="V58" s="47"/>
      <c r="W58" s="47"/>
      <c r="X58" s="51" t="str">
        <f t="shared" si="5"/>
        <v xml:space="preserve"> </v>
      </c>
    </row>
    <row r="59" spans="1:24" x14ac:dyDescent="0.25">
      <c r="A59" s="47" t="s">
        <v>3</v>
      </c>
      <c r="B59" s="47" t="s">
        <v>26</v>
      </c>
      <c r="C59" s="51">
        <f>COUNTIF(GestorPCD_2019!$E$4:$E$281,OUTORGADOS!B59)</f>
        <v>0</v>
      </c>
      <c r="D59" t="s">
        <v>172</v>
      </c>
      <c r="E59" s="49"/>
      <c r="F59" s="49"/>
      <c r="G59" s="50"/>
      <c r="H59" t="s">
        <v>171</v>
      </c>
      <c r="I59" t="s">
        <v>639</v>
      </c>
      <c r="J59" s="52" t="e">
        <f>VLOOKUP(B59,'[1]BD-SIGEL'!$C:$D,2,FALSE)</f>
        <v>#N/A</v>
      </c>
      <c r="K59" s="51">
        <f t="shared" si="0"/>
        <v>1</v>
      </c>
      <c r="L59" s="51">
        <f t="shared" si="2"/>
        <v>0</v>
      </c>
      <c r="M59" s="51" t="str">
        <f t="shared" si="1"/>
        <v>não conforme</v>
      </c>
      <c r="N59" s="47"/>
      <c r="O59" s="47"/>
      <c r="P59" s="61"/>
      <c r="Q59" s="56"/>
      <c r="R59" s="47"/>
      <c r="S59" s="56"/>
      <c r="T59" s="47"/>
      <c r="U59" s="47"/>
      <c r="V59" s="47"/>
      <c r="W59" s="47"/>
      <c r="X59" s="51" t="str">
        <f t="shared" si="5"/>
        <v xml:space="preserve"> </v>
      </c>
    </row>
    <row r="60" spans="1:24" x14ac:dyDescent="0.25">
      <c r="A60" s="47" t="s">
        <v>3</v>
      </c>
      <c r="B60" s="47" t="s">
        <v>640</v>
      </c>
      <c r="C60" s="51">
        <f>COUNTIF(GestorPCD_2019!$E$4:$E$281,OUTORGADOS!B60)</f>
        <v>0</v>
      </c>
      <c r="D60" t="s">
        <v>166</v>
      </c>
      <c r="E60" s="49"/>
      <c r="F60" s="49"/>
      <c r="G60" s="50"/>
      <c r="H60" t="s">
        <v>173</v>
      </c>
      <c r="I60" t="s">
        <v>174</v>
      </c>
      <c r="J60" s="52" t="e">
        <f>VLOOKUP(B60,'[1]BD-SIGEL'!$C:$D,2,FALSE)</f>
        <v>#N/A</v>
      </c>
      <c r="K60" s="51">
        <f t="shared" si="0"/>
        <v>1</v>
      </c>
      <c r="L60" s="51">
        <f t="shared" si="2"/>
        <v>0</v>
      </c>
      <c r="M60" s="51" t="str">
        <f t="shared" si="1"/>
        <v>não conforme</v>
      </c>
      <c r="N60" s="47"/>
      <c r="O60" s="47"/>
      <c r="P60" s="61"/>
      <c r="Q60" s="56"/>
      <c r="R60" s="47"/>
      <c r="S60" s="56"/>
      <c r="T60" s="47"/>
      <c r="U60" s="47"/>
      <c r="V60" s="47"/>
      <c r="W60" s="47"/>
      <c r="X60" s="51" t="str">
        <f t="shared" si="5"/>
        <v xml:space="preserve"> </v>
      </c>
    </row>
    <row r="61" spans="1:24" x14ac:dyDescent="0.25">
      <c r="A61" s="47" t="s">
        <v>3</v>
      </c>
      <c r="B61" s="47" t="s">
        <v>96</v>
      </c>
      <c r="C61" s="51">
        <f>COUNTIF(GestorPCD_2019!$E$4:$E$281,OUTORGADOS!B61)</f>
        <v>0</v>
      </c>
      <c r="D61" t="s">
        <v>176</v>
      </c>
      <c r="E61" s="49"/>
      <c r="F61" s="49"/>
      <c r="G61" s="50"/>
      <c r="H61" t="s">
        <v>175</v>
      </c>
      <c r="I61" t="s">
        <v>641</v>
      </c>
      <c r="J61" s="52" t="e">
        <f>VLOOKUP(B61,'[1]BD-SIGEL'!$C:$D,2,FALSE)</f>
        <v>#N/A</v>
      </c>
      <c r="K61" s="51">
        <f t="shared" si="0"/>
        <v>1</v>
      </c>
      <c r="L61" s="51">
        <f t="shared" si="2"/>
        <v>0</v>
      </c>
      <c r="M61" s="51" t="str">
        <f t="shared" si="1"/>
        <v>não conforme</v>
      </c>
      <c r="N61" s="47"/>
      <c r="O61" s="47"/>
      <c r="P61" s="61"/>
      <c r="Q61" s="56"/>
      <c r="R61" s="47"/>
      <c r="S61" s="56"/>
      <c r="T61" s="47"/>
      <c r="U61" s="47"/>
      <c r="V61" s="47"/>
      <c r="W61" s="47"/>
      <c r="X61" s="51" t="str">
        <f t="shared" si="5"/>
        <v xml:space="preserve"> </v>
      </c>
    </row>
    <row r="62" spans="1:24" x14ac:dyDescent="0.25">
      <c r="A62" s="47" t="s">
        <v>3</v>
      </c>
      <c r="B62" s="47" t="s">
        <v>122</v>
      </c>
      <c r="C62" s="51">
        <f>COUNTIF(GestorPCD_2019!$E$4:$E$281,OUTORGADOS!B62)</f>
        <v>0</v>
      </c>
      <c r="D62" t="s">
        <v>178</v>
      </c>
      <c r="E62" s="49"/>
      <c r="F62" s="47"/>
      <c r="G62" s="47"/>
      <c r="H62" t="s">
        <v>177</v>
      </c>
      <c r="I62" t="s">
        <v>179</v>
      </c>
      <c r="J62" s="52" t="str">
        <f>VLOOKUP(B62,'[1]BD-SIGEL'!$C:$D,2,FALSE)</f>
        <v>Eixo Inventariado</v>
      </c>
      <c r="K62" s="51">
        <f t="shared" si="0"/>
        <v>1</v>
      </c>
      <c r="L62" s="51">
        <f t="shared" si="2"/>
        <v>0</v>
      </c>
      <c r="M62" s="51" t="str">
        <f t="shared" si="1"/>
        <v>não conforme</v>
      </c>
      <c r="N62" s="47"/>
      <c r="O62" s="47"/>
      <c r="P62" s="61"/>
      <c r="Q62" s="56"/>
      <c r="R62" s="47"/>
      <c r="S62" s="56"/>
      <c r="T62" s="47"/>
      <c r="U62" s="47"/>
      <c r="V62" s="47"/>
      <c r="W62" s="47"/>
      <c r="X62" s="51" t="str">
        <f>IFERROR(IF(AVERAGE(O62,Q62,S62,U62,W62)&gt;=80,"conforme","não conforme")," ")</f>
        <v xml:space="preserve"> </v>
      </c>
    </row>
    <row r="63" spans="1:24" x14ac:dyDescent="0.25">
      <c r="A63" s="47" t="s">
        <v>3</v>
      </c>
      <c r="B63" s="47" t="s">
        <v>642</v>
      </c>
      <c r="C63" s="51">
        <f>COUNTIF(GestorPCD_2019!$E$4:$E$281,OUTORGADOS!B63)</f>
        <v>0</v>
      </c>
      <c r="D63" t="s">
        <v>181</v>
      </c>
      <c r="E63" s="49"/>
      <c r="F63" s="47"/>
      <c r="G63" s="47"/>
      <c r="H63" t="s">
        <v>180</v>
      </c>
      <c r="I63" t="s">
        <v>643</v>
      </c>
      <c r="J63" s="52" t="e">
        <f>VLOOKUP(B63,'[1]BD-SIGEL'!$C:$D,2,FALSE)</f>
        <v>#N/A</v>
      </c>
      <c r="K63" s="51">
        <f t="shared" si="0"/>
        <v>1</v>
      </c>
      <c r="L63" s="51">
        <f t="shared" si="2"/>
        <v>0</v>
      </c>
      <c r="M63" s="51" t="str">
        <f t="shared" si="1"/>
        <v>não conforme</v>
      </c>
      <c r="N63" s="47"/>
      <c r="O63" s="47"/>
      <c r="P63" s="61"/>
      <c r="Q63" s="56"/>
      <c r="R63" s="47"/>
      <c r="S63" s="56"/>
      <c r="T63" s="47"/>
      <c r="U63" s="47"/>
      <c r="V63" s="47"/>
      <c r="W63" s="47"/>
      <c r="X63" s="51" t="str">
        <f t="shared" si="5"/>
        <v xml:space="preserve"> </v>
      </c>
    </row>
    <row r="64" spans="1:24" x14ac:dyDescent="0.25">
      <c r="A64" s="47" t="s">
        <v>49</v>
      </c>
      <c r="B64" s="47" t="s">
        <v>63</v>
      </c>
      <c r="C64" s="51">
        <f>COUNTIF(GestorPCD_2019!$E$4:$E$281,OUTORGADOS!B64)</f>
        <v>0</v>
      </c>
      <c r="D64" s="48" t="s">
        <v>644</v>
      </c>
      <c r="E64" s="49">
        <v>-27.783333333333299</v>
      </c>
      <c r="F64" s="49">
        <v>-51.366666666666703</v>
      </c>
      <c r="G64" s="50">
        <v>380500027</v>
      </c>
      <c r="H64" s="50"/>
      <c r="I64" s="51" t="s">
        <v>645</v>
      </c>
      <c r="J64" s="52" t="str">
        <f>VLOOKUP(B64,'[1]BD-SIGEL'!$C:$D,2,FALSE)</f>
        <v>Operação</v>
      </c>
      <c r="K64" s="51">
        <f t="shared" si="0"/>
        <v>4</v>
      </c>
      <c r="L64" s="51">
        <f t="shared" si="2"/>
        <v>0</v>
      </c>
      <c r="M64" s="51" t="str">
        <f t="shared" si="1"/>
        <v>não conforme</v>
      </c>
      <c r="N64" s="47"/>
      <c r="O64"/>
      <c r="P64" s="1"/>
      <c r="Q64" s="58"/>
      <c r="R64"/>
      <c r="S64" s="58"/>
      <c r="T64" s="47"/>
      <c r="U64" s="53"/>
      <c r="V64" s="47"/>
      <c r="W64" s="53"/>
      <c r="X64" s="51" t="str">
        <f t="shared" si="5"/>
        <v xml:space="preserve"> </v>
      </c>
    </row>
    <row r="65" spans="1:24" x14ac:dyDescent="0.25">
      <c r="A65" s="47" t="s">
        <v>49</v>
      </c>
      <c r="B65" s="47" t="s">
        <v>52</v>
      </c>
      <c r="C65" s="51">
        <f>COUNTIF(GestorPCD_2019!$E$4:$E$281,OUTORGADOS!B65)</f>
        <v>0</v>
      </c>
      <c r="D65" s="48" t="s">
        <v>646</v>
      </c>
      <c r="E65" s="49">
        <v>-28.753186326000002</v>
      </c>
      <c r="F65" s="49">
        <v>-50.833929678200001</v>
      </c>
      <c r="G65" s="50">
        <v>2820500034</v>
      </c>
      <c r="H65" s="50"/>
      <c r="I65" s="51" t="s">
        <v>647</v>
      </c>
      <c r="J65" s="52" t="str">
        <f>VLOOKUP(B65,'[1]BD-SIGEL'!$C:$D,2,FALSE)</f>
        <v>Operação</v>
      </c>
      <c r="K65" s="51">
        <f t="shared" si="0"/>
        <v>4</v>
      </c>
      <c r="L65" s="51">
        <f t="shared" si="2"/>
        <v>0</v>
      </c>
      <c r="M65" s="51" t="str">
        <f t="shared" si="1"/>
        <v>não conforme</v>
      </c>
      <c r="N65" s="47"/>
      <c r="O65" s="47"/>
      <c r="P65" s="61"/>
      <c r="Q65" s="56"/>
      <c r="R65" s="47"/>
      <c r="S65" s="56"/>
      <c r="T65" s="47"/>
      <c r="U65" s="47"/>
      <c r="V65" s="47"/>
      <c r="W65" s="47"/>
      <c r="X65" s="51" t="str">
        <f t="shared" si="5"/>
        <v xml:space="preserve"> </v>
      </c>
    </row>
    <row r="66" spans="1:24" x14ac:dyDescent="0.25">
      <c r="A66" s="47" t="s">
        <v>49</v>
      </c>
      <c r="B66" s="47" t="s">
        <v>50</v>
      </c>
      <c r="C66" s="51">
        <f>COUNTIF(GestorPCD_2019!$E$4:$E$281,OUTORGADOS!B66)</f>
        <v>4</v>
      </c>
      <c r="D66" s="48" t="s">
        <v>646</v>
      </c>
      <c r="E66" s="49">
        <v>-28.817080129099999</v>
      </c>
      <c r="F66" s="49">
        <v>-51.8333779799</v>
      </c>
      <c r="G66" s="50">
        <v>2830500037</v>
      </c>
      <c r="H66" s="50"/>
      <c r="I66" s="51" t="s">
        <v>648</v>
      </c>
      <c r="J66" s="52" t="str">
        <f>VLOOKUP(B66,'[1]BD-SIGEL'!$C:$D,2,FALSE)</f>
        <v>Operação</v>
      </c>
      <c r="K66" s="51">
        <f t="shared" ref="K66:K129" si="6">IF(A66="CGH",1,4)</f>
        <v>4</v>
      </c>
      <c r="L66" s="51">
        <f t="shared" si="2"/>
        <v>4</v>
      </c>
      <c r="M66" s="51" t="str">
        <f t="shared" ref="M66:M129" si="7">IF(L66&gt;=K66,"conforme","não conforme")</f>
        <v>conforme</v>
      </c>
      <c r="N66" s="51">
        <v>1</v>
      </c>
      <c r="O66" s="56">
        <f>AVERAGE(GestorPCD_2019!K9:V9)</f>
        <v>90.833333333333329</v>
      </c>
      <c r="P66" s="50">
        <v>2</v>
      </c>
      <c r="Q66" s="56">
        <f>AVERAGE(GestorPCD_2019!K8:V8,GestorPCD_2019!K10:V10)</f>
        <v>91.833333333333329</v>
      </c>
      <c r="R66" s="51">
        <v>1</v>
      </c>
      <c r="S66" s="56">
        <f>AVERAGE(GestorPCD_2019!K11:V11)</f>
        <v>92.833333333333329</v>
      </c>
      <c r="T66" s="47"/>
      <c r="U66" s="47"/>
      <c r="V66" s="47"/>
      <c r="W66" s="47"/>
      <c r="X66" s="51" t="str">
        <f t="shared" si="5"/>
        <v>conforme</v>
      </c>
    </row>
    <row r="67" spans="1:24" x14ac:dyDescent="0.25">
      <c r="A67" s="47" t="s">
        <v>49</v>
      </c>
      <c r="B67" s="47" t="s">
        <v>68</v>
      </c>
      <c r="C67" s="51">
        <f>COUNTIF(GestorPCD_2019!$E$4:$E$281,OUTORGADOS!B67)</f>
        <v>0</v>
      </c>
      <c r="D67" s="48" t="s">
        <v>649</v>
      </c>
      <c r="E67" s="49">
        <v>-27.533486309000001</v>
      </c>
      <c r="F67" s="49">
        <v>-53.130011121999999</v>
      </c>
      <c r="G67" s="50">
        <v>3140500078</v>
      </c>
      <c r="H67" s="50"/>
      <c r="I67" s="51" t="s">
        <v>650</v>
      </c>
      <c r="J67" s="52" t="str">
        <f>VLOOKUP(B67,'[1]BD-SIGEL'!$C:$D,2,FALSE)</f>
        <v>Construção não iniciada</v>
      </c>
      <c r="K67" s="51">
        <f t="shared" si="6"/>
        <v>4</v>
      </c>
      <c r="L67" s="51">
        <f t="shared" ref="L67:L130" si="8">SUM(N67,P67,R67,T67,V67)</f>
        <v>0</v>
      </c>
      <c r="M67" s="51" t="str">
        <f t="shared" si="7"/>
        <v>não conforme</v>
      </c>
      <c r="N67" s="47"/>
      <c r="O67" s="47"/>
      <c r="P67" s="61"/>
      <c r="Q67" s="56"/>
      <c r="R67" s="47"/>
      <c r="S67" s="56"/>
      <c r="T67" s="47"/>
      <c r="U67" s="47"/>
      <c r="V67" s="47"/>
      <c r="W67" s="47"/>
      <c r="X67" s="51" t="str">
        <f t="shared" si="5"/>
        <v xml:space="preserve"> </v>
      </c>
    </row>
    <row r="68" spans="1:24" x14ac:dyDescent="0.25">
      <c r="A68" s="47" t="s">
        <v>49</v>
      </c>
      <c r="B68" s="47" t="s">
        <v>70</v>
      </c>
      <c r="C68" s="51">
        <f>COUNTIF(GestorPCD_2019!$E$4:$E$281,OUTORGADOS!B68)</f>
        <v>0</v>
      </c>
      <c r="D68" s="48" t="s">
        <v>649</v>
      </c>
      <c r="E68" s="49">
        <v>-27.500297689300002</v>
      </c>
      <c r="F68" s="49">
        <v>-53.155016163399999</v>
      </c>
      <c r="G68" s="50">
        <v>3150500070</v>
      </c>
      <c r="H68" s="50"/>
      <c r="I68" s="51" t="s">
        <v>651</v>
      </c>
      <c r="J68" s="52" t="str">
        <f>VLOOKUP(B68,'[1]BD-SIGEL'!$C:$D,2,FALSE)</f>
        <v>Construção não iniciada</v>
      </c>
      <c r="K68" s="51">
        <f t="shared" si="6"/>
        <v>4</v>
      </c>
      <c r="L68" s="51">
        <f t="shared" si="8"/>
        <v>0</v>
      </c>
      <c r="M68" s="51" t="str">
        <f t="shared" si="7"/>
        <v>não conforme</v>
      </c>
      <c r="N68" s="47"/>
      <c r="O68" s="47"/>
      <c r="P68" s="61"/>
      <c r="Q68" s="56"/>
      <c r="R68" s="47"/>
      <c r="S68" s="56"/>
      <c r="T68" s="47"/>
      <c r="U68" s="47"/>
      <c r="V68" s="47"/>
      <c r="W68" s="47"/>
      <c r="X68" s="51" t="str">
        <f t="shared" ref="X68:X131" si="9">IFERROR(IF(AVERAGE(O68,Q68,S68,U68,W68)&gt;=80,"conforme","não conforme")," ")</f>
        <v xml:space="preserve"> </v>
      </c>
    </row>
    <row r="69" spans="1:24" x14ac:dyDescent="0.25">
      <c r="A69" s="47" t="s">
        <v>49</v>
      </c>
      <c r="B69" s="47" t="s">
        <v>652</v>
      </c>
      <c r="C69" s="51">
        <f>COUNTIF(GestorPCD_2019!$E$4:$E$281,OUTORGADOS!B69)</f>
        <v>0</v>
      </c>
      <c r="D69" s="48" t="s">
        <v>561</v>
      </c>
      <c r="E69" s="49">
        <v>-28.245200000000001</v>
      </c>
      <c r="F69" s="49">
        <v>-53.414400000000001</v>
      </c>
      <c r="G69" s="50">
        <v>4150500141</v>
      </c>
      <c r="H69" s="50"/>
      <c r="I69" s="51" t="s">
        <v>562</v>
      </c>
      <c r="J69" s="52" t="e">
        <f>VLOOKUP(B69,'[1]BD-SIGEL'!$C:$D,2,FALSE)</f>
        <v>#N/A</v>
      </c>
      <c r="K69" s="51">
        <f t="shared" si="6"/>
        <v>4</v>
      </c>
      <c r="L69" s="51">
        <f t="shared" si="8"/>
        <v>0</v>
      </c>
      <c r="M69" s="51" t="str">
        <f t="shared" si="7"/>
        <v>não conforme</v>
      </c>
      <c r="N69" s="47"/>
      <c r="O69" s="47"/>
      <c r="P69" s="61"/>
      <c r="Q69" s="56"/>
      <c r="R69" s="47"/>
      <c r="S69" s="56"/>
      <c r="T69" s="47"/>
      <c r="U69" s="47"/>
      <c r="V69" s="47"/>
      <c r="W69" s="47"/>
      <c r="X69" s="51" t="str">
        <f t="shared" si="9"/>
        <v xml:space="preserve"> </v>
      </c>
    </row>
    <row r="70" spans="1:24" x14ac:dyDescent="0.25">
      <c r="A70" s="47" t="s">
        <v>49</v>
      </c>
      <c r="B70" s="47" t="s">
        <v>653</v>
      </c>
      <c r="C70" s="51">
        <f>COUNTIF(GestorPCD_2019!$E$4:$E$281,OUTORGADOS!B70)</f>
        <v>0</v>
      </c>
      <c r="D70" s="48" t="s">
        <v>516</v>
      </c>
      <c r="E70" s="49">
        <v>-28.224699999999999</v>
      </c>
      <c r="F70" s="49">
        <v>-53.565600000000003</v>
      </c>
      <c r="G70" s="50">
        <v>8420567106</v>
      </c>
      <c r="H70" s="50"/>
      <c r="I70" s="51" t="s">
        <v>654</v>
      </c>
      <c r="J70" s="52" t="str">
        <f>VLOOKUP(B70,'[1]BD-SIGEL'!$C:$D,2,FALSE)</f>
        <v>Eixo Inventariado</v>
      </c>
      <c r="K70" s="51">
        <f t="shared" si="6"/>
        <v>4</v>
      </c>
      <c r="L70" s="51">
        <f t="shared" si="8"/>
        <v>0</v>
      </c>
      <c r="M70" s="51" t="str">
        <f t="shared" si="7"/>
        <v>não conforme</v>
      </c>
      <c r="N70" s="47"/>
      <c r="O70" s="47"/>
      <c r="P70" s="61"/>
      <c r="Q70" s="56"/>
      <c r="R70" s="47"/>
      <c r="S70" s="56"/>
      <c r="T70" s="47"/>
      <c r="U70" s="47"/>
      <c r="V70" s="47"/>
      <c r="W70" s="47"/>
      <c r="X70" s="51" t="str">
        <f t="shared" si="9"/>
        <v xml:space="preserve"> </v>
      </c>
    </row>
    <row r="71" spans="1:24" x14ac:dyDescent="0.25">
      <c r="A71" s="47" t="s">
        <v>49</v>
      </c>
      <c r="B71" s="47" t="s">
        <v>8</v>
      </c>
      <c r="C71" s="51">
        <f>COUNTIF(GestorPCD_2019!$E$4:$E$281,OUTORGADOS!B71)</f>
        <v>0</v>
      </c>
      <c r="D71" s="48" t="s">
        <v>655</v>
      </c>
      <c r="E71" s="49">
        <v>-29.2013888888889</v>
      </c>
      <c r="F71" s="49">
        <v>-51.087499999999999</v>
      </c>
      <c r="G71" s="50">
        <v>9700500085</v>
      </c>
      <c r="H71" s="50"/>
      <c r="I71" s="51" t="s">
        <v>656</v>
      </c>
      <c r="J71" s="52" t="str">
        <f>VLOOKUP(B71,'[1]BD-SIGEL'!$C:$D,2,FALSE)</f>
        <v>PB Aceito</v>
      </c>
      <c r="K71" s="51">
        <f t="shared" si="6"/>
        <v>4</v>
      </c>
      <c r="L71" s="51">
        <f t="shared" si="8"/>
        <v>0</v>
      </c>
      <c r="M71" s="51" t="str">
        <f t="shared" si="7"/>
        <v>não conforme</v>
      </c>
      <c r="N71" s="47"/>
      <c r="O71" s="47"/>
      <c r="P71" s="61"/>
      <c r="Q71" s="56"/>
      <c r="R71" s="47"/>
      <c r="S71" s="56"/>
      <c r="T71" s="47"/>
      <c r="U71" s="47"/>
      <c r="V71" s="47"/>
      <c r="W71" s="47"/>
      <c r="X71" s="51" t="str">
        <f t="shared" si="9"/>
        <v xml:space="preserve"> </v>
      </c>
    </row>
    <row r="72" spans="1:24" x14ac:dyDescent="0.25">
      <c r="A72" s="47" t="s">
        <v>49</v>
      </c>
      <c r="B72" s="47" t="s">
        <v>657</v>
      </c>
      <c r="C72" s="51">
        <f>COUNTIF(GestorPCD_2019!$E$4:$E$281,OUTORGADOS!B72)</f>
        <v>0</v>
      </c>
      <c r="D72" s="48" t="s">
        <v>172</v>
      </c>
      <c r="E72" s="49">
        <v>-28.702770000000001</v>
      </c>
      <c r="F72" s="49">
        <v>-51.847700000000003</v>
      </c>
      <c r="G72" s="50">
        <v>17060500187</v>
      </c>
      <c r="H72" s="50"/>
      <c r="I72" s="51" t="s">
        <v>574</v>
      </c>
      <c r="J72" s="52" t="e">
        <f>VLOOKUP(B72,'[1]BD-SIGEL'!$C:$D,2,FALSE)</f>
        <v>#N/A</v>
      </c>
      <c r="K72" s="51">
        <f t="shared" si="6"/>
        <v>4</v>
      </c>
      <c r="L72" s="51">
        <f t="shared" si="8"/>
        <v>0</v>
      </c>
      <c r="M72" s="51" t="str">
        <f t="shared" si="7"/>
        <v>não conforme</v>
      </c>
      <c r="N72" s="47"/>
      <c r="O72" s="47"/>
      <c r="P72" s="61"/>
      <c r="Q72" s="56"/>
      <c r="R72" s="47"/>
      <c r="S72" s="56"/>
      <c r="T72" s="47"/>
      <c r="U72" s="47"/>
      <c r="V72" s="47"/>
      <c r="W72" s="47"/>
      <c r="X72" s="51" t="str">
        <f t="shared" si="9"/>
        <v xml:space="preserve"> </v>
      </c>
    </row>
    <row r="73" spans="1:24" x14ac:dyDescent="0.25">
      <c r="A73" s="47" t="s">
        <v>49</v>
      </c>
      <c r="B73" s="47" t="s">
        <v>54</v>
      </c>
      <c r="C73" s="51">
        <f>COUNTIF(GestorPCD_2019!$E$4:$E$281,OUTORGADOS!B73)</f>
        <v>0</v>
      </c>
      <c r="D73" s="48" t="s">
        <v>658</v>
      </c>
      <c r="E73" s="49">
        <v>-28.707358450499999</v>
      </c>
      <c r="F73" s="49">
        <v>-51.850043976199998</v>
      </c>
      <c r="G73" s="50">
        <v>17710500003</v>
      </c>
      <c r="H73" s="50"/>
      <c r="I73" s="51" t="s">
        <v>659</v>
      </c>
      <c r="J73" s="52" t="str">
        <f>VLOOKUP(B73,'[1]BD-SIGEL'!$C:$D,2,FALSE)</f>
        <v>Operação</v>
      </c>
      <c r="K73" s="51">
        <f t="shared" si="6"/>
        <v>4</v>
      </c>
      <c r="L73" s="51">
        <f t="shared" si="8"/>
        <v>0</v>
      </c>
      <c r="M73" s="51" t="str">
        <f t="shared" si="7"/>
        <v>não conforme</v>
      </c>
      <c r="N73" s="47"/>
      <c r="O73" s="47"/>
      <c r="P73" s="61"/>
      <c r="Q73" s="56"/>
      <c r="R73" s="47"/>
      <c r="S73" s="56"/>
      <c r="T73" s="47"/>
      <c r="U73" s="47"/>
      <c r="V73" s="47"/>
      <c r="W73" s="47"/>
      <c r="X73" s="51" t="str">
        <f t="shared" si="9"/>
        <v xml:space="preserve"> </v>
      </c>
    </row>
    <row r="74" spans="1:24" x14ac:dyDescent="0.25">
      <c r="A74" s="47" t="s">
        <v>49</v>
      </c>
      <c r="B74" s="47" t="s">
        <v>83</v>
      </c>
      <c r="C74" s="51">
        <f>COUNTIF(GestorPCD_2019!$E$4:$E$281,OUTORGADOS!B74)</f>
        <v>4</v>
      </c>
      <c r="D74" s="48" t="s">
        <v>660</v>
      </c>
      <c r="E74" s="49">
        <v>-28.311905452400001</v>
      </c>
      <c r="F74" s="49">
        <v>-53.895480883200001</v>
      </c>
      <c r="G74" s="50">
        <v>18550567090</v>
      </c>
      <c r="H74" s="50"/>
      <c r="I74" s="51" t="s">
        <v>661</v>
      </c>
      <c r="J74" s="52" t="str">
        <f>VLOOKUP(B74,'[1]BD-SIGEL'!$C:$D,2,FALSE)</f>
        <v>Operação</v>
      </c>
      <c r="K74" s="51">
        <f t="shared" si="6"/>
        <v>4</v>
      </c>
      <c r="L74" s="51">
        <f t="shared" si="8"/>
        <v>4</v>
      </c>
      <c r="M74" s="51" t="str">
        <f t="shared" si="7"/>
        <v>conforme</v>
      </c>
      <c r="N74" s="51">
        <v>1</v>
      </c>
      <c r="O74" s="56">
        <f>AVERAGE(GestorPCD_2019!K247:V247)</f>
        <v>44.083333333333336</v>
      </c>
      <c r="P74" s="50">
        <v>2</v>
      </c>
      <c r="Q74" s="56">
        <f>AVERAGE(GestorPCD_2019!K244:V244,GestorPCD_2019!K245:V245)</f>
        <v>61.625</v>
      </c>
      <c r="R74" s="51">
        <v>1</v>
      </c>
      <c r="S74" s="56">
        <f>AVERAGE(GestorPCD_2019!K246:V246)</f>
        <v>44.083333333333336</v>
      </c>
      <c r="T74" s="47"/>
      <c r="U74" s="47"/>
      <c r="V74" s="47"/>
      <c r="W74" s="47"/>
      <c r="X74" s="51" t="str">
        <f t="shared" si="9"/>
        <v>não conforme</v>
      </c>
    </row>
    <row r="75" spans="1:24" x14ac:dyDescent="0.25">
      <c r="A75" s="47" t="s">
        <v>49</v>
      </c>
      <c r="B75" s="47" t="s">
        <v>662</v>
      </c>
      <c r="C75" s="51">
        <f>COUNTIF(GestorPCD_2019!$E$4:$E$281,OUTORGADOS!B75)</f>
        <v>0</v>
      </c>
      <c r="D75" s="48" t="s">
        <v>531</v>
      </c>
      <c r="E75" s="49">
        <v>-28.8552</v>
      </c>
      <c r="F75" s="49">
        <v>-52.678800000000003</v>
      </c>
      <c r="G75" s="50">
        <v>18550567103</v>
      </c>
      <c r="H75" s="50"/>
      <c r="I75" s="51" t="s">
        <v>663</v>
      </c>
      <c r="J75" s="52" t="e">
        <f>VLOOKUP(B75,'[1]BD-SIGEL'!$C:$D,2,FALSE)</f>
        <v>#N/A</v>
      </c>
      <c r="K75" s="51">
        <f t="shared" si="6"/>
        <v>4</v>
      </c>
      <c r="L75" s="51">
        <f t="shared" si="8"/>
        <v>0</v>
      </c>
      <c r="M75" s="51" t="str">
        <f t="shared" si="7"/>
        <v>não conforme</v>
      </c>
      <c r="N75" s="47"/>
      <c r="O75" s="47"/>
      <c r="P75" s="61"/>
      <c r="Q75" s="56"/>
      <c r="R75" s="47"/>
      <c r="S75" s="56"/>
      <c r="T75" s="47"/>
      <c r="U75" s="47"/>
      <c r="V75" s="47"/>
      <c r="W75" s="47"/>
      <c r="X75" s="51" t="str">
        <f t="shared" si="9"/>
        <v xml:space="preserve"> </v>
      </c>
    </row>
    <row r="76" spans="1:24" x14ac:dyDescent="0.25">
      <c r="A76" s="47" t="s">
        <v>49</v>
      </c>
      <c r="B76" s="47" t="s">
        <v>10</v>
      </c>
      <c r="C76" s="51">
        <f>COUNTIF(GestorPCD_2019!$E$4:$E$281,OUTORGADOS!B76)</f>
        <v>4</v>
      </c>
      <c r="D76" s="48" t="s">
        <v>664</v>
      </c>
      <c r="E76" s="49">
        <v>-29.0370855237</v>
      </c>
      <c r="F76" s="49">
        <v>-51.093616640299999</v>
      </c>
      <c r="G76" s="50">
        <v>23640500039</v>
      </c>
      <c r="H76" s="50"/>
      <c r="I76" s="51" t="s">
        <v>665</v>
      </c>
      <c r="J76" s="52" t="str">
        <f>VLOOKUP(B76,'[1]BD-SIGEL'!$C:$D,2,FALSE)</f>
        <v>Operação</v>
      </c>
      <c r="K76" s="51">
        <f t="shared" si="6"/>
        <v>4</v>
      </c>
      <c r="L76" s="51">
        <f t="shared" si="8"/>
        <v>4</v>
      </c>
      <c r="M76" s="51" t="str">
        <f t="shared" si="7"/>
        <v>conforme</v>
      </c>
      <c r="N76" s="51">
        <v>1</v>
      </c>
      <c r="O76" s="56">
        <f>AVERAGE(GestorPCD_2019!K243:V243)</f>
        <v>8.9166666666666661</v>
      </c>
      <c r="P76" s="50">
        <v>2</v>
      </c>
      <c r="Q76" s="56">
        <f>AVERAGE(GestorPCD_2019!K240:V240,GestorPCD_2019!K242:V242)</f>
        <v>8.2083333333333339</v>
      </c>
      <c r="R76" s="51">
        <v>1</v>
      </c>
      <c r="S76" s="56">
        <f>AVERAGE(GestorPCD_2019!K241:V241)</f>
        <v>7.5</v>
      </c>
      <c r="T76" s="47"/>
      <c r="U76" s="47"/>
      <c r="V76" s="47"/>
      <c r="W76" s="47"/>
      <c r="X76" s="51" t="str">
        <f t="shared" si="9"/>
        <v>não conforme</v>
      </c>
    </row>
    <row r="77" spans="1:24" x14ac:dyDescent="0.25">
      <c r="A77" s="47" t="s">
        <v>49</v>
      </c>
      <c r="B77" s="47" t="s">
        <v>67</v>
      </c>
      <c r="C77" s="51">
        <f>COUNTIF(GestorPCD_2019!$E$4:$E$281,OUTORGADOS!B77)</f>
        <v>10</v>
      </c>
      <c r="D77" s="48" t="s">
        <v>666</v>
      </c>
      <c r="E77" s="49">
        <v>-28.302499999999998</v>
      </c>
      <c r="F77" s="49">
        <v>-53.882222222222197</v>
      </c>
      <c r="G77" s="50">
        <v>28640500994</v>
      </c>
      <c r="H77" s="50"/>
      <c r="I77" s="51" t="s">
        <v>667</v>
      </c>
      <c r="J77" s="52" t="e">
        <f>VLOOKUP(B77,'[1]BD-SIGEL'!$C:$D,2,FALSE)</f>
        <v>#N/A</v>
      </c>
      <c r="K77" s="51">
        <f t="shared" si="6"/>
        <v>4</v>
      </c>
      <c r="L77" s="51">
        <f t="shared" si="8"/>
        <v>10</v>
      </c>
      <c r="M77" s="51" t="str">
        <f t="shared" si="7"/>
        <v>conforme</v>
      </c>
      <c r="N77" s="51">
        <v>3</v>
      </c>
      <c r="O77" s="56">
        <f>AVERAGE(GestorPCD_2019!K182:V182,GestorPCD_2019!K186:V186,GestorPCD_2019!K189:V189)</f>
        <v>67.027777777777771</v>
      </c>
      <c r="P77" s="50">
        <v>4</v>
      </c>
      <c r="Q77" s="56">
        <f>AVERAGE(GestorPCD_2019!K180:V180,GestorPCD_2019!K183:V184,GestorPCD_2019!K187:V187)</f>
        <v>68.395833333333329</v>
      </c>
      <c r="R77" s="51">
        <v>3</v>
      </c>
      <c r="S77" s="56">
        <f>AVERAGE(GestorPCD_2019!K181:V181,GestorPCD_2019!K185:V185,GestorPCD_2019!K188:V188)</f>
        <v>67.027777777777771</v>
      </c>
      <c r="T77" s="47"/>
      <c r="U77" s="47"/>
      <c r="V77" s="47"/>
      <c r="W77" s="47"/>
      <c r="X77" s="51" t="str">
        <f t="shared" si="9"/>
        <v>não conforme</v>
      </c>
    </row>
    <row r="78" spans="1:24" x14ac:dyDescent="0.25">
      <c r="A78" s="47" t="s">
        <v>49</v>
      </c>
      <c r="B78" s="47" t="s">
        <v>668</v>
      </c>
      <c r="C78" s="51">
        <f>COUNTIF(GestorPCD_2019!$E$4:$E$281,OUTORGADOS!B78)</f>
        <v>6</v>
      </c>
      <c r="D78" s="48" t="s">
        <v>568</v>
      </c>
      <c r="E78" s="49">
        <v>-29.0604534</v>
      </c>
      <c r="F78" s="49">
        <v>-52.283133100000001</v>
      </c>
      <c r="G78" s="50">
        <v>30160500070</v>
      </c>
      <c r="H78" s="50"/>
      <c r="I78" s="51" t="s">
        <v>669</v>
      </c>
      <c r="J78" s="52" t="str">
        <f>VLOOKUP(B78,'[1]BD-SIGEL'!$C:$D,2,FALSE)</f>
        <v>Operação</v>
      </c>
      <c r="K78" s="51">
        <f t="shared" si="6"/>
        <v>4</v>
      </c>
      <c r="L78" s="51">
        <f t="shared" si="8"/>
        <v>6</v>
      </c>
      <c r="M78" s="51" t="str">
        <f t="shared" si="7"/>
        <v>conforme</v>
      </c>
      <c r="N78" s="51">
        <v>1</v>
      </c>
      <c r="O78" s="56">
        <f>AVERAGE(GestorPCD_2019!K253:V253)</f>
        <v>94.916666666666671</v>
      </c>
      <c r="P78" s="50">
        <v>3</v>
      </c>
      <c r="Q78" s="56">
        <f>AVERAGE(GestorPCD_2019!K248:V248,GestorPCD_2019!K249:V249,GestorPCD_2019!K251:V251)</f>
        <v>85.5</v>
      </c>
      <c r="R78" s="51">
        <v>2</v>
      </c>
      <c r="S78" s="56">
        <f>AVERAGE(GestorPCD_2019!K250:V250,GestorPCD_2019!K252:V252)</f>
        <v>84.166666666666671</v>
      </c>
      <c r="T78" s="47"/>
      <c r="U78" s="47"/>
      <c r="V78" s="47"/>
      <c r="W78" s="47"/>
      <c r="X78" s="51" t="str">
        <f t="shared" si="9"/>
        <v>conforme</v>
      </c>
    </row>
    <row r="79" spans="1:24" x14ac:dyDescent="0.25">
      <c r="A79" s="47" t="s">
        <v>49</v>
      </c>
      <c r="B79" s="47" t="s">
        <v>57</v>
      </c>
      <c r="C79" s="51">
        <f>COUNTIF(GestorPCD_2019!$E$4:$E$281,OUTORGADOS!B79)</f>
        <v>8</v>
      </c>
      <c r="D79" s="48" t="s">
        <v>670</v>
      </c>
      <c r="E79" s="49">
        <v>-29.019903015000001</v>
      </c>
      <c r="F79" s="49">
        <v>-50.733419470999998</v>
      </c>
      <c r="G79" s="50">
        <v>30240500077</v>
      </c>
      <c r="H79" s="50"/>
      <c r="I79" s="51" t="s">
        <v>671</v>
      </c>
      <c r="J79" s="52" t="str">
        <f>VLOOKUP(B79,'[1]BD-SIGEL'!$C:$D,2,FALSE)</f>
        <v>Operação</v>
      </c>
      <c r="K79" s="51">
        <f t="shared" si="6"/>
        <v>4</v>
      </c>
      <c r="L79" s="51">
        <f t="shared" si="8"/>
        <v>8</v>
      </c>
      <c r="M79" s="51" t="str">
        <f t="shared" si="7"/>
        <v>conforme</v>
      </c>
      <c r="N79" s="51">
        <v>1</v>
      </c>
      <c r="O79" s="56">
        <f>AVERAGE(GestorPCD_2019!K51:V51)</f>
        <v>91.75</v>
      </c>
      <c r="P79" s="50">
        <v>4</v>
      </c>
      <c r="Q79" s="56">
        <f>AVERAGE(GestorPCD_2019!K48:V48,GestorPCD_2019!K50:V50,GestorPCD_2019!K52:V52,GestorPCD_2019!K54:V54)</f>
        <v>91.6875</v>
      </c>
      <c r="R79" s="51">
        <v>3</v>
      </c>
      <c r="S79" s="56">
        <f>AVERAGE(GestorPCD_2019!K49:V49,GestorPCD_2019!K53:V53,GestorPCD_2019!K55:V55)</f>
        <v>91.666666666666671</v>
      </c>
      <c r="T79" s="47"/>
      <c r="U79" s="47"/>
      <c r="V79" s="47"/>
      <c r="W79" s="47"/>
      <c r="X79" s="51" t="str">
        <f t="shared" si="9"/>
        <v>conforme</v>
      </c>
    </row>
    <row r="80" spans="1:24" x14ac:dyDescent="0.25">
      <c r="A80" s="47" t="s">
        <v>49</v>
      </c>
      <c r="B80" s="47" t="s">
        <v>61</v>
      </c>
      <c r="C80" s="51">
        <f>COUNTIF(GestorPCD_2019!$E$4:$E$281,OUTORGADOS!B80)</f>
        <v>10</v>
      </c>
      <c r="D80" s="48" t="s">
        <v>672</v>
      </c>
      <c r="E80" s="49">
        <v>-29.120277777777801</v>
      </c>
      <c r="F80" s="49">
        <v>-53.357500000000002</v>
      </c>
      <c r="G80" s="50">
        <v>31370500032</v>
      </c>
      <c r="H80" s="50"/>
      <c r="I80" s="51" t="s">
        <v>673</v>
      </c>
      <c r="J80" s="52" t="str">
        <f>VLOOKUP(B80,'[1]BD-SIGEL'!$C:$D,2,FALSE)</f>
        <v>Operação</v>
      </c>
      <c r="K80" s="51">
        <f t="shared" si="6"/>
        <v>4</v>
      </c>
      <c r="L80" s="51">
        <f t="shared" si="8"/>
        <v>10</v>
      </c>
      <c r="M80" s="51" t="str">
        <f t="shared" si="7"/>
        <v>conforme</v>
      </c>
      <c r="N80" s="51">
        <v>3</v>
      </c>
      <c r="O80" s="56">
        <f>AVERAGE(GestorPCD_2019!K96:V96,GestorPCD_2019!K99:V99,GestorPCD_2019!K103:V103)</f>
        <v>96.222222222222229</v>
      </c>
      <c r="P80" s="50">
        <v>4</v>
      </c>
      <c r="Q80" s="56">
        <f>AVERAGE(GestorPCD_2019!K94:V94,GestorPCD_2019!K97:V97,GestorPCD_2019!K100:V101)</f>
        <v>94.104166666666671</v>
      </c>
      <c r="R80" s="51">
        <v>3</v>
      </c>
      <c r="S80" s="56">
        <f>AVERAGE(GestorPCD_2019!K95:V95,GestorPCD_2019!K98:V98,GestorPCD_2019!K102:V102)</f>
        <v>96.222222222222229</v>
      </c>
      <c r="T80" s="47"/>
      <c r="U80" s="47"/>
      <c r="V80" s="47"/>
      <c r="W80" s="47"/>
      <c r="X80" s="51" t="str">
        <f t="shared" si="9"/>
        <v>conforme</v>
      </c>
    </row>
    <row r="81" spans="1:24" x14ac:dyDescent="0.25">
      <c r="A81" s="47" t="s">
        <v>49</v>
      </c>
      <c r="B81" s="47" t="s">
        <v>92</v>
      </c>
      <c r="C81" s="51">
        <f>COUNTIF(GestorPCD_2019!$E$4:$E$281,OUTORGADOS!B81)</f>
        <v>4</v>
      </c>
      <c r="D81" s="48" t="s">
        <v>674</v>
      </c>
      <c r="E81" s="49">
        <v>-27.545277777777802</v>
      </c>
      <c r="F81" s="49">
        <v>-53.805277777777803</v>
      </c>
      <c r="G81" s="50">
        <v>31410500038</v>
      </c>
      <c r="H81" s="50"/>
      <c r="I81" s="51" t="s">
        <v>675</v>
      </c>
      <c r="J81" s="52" t="str">
        <f>VLOOKUP(B81,'[1]BD-SIGEL'!$C:$D,2,FALSE)</f>
        <v>Operação</v>
      </c>
      <c r="K81" s="51">
        <f t="shared" si="6"/>
        <v>4</v>
      </c>
      <c r="L81" s="51">
        <f t="shared" si="8"/>
        <v>4</v>
      </c>
      <c r="M81" s="51" t="str">
        <f t="shared" si="7"/>
        <v>conforme</v>
      </c>
      <c r="N81" s="51">
        <v>1</v>
      </c>
      <c r="O81" s="56">
        <f>AVERAGE(GestorPCD_2019!K281:V281)</f>
        <v>97.333333333333329</v>
      </c>
      <c r="P81" s="50">
        <v>2</v>
      </c>
      <c r="Q81" s="56">
        <f>AVERAGE(GestorPCD_2019!K278:V279)</f>
        <v>96.5</v>
      </c>
      <c r="R81" s="51">
        <v>1</v>
      </c>
      <c r="S81" s="56">
        <f>AVERAGE(GestorPCD_2019!K280:V280)</f>
        <v>97.333333333333329</v>
      </c>
      <c r="T81" s="47"/>
      <c r="U81" s="47"/>
      <c r="V81" s="47"/>
      <c r="W81" s="47"/>
      <c r="X81" s="51" t="str">
        <f t="shared" si="9"/>
        <v>conforme</v>
      </c>
    </row>
    <row r="82" spans="1:24" x14ac:dyDescent="0.25">
      <c r="A82" s="47" t="s">
        <v>49</v>
      </c>
      <c r="B82" s="47" t="s">
        <v>72</v>
      </c>
      <c r="C82" s="51">
        <f>COUNTIF(GestorPCD_2019!$E$4:$E$281,OUTORGADOS!B82)</f>
        <v>0</v>
      </c>
      <c r="D82" s="48" t="s">
        <v>676</v>
      </c>
      <c r="E82" s="49">
        <v>-27.574999999999999</v>
      </c>
      <c r="F82" s="49">
        <v>-53.789722222222203</v>
      </c>
      <c r="G82" s="50">
        <v>31420500030</v>
      </c>
      <c r="H82" s="50"/>
      <c r="I82" s="51" t="s">
        <v>677</v>
      </c>
      <c r="J82" s="52" t="str">
        <f>VLOOKUP(B82,'[1]BD-SIGEL'!$C:$D,2,FALSE)</f>
        <v>Operação</v>
      </c>
      <c r="K82" s="51">
        <f t="shared" si="6"/>
        <v>4</v>
      </c>
      <c r="L82" s="51">
        <f t="shared" si="8"/>
        <v>0</v>
      </c>
      <c r="M82" s="51" t="str">
        <f t="shared" si="7"/>
        <v>não conforme</v>
      </c>
      <c r="N82" s="47"/>
      <c r="O82" s="47"/>
      <c r="P82" s="61"/>
      <c r="Q82" s="49"/>
      <c r="R82" s="47"/>
      <c r="S82" s="49"/>
      <c r="T82" s="47"/>
      <c r="U82" s="47"/>
      <c r="V82" s="47"/>
      <c r="W82" s="47"/>
      <c r="X82" s="51" t="str">
        <f t="shared" si="9"/>
        <v xml:space="preserve"> </v>
      </c>
    </row>
    <row r="83" spans="1:24" x14ac:dyDescent="0.25">
      <c r="A83" s="47" t="s">
        <v>49</v>
      </c>
      <c r="B83" s="47" t="s">
        <v>678</v>
      </c>
      <c r="C83" s="51">
        <f>COUNTIF(GestorPCD_2019!$E$4:$E$281,OUTORGADOS!B83)</f>
        <v>0</v>
      </c>
      <c r="D83" s="48" t="s">
        <v>679</v>
      </c>
      <c r="E83" s="49">
        <v>-27.87</v>
      </c>
      <c r="F83" s="49">
        <v>-54.698</v>
      </c>
      <c r="G83" s="50">
        <v>40380567112</v>
      </c>
      <c r="H83" s="50"/>
      <c r="I83" s="51" t="s">
        <v>680</v>
      </c>
      <c r="J83" s="52" t="e">
        <f>VLOOKUP(B83,'[1]BD-SIGEL'!$C:$D,2,FALSE)</f>
        <v>#N/A</v>
      </c>
      <c r="K83" s="51">
        <f t="shared" si="6"/>
        <v>4</v>
      </c>
      <c r="L83" s="51">
        <f t="shared" si="8"/>
        <v>0</v>
      </c>
      <c r="M83" s="51" t="str">
        <f t="shared" si="7"/>
        <v>não conforme</v>
      </c>
      <c r="N83" s="47"/>
      <c r="O83" s="47"/>
      <c r="P83" s="61"/>
      <c r="Q83" s="49"/>
      <c r="R83" s="47"/>
      <c r="S83" s="49"/>
      <c r="T83" s="47"/>
      <c r="U83" s="47"/>
      <c r="V83" s="47"/>
      <c r="W83" s="47"/>
      <c r="X83" s="51" t="str">
        <f t="shared" si="9"/>
        <v xml:space="preserve"> </v>
      </c>
    </row>
    <row r="84" spans="1:24" x14ac:dyDescent="0.25">
      <c r="A84" s="47" t="s">
        <v>49</v>
      </c>
      <c r="B84" s="47" t="s">
        <v>404</v>
      </c>
      <c r="C84" s="51">
        <f>COUNTIF(GestorPCD_2019!$E$4:$E$281,OUTORGADOS!B84)</f>
        <v>4</v>
      </c>
      <c r="D84" s="48" t="s">
        <v>521</v>
      </c>
      <c r="E84" s="49">
        <v>-28.351286000000002</v>
      </c>
      <c r="F84" s="49">
        <v>-52.213056000000002</v>
      </c>
      <c r="G84" s="50">
        <v>41730567106</v>
      </c>
      <c r="H84" s="50"/>
      <c r="I84" s="51" t="s">
        <v>681</v>
      </c>
      <c r="J84" s="52" t="str">
        <f>VLOOKUP(B84,'[1]BD-SIGEL'!$C:$D,2,FALSE)</f>
        <v>Operação</v>
      </c>
      <c r="K84" s="51">
        <f t="shared" si="6"/>
        <v>4</v>
      </c>
      <c r="L84" s="51">
        <f t="shared" si="8"/>
        <v>4</v>
      </c>
      <c r="M84" s="51" t="str">
        <f t="shared" si="7"/>
        <v>conforme</v>
      </c>
      <c r="N84" s="51">
        <v>1</v>
      </c>
      <c r="O84" s="56">
        <f>AVERAGE(GestorPCD_2019!K45:V45)</f>
        <v>82.583333333333329</v>
      </c>
      <c r="P84" s="50">
        <v>2</v>
      </c>
      <c r="Q84" s="56">
        <f>AVERAGE(GestorPCD_2019!K44:V44,GestorPCD_2019!K46:V46)</f>
        <v>41.291666666666664</v>
      </c>
      <c r="R84" s="51">
        <v>1</v>
      </c>
      <c r="S84" s="59">
        <f>AVERAGE(GestorPCD_2019!K47:V47)</f>
        <v>0</v>
      </c>
      <c r="T84" s="47"/>
      <c r="U84" s="47"/>
      <c r="V84" s="47"/>
      <c r="W84" s="47"/>
      <c r="X84" s="51" t="str">
        <f t="shared" si="9"/>
        <v>não conforme</v>
      </c>
    </row>
    <row r="85" spans="1:24" x14ac:dyDescent="0.25">
      <c r="A85" s="47" t="s">
        <v>49</v>
      </c>
      <c r="B85" s="47" t="s">
        <v>55</v>
      </c>
      <c r="C85" s="51">
        <f>COUNTIF(GestorPCD_2019!$E$4:$E$281,OUTORGADOS!B85)</f>
        <v>0</v>
      </c>
      <c r="D85" s="48" t="s">
        <v>682</v>
      </c>
      <c r="E85" s="49">
        <v>-29.418989440400001</v>
      </c>
      <c r="F85" s="49">
        <v>-54.049158523099997</v>
      </c>
      <c r="G85" s="50">
        <v>44860567135</v>
      </c>
      <c r="H85" s="50"/>
      <c r="I85" s="51" t="s">
        <v>683</v>
      </c>
      <c r="J85" s="52" t="str">
        <f>VLOOKUP(B85,'[1]BD-SIGEL'!$C:$D,2,FALSE)</f>
        <v>Construção</v>
      </c>
      <c r="K85" s="51">
        <f t="shared" si="6"/>
        <v>4</v>
      </c>
      <c r="L85" s="51">
        <f t="shared" si="8"/>
        <v>0</v>
      </c>
      <c r="M85" s="51" t="str">
        <f t="shared" si="7"/>
        <v>não conforme</v>
      </c>
      <c r="N85" s="47"/>
      <c r="O85" s="47"/>
      <c r="P85" s="61"/>
      <c r="Q85" s="49"/>
      <c r="R85" s="47"/>
      <c r="S85" s="49"/>
      <c r="T85" s="47"/>
      <c r="U85" s="47"/>
      <c r="V85" s="47"/>
      <c r="W85" s="47"/>
      <c r="X85" s="51" t="str">
        <f t="shared" si="9"/>
        <v xml:space="preserve"> </v>
      </c>
    </row>
    <row r="86" spans="1:24" x14ac:dyDescent="0.25">
      <c r="A86" s="47" t="s">
        <v>49</v>
      </c>
      <c r="B86" s="47" t="s">
        <v>81</v>
      </c>
      <c r="C86" s="51">
        <f>COUNTIF(GestorPCD_2019!$E$4:$E$281,OUTORGADOS!B86)</f>
        <v>0</v>
      </c>
      <c r="D86" s="48" t="s">
        <v>684</v>
      </c>
      <c r="E86" s="49">
        <v>-29.4509303028</v>
      </c>
      <c r="F86" s="49">
        <v>-54.0927619952</v>
      </c>
      <c r="G86" s="50">
        <v>44880567130</v>
      </c>
      <c r="H86" s="50"/>
      <c r="I86" s="51" t="s">
        <v>685</v>
      </c>
      <c r="J86" s="52" t="str">
        <f>VLOOKUP(B86,'[1]BD-SIGEL'!$C:$D,2,FALSE)</f>
        <v>Construção</v>
      </c>
      <c r="K86" s="51">
        <f t="shared" si="6"/>
        <v>4</v>
      </c>
      <c r="L86" s="51">
        <f t="shared" si="8"/>
        <v>0</v>
      </c>
      <c r="M86" s="51" t="str">
        <f t="shared" si="7"/>
        <v>não conforme</v>
      </c>
      <c r="N86" s="47"/>
      <c r="O86" s="47"/>
      <c r="P86" s="61"/>
      <c r="Q86" s="49"/>
      <c r="R86" s="47"/>
      <c r="S86" s="49"/>
      <c r="T86" s="47"/>
      <c r="U86" s="47"/>
      <c r="V86" s="47"/>
      <c r="W86" s="47"/>
      <c r="X86" s="51" t="str">
        <f t="shared" si="9"/>
        <v xml:space="preserve"> </v>
      </c>
    </row>
    <row r="87" spans="1:24" x14ac:dyDescent="0.25">
      <c r="A87" s="47" t="s">
        <v>49</v>
      </c>
      <c r="B87" s="47" t="s">
        <v>79</v>
      </c>
      <c r="C87" s="51">
        <f>COUNTIF(GestorPCD_2019!$E$4:$E$281,OUTORGADOS!B87)</f>
        <v>0</v>
      </c>
      <c r="D87" s="48" t="s">
        <v>686</v>
      </c>
      <c r="E87" s="49">
        <v>-29.364166666666701</v>
      </c>
      <c r="F87" s="49">
        <v>-54.011666666666699</v>
      </c>
      <c r="G87" s="50">
        <v>44890567133</v>
      </c>
      <c r="H87" s="50"/>
      <c r="I87" s="51" t="s">
        <v>687</v>
      </c>
      <c r="J87" s="52" t="str">
        <f>VLOOKUP(B87,'[1]BD-SIGEL'!$C:$D,2,FALSE)</f>
        <v>Construção</v>
      </c>
      <c r="K87" s="51">
        <f t="shared" si="6"/>
        <v>4</v>
      </c>
      <c r="L87" s="51">
        <f t="shared" si="8"/>
        <v>0</v>
      </c>
      <c r="M87" s="51" t="str">
        <f t="shared" si="7"/>
        <v>não conforme</v>
      </c>
      <c r="N87" s="47"/>
      <c r="O87" s="47"/>
      <c r="P87" s="61"/>
      <c r="Q87" s="49"/>
      <c r="R87" s="47"/>
      <c r="S87" s="49"/>
      <c r="T87" s="47"/>
      <c r="U87" s="47"/>
      <c r="V87" s="47"/>
      <c r="W87" s="47"/>
      <c r="X87" s="51" t="str">
        <f t="shared" si="9"/>
        <v xml:space="preserve"> </v>
      </c>
    </row>
    <row r="88" spans="1:24" x14ac:dyDescent="0.25">
      <c r="A88" s="47" t="s">
        <v>49</v>
      </c>
      <c r="B88" s="47" t="s">
        <v>58</v>
      </c>
      <c r="C88" s="51">
        <f>COUNTIF(GestorPCD_2019!$E$4:$E$281,OUTORGADOS!B88)</f>
        <v>0</v>
      </c>
      <c r="D88" s="48" t="s">
        <v>688</v>
      </c>
      <c r="E88" s="49">
        <v>-28.958754839299999</v>
      </c>
      <c r="F88" s="49">
        <v>-51.765044193599998</v>
      </c>
      <c r="G88" s="50">
        <v>45130500003</v>
      </c>
      <c r="H88" s="50"/>
      <c r="I88" s="51" t="s">
        <v>689</v>
      </c>
      <c r="J88" s="52" t="str">
        <f>VLOOKUP(B88,'[1]BD-SIGEL'!$C:$D,2,FALSE)</f>
        <v>Operação</v>
      </c>
      <c r="K88" s="51">
        <f t="shared" si="6"/>
        <v>4</v>
      </c>
      <c r="L88" s="51">
        <f t="shared" si="8"/>
        <v>0</v>
      </c>
      <c r="M88" s="51" t="str">
        <f t="shared" si="7"/>
        <v>não conforme</v>
      </c>
      <c r="N88" s="47"/>
      <c r="O88" s="47"/>
      <c r="P88" s="61"/>
      <c r="Q88" s="49"/>
      <c r="R88" s="47"/>
      <c r="S88" s="49"/>
      <c r="T88" s="47"/>
      <c r="U88" s="47"/>
      <c r="V88" s="47"/>
      <c r="W88" s="47"/>
      <c r="X88" s="51" t="str">
        <f t="shared" si="9"/>
        <v xml:space="preserve"> </v>
      </c>
    </row>
    <row r="89" spans="1:24" x14ac:dyDescent="0.25">
      <c r="A89" s="47" t="s">
        <v>49</v>
      </c>
      <c r="B89" s="47" t="s">
        <v>69</v>
      </c>
      <c r="C89" s="51">
        <f>COUNTIF(GestorPCD_2019!$E$4:$E$281,OUTORGADOS!B89)</f>
        <v>0</v>
      </c>
      <c r="D89" s="48" t="s">
        <v>690</v>
      </c>
      <c r="E89" s="49">
        <v>-28.940698474400001</v>
      </c>
      <c r="F89" s="49">
        <v>-51.772268366699997</v>
      </c>
      <c r="G89" s="50">
        <v>45140500006</v>
      </c>
      <c r="H89" s="50"/>
      <c r="I89" s="51" t="s">
        <v>691</v>
      </c>
      <c r="J89" s="52" t="str">
        <f>VLOOKUP(B89,'[1]BD-SIGEL'!$C:$D,2,FALSE)</f>
        <v>Operação</v>
      </c>
      <c r="K89" s="51">
        <f t="shared" si="6"/>
        <v>4</v>
      </c>
      <c r="L89" s="51">
        <f t="shared" si="8"/>
        <v>0</v>
      </c>
      <c r="M89" s="51" t="str">
        <f t="shared" si="7"/>
        <v>não conforme</v>
      </c>
      <c r="N89" s="47"/>
      <c r="O89" s="47"/>
      <c r="P89" s="61"/>
      <c r="Q89" s="49"/>
      <c r="R89" s="47"/>
      <c r="S89" s="49"/>
      <c r="T89" s="47"/>
      <c r="U89" s="47"/>
      <c r="V89" s="47"/>
      <c r="W89" s="47"/>
      <c r="X89" s="51" t="str">
        <f t="shared" si="9"/>
        <v xml:space="preserve"> </v>
      </c>
    </row>
    <row r="90" spans="1:24" x14ac:dyDescent="0.25">
      <c r="A90" s="47" t="s">
        <v>49</v>
      </c>
      <c r="B90" s="47" t="s">
        <v>87</v>
      </c>
      <c r="C90" s="51">
        <f>COUNTIF(GestorPCD_2019!$E$4:$E$281,OUTORGADOS!B90)</f>
        <v>0</v>
      </c>
      <c r="D90" s="48" t="s">
        <v>692</v>
      </c>
      <c r="E90" s="49">
        <v>-27.747313563399999</v>
      </c>
      <c r="F90" s="49">
        <v>-54.6309096962</v>
      </c>
      <c r="G90" s="50">
        <v>45340567090</v>
      </c>
      <c r="H90" s="50"/>
      <c r="I90" s="51" t="s">
        <v>693</v>
      </c>
      <c r="J90" s="52" t="str">
        <f>VLOOKUP(B90,'[1]BD-SIGEL'!$C:$D,2,FALSE)</f>
        <v>Eixo Inventariado</v>
      </c>
      <c r="K90" s="51">
        <f t="shared" si="6"/>
        <v>4</v>
      </c>
      <c r="L90" s="51">
        <f t="shared" si="8"/>
        <v>0</v>
      </c>
      <c r="M90" s="51" t="str">
        <f t="shared" si="7"/>
        <v>não conforme</v>
      </c>
      <c r="N90" s="47"/>
      <c r="O90" s="47"/>
      <c r="P90" s="61"/>
      <c r="Q90" s="49"/>
      <c r="R90" s="47"/>
      <c r="S90" s="49"/>
      <c r="T90" s="47"/>
      <c r="U90" s="47"/>
      <c r="V90" s="47"/>
      <c r="W90" s="47"/>
      <c r="X90" s="51" t="str">
        <f t="shared" si="9"/>
        <v xml:space="preserve"> </v>
      </c>
    </row>
    <row r="91" spans="1:24" x14ac:dyDescent="0.25">
      <c r="A91" s="47" t="s">
        <v>49</v>
      </c>
      <c r="B91" s="47" t="s">
        <v>694</v>
      </c>
      <c r="C91" s="51">
        <f>COUNTIF(GestorPCD_2019!$E$4:$E$281,OUTORGADOS!B91)</f>
        <v>0</v>
      </c>
      <c r="D91" s="48" t="s">
        <v>695</v>
      </c>
      <c r="E91" s="49">
        <v>-29.062000000000001</v>
      </c>
      <c r="F91" s="49">
        <v>-52.65</v>
      </c>
      <c r="G91" s="50">
        <v>56760567099</v>
      </c>
      <c r="H91" s="50"/>
      <c r="I91" s="51" t="s">
        <v>696</v>
      </c>
      <c r="J91" s="52" t="e">
        <f>VLOOKUP(B91,'[1]BD-SIGEL'!$C:$D,2,FALSE)</f>
        <v>#N/A</v>
      </c>
      <c r="K91" s="51">
        <f t="shared" si="6"/>
        <v>4</v>
      </c>
      <c r="L91" s="51">
        <f t="shared" si="8"/>
        <v>0</v>
      </c>
      <c r="M91" s="51" t="str">
        <f t="shared" si="7"/>
        <v>não conforme</v>
      </c>
      <c r="N91" s="47"/>
      <c r="O91" s="47"/>
      <c r="P91" s="61"/>
      <c r="Q91" s="49"/>
      <c r="R91" s="47"/>
      <c r="S91" s="49"/>
      <c r="T91" s="47"/>
      <c r="U91" s="47"/>
      <c r="V91" s="47"/>
      <c r="W91" s="47"/>
      <c r="X91" s="51" t="str">
        <f t="shared" si="9"/>
        <v xml:space="preserve"> </v>
      </c>
    </row>
    <row r="92" spans="1:24" x14ac:dyDescent="0.25">
      <c r="A92" s="47" t="s">
        <v>49</v>
      </c>
      <c r="B92" s="47" t="s">
        <v>85</v>
      </c>
      <c r="C92" s="51">
        <f>COUNTIF(GestorPCD_2019!$E$4:$E$281,OUTORGADOS!B92)</f>
        <v>4</v>
      </c>
      <c r="D92" s="48" t="s">
        <v>697</v>
      </c>
      <c r="E92" s="49">
        <v>-28.614807019200001</v>
      </c>
      <c r="F92" s="49">
        <v>-51.4026625674</v>
      </c>
      <c r="G92" s="50">
        <v>60130500074</v>
      </c>
      <c r="H92" s="50"/>
      <c r="I92" s="51" t="s">
        <v>698</v>
      </c>
      <c r="J92" s="52" t="str">
        <f>VLOOKUP(B92,'[1]BD-SIGEL'!$C:$D,2,FALSE)</f>
        <v>Operação</v>
      </c>
      <c r="K92" s="51">
        <f t="shared" si="6"/>
        <v>4</v>
      </c>
      <c r="L92" s="51">
        <f t="shared" si="8"/>
        <v>4</v>
      </c>
      <c r="M92" s="51" t="str">
        <f t="shared" si="7"/>
        <v>conforme</v>
      </c>
      <c r="N92" s="51">
        <v>1</v>
      </c>
      <c r="O92" s="56">
        <f>AVERAGE(GestorPCD_2019!K257:V257)</f>
        <v>58.916666666666664</v>
      </c>
      <c r="P92" s="50">
        <v>2</v>
      </c>
      <c r="Q92" s="56">
        <f>AVERAGE(GestorPCD_2019!K254:V255)</f>
        <v>53.041666666666664</v>
      </c>
      <c r="R92" s="51">
        <v>1</v>
      </c>
      <c r="S92" s="56">
        <f>AVERAGE(GestorPCD_2019!K256:V256)</f>
        <v>58.916666666666664</v>
      </c>
      <c r="T92" s="47"/>
      <c r="U92" s="47"/>
      <c r="V92" s="47"/>
      <c r="W92" s="47"/>
      <c r="X92" s="51" t="str">
        <f t="shared" si="9"/>
        <v>não conforme</v>
      </c>
    </row>
    <row r="93" spans="1:24" x14ac:dyDescent="0.25">
      <c r="A93" s="47" t="s">
        <v>49</v>
      </c>
      <c r="B93" s="47" t="s">
        <v>37</v>
      </c>
      <c r="C93" s="51">
        <f>COUNTIF(GestorPCD_2019!$E$4:$E$281,OUTORGADOS!B93)</f>
        <v>0</v>
      </c>
      <c r="D93" s="48" t="s">
        <v>699</v>
      </c>
      <c r="E93" s="49">
        <v>-27.781766852800001</v>
      </c>
      <c r="F93" s="49">
        <v>-54.373602718100003</v>
      </c>
      <c r="G93" s="50">
        <v>62840567081</v>
      </c>
      <c r="H93" s="50"/>
      <c r="I93" s="51" t="s">
        <v>700</v>
      </c>
      <c r="J93" s="52" t="str">
        <f>VLOOKUP(B93,'[1]BD-SIGEL'!$C:$D,2,FALSE)</f>
        <v>Operação</v>
      </c>
      <c r="K93" s="51">
        <f t="shared" si="6"/>
        <v>4</v>
      </c>
      <c r="L93" s="51">
        <f t="shared" si="8"/>
        <v>0</v>
      </c>
      <c r="M93" s="51" t="str">
        <f t="shared" si="7"/>
        <v>não conforme</v>
      </c>
      <c r="N93" s="47"/>
      <c r="O93" s="47"/>
      <c r="P93" s="61"/>
      <c r="Q93" s="49"/>
      <c r="R93" s="47"/>
      <c r="S93" s="49"/>
      <c r="T93" s="47"/>
      <c r="U93" s="47"/>
      <c r="V93" s="47"/>
      <c r="W93" s="47"/>
      <c r="X93" s="51" t="str">
        <f t="shared" si="9"/>
        <v xml:space="preserve"> </v>
      </c>
    </row>
    <row r="94" spans="1:24" x14ac:dyDescent="0.25">
      <c r="A94" s="47" t="s">
        <v>49</v>
      </c>
      <c r="B94" s="47" t="s">
        <v>73</v>
      </c>
      <c r="C94" s="51">
        <f>COUNTIF(GestorPCD_2019!$E$4:$E$281,OUTORGADOS!B94)</f>
        <v>0</v>
      </c>
      <c r="D94" s="48" t="s">
        <v>701</v>
      </c>
      <c r="E94" s="49">
        <v>-27.761713661000002</v>
      </c>
      <c r="F94" s="49">
        <v>-51.329059975900002</v>
      </c>
      <c r="G94" s="50">
        <v>63370500073</v>
      </c>
      <c r="H94" s="50"/>
      <c r="I94" s="51" t="s">
        <v>702</v>
      </c>
      <c r="J94" s="52" t="str">
        <f>VLOOKUP(B94,'[1]BD-SIGEL'!$C:$D,2,FALSE)</f>
        <v>Operação</v>
      </c>
      <c r="K94" s="51">
        <f t="shared" si="6"/>
        <v>4</v>
      </c>
      <c r="L94" s="51">
        <f t="shared" si="8"/>
        <v>0</v>
      </c>
      <c r="M94" s="51" t="str">
        <f t="shared" si="7"/>
        <v>não conforme</v>
      </c>
      <c r="N94" s="47"/>
      <c r="O94" s="47"/>
      <c r="P94" s="61"/>
      <c r="Q94" s="49"/>
      <c r="R94" s="47"/>
      <c r="S94" s="49"/>
      <c r="T94" s="47"/>
      <c r="U94" s="47"/>
      <c r="V94" s="47"/>
      <c r="W94" s="47"/>
      <c r="X94" s="51" t="str">
        <f t="shared" si="9"/>
        <v xml:space="preserve"> </v>
      </c>
    </row>
    <row r="95" spans="1:24" x14ac:dyDescent="0.25">
      <c r="A95" s="47" t="s">
        <v>49</v>
      </c>
      <c r="B95" s="47" t="s">
        <v>703</v>
      </c>
      <c r="C95" s="51">
        <f>COUNTIF(GestorPCD_2019!$E$4:$E$281,OUTORGADOS!B95)</f>
        <v>0</v>
      </c>
      <c r="D95" s="48" t="s">
        <v>704</v>
      </c>
      <c r="E95" s="49">
        <v>-30.788027799999998</v>
      </c>
      <c r="F95" s="49">
        <v>-52.628783300000002</v>
      </c>
      <c r="G95" s="50">
        <v>64280500056</v>
      </c>
      <c r="H95" s="50"/>
      <c r="I95" s="51" t="s">
        <v>705</v>
      </c>
      <c r="J95" s="52" t="e">
        <f>VLOOKUP(B95,'[1]BD-SIGEL'!$C:$D,2,FALSE)</f>
        <v>#N/A</v>
      </c>
      <c r="K95" s="51">
        <f t="shared" si="6"/>
        <v>4</v>
      </c>
      <c r="L95" s="51">
        <f t="shared" si="8"/>
        <v>0</v>
      </c>
      <c r="M95" s="51" t="str">
        <f t="shared" si="7"/>
        <v>não conforme</v>
      </c>
      <c r="N95" s="47"/>
      <c r="O95" s="47"/>
      <c r="P95" s="61"/>
      <c r="Q95" s="49"/>
      <c r="R95" s="47"/>
      <c r="S95" s="49"/>
      <c r="T95" s="47"/>
      <c r="U95" s="47"/>
      <c r="V95" s="47"/>
      <c r="W95" s="47"/>
      <c r="X95" s="51" t="str">
        <f t="shared" si="9"/>
        <v xml:space="preserve"> </v>
      </c>
    </row>
    <row r="96" spans="1:24" x14ac:dyDescent="0.25">
      <c r="A96" s="47" t="s">
        <v>49</v>
      </c>
      <c r="B96" s="47" t="s">
        <v>31</v>
      </c>
      <c r="C96" s="51">
        <f>COUNTIF(GestorPCD_2019!$E$4:$E$281,OUTORGADOS!B96)</f>
        <v>0</v>
      </c>
      <c r="D96" s="48" t="s">
        <v>706</v>
      </c>
      <c r="E96" s="49">
        <v>-27.35</v>
      </c>
      <c r="F96" s="49">
        <v>-52.766666666666701</v>
      </c>
      <c r="G96" s="50">
        <v>67650500017</v>
      </c>
      <c r="H96" s="50"/>
      <c r="I96" s="51" t="s">
        <v>707</v>
      </c>
      <c r="J96" s="52" t="str">
        <f>VLOOKUP(B96,'[1]BD-SIGEL'!$C:$D,2,FALSE)</f>
        <v>Operação</v>
      </c>
      <c r="K96" s="51">
        <f t="shared" si="6"/>
        <v>4</v>
      </c>
      <c r="L96" s="51">
        <f t="shared" si="8"/>
        <v>0</v>
      </c>
      <c r="M96" s="51" t="str">
        <f t="shared" si="7"/>
        <v>não conforme</v>
      </c>
      <c r="N96" s="47"/>
      <c r="O96" s="47"/>
      <c r="P96" s="61"/>
      <c r="Q96" s="49"/>
      <c r="R96" s="47"/>
      <c r="S96" s="49"/>
      <c r="T96" s="47"/>
      <c r="U96" s="47"/>
      <c r="V96" s="47"/>
      <c r="W96" s="47"/>
      <c r="X96" s="51" t="str">
        <f t="shared" si="9"/>
        <v xml:space="preserve"> </v>
      </c>
    </row>
    <row r="97" spans="1:24" x14ac:dyDescent="0.25">
      <c r="A97" s="47" t="s">
        <v>49</v>
      </c>
      <c r="B97" s="47" t="s">
        <v>64</v>
      </c>
      <c r="C97" s="51">
        <f>COUNTIF(GestorPCD_2019!$E$4:$E$281,OUTORGADOS!B97)</f>
        <v>0</v>
      </c>
      <c r="D97" s="48"/>
      <c r="E97" s="49">
        <v>-29.4722222222222</v>
      </c>
      <c r="F97" s="49">
        <v>-54.608333333333299</v>
      </c>
      <c r="G97" s="50">
        <v>67890500003</v>
      </c>
      <c r="H97" s="50"/>
      <c r="I97" s="51" t="s">
        <v>708</v>
      </c>
      <c r="J97" s="52" t="str">
        <f>VLOOKUP(B97,'[1]BD-SIGEL'!$C:$D,2,FALSE)</f>
        <v>Operação</v>
      </c>
      <c r="K97" s="51">
        <f t="shared" si="6"/>
        <v>4</v>
      </c>
      <c r="L97" s="51">
        <f t="shared" si="8"/>
        <v>0</v>
      </c>
      <c r="M97" s="51" t="str">
        <f t="shared" si="7"/>
        <v>não conforme</v>
      </c>
      <c r="N97" s="47"/>
      <c r="O97" s="47"/>
      <c r="P97" s="61"/>
      <c r="Q97" s="49"/>
      <c r="R97" s="47"/>
      <c r="S97" s="49"/>
      <c r="T97" s="47"/>
      <c r="U97" s="47"/>
      <c r="V97" s="47"/>
      <c r="W97" s="47"/>
      <c r="X97" s="51" t="str">
        <f t="shared" si="9"/>
        <v xml:space="preserve"> </v>
      </c>
    </row>
    <row r="98" spans="1:24" x14ac:dyDescent="0.25">
      <c r="A98" s="47" t="s">
        <v>49</v>
      </c>
      <c r="B98" s="47" t="s">
        <v>709</v>
      </c>
      <c r="C98" s="51">
        <f>COUNTIF(GestorPCD_2019!$E$4:$E$281,OUTORGADOS!B98)</f>
        <v>4</v>
      </c>
      <c r="D98" s="48" t="s">
        <v>704</v>
      </c>
      <c r="E98" s="49">
        <v>-30.31635</v>
      </c>
      <c r="F98" s="49">
        <v>-51.867179999999998</v>
      </c>
      <c r="G98" s="50">
        <v>74220500014</v>
      </c>
      <c r="H98" s="50"/>
      <c r="I98" s="51" t="s">
        <v>710</v>
      </c>
      <c r="J98" s="52" t="str">
        <f>VLOOKUP(B98,'[1]BD-SIGEL'!$C:$D,2,FALSE)</f>
        <v>Revogado</v>
      </c>
      <c r="K98" s="51">
        <f t="shared" si="6"/>
        <v>4</v>
      </c>
      <c r="L98" s="51">
        <f t="shared" si="8"/>
        <v>4</v>
      </c>
      <c r="M98" s="51" t="str">
        <f t="shared" si="7"/>
        <v>conforme</v>
      </c>
      <c r="N98" s="51">
        <v>1</v>
      </c>
      <c r="O98" s="56">
        <f>AVERAGE(GestorPCD_2019!K202:V202)</f>
        <v>97</v>
      </c>
      <c r="P98" s="50">
        <v>2</v>
      </c>
      <c r="Q98" s="56">
        <f>AVERAGE(GestorPCD_2019!K200:V200,GestorPCD_2019!K203:V203)</f>
        <v>97.375</v>
      </c>
      <c r="R98" s="51">
        <v>1</v>
      </c>
      <c r="S98" s="56">
        <f>AVERAGE(GestorPCD_2019!K201:V201)</f>
        <v>97</v>
      </c>
      <c r="T98" s="47"/>
      <c r="U98" s="47"/>
      <c r="V98" s="47"/>
      <c r="W98" s="47"/>
      <c r="X98" s="51" t="str">
        <f t="shared" si="9"/>
        <v>conforme</v>
      </c>
    </row>
    <row r="99" spans="1:24" x14ac:dyDescent="0.25">
      <c r="A99" s="47" t="s">
        <v>49</v>
      </c>
      <c r="B99" s="47" t="s">
        <v>711</v>
      </c>
      <c r="C99" s="51">
        <f>COUNTIF(GestorPCD_2019!$E$4:$E$281,OUTORGADOS!B99)</f>
        <v>0</v>
      </c>
      <c r="D99" s="48" t="s">
        <v>585</v>
      </c>
      <c r="E99" s="49">
        <v>-27.8963</v>
      </c>
      <c r="F99" s="49">
        <v>-54.106299999999997</v>
      </c>
      <c r="G99" s="50">
        <v>74800500176</v>
      </c>
      <c r="H99" s="50"/>
      <c r="I99" s="51" t="s">
        <v>587</v>
      </c>
      <c r="J99" s="52" t="e">
        <f>VLOOKUP(B99,'[1]BD-SIGEL'!$C:$D,2,FALSE)</f>
        <v>#N/A</v>
      </c>
      <c r="K99" s="51">
        <f t="shared" si="6"/>
        <v>4</v>
      </c>
      <c r="L99" s="51">
        <f t="shared" si="8"/>
        <v>0</v>
      </c>
      <c r="M99" s="51" t="str">
        <f t="shared" si="7"/>
        <v>não conforme</v>
      </c>
      <c r="N99" s="47"/>
      <c r="O99" s="47"/>
      <c r="P99" s="61"/>
      <c r="Q99" s="49"/>
      <c r="R99" s="47"/>
      <c r="S99" s="49"/>
      <c r="T99" s="47"/>
      <c r="U99" s="47"/>
      <c r="V99" s="47"/>
      <c r="W99" s="47"/>
      <c r="X99" s="51" t="str">
        <f t="shared" si="9"/>
        <v xml:space="preserve"> </v>
      </c>
    </row>
    <row r="100" spans="1:24" x14ac:dyDescent="0.25">
      <c r="A100" s="47" t="s">
        <v>49</v>
      </c>
      <c r="B100" s="47" t="s">
        <v>90</v>
      </c>
      <c r="C100" s="51">
        <f>COUNTIF(GestorPCD_2019!$E$4:$E$281,OUTORGADOS!B100)</f>
        <v>0</v>
      </c>
      <c r="D100" s="48" t="s">
        <v>712</v>
      </c>
      <c r="E100" s="49">
        <v>-28.795555555555602</v>
      </c>
      <c r="F100" s="49">
        <v>-50.7297222222222</v>
      </c>
      <c r="G100" s="50">
        <v>74870500043</v>
      </c>
      <c r="H100" s="50"/>
      <c r="I100" s="51" t="s">
        <v>713</v>
      </c>
      <c r="J100" s="52" t="str">
        <f>VLOOKUP(B100,'[1]BD-SIGEL'!$C:$D,2,FALSE)</f>
        <v>Operação</v>
      </c>
      <c r="K100" s="51">
        <f t="shared" si="6"/>
        <v>4</v>
      </c>
      <c r="L100" s="51">
        <f t="shared" si="8"/>
        <v>0</v>
      </c>
      <c r="M100" s="51" t="str">
        <f t="shared" si="7"/>
        <v>não conforme</v>
      </c>
      <c r="N100" s="47"/>
      <c r="O100" s="47"/>
      <c r="P100" s="61"/>
      <c r="Q100" s="49"/>
      <c r="R100" s="47"/>
      <c r="S100" s="49"/>
      <c r="T100" s="47"/>
      <c r="U100" s="47"/>
      <c r="V100" s="47"/>
      <c r="W100" s="47"/>
      <c r="X100" s="51" t="str">
        <f t="shared" si="9"/>
        <v xml:space="preserve"> </v>
      </c>
    </row>
    <row r="101" spans="1:24" x14ac:dyDescent="0.25">
      <c r="A101" s="47" t="s">
        <v>49</v>
      </c>
      <c r="B101" s="47" t="s">
        <v>714</v>
      </c>
      <c r="C101" s="51">
        <f>COUNTIF(GestorPCD_2019!$E$4:$E$281,OUTORGADOS!B101)</f>
        <v>0</v>
      </c>
      <c r="D101" s="48" t="s">
        <v>593</v>
      </c>
      <c r="E101" s="49">
        <v>-28.103000000000002</v>
      </c>
      <c r="F101" s="49">
        <v>-53.015000000000001</v>
      </c>
      <c r="G101" s="50">
        <v>81970500170</v>
      </c>
      <c r="H101" s="50"/>
      <c r="I101" s="51" t="s">
        <v>595</v>
      </c>
      <c r="J101" s="52" t="e">
        <f>VLOOKUP(B101,'[1]BD-SIGEL'!$C:$D,2,FALSE)</f>
        <v>#N/A</v>
      </c>
      <c r="K101" s="51">
        <f t="shared" si="6"/>
        <v>4</v>
      </c>
      <c r="L101" s="51">
        <f t="shared" si="8"/>
        <v>0</v>
      </c>
      <c r="M101" s="51" t="str">
        <f t="shared" si="7"/>
        <v>não conforme</v>
      </c>
      <c r="N101" s="47"/>
      <c r="O101" s="47"/>
      <c r="P101" s="61"/>
      <c r="Q101" s="49"/>
      <c r="R101" s="47"/>
      <c r="S101" s="49"/>
      <c r="T101" s="47"/>
      <c r="U101" s="47"/>
      <c r="V101" s="47"/>
      <c r="W101" s="47"/>
      <c r="X101" s="51" t="str">
        <f t="shared" si="9"/>
        <v xml:space="preserve"> </v>
      </c>
    </row>
    <row r="102" spans="1:24" x14ac:dyDescent="0.25">
      <c r="A102" s="47" t="s">
        <v>49</v>
      </c>
      <c r="B102" s="47" t="s">
        <v>715</v>
      </c>
      <c r="C102" s="51">
        <f>COUNTIF(GestorPCD_2019!$E$4:$E$281,OUTORGADOS!B102)</f>
        <v>0</v>
      </c>
      <c r="D102" s="48" t="s">
        <v>716</v>
      </c>
      <c r="E102" s="49">
        <v>-28.809000000000001</v>
      </c>
      <c r="F102" s="49">
        <v>-51.735999999999997</v>
      </c>
      <c r="G102" s="50">
        <v>82360500174</v>
      </c>
      <c r="H102" s="50"/>
      <c r="I102" s="51" t="s">
        <v>582</v>
      </c>
      <c r="J102" s="52" t="e">
        <f>VLOOKUP(B102,'[1]BD-SIGEL'!$C:$D,2,FALSE)</f>
        <v>#N/A</v>
      </c>
      <c r="K102" s="51">
        <f t="shared" si="6"/>
        <v>4</v>
      </c>
      <c r="L102" s="51">
        <f t="shared" si="8"/>
        <v>0</v>
      </c>
      <c r="M102" s="51" t="str">
        <f t="shared" si="7"/>
        <v>não conforme</v>
      </c>
      <c r="N102" s="47"/>
      <c r="O102" s="47"/>
      <c r="P102" s="61"/>
      <c r="Q102" s="49"/>
      <c r="R102" s="47"/>
      <c r="S102" s="49"/>
      <c r="T102" s="47"/>
      <c r="U102" s="47"/>
      <c r="V102" s="47"/>
      <c r="W102" s="47"/>
      <c r="X102" s="51" t="str">
        <f t="shared" si="9"/>
        <v xml:space="preserve"> </v>
      </c>
    </row>
    <row r="103" spans="1:24" x14ac:dyDescent="0.25">
      <c r="A103" s="47" t="s">
        <v>49</v>
      </c>
      <c r="B103" s="47" t="s">
        <v>717</v>
      </c>
      <c r="C103" s="51">
        <f>COUNTIF(GestorPCD_2019!$E$4:$E$281,OUTORGADOS!B103)</f>
        <v>0</v>
      </c>
      <c r="D103" s="48" t="s">
        <v>718</v>
      </c>
      <c r="E103" s="49">
        <v>-28.7758</v>
      </c>
      <c r="F103" s="49">
        <v>-57.518329999999999</v>
      </c>
      <c r="G103" s="50">
        <v>84980500037</v>
      </c>
      <c r="H103" s="50"/>
      <c r="I103" s="51" t="s">
        <v>719</v>
      </c>
      <c r="J103" s="52" t="e">
        <f>VLOOKUP(B103,'[1]BD-SIGEL'!$C:$D,2,FALSE)</f>
        <v>#N/A</v>
      </c>
      <c r="K103" s="51">
        <f t="shared" si="6"/>
        <v>4</v>
      </c>
      <c r="L103" s="51">
        <f t="shared" si="8"/>
        <v>0</v>
      </c>
      <c r="M103" s="51" t="str">
        <f t="shared" si="7"/>
        <v>não conforme</v>
      </c>
      <c r="N103" s="47"/>
      <c r="O103" s="47"/>
      <c r="P103" s="61"/>
      <c r="Q103" s="49"/>
      <c r="R103" s="47"/>
      <c r="S103" s="49"/>
      <c r="T103" s="47"/>
      <c r="U103" s="47"/>
      <c r="V103" s="47"/>
      <c r="W103" s="47"/>
      <c r="X103" s="51" t="str">
        <f t="shared" si="9"/>
        <v xml:space="preserve"> </v>
      </c>
    </row>
    <row r="104" spans="1:24" x14ac:dyDescent="0.25">
      <c r="A104" s="47" t="s">
        <v>49</v>
      </c>
      <c r="B104" s="47" t="s">
        <v>91</v>
      </c>
      <c r="C104" s="51">
        <f>COUNTIF(GestorPCD_2019!$E$4:$E$281,OUTORGADOS!B104)</f>
        <v>0</v>
      </c>
      <c r="D104" s="48" t="s">
        <v>720</v>
      </c>
      <c r="E104" s="49">
        <v>-27.440657273900001</v>
      </c>
      <c r="F104" s="49">
        <v>-53.560574983800002</v>
      </c>
      <c r="G104" s="50">
        <v>86140500020</v>
      </c>
      <c r="H104" s="50"/>
      <c r="I104" s="51" t="s">
        <v>721</v>
      </c>
      <c r="J104" s="52" t="str">
        <f>VLOOKUP(B104,'[1]BD-SIGEL'!$C:$D,2,FALSE)</f>
        <v>Operação</v>
      </c>
      <c r="K104" s="51">
        <f t="shared" si="6"/>
        <v>4</v>
      </c>
      <c r="L104" s="51">
        <f t="shared" si="8"/>
        <v>0</v>
      </c>
      <c r="M104" s="51" t="str">
        <f t="shared" si="7"/>
        <v>não conforme</v>
      </c>
      <c r="N104" s="47"/>
      <c r="O104" s="47"/>
      <c r="P104" s="61"/>
      <c r="Q104" s="49"/>
      <c r="R104" s="47"/>
      <c r="S104" s="49"/>
      <c r="T104" s="47"/>
      <c r="U104" s="47"/>
      <c r="V104" s="47"/>
      <c r="W104" s="47"/>
      <c r="X104" s="51" t="str">
        <f t="shared" si="9"/>
        <v xml:space="preserve"> </v>
      </c>
    </row>
    <row r="105" spans="1:24" x14ac:dyDescent="0.25">
      <c r="A105" s="47" t="s">
        <v>49</v>
      </c>
      <c r="B105" s="47" t="s">
        <v>106</v>
      </c>
      <c r="C105" s="51">
        <f>COUNTIF(GestorPCD_2019!$E$4:$E$281,OUTORGADOS!B105)</f>
        <v>4</v>
      </c>
      <c r="D105" s="48" t="s">
        <v>542</v>
      </c>
      <c r="E105" s="49">
        <v>-27.738888888888901</v>
      </c>
      <c r="F105" s="49">
        <v>-54.413611111111102</v>
      </c>
      <c r="G105" s="50">
        <v>88370500010</v>
      </c>
      <c r="H105" s="50"/>
      <c r="I105" s="51" t="s">
        <v>722</v>
      </c>
      <c r="J105" s="52" t="str">
        <f>VLOOKUP(B105,'[1]BD-SIGEL'!$C:$D,2,FALSE)</f>
        <v>Eixo Inventariado</v>
      </c>
      <c r="K105" s="51">
        <f t="shared" si="6"/>
        <v>4</v>
      </c>
      <c r="L105" s="51">
        <f t="shared" si="8"/>
        <v>4</v>
      </c>
      <c r="M105" s="51" t="str">
        <f t="shared" si="7"/>
        <v>conforme</v>
      </c>
      <c r="N105" s="51">
        <v>1</v>
      </c>
      <c r="O105" s="56">
        <f>AVERAGE(GestorPCD_2019!K265:V265)</f>
        <v>89.583333333333329</v>
      </c>
      <c r="P105" s="50">
        <v>2</v>
      </c>
      <c r="Q105" s="56">
        <f>AVERAGE(GestorPCD_2019!K262:V263)</f>
        <v>94.625</v>
      </c>
      <c r="R105" s="51">
        <v>1</v>
      </c>
      <c r="S105" s="56">
        <f>AVERAGE(GestorPCD_2019!K264:V264)</f>
        <v>89.583333333333329</v>
      </c>
      <c r="T105" s="47"/>
      <c r="U105" s="47"/>
      <c r="V105" s="47"/>
      <c r="W105" s="47"/>
      <c r="X105" s="51" t="str">
        <f t="shared" si="9"/>
        <v>conforme</v>
      </c>
    </row>
    <row r="106" spans="1:24" x14ac:dyDescent="0.25">
      <c r="A106" s="47" t="s">
        <v>49</v>
      </c>
      <c r="B106" s="47" t="s">
        <v>75</v>
      </c>
      <c r="C106" s="51">
        <f>COUNTIF(GestorPCD_2019!$E$4:$E$281,OUTORGADOS!B106)</f>
        <v>0</v>
      </c>
      <c r="D106" s="48" t="s">
        <v>723</v>
      </c>
      <c r="E106" s="49">
        <v>-27.636666666666699</v>
      </c>
      <c r="F106" s="49">
        <v>-51.49</v>
      </c>
      <c r="G106" s="50">
        <v>89050567081</v>
      </c>
      <c r="H106" s="50"/>
      <c r="I106" s="51" t="s">
        <v>724</v>
      </c>
      <c r="J106" s="52" t="str">
        <f>VLOOKUP(B106,'[1]BD-SIGEL'!$C:$D,2,FALSE)</f>
        <v>Operação</v>
      </c>
      <c r="K106" s="51">
        <f t="shared" si="6"/>
        <v>4</v>
      </c>
      <c r="L106" s="51">
        <f t="shared" si="8"/>
        <v>0</v>
      </c>
      <c r="M106" s="51" t="str">
        <f t="shared" si="7"/>
        <v>não conforme</v>
      </c>
      <c r="N106" s="47"/>
      <c r="O106" s="47"/>
      <c r="P106" s="61"/>
      <c r="Q106" s="49"/>
      <c r="R106" s="47"/>
      <c r="S106" s="49"/>
      <c r="T106" s="47"/>
      <c r="U106" s="47"/>
      <c r="V106" s="47"/>
      <c r="W106" s="47"/>
      <c r="X106" s="51" t="str">
        <f t="shared" si="9"/>
        <v xml:space="preserve"> </v>
      </c>
    </row>
    <row r="107" spans="1:24" x14ac:dyDescent="0.25">
      <c r="A107" s="47" t="s">
        <v>49</v>
      </c>
      <c r="B107" s="47" t="s">
        <v>88</v>
      </c>
      <c r="C107" s="51">
        <f>COUNTIF(GestorPCD_2019!$E$4:$E$281,OUTORGADOS!B107)</f>
        <v>4</v>
      </c>
      <c r="D107" s="48" t="s">
        <v>725</v>
      </c>
      <c r="E107" s="49">
        <v>-27.733333333333299</v>
      </c>
      <c r="F107" s="49">
        <v>-51.316666666666698</v>
      </c>
      <c r="G107" s="50">
        <v>95130500000</v>
      </c>
      <c r="H107" s="50"/>
      <c r="I107" s="51" t="s">
        <v>726</v>
      </c>
      <c r="J107" s="52" t="str">
        <f>VLOOKUP(B107,'[1]BD-SIGEL'!$C:$D,2,FALSE)</f>
        <v>Revogado</v>
      </c>
      <c r="K107" s="51">
        <f t="shared" si="6"/>
        <v>4</v>
      </c>
      <c r="L107" s="51">
        <f t="shared" si="8"/>
        <v>4</v>
      </c>
      <c r="M107" s="51" t="str">
        <f t="shared" si="7"/>
        <v>conforme</v>
      </c>
      <c r="N107" s="51">
        <v>1</v>
      </c>
      <c r="O107" s="56">
        <f>AVERAGE(GestorPCD_2019!K267:V267)</f>
        <v>99</v>
      </c>
      <c r="P107" s="50">
        <v>2</v>
      </c>
      <c r="Q107" s="56">
        <f>AVERAGE(GestorPCD_2019!K266:V266,GestorPCD_2019!K268:V268)</f>
        <v>98.916666666666671</v>
      </c>
      <c r="R107" s="51">
        <v>1</v>
      </c>
      <c r="S107" s="56">
        <f>AVERAGE(GestorPCD_2019!K269:V269)</f>
        <v>98.833333333333329</v>
      </c>
      <c r="T107" s="47"/>
      <c r="U107" s="47"/>
      <c r="V107" s="47"/>
      <c r="W107" s="47"/>
      <c r="X107" s="51" t="str">
        <f t="shared" si="9"/>
        <v>conforme</v>
      </c>
    </row>
    <row r="108" spans="1:24" x14ac:dyDescent="0.25">
      <c r="A108" s="47" t="s">
        <v>49</v>
      </c>
      <c r="B108" s="47" t="s">
        <v>15</v>
      </c>
      <c r="C108" s="51">
        <f>COUNTIF(GestorPCD_2019!$E$4:$E$281,OUTORGADOS!B108)</f>
        <v>0</v>
      </c>
      <c r="D108" s="48"/>
      <c r="E108" s="49">
        <v>-28.174383299999999</v>
      </c>
      <c r="F108" s="49">
        <v>-53.018055599999997</v>
      </c>
      <c r="G108" s="50">
        <v>98670500020</v>
      </c>
      <c r="H108" s="50"/>
      <c r="I108" s="51" t="s">
        <v>727</v>
      </c>
      <c r="J108" s="52" t="e">
        <f>VLOOKUP(B108,'[1]BD-SIGEL'!$C:$D,2,FALSE)</f>
        <v>#N/A</v>
      </c>
      <c r="K108" s="51">
        <f t="shared" si="6"/>
        <v>4</v>
      </c>
      <c r="L108" s="51">
        <f t="shared" si="8"/>
        <v>0</v>
      </c>
      <c r="M108" s="51" t="str">
        <f t="shared" si="7"/>
        <v>não conforme</v>
      </c>
      <c r="N108" s="47"/>
      <c r="O108" s="47"/>
      <c r="P108" s="61"/>
      <c r="Q108" s="49"/>
      <c r="R108" s="47"/>
      <c r="S108" s="49"/>
      <c r="T108" s="47"/>
      <c r="U108" s="47"/>
      <c r="V108" s="47"/>
      <c r="W108" s="47"/>
      <c r="X108" s="51" t="str">
        <f t="shared" si="9"/>
        <v xml:space="preserve"> </v>
      </c>
    </row>
    <row r="109" spans="1:24" x14ac:dyDescent="0.25">
      <c r="A109" s="47" t="s">
        <v>49</v>
      </c>
      <c r="B109" s="47" t="s">
        <v>97</v>
      </c>
      <c r="C109" s="51">
        <f>COUNTIF(GestorPCD_2019!$E$4:$E$281,OUTORGADOS!B109)</f>
        <v>0</v>
      </c>
      <c r="D109" s="48" t="s">
        <v>728</v>
      </c>
      <c r="E109" s="49">
        <v>-27.61</v>
      </c>
      <c r="F109" s="49">
        <v>-51.75</v>
      </c>
      <c r="G109" s="50">
        <v>103470567091</v>
      </c>
      <c r="H109" s="50"/>
      <c r="I109" s="51" t="s">
        <v>729</v>
      </c>
      <c r="J109" s="52" t="e">
        <f>VLOOKUP(B109,'[1]BD-SIGEL'!$C:$D,2,FALSE)</f>
        <v>#N/A</v>
      </c>
      <c r="K109" s="51">
        <f t="shared" si="6"/>
        <v>4</v>
      </c>
      <c r="L109" s="51">
        <f t="shared" si="8"/>
        <v>0</v>
      </c>
      <c r="M109" s="51" t="str">
        <f t="shared" si="7"/>
        <v>não conforme</v>
      </c>
      <c r="N109" s="47"/>
      <c r="O109" s="47"/>
      <c r="P109" s="61"/>
      <c r="Q109" s="49"/>
      <c r="R109" s="47"/>
      <c r="S109" s="49"/>
      <c r="T109" s="47"/>
      <c r="U109" s="47"/>
      <c r="V109" s="47"/>
      <c r="W109" s="47"/>
      <c r="X109" s="51" t="str">
        <f t="shared" si="9"/>
        <v xml:space="preserve"> </v>
      </c>
    </row>
    <row r="110" spans="1:24" x14ac:dyDescent="0.25">
      <c r="A110" s="47" t="s">
        <v>49</v>
      </c>
      <c r="B110" s="47" t="s">
        <v>22</v>
      </c>
      <c r="C110" s="51">
        <f>COUNTIF(GestorPCD_2019!$E$4:$E$281,OUTORGADOS!B110)</f>
        <v>0</v>
      </c>
      <c r="D110" s="48" t="s">
        <v>730</v>
      </c>
      <c r="E110" s="49">
        <v>-29.24</v>
      </c>
      <c r="F110" s="49">
        <v>-51.1597222222222</v>
      </c>
      <c r="G110" s="50">
        <v>104730500038</v>
      </c>
      <c r="H110" s="50"/>
      <c r="I110" s="51" t="s">
        <v>731</v>
      </c>
      <c r="J110" s="52" t="str">
        <f>VLOOKUP(B110,'[1]BD-SIGEL'!$C:$D,2,FALSE)</f>
        <v>Operação</v>
      </c>
      <c r="K110" s="51">
        <f t="shared" si="6"/>
        <v>4</v>
      </c>
      <c r="L110" s="51">
        <f t="shared" si="8"/>
        <v>0</v>
      </c>
      <c r="M110" s="51" t="str">
        <f t="shared" si="7"/>
        <v>não conforme</v>
      </c>
      <c r="N110" s="47"/>
      <c r="O110" s="47"/>
      <c r="P110" s="61"/>
      <c r="Q110" s="49"/>
      <c r="R110" s="47"/>
      <c r="S110" s="49"/>
      <c r="T110" s="47"/>
      <c r="U110" s="47"/>
      <c r="V110" s="47"/>
      <c r="W110" s="47"/>
      <c r="X110" s="51" t="str">
        <f t="shared" si="9"/>
        <v xml:space="preserve"> </v>
      </c>
    </row>
    <row r="111" spans="1:24" x14ac:dyDescent="0.25">
      <c r="A111" s="47" t="s">
        <v>49</v>
      </c>
      <c r="B111" s="47" t="s">
        <v>732</v>
      </c>
      <c r="C111" s="51">
        <f>COUNTIF(GestorPCD_2019!$E$4:$E$281,OUTORGADOS!B111)</f>
        <v>0</v>
      </c>
      <c r="D111" s="48" t="s">
        <v>608</v>
      </c>
      <c r="E111" s="49">
        <v>-27.476299999999998</v>
      </c>
      <c r="F111" s="49">
        <v>-52.801110000000001</v>
      </c>
      <c r="G111" s="50">
        <v>116310567117</v>
      </c>
      <c r="H111" s="50"/>
      <c r="I111" s="51" t="s">
        <v>610</v>
      </c>
      <c r="J111" s="52" t="e">
        <f>VLOOKUP(B111,'[1]BD-SIGEL'!$C:$D,2,FALSE)</f>
        <v>#N/A</v>
      </c>
      <c r="K111" s="51">
        <f t="shared" si="6"/>
        <v>4</v>
      </c>
      <c r="L111" s="51">
        <f t="shared" si="8"/>
        <v>0</v>
      </c>
      <c r="M111" s="51" t="str">
        <f t="shared" si="7"/>
        <v>não conforme</v>
      </c>
      <c r="N111" s="47"/>
      <c r="O111" s="47"/>
      <c r="P111" s="61"/>
      <c r="Q111" s="49"/>
      <c r="R111" s="47"/>
      <c r="S111" s="49"/>
      <c r="T111" s="47"/>
      <c r="U111" s="47"/>
      <c r="V111" s="47"/>
      <c r="W111" s="47"/>
      <c r="X111" s="51" t="str">
        <f t="shared" si="9"/>
        <v xml:space="preserve"> </v>
      </c>
    </row>
    <row r="112" spans="1:24" x14ac:dyDescent="0.25">
      <c r="A112" s="47" t="s">
        <v>49</v>
      </c>
      <c r="B112" s="47" t="s">
        <v>104</v>
      </c>
      <c r="C112" s="51">
        <f>COUNTIF(GestorPCD_2019!$E$4:$E$281,OUTORGADOS!B112)</f>
        <v>0</v>
      </c>
      <c r="D112" s="48" t="s">
        <v>733</v>
      </c>
      <c r="E112" s="49">
        <v>-28.5616667</v>
      </c>
      <c r="F112" s="49">
        <v>-50.5625</v>
      </c>
      <c r="G112" s="50">
        <v>119260500027</v>
      </c>
      <c r="H112" s="50"/>
      <c r="I112" s="51" t="s">
        <v>734</v>
      </c>
      <c r="J112" s="52" t="str">
        <f>VLOOKUP(B112,'[1]BD-SIGEL'!$C:$D,2,FALSE)</f>
        <v>Operação</v>
      </c>
      <c r="K112" s="51">
        <f t="shared" si="6"/>
        <v>4</v>
      </c>
      <c r="L112" s="51">
        <f t="shared" si="8"/>
        <v>0</v>
      </c>
      <c r="M112" s="51" t="str">
        <f t="shared" si="7"/>
        <v>não conforme</v>
      </c>
      <c r="N112" s="47"/>
      <c r="O112" s="47"/>
      <c r="P112" s="61"/>
      <c r="Q112" s="49"/>
      <c r="R112" s="47"/>
      <c r="S112" s="49"/>
      <c r="T112" s="47"/>
      <c r="U112" s="47"/>
      <c r="V112" s="47"/>
      <c r="W112" s="47"/>
      <c r="X112" s="51" t="str">
        <f t="shared" si="9"/>
        <v xml:space="preserve"> </v>
      </c>
    </row>
    <row r="113" spans="1:24" x14ac:dyDescent="0.25">
      <c r="A113" s="47" t="s">
        <v>49</v>
      </c>
      <c r="B113" s="47" t="s">
        <v>735</v>
      </c>
      <c r="C113" s="51">
        <f>COUNTIF(GestorPCD_2019!$E$4:$E$281,OUTORGADOS!B113)</f>
        <v>0</v>
      </c>
      <c r="D113" s="48" t="s">
        <v>733</v>
      </c>
      <c r="E113" s="49">
        <v>-28.795000000000002</v>
      </c>
      <c r="F113" s="49">
        <v>-50.561</v>
      </c>
      <c r="G113" s="50">
        <v>119260500027</v>
      </c>
      <c r="H113" s="50"/>
      <c r="I113" s="51" t="s">
        <v>734</v>
      </c>
      <c r="J113" s="52" t="e">
        <f>VLOOKUP(B113,'[1]BD-SIGEL'!$C:$D,2,FALSE)</f>
        <v>#N/A</v>
      </c>
      <c r="K113" s="51">
        <f t="shared" si="6"/>
        <v>4</v>
      </c>
      <c r="L113" s="51">
        <f t="shared" si="8"/>
        <v>0</v>
      </c>
      <c r="M113" s="51" t="str">
        <f t="shared" si="7"/>
        <v>não conforme</v>
      </c>
      <c r="N113" s="47"/>
      <c r="O113" s="47"/>
      <c r="P113" s="61"/>
      <c r="Q113" s="49"/>
      <c r="R113" s="47"/>
      <c r="S113" s="49"/>
      <c r="T113" s="47"/>
      <c r="U113" s="47"/>
      <c r="V113" s="47"/>
      <c r="W113" s="47"/>
      <c r="X113" s="51" t="str">
        <f t="shared" si="9"/>
        <v xml:space="preserve"> </v>
      </c>
    </row>
    <row r="114" spans="1:24" x14ac:dyDescent="0.25">
      <c r="A114" s="47" t="s">
        <v>49</v>
      </c>
      <c r="B114" s="47" t="s">
        <v>65</v>
      </c>
      <c r="C114" s="51">
        <f>COUNTIF(GestorPCD_2019!$E$4:$E$281,OUTORGADOS!B114)</f>
        <v>4</v>
      </c>
      <c r="D114" s="48" t="s">
        <v>646</v>
      </c>
      <c r="E114" s="49">
        <v>-28.937922232599998</v>
      </c>
      <c r="F114" s="49">
        <v>-51.462524418699999</v>
      </c>
      <c r="G114" s="50">
        <v>125120500010</v>
      </c>
      <c r="H114" s="50"/>
      <c r="I114" s="51" t="s">
        <v>736</v>
      </c>
      <c r="J114" s="52" t="str">
        <f>VLOOKUP(B114,'[1]BD-SIGEL'!$C:$D,2,FALSE)</f>
        <v>Operação</v>
      </c>
      <c r="K114" s="51">
        <f t="shared" si="6"/>
        <v>4</v>
      </c>
      <c r="L114" s="51">
        <f t="shared" si="8"/>
        <v>4</v>
      </c>
      <c r="M114" s="51" t="str">
        <f t="shared" si="7"/>
        <v>conforme</v>
      </c>
      <c r="N114" s="51">
        <v>1</v>
      </c>
      <c r="O114" s="56">
        <f>AVERAGE(GestorPCD_2019!K179:V179)</f>
        <v>88.583333333333329</v>
      </c>
      <c r="P114" s="50">
        <v>2</v>
      </c>
      <c r="Q114" s="56">
        <f>AVERAGE(GestorPCD_2019!K176:V176,GestorPCD_2019!K178:V178)</f>
        <v>67.875</v>
      </c>
      <c r="R114" s="51">
        <v>1</v>
      </c>
      <c r="S114" s="56">
        <f>AVERAGE(GestorPCD_2019!K177:V177)</f>
        <v>47.166666666666664</v>
      </c>
      <c r="T114" s="47"/>
      <c r="U114" s="47"/>
      <c r="V114" s="47"/>
      <c r="W114" s="47"/>
      <c r="X114" s="51" t="str">
        <f t="shared" si="9"/>
        <v>não conforme</v>
      </c>
    </row>
    <row r="115" spans="1:24" x14ac:dyDescent="0.25">
      <c r="A115" s="47" t="s">
        <v>49</v>
      </c>
      <c r="B115" s="47" t="s">
        <v>78</v>
      </c>
      <c r="C115" s="51">
        <f>COUNTIF(GestorPCD_2019!$E$4:$E$281,OUTORGADOS!B115)</f>
        <v>0</v>
      </c>
      <c r="D115" s="48" t="s">
        <v>737</v>
      </c>
      <c r="E115" s="49">
        <v>-28.8</v>
      </c>
      <c r="F115" s="49">
        <v>-50.6</v>
      </c>
      <c r="G115" s="50">
        <v>129870500010</v>
      </c>
      <c r="H115" s="50"/>
      <c r="I115" s="51" t="s">
        <v>738</v>
      </c>
      <c r="J115" s="52" t="str">
        <f>VLOOKUP(B115,'[1]BD-SIGEL'!$C:$D,2,FALSE)</f>
        <v>Operação</v>
      </c>
      <c r="K115" s="51">
        <f t="shared" si="6"/>
        <v>4</v>
      </c>
      <c r="L115" s="51">
        <f t="shared" si="8"/>
        <v>0</v>
      </c>
      <c r="M115" s="51" t="str">
        <f t="shared" si="7"/>
        <v>não conforme</v>
      </c>
      <c r="N115" s="47"/>
      <c r="O115" s="47"/>
      <c r="P115" s="61"/>
      <c r="Q115" s="49"/>
      <c r="R115" s="47"/>
      <c r="S115" s="49"/>
      <c r="T115" s="47"/>
      <c r="U115" s="47"/>
      <c r="V115" s="47"/>
      <c r="W115" s="47"/>
      <c r="X115" s="51" t="str">
        <f t="shared" si="9"/>
        <v xml:space="preserve"> </v>
      </c>
    </row>
    <row r="116" spans="1:24" x14ac:dyDescent="0.25">
      <c r="A116" s="47" t="s">
        <v>49</v>
      </c>
      <c r="B116" s="47" t="s">
        <v>60</v>
      </c>
      <c r="C116" s="51">
        <f>COUNTIF(GestorPCD_2019!$E$4:$E$281,OUTORGADOS!B116)</f>
        <v>10</v>
      </c>
      <c r="D116" s="48" t="s">
        <v>646</v>
      </c>
      <c r="E116" s="49">
        <v>-28.892080467</v>
      </c>
      <c r="F116" s="49">
        <v>-51.4569673954</v>
      </c>
      <c r="G116" s="50">
        <v>130090500014</v>
      </c>
      <c r="H116" s="50"/>
      <c r="I116" s="51" t="s">
        <v>739</v>
      </c>
      <c r="J116" s="52" t="str">
        <f>VLOOKUP(B116,'[1]BD-SIGEL'!$C:$D,2,FALSE)</f>
        <v>Operação</v>
      </c>
      <c r="K116" s="51">
        <f t="shared" si="6"/>
        <v>4</v>
      </c>
      <c r="L116" s="51">
        <f t="shared" si="8"/>
        <v>10</v>
      </c>
      <c r="M116" s="51" t="str">
        <f t="shared" si="7"/>
        <v>conforme</v>
      </c>
      <c r="N116" s="51">
        <v>3</v>
      </c>
      <c r="O116" s="56">
        <f>AVERAGE(GestorPCD_2019!K76:V76,GestorPCD_2019!K79:V79,GestorPCD_2019!K83:V83)</f>
        <v>85.583333333333329</v>
      </c>
      <c r="P116" s="50">
        <v>4</v>
      </c>
      <c r="Q116" s="56">
        <f>AVERAGE(GestorPCD_2019!K74:V74,GestorPCD_2019!K77:V77,GestorPCD_2019!K80:V80,GestorPCD_2019!K82:V82)</f>
        <v>88.333333333333329</v>
      </c>
      <c r="R116" s="51">
        <v>3</v>
      </c>
      <c r="S116" s="56">
        <f>AVERAGE(GestorPCD_2019!K75:V75,GestorPCD_2019!K78:V78,GestorPCD_2019!K81:V81)</f>
        <v>87.861111111111114</v>
      </c>
      <c r="T116" s="47"/>
      <c r="U116" s="47"/>
      <c r="V116" s="47"/>
      <c r="W116" s="47"/>
      <c r="X116" s="51" t="str">
        <f t="shared" si="9"/>
        <v>conforme</v>
      </c>
    </row>
    <row r="117" spans="1:24" x14ac:dyDescent="0.25">
      <c r="A117" s="47" t="s">
        <v>49</v>
      </c>
      <c r="B117" s="47" t="s">
        <v>740</v>
      </c>
      <c r="C117" s="51">
        <f>COUNTIF(GestorPCD_2019!$E$4:$E$281,OUTORGADOS!B117)</f>
        <v>0</v>
      </c>
      <c r="D117" s="48" t="s">
        <v>646</v>
      </c>
      <c r="E117" s="49">
        <v>-27.604700000000001</v>
      </c>
      <c r="F117" s="49">
        <v>-52.648000000000003</v>
      </c>
      <c r="G117" s="50">
        <v>130100500011</v>
      </c>
      <c r="H117" s="50"/>
      <c r="I117" s="51" t="s">
        <v>741</v>
      </c>
      <c r="J117" s="52" t="str">
        <f>VLOOKUP(B117,'[1]BD-SIGEL'!$C:$D,2,FALSE)</f>
        <v>Eixo Inventariado</v>
      </c>
      <c r="K117" s="51">
        <f t="shared" si="6"/>
        <v>4</v>
      </c>
      <c r="L117" s="51">
        <f t="shared" si="8"/>
        <v>0</v>
      </c>
      <c r="M117" s="51" t="str">
        <f t="shared" si="7"/>
        <v>não conforme</v>
      </c>
      <c r="N117" s="47"/>
      <c r="O117" s="47"/>
      <c r="P117" s="61"/>
      <c r="Q117" s="49"/>
      <c r="R117" s="47"/>
      <c r="S117" s="49"/>
      <c r="T117" s="47"/>
      <c r="U117" s="47"/>
      <c r="V117" s="47"/>
      <c r="W117" s="47"/>
      <c r="X117" s="51" t="str">
        <f t="shared" si="9"/>
        <v xml:space="preserve"> </v>
      </c>
    </row>
    <row r="118" spans="1:24" x14ac:dyDescent="0.25">
      <c r="A118" s="47" t="s">
        <v>49</v>
      </c>
      <c r="B118" s="47" t="s">
        <v>86</v>
      </c>
      <c r="C118" s="51">
        <f>COUNTIF(GestorPCD_2019!$E$4:$E$281,OUTORGADOS!B118)</f>
        <v>0</v>
      </c>
      <c r="D118" s="48" t="s">
        <v>742</v>
      </c>
      <c r="E118" s="49">
        <v>-27.8402777777778</v>
      </c>
      <c r="F118" s="49">
        <v>-54.553333333333299</v>
      </c>
      <c r="G118" s="50">
        <v>131630567081</v>
      </c>
      <c r="H118" s="50"/>
      <c r="I118" s="51" t="s">
        <v>743</v>
      </c>
      <c r="J118" s="52" t="e">
        <f>VLOOKUP(B118,'[1]BD-SIGEL'!$C:$D,2,FALSE)</f>
        <v>#N/A</v>
      </c>
      <c r="K118" s="51">
        <f t="shared" si="6"/>
        <v>4</v>
      </c>
      <c r="L118" s="51">
        <f t="shared" si="8"/>
        <v>0</v>
      </c>
      <c r="M118" s="51" t="str">
        <f t="shared" si="7"/>
        <v>não conforme</v>
      </c>
      <c r="N118" s="47"/>
      <c r="O118" s="47"/>
      <c r="P118" s="61"/>
      <c r="Q118" s="49"/>
      <c r="R118" s="47"/>
      <c r="S118" s="49"/>
      <c r="T118" s="47"/>
      <c r="U118" s="47"/>
      <c r="V118" s="47"/>
      <c r="W118" s="47"/>
      <c r="X118" s="51" t="str">
        <f t="shared" si="9"/>
        <v xml:space="preserve"> </v>
      </c>
    </row>
    <row r="119" spans="1:24" x14ac:dyDescent="0.25">
      <c r="A119" s="47" t="s">
        <v>49</v>
      </c>
      <c r="B119" s="47" t="s">
        <v>62</v>
      </c>
      <c r="C119" s="51">
        <f>COUNTIF(GestorPCD_2019!$E$4:$E$281,OUTORGADOS!B119)</f>
        <v>4</v>
      </c>
      <c r="D119" s="48" t="s">
        <v>744</v>
      </c>
      <c r="E119" s="49">
        <v>-29.126212483500002</v>
      </c>
      <c r="F119" s="49">
        <v>-53.318351008199997</v>
      </c>
      <c r="G119" s="50">
        <v>133730500040</v>
      </c>
      <c r="H119" s="50"/>
      <c r="I119" s="51" t="s">
        <v>745</v>
      </c>
      <c r="J119" s="52" t="str">
        <f>VLOOKUP(B119,'[1]BD-SIGEL'!$C:$D,2,FALSE)</f>
        <v>Operação</v>
      </c>
      <c r="K119" s="51">
        <f t="shared" si="6"/>
        <v>4</v>
      </c>
      <c r="L119" s="51">
        <f t="shared" si="8"/>
        <v>4</v>
      </c>
      <c r="M119" s="51" t="str">
        <f t="shared" si="7"/>
        <v>conforme</v>
      </c>
      <c r="N119" s="51">
        <v>1</v>
      </c>
      <c r="O119" s="56">
        <f>AVERAGE(GestorPCD_2019!K107:V107)</f>
        <v>87.75</v>
      </c>
      <c r="P119" s="50">
        <v>2</v>
      </c>
      <c r="Q119" s="56">
        <f>AVERAGE(GestorPCD_2019!K104:V105)</f>
        <v>91.958333333333329</v>
      </c>
      <c r="R119" s="51">
        <v>1</v>
      </c>
      <c r="S119" s="56">
        <f>AVERAGE(GestorPCD_2019!K106:V106)</f>
        <v>87.75</v>
      </c>
      <c r="T119" s="47"/>
      <c r="U119" s="47"/>
      <c r="V119" s="47"/>
      <c r="W119" s="47"/>
      <c r="X119" s="51" t="str">
        <f t="shared" si="9"/>
        <v>conforme</v>
      </c>
    </row>
    <row r="120" spans="1:24" x14ac:dyDescent="0.25">
      <c r="A120" s="47" t="s">
        <v>49</v>
      </c>
      <c r="B120" s="47" t="s">
        <v>746</v>
      </c>
      <c r="C120" s="51">
        <f>COUNTIF(GestorPCD_2019!$E$4:$E$281,OUTORGADOS!B120)</f>
        <v>0</v>
      </c>
      <c r="D120" s="48" t="s">
        <v>617</v>
      </c>
      <c r="E120" s="49">
        <v>-28.229399999999998</v>
      </c>
      <c r="F120" s="49">
        <v>-53.741379999999999</v>
      </c>
      <c r="G120" s="50">
        <v>134790500141</v>
      </c>
      <c r="H120" s="50"/>
      <c r="I120" s="51" t="s">
        <v>619</v>
      </c>
      <c r="J120" s="52" t="e">
        <f>VLOOKUP(B120,'[1]BD-SIGEL'!$C:$D,2,FALSE)</f>
        <v>#N/A</v>
      </c>
      <c r="K120" s="51">
        <f t="shared" si="6"/>
        <v>4</v>
      </c>
      <c r="L120" s="51">
        <f t="shared" si="8"/>
        <v>0</v>
      </c>
      <c r="M120" s="51" t="str">
        <f t="shared" si="7"/>
        <v>não conforme</v>
      </c>
      <c r="N120" s="47"/>
      <c r="O120" s="47"/>
      <c r="P120" s="61"/>
      <c r="Q120" s="49"/>
      <c r="R120" s="47"/>
      <c r="S120" s="49"/>
      <c r="T120" s="47"/>
      <c r="U120" s="47"/>
      <c r="V120" s="47"/>
      <c r="W120" s="47"/>
      <c r="X120" s="51" t="str">
        <f t="shared" si="9"/>
        <v xml:space="preserve"> </v>
      </c>
    </row>
    <row r="121" spans="1:24" x14ac:dyDescent="0.25">
      <c r="A121" s="47" t="s">
        <v>49</v>
      </c>
      <c r="B121" s="47" t="s">
        <v>66</v>
      </c>
      <c r="C121" s="51">
        <f>COUNTIF(GestorPCD_2019!$E$4:$E$281,OUTORGADOS!B121)</f>
        <v>0</v>
      </c>
      <c r="D121" s="48" t="s">
        <v>747</v>
      </c>
      <c r="E121" s="49">
        <v>-28.56344056</v>
      </c>
      <c r="F121" s="49">
        <v>-51.407783452899999</v>
      </c>
      <c r="G121" s="50">
        <v>136200567109</v>
      </c>
      <c r="H121" s="50"/>
      <c r="I121" s="51" t="s">
        <v>748</v>
      </c>
      <c r="J121" s="52" t="str">
        <f>VLOOKUP(B121,'[1]BD-SIGEL'!$C:$D,2,FALSE)</f>
        <v>Operação</v>
      </c>
      <c r="K121" s="51">
        <f t="shared" si="6"/>
        <v>4</v>
      </c>
      <c r="L121" s="51">
        <f t="shared" si="8"/>
        <v>0</v>
      </c>
      <c r="M121" s="51" t="str">
        <f t="shared" si="7"/>
        <v>não conforme</v>
      </c>
      <c r="N121" s="47"/>
      <c r="O121" s="47"/>
      <c r="P121" s="61"/>
      <c r="Q121" s="49"/>
      <c r="R121" s="47"/>
      <c r="S121" s="49"/>
      <c r="T121" s="47"/>
      <c r="U121" s="47"/>
      <c r="V121" s="47"/>
      <c r="W121" s="47"/>
      <c r="X121" s="51" t="str">
        <f t="shared" si="9"/>
        <v xml:space="preserve"> </v>
      </c>
    </row>
    <row r="122" spans="1:24" x14ac:dyDescent="0.25">
      <c r="A122" s="47" t="s">
        <v>49</v>
      </c>
      <c r="B122" s="47" t="s">
        <v>59</v>
      </c>
      <c r="C122" s="51">
        <f>COUNTIF(GestorPCD_2019!$E$4:$E$281,OUTORGADOS!B122)</f>
        <v>4</v>
      </c>
      <c r="D122" s="48" t="s">
        <v>749</v>
      </c>
      <c r="E122" s="49">
        <v>-28.9807184617</v>
      </c>
      <c r="F122" s="49">
        <v>-50.7818065254</v>
      </c>
      <c r="G122" s="50">
        <v>138350500022</v>
      </c>
      <c r="H122" s="50"/>
      <c r="I122" s="51" t="s">
        <v>750</v>
      </c>
      <c r="J122" s="52" t="str">
        <f>VLOOKUP(B122,'[1]BD-SIGEL'!$C:$D,2,FALSE)</f>
        <v>Operação</v>
      </c>
      <c r="K122" s="51">
        <f t="shared" si="6"/>
        <v>4</v>
      </c>
      <c r="L122" s="51">
        <f t="shared" si="8"/>
        <v>4</v>
      </c>
      <c r="M122" s="51" t="str">
        <f t="shared" si="7"/>
        <v>conforme</v>
      </c>
      <c r="N122" s="51">
        <v>1</v>
      </c>
      <c r="O122" s="56">
        <f>AVERAGE(GestorPCD_2019!K73:V73)</f>
        <v>17.083333333333332</v>
      </c>
      <c r="P122" s="50">
        <v>2</v>
      </c>
      <c r="Q122" s="56">
        <f>AVERAGE(GestorPCD_2019!K70:V70,GestorPCD_2019!K72:V72)</f>
        <v>47.625</v>
      </c>
      <c r="R122" s="51">
        <v>1</v>
      </c>
      <c r="S122" s="56">
        <f>AVERAGE(GestorPCD_2019!K71:V71)</f>
        <v>78.166666666666671</v>
      </c>
      <c r="T122" s="47"/>
      <c r="U122" s="47"/>
      <c r="V122" s="47"/>
      <c r="W122" s="47"/>
      <c r="X122" s="51" t="str">
        <f t="shared" si="9"/>
        <v>não conforme</v>
      </c>
    </row>
    <row r="123" spans="1:24" x14ac:dyDescent="0.25">
      <c r="A123" s="47" t="s">
        <v>49</v>
      </c>
      <c r="B123" s="47" t="s">
        <v>76</v>
      </c>
      <c r="C123" s="51">
        <f>COUNTIF(GestorPCD_2019!$E$4:$E$281,OUTORGADOS!B123)</f>
        <v>4</v>
      </c>
      <c r="D123" s="48" t="s">
        <v>751</v>
      </c>
      <c r="E123" s="49">
        <v>-28.9026166869</v>
      </c>
      <c r="F123" s="49">
        <v>-50.811941961000002</v>
      </c>
      <c r="G123" s="50">
        <v>138360500025</v>
      </c>
      <c r="H123" s="50"/>
      <c r="I123" s="51" t="s">
        <v>752</v>
      </c>
      <c r="J123" s="52" t="str">
        <f>VLOOKUP(B123,'[1]BD-SIGEL'!$C:$D,2,FALSE)</f>
        <v>Operação</v>
      </c>
      <c r="K123" s="51">
        <f t="shared" si="6"/>
        <v>4</v>
      </c>
      <c r="L123" s="51">
        <f t="shared" si="8"/>
        <v>4</v>
      </c>
      <c r="M123" s="51" t="str">
        <f t="shared" si="7"/>
        <v>conforme</v>
      </c>
      <c r="N123" s="51">
        <v>1</v>
      </c>
      <c r="O123" s="56">
        <f>AVERAGE(GestorPCD_2019!K207:V207)</f>
        <v>45.833333333333336</v>
      </c>
      <c r="P123" s="50">
        <v>2</v>
      </c>
      <c r="Q123" s="56">
        <f>AVERAGE(GestorPCD_2019!K204:V204,GestorPCD_2019!K206:V206)</f>
        <v>46.166666666666664</v>
      </c>
      <c r="R123" s="51">
        <v>1</v>
      </c>
      <c r="S123" s="56">
        <f>AVERAGE(GestorPCD_2019!K205:V205)</f>
        <v>46.5</v>
      </c>
      <c r="T123" s="47"/>
      <c r="U123" s="47"/>
      <c r="V123" s="47"/>
      <c r="W123" s="47"/>
      <c r="X123" s="51" t="str">
        <f t="shared" si="9"/>
        <v>não conforme</v>
      </c>
    </row>
    <row r="124" spans="1:24" x14ac:dyDescent="0.25">
      <c r="A124" s="47" t="s">
        <v>49</v>
      </c>
      <c r="B124" s="47" t="s">
        <v>753</v>
      </c>
      <c r="C124" s="51">
        <f>COUNTIF(GestorPCD_2019!$E$4:$E$281,OUTORGADOS!B124)</f>
        <v>0</v>
      </c>
      <c r="D124" s="48" t="s">
        <v>754</v>
      </c>
      <c r="E124" s="49">
        <v>-29.454160000000002</v>
      </c>
      <c r="F124" s="49">
        <v>-51.706600000000002</v>
      </c>
      <c r="G124" s="50">
        <v>138690500150</v>
      </c>
      <c r="H124" s="50"/>
      <c r="I124" s="51" t="s">
        <v>755</v>
      </c>
      <c r="J124" s="52" t="e">
        <f>VLOOKUP(B124,'[1]BD-SIGEL'!$C:$D,2,FALSE)</f>
        <v>#N/A</v>
      </c>
      <c r="K124" s="51">
        <f t="shared" si="6"/>
        <v>4</v>
      </c>
      <c r="L124" s="51">
        <f t="shared" si="8"/>
        <v>0</v>
      </c>
      <c r="M124" s="51" t="str">
        <f t="shared" si="7"/>
        <v>não conforme</v>
      </c>
      <c r="N124" s="47"/>
      <c r="O124" s="47"/>
      <c r="P124" s="61"/>
      <c r="Q124" s="49"/>
      <c r="R124" s="47"/>
      <c r="S124" s="49"/>
      <c r="T124" s="47"/>
      <c r="U124" s="47"/>
      <c r="V124" s="47"/>
      <c r="W124" s="47"/>
      <c r="X124" s="51" t="str">
        <f t="shared" si="9"/>
        <v xml:space="preserve"> </v>
      </c>
    </row>
    <row r="125" spans="1:24" x14ac:dyDescent="0.25">
      <c r="A125" s="47" t="s">
        <v>49</v>
      </c>
      <c r="B125" s="47" t="s">
        <v>39</v>
      </c>
      <c r="C125" s="51">
        <f>COUNTIF(GestorPCD_2019!$E$4:$E$281,OUTORGADOS!B125)</f>
        <v>0</v>
      </c>
      <c r="D125" s="48" t="s">
        <v>756</v>
      </c>
      <c r="E125" s="49">
        <v>-27.501499553999999</v>
      </c>
      <c r="F125" s="49">
        <v>-52.809805822199998</v>
      </c>
      <c r="G125" s="50">
        <v>143460500031</v>
      </c>
      <c r="H125" s="50"/>
      <c r="I125" s="51" t="s">
        <v>757</v>
      </c>
      <c r="J125" s="52" t="str">
        <f>VLOOKUP(B125,'[1]BD-SIGEL'!$C:$D,2,FALSE)</f>
        <v>Operação</v>
      </c>
      <c r="K125" s="51">
        <f t="shared" si="6"/>
        <v>4</v>
      </c>
      <c r="L125" s="51">
        <f t="shared" si="8"/>
        <v>0</v>
      </c>
      <c r="M125" s="51" t="str">
        <f t="shared" si="7"/>
        <v>não conforme</v>
      </c>
      <c r="N125" s="47"/>
      <c r="O125" s="47"/>
      <c r="P125" s="61"/>
      <c r="Q125" s="49"/>
      <c r="R125" s="47"/>
      <c r="S125" s="49"/>
      <c r="T125" s="47"/>
      <c r="U125" s="47"/>
      <c r="V125" s="47"/>
      <c r="W125" s="47"/>
      <c r="X125" s="51" t="str">
        <f t="shared" si="9"/>
        <v xml:space="preserve"> </v>
      </c>
    </row>
    <row r="126" spans="1:24" x14ac:dyDescent="0.25">
      <c r="A126" s="47" t="s">
        <v>49</v>
      </c>
      <c r="B126" s="47" t="s">
        <v>80</v>
      </c>
      <c r="C126" s="51">
        <f>COUNTIF(GestorPCD_2019!$E$4:$E$281,OUTORGADOS!B126)</f>
        <v>0</v>
      </c>
      <c r="D126" s="48" t="s">
        <v>646</v>
      </c>
      <c r="E126" s="49">
        <v>-28.8004126901</v>
      </c>
      <c r="F126" s="49">
        <v>-50.416645748400001</v>
      </c>
      <c r="G126" s="50">
        <v>150150500010</v>
      </c>
      <c r="H126" s="50"/>
      <c r="I126" s="51" t="s">
        <v>758</v>
      </c>
      <c r="J126" s="52" t="str">
        <f>VLOOKUP(B126,'[1]BD-SIGEL'!$C:$D,2,FALSE)</f>
        <v>PB Aprovado</v>
      </c>
      <c r="K126" s="51">
        <f t="shared" si="6"/>
        <v>4</v>
      </c>
      <c r="L126" s="51">
        <f t="shared" si="8"/>
        <v>0</v>
      </c>
      <c r="M126" s="51" t="str">
        <f t="shared" si="7"/>
        <v>não conforme</v>
      </c>
      <c r="N126" s="47"/>
      <c r="O126" s="47"/>
      <c r="P126" s="61"/>
      <c r="Q126" s="49"/>
      <c r="R126" s="47"/>
      <c r="S126" s="49"/>
      <c r="T126" s="47"/>
      <c r="U126" s="47"/>
      <c r="V126" s="47"/>
      <c r="W126" s="47"/>
      <c r="X126" s="51" t="str">
        <f t="shared" si="9"/>
        <v xml:space="preserve"> </v>
      </c>
    </row>
    <row r="127" spans="1:24" x14ac:dyDescent="0.25">
      <c r="A127" s="47" t="s">
        <v>49</v>
      </c>
      <c r="B127" s="47" t="s">
        <v>56</v>
      </c>
      <c r="C127" s="51">
        <f>COUNTIF(GestorPCD_2019!$E$4:$E$281,OUTORGADOS!B127)</f>
        <v>0</v>
      </c>
      <c r="D127" s="48" t="s">
        <v>674</v>
      </c>
      <c r="E127" s="49">
        <v>-27.621379174200001</v>
      </c>
      <c r="F127" s="49">
        <v>-53.802811088699997</v>
      </c>
      <c r="G127" s="50">
        <v>156900500010</v>
      </c>
      <c r="H127" s="50"/>
      <c r="I127" s="51" t="s">
        <v>759</v>
      </c>
      <c r="J127" s="52" t="str">
        <f>VLOOKUP(B127,'[1]BD-SIGEL'!$C:$D,2,FALSE)</f>
        <v>Operação</v>
      </c>
      <c r="K127" s="51">
        <f t="shared" si="6"/>
        <v>4</v>
      </c>
      <c r="L127" s="51">
        <f t="shared" si="8"/>
        <v>0</v>
      </c>
      <c r="M127" s="51" t="str">
        <f t="shared" si="7"/>
        <v>não conforme</v>
      </c>
      <c r="N127" s="47"/>
      <c r="O127" s="47"/>
      <c r="P127" s="61"/>
      <c r="Q127" s="49"/>
      <c r="R127" s="47"/>
      <c r="S127" s="49"/>
      <c r="T127" s="47"/>
      <c r="U127" s="47"/>
      <c r="V127" s="47"/>
      <c r="W127" s="47"/>
      <c r="X127" s="51" t="str">
        <f t="shared" si="9"/>
        <v xml:space="preserve"> </v>
      </c>
    </row>
    <row r="128" spans="1:24" x14ac:dyDescent="0.25">
      <c r="A128" s="47" t="s">
        <v>49</v>
      </c>
      <c r="B128" s="47" t="s">
        <v>760</v>
      </c>
      <c r="C128" s="51">
        <f>COUNTIF(GestorPCD_2019!$E$4:$E$281,OUTORGADOS!B128)</f>
        <v>4</v>
      </c>
      <c r="D128" s="48" t="s">
        <v>568</v>
      </c>
      <c r="E128" s="49">
        <v>-29.0674198</v>
      </c>
      <c r="F128" s="49">
        <v>-52.283464899999998</v>
      </c>
      <c r="G128" s="50">
        <v>157710500009</v>
      </c>
      <c r="H128" s="50"/>
      <c r="I128" s="51" t="s">
        <v>761</v>
      </c>
      <c r="J128" s="52" t="str">
        <f>VLOOKUP(B128,'[1]BD-SIGEL'!$C:$D,2,FALSE)</f>
        <v>Operação</v>
      </c>
      <c r="K128" s="51">
        <f t="shared" si="6"/>
        <v>4</v>
      </c>
      <c r="L128" s="51">
        <f t="shared" si="8"/>
        <v>4</v>
      </c>
      <c r="M128" s="51" t="str">
        <f t="shared" si="7"/>
        <v>conforme</v>
      </c>
      <c r="N128" s="51">
        <v>1</v>
      </c>
      <c r="O128" s="56">
        <f>AVERAGE(GestorPCD_2019!K231:V231)</f>
        <v>97</v>
      </c>
      <c r="P128" s="50">
        <v>2</v>
      </c>
      <c r="Q128" s="56">
        <f>AVERAGE(GestorPCD_2019!K228:V228,GestorPCD_2019!K230:V230)</f>
        <v>98.5</v>
      </c>
      <c r="R128" s="51">
        <v>1</v>
      </c>
      <c r="S128" s="56">
        <f>AVERAGE(GestorPCD_2019!K229:V229)</f>
        <v>100</v>
      </c>
      <c r="T128" s="47"/>
      <c r="U128" s="47"/>
      <c r="V128" s="47"/>
      <c r="W128" s="47"/>
      <c r="X128" s="51" t="str">
        <f t="shared" si="9"/>
        <v>conforme</v>
      </c>
    </row>
    <row r="129" spans="1:24" x14ac:dyDescent="0.25">
      <c r="A129" s="47" t="s">
        <v>49</v>
      </c>
      <c r="B129" s="47" t="s">
        <v>74</v>
      </c>
      <c r="C129" s="51">
        <f>COUNTIF(GestorPCD_2019!$E$4:$E$281,OUTORGADOS!B129)</f>
        <v>0</v>
      </c>
      <c r="D129" s="48" t="s">
        <v>762</v>
      </c>
      <c r="E129" s="49">
        <v>-28.344538706200002</v>
      </c>
      <c r="F129" s="49">
        <v>-51.194443063199998</v>
      </c>
      <c r="G129" s="50">
        <v>171360567091</v>
      </c>
      <c r="H129" s="50"/>
      <c r="I129" s="51" t="s">
        <v>763</v>
      </c>
      <c r="J129" s="52" t="str">
        <f>VLOOKUP(B129,'[1]BD-SIGEL'!$C:$D,2,FALSE)</f>
        <v>Construção</v>
      </c>
      <c r="K129" s="51">
        <f t="shared" si="6"/>
        <v>4</v>
      </c>
      <c r="L129" s="51">
        <f t="shared" si="8"/>
        <v>0</v>
      </c>
      <c r="M129" s="51" t="str">
        <f t="shared" si="7"/>
        <v>não conforme</v>
      </c>
      <c r="N129" s="47"/>
      <c r="O129" s="47"/>
      <c r="P129" s="61"/>
      <c r="Q129" s="49"/>
      <c r="R129" s="47"/>
      <c r="S129" s="49"/>
      <c r="T129" s="47"/>
      <c r="U129" s="47"/>
      <c r="V129" s="47"/>
      <c r="W129" s="47"/>
      <c r="X129" s="51" t="str">
        <f t="shared" si="9"/>
        <v xml:space="preserve"> </v>
      </c>
    </row>
    <row r="130" spans="1:24" x14ac:dyDescent="0.25">
      <c r="A130" s="47" t="s">
        <v>49</v>
      </c>
      <c r="B130" s="47" t="s">
        <v>764</v>
      </c>
      <c r="C130" s="51">
        <f>COUNTIF(GestorPCD_2019!$E$4:$E$281,OUTORGADOS!B130)</f>
        <v>0</v>
      </c>
      <c r="D130" s="48" t="s">
        <v>765</v>
      </c>
      <c r="E130" s="49">
        <v>-28.647500000000001</v>
      </c>
      <c r="F130" s="49">
        <v>-51.354439999999997</v>
      </c>
      <c r="G130" s="50">
        <v>172180500140</v>
      </c>
      <c r="H130" s="50"/>
      <c r="I130" s="51" t="s">
        <v>766</v>
      </c>
      <c r="J130" s="52" t="e">
        <f>VLOOKUP(B130,'[1]BD-SIGEL'!$C:$D,2,FALSE)</f>
        <v>#N/A</v>
      </c>
      <c r="K130" s="51">
        <f t="shared" ref="K130:K182" si="10">IF(A130="CGH",1,4)</f>
        <v>4</v>
      </c>
      <c r="L130" s="51">
        <f t="shared" si="8"/>
        <v>0</v>
      </c>
      <c r="M130" s="51" t="str">
        <f t="shared" ref="M130:M182" si="11">IF(L130&gt;=K130,"conforme","não conforme")</f>
        <v>não conforme</v>
      </c>
      <c r="N130" s="47"/>
      <c r="O130" s="47"/>
      <c r="P130" s="61"/>
      <c r="Q130" s="49"/>
      <c r="R130" s="47"/>
      <c r="S130" s="49"/>
      <c r="T130" s="47"/>
      <c r="U130" s="47"/>
      <c r="V130" s="47"/>
      <c r="W130" s="47"/>
      <c r="X130" s="51" t="str">
        <f t="shared" si="9"/>
        <v xml:space="preserve"> </v>
      </c>
    </row>
    <row r="131" spans="1:24" x14ac:dyDescent="0.25">
      <c r="A131" s="47" t="s">
        <v>49</v>
      </c>
      <c r="B131" s="47" t="s">
        <v>767</v>
      </c>
      <c r="C131" s="51">
        <f>COUNTIF(GestorPCD_2019!$E$4:$E$281,OUTORGADOS!B131)</f>
        <v>0</v>
      </c>
      <c r="D131" s="48" t="s">
        <v>768</v>
      </c>
      <c r="E131" s="49">
        <v>-28.5136</v>
      </c>
      <c r="F131" s="49">
        <v>-51.9086</v>
      </c>
      <c r="G131" s="50">
        <v>173400567115</v>
      </c>
      <c r="H131" s="50"/>
      <c r="I131" s="51" t="s">
        <v>769</v>
      </c>
      <c r="J131" s="52" t="e">
        <f>VLOOKUP(B131,'[1]BD-SIGEL'!$C:$D,2,FALSE)</f>
        <v>#N/A</v>
      </c>
      <c r="K131" s="51">
        <f t="shared" si="10"/>
        <v>4</v>
      </c>
      <c r="L131" s="51">
        <f t="shared" ref="L131:L182" si="12">SUM(N131,P131,R131,T131,V131)</f>
        <v>0</v>
      </c>
      <c r="M131" s="51" t="str">
        <f t="shared" si="11"/>
        <v>não conforme</v>
      </c>
      <c r="N131" s="47"/>
      <c r="O131" s="47"/>
      <c r="P131" s="61"/>
      <c r="Q131" s="49"/>
      <c r="R131" s="47"/>
      <c r="S131" s="49"/>
      <c r="T131" s="47"/>
      <c r="U131" s="47"/>
      <c r="V131" s="47"/>
      <c r="W131" s="47"/>
      <c r="X131" s="51" t="str">
        <f t="shared" si="9"/>
        <v xml:space="preserve"> </v>
      </c>
    </row>
    <row r="132" spans="1:24" x14ac:dyDescent="0.25">
      <c r="A132" s="47" t="s">
        <v>49</v>
      </c>
      <c r="B132" s="47" t="s">
        <v>51</v>
      </c>
      <c r="C132" s="51">
        <f>COUNTIF(GestorPCD_2019!$E$4:$E$281,OUTORGADOS!B132)</f>
        <v>0</v>
      </c>
      <c r="D132" s="48" t="s">
        <v>770</v>
      </c>
      <c r="E132" s="49">
        <v>-28.273850681500001</v>
      </c>
      <c r="F132" s="49">
        <v>-50.833929678200001</v>
      </c>
      <c r="G132" s="50">
        <v>186490567103</v>
      </c>
      <c r="H132" s="50"/>
      <c r="I132" s="51" t="s">
        <v>771</v>
      </c>
      <c r="J132" s="52" t="str">
        <f>VLOOKUP(B132,'[1]BD-SIGEL'!$C:$D,2,FALSE)</f>
        <v>Eixo Inventariado</v>
      </c>
      <c r="K132" s="51">
        <f t="shared" si="10"/>
        <v>4</v>
      </c>
      <c r="L132" s="51">
        <f t="shared" si="12"/>
        <v>0</v>
      </c>
      <c r="M132" s="51" t="str">
        <f t="shared" si="11"/>
        <v>não conforme</v>
      </c>
      <c r="N132" s="47"/>
      <c r="O132" s="47"/>
      <c r="P132" s="61"/>
      <c r="Q132" s="49"/>
      <c r="R132" s="47"/>
      <c r="S132" s="49"/>
      <c r="T132" s="47"/>
      <c r="U132" s="47"/>
      <c r="V132" s="47"/>
      <c r="W132" s="47"/>
      <c r="X132" s="51" t="str">
        <f t="shared" ref="X132:X182" si="13">IFERROR(IF(AVERAGE(O132,Q132,S132,U132,W132)&gt;=80,"conforme","não conforme")," ")</f>
        <v xml:space="preserve"> </v>
      </c>
    </row>
    <row r="133" spans="1:24" x14ac:dyDescent="0.25">
      <c r="A133" s="47" t="s">
        <v>49</v>
      </c>
      <c r="B133" s="47" t="s">
        <v>118</v>
      </c>
      <c r="C133" s="51">
        <f>COUNTIF(GestorPCD_2019!$E$4:$E$281,OUTORGADOS!B133)</f>
        <v>0</v>
      </c>
      <c r="D133" s="48" t="s">
        <v>712</v>
      </c>
      <c r="E133" s="49">
        <v>-28.794817900000002</v>
      </c>
      <c r="F133" s="49">
        <v>-50.707788239999999</v>
      </c>
      <c r="G133" s="50">
        <v>199940500049</v>
      </c>
      <c r="H133" s="50"/>
      <c r="I133" s="51" t="s">
        <v>772</v>
      </c>
      <c r="J133" s="52" t="str">
        <f>VLOOKUP(B133,'[1]BD-SIGEL'!$C:$D,2,FALSE)</f>
        <v>Operação</v>
      </c>
      <c r="K133" s="51">
        <f t="shared" si="10"/>
        <v>4</v>
      </c>
      <c r="L133" s="51">
        <f t="shared" si="12"/>
        <v>0</v>
      </c>
      <c r="M133" s="51" t="str">
        <f t="shared" si="11"/>
        <v>não conforme</v>
      </c>
      <c r="N133" s="47"/>
      <c r="O133" s="47"/>
      <c r="P133" s="61"/>
      <c r="Q133" s="49"/>
      <c r="R133" s="47"/>
      <c r="S133" s="49"/>
      <c r="T133" s="47"/>
      <c r="U133" s="47"/>
      <c r="V133" s="47"/>
      <c r="W133" s="47"/>
      <c r="X133" s="51" t="str">
        <f t="shared" si="13"/>
        <v xml:space="preserve"> </v>
      </c>
    </row>
    <row r="134" spans="1:24" x14ac:dyDescent="0.25">
      <c r="A134" s="47" t="s">
        <v>49</v>
      </c>
      <c r="B134" s="47" t="s">
        <v>89</v>
      </c>
      <c r="C134" s="51">
        <f>COUNTIF(GestorPCD_2019!$E$4:$E$281,OUTORGADOS!B134)</f>
        <v>4</v>
      </c>
      <c r="D134" s="48" t="s">
        <v>646</v>
      </c>
      <c r="E134" s="49">
        <v>-28.767077625199999</v>
      </c>
      <c r="F134" s="49">
        <v>-51.8333696535</v>
      </c>
      <c r="G134" s="50" t="s">
        <v>773</v>
      </c>
      <c r="H134" s="50"/>
      <c r="I134" s="51" t="s">
        <v>774</v>
      </c>
      <c r="J134" s="52" t="str">
        <f>VLOOKUP(B134,'[1]BD-SIGEL'!$C:$D,2,FALSE)</f>
        <v>Operação</v>
      </c>
      <c r="K134" s="51">
        <f t="shared" si="10"/>
        <v>4</v>
      </c>
      <c r="L134" s="51">
        <f t="shared" si="12"/>
        <v>4</v>
      </c>
      <c r="M134" s="51" t="str">
        <f t="shared" si="11"/>
        <v>conforme</v>
      </c>
      <c r="N134" s="51">
        <v>1</v>
      </c>
      <c r="O134" s="56">
        <f>AVERAGE(GestorPCD_2019!K271:V271)</f>
        <v>84.833333333333329</v>
      </c>
      <c r="P134" s="50">
        <v>2</v>
      </c>
      <c r="Q134" s="56">
        <f>AVERAGE(GestorPCD_2019!K270:V270,GestorPCD_2019!K272:V272)</f>
        <v>69.916666666666671</v>
      </c>
      <c r="R134" s="51">
        <v>1</v>
      </c>
      <c r="S134" s="56">
        <f>AVERAGE(GestorPCD_2019!K273:V273)</f>
        <v>55</v>
      </c>
      <c r="T134" s="47"/>
      <c r="U134" s="47"/>
      <c r="V134" s="47"/>
      <c r="W134" s="47"/>
      <c r="X134" s="51" t="str">
        <f t="shared" si="13"/>
        <v>não conforme</v>
      </c>
    </row>
    <row r="135" spans="1:24" x14ac:dyDescent="0.25">
      <c r="A135" s="47" t="s">
        <v>49</v>
      </c>
      <c r="B135" s="47" t="s">
        <v>71</v>
      </c>
      <c r="C135" s="51">
        <f>COUNTIF(GestorPCD_2019!$E$4:$E$281,OUTORGADOS!B135)</f>
        <v>0</v>
      </c>
      <c r="D135" s="48" t="s">
        <v>775</v>
      </c>
      <c r="E135" s="49">
        <v>-28.336388888888902</v>
      </c>
      <c r="F135" s="49">
        <v>-54.027500000000003</v>
      </c>
      <c r="G135" s="50" t="s">
        <v>776</v>
      </c>
      <c r="H135" s="50"/>
      <c r="I135" s="51" t="s">
        <v>777</v>
      </c>
      <c r="J135" s="52" t="str">
        <f>VLOOKUP(B135,'[1]BD-SIGEL'!$C:$D,2,FALSE)</f>
        <v>DRS</v>
      </c>
      <c r="K135" s="51">
        <f t="shared" si="10"/>
        <v>4</v>
      </c>
      <c r="L135" s="51">
        <f t="shared" si="12"/>
        <v>0</v>
      </c>
      <c r="M135" s="51" t="str">
        <f t="shared" si="11"/>
        <v>não conforme</v>
      </c>
      <c r="N135" s="47"/>
      <c r="O135" s="47"/>
      <c r="P135" s="61"/>
      <c r="Q135" s="49"/>
      <c r="R135" s="47"/>
      <c r="S135" s="49"/>
      <c r="T135" s="47"/>
      <c r="U135" s="47"/>
      <c r="V135" s="47"/>
      <c r="W135" s="47"/>
      <c r="X135" s="51" t="str">
        <f t="shared" si="13"/>
        <v xml:space="preserve"> </v>
      </c>
    </row>
    <row r="136" spans="1:24" x14ac:dyDescent="0.25">
      <c r="A136" s="47" t="s">
        <v>49</v>
      </c>
      <c r="B136" s="47" t="s">
        <v>9</v>
      </c>
      <c r="C136" s="51">
        <f>COUNTIF(GestorPCD_2019!$E$4:$E$281,OUTORGADOS!B136)</f>
        <v>4</v>
      </c>
      <c r="D136" s="48" t="s">
        <v>521</v>
      </c>
      <c r="E136" s="49">
        <v>-27.770759294600001</v>
      </c>
      <c r="F136" s="49">
        <v>-54.389284891599999</v>
      </c>
      <c r="G136" s="50" t="s">
        <v>778</v>
      </c>
      <c r="H136" s="50"/>
      <c r="I136" s="51" t="s">
        <v>779</v>
      </c>
      <c r="J136" s="52" t="str">
        <f>VLOOKUP(B136,'[1]BD-SIGEL'!$C:$D,2,FALSE)</f>
        <v>Operação</v>
      </c>
      <c r="K136" s="51">
        <f t="shared" si="10"/>
        <v>4</v>
      </c>
      <c r="L136" s="51">
        <f t="shared" si="12"/>
        <v>4</v>
      </c>
      <c r="M136" s="51" t="str">
        <f t="shared" si="11"/>
        <v>conforme</v>
      </c>
      <c r="N136" s="51">
        <v>1</v>
      </c>
      <c r="O136" s="56">
        <f>AVERAGE(GestorPCD_2019!K259:V259)</f>
        <v>24.5</v>
      </c>
      <c r="P136" s="50">
        <v>2</v>
      </c>
      <c r="Q136" s="56">
        <f>AVERAGE(GestorPCD_2019!K258:V258,GestorPCD_2019!K260:V260)</f>
        <v>50.166666666666664</v>
      </c>
      <c r="R136" s="51">
        <v>1</v>
      </c>
      <c r="S136" s="56">
        <f>AVERAGE(GestorPCD_2019!K261:V261)</f>
        <v>75.833333333333329</v>
      </c>
      <c r="T136" s="47"/>
      <c r="U136" s="47"/>
      <c r="V136" s="47"/>
      <c r="W136" s="47"/>
      <c r="X136" s="51" t="str">
        <f t="shared" si="13"/>
        <v>não conforme</v>
      </c>
    </row>
    <row r="137" spans="1:24" x14ac:dyDescent="0.25">
      <c r="A137" s="47" t="s">
        <v>49</v>
      </c>
      <c r="B137" s="47" t="s">
        <v>14</v>
      </c>
      <c r="C137" s="51">
        <f>COUNTIF(GestorPCD_2019!$E$4:$E$281,OUTORGADOS!B137)</f>
        <v>4</v>
      </c>
      <c r="D137" s="48" t="s">
        <v>521</v>
      </c>
      <c r="E137" s="49">
        <v>-29.267953914700001</v>
      </c>
      <c r="F137" s="49">
        <v>-50.745748333800002</v>
      </c>
      <c r="G137" s="50" t="s">
        <v>780</v>
      </c>
      <c r="H137" s="50"/>
      <c r="I137" s="51" t="s">
        <v>781</v>
      </c>
      <c r="J137" s="52" t="str">
        <f>VLOOKUP(B137,'[1]BD-SIGEL'!$C:$D,2,FALSE)</f>
        <v>Operação</v>
      </c>
      <c r="K137" s="51">
        <f t="shared" si="10"/>
        <v>4</v>
      </c>
      <c r="L137" s="51">
        <f t="shared" si="12"/>
        <v>4</v>
      </c>
      <c r="M137" s="51" t="str">
        <f t="shared" si="11"/>
        <v>conforme</v>
      </c>
      <c r="N137" s="51">
        <v>1</v>
      </c>
      <c r="O137" s="56">
        <f>AVERAGE(GestorPCD_2019!K213:V213)</f>
        <v>0.25</v>
      </c>
      <c r="P137" s="50">
        <v>2</v>
      </c>
      <c r="Q137" s="56">
        <f>AVERAGE(GestorPCD_2019!K212:V212,GestorPCD_2019!K214:V214)</f>
        <v>0.125</v>
      </c>
      <c r="R137" s="51">
        <v>1</v>
      </c>
      <c r="S137" s="59">
        <f>AVERAGE(GestorPCD_2019!K215:V215)</f>
        <v>0</v>
      </c>
      <c r="T137" s="47"/>
      <c r="U137" s="47"/>
      <c r="V137" s="47"/>
      <c r="W137" s="47"/>
      <c r="X137" s="51" t="str">
        <f t="shared" si="13"/>
        <v>não conforme</v>
      </c>
    </row>
    <row r="138" spans="1:24" x14ac:dyDescent="0.25">
      <c r="A138" s="47" t="s">
        <v>49</v>
      </c>
      <c r="B138" s="47" t="s">
        <v>19</v>
      </c>
      <c r="C138" s="51">
        <f>COUNTIF(GestorPCD_2019!$E$4:$E$281,OUTORGADOS!B138)</f>
        <v>4</v>
      </c>
      <c r="D138" s="48" t="s">
        <v>521</v>
      </c>
      <c r="E138" s="49">
        <v>-29.5005555555556</v>
      </c>
      <c r="F138" s="49">
        <v>-51.001944444444497</v>
      </c>
      <c r="G138" s="50" t="s">
        <v>782</v>
      </c>
      <c r="H138" s="50"/>
      <c r="I138" s="51" t="s">
        <v>783</v>
      </c>
      <c r="J138" s="52" t="str">
        <f>VLOOKUP(B138,'[1]BD-SIGEL'!$C:$D,2,FALSE)</f>
        <v>Operação</v>
      </c>
      <c r="K138" s="51">
        <f t="shared" si="10"/>
        <v>4</v>
      </c>
      <c r="L138" s="51">
        <f t="shared" si="12"/>
        <v>4</v>
      </c>
      <c r="M138" s="51" t="str">
        <f t="shared" si="11"/>
        <v>conforme</v>
      </c>
      <c r="N138" s="51">
        <v>1</v>
      </c>
      <c r="O138" s="56">
        <f>AVERAGE(GestorPCD_2019!K144:V144)</f>
        <v>20.166666666666668</v>
      </c>
      <c r="P138" s="50">
        <v>2</v>
      </c>
      <c r="Q138" s="56">
        <f>AVERAGE(GestorPCD_2019!K143:V143,GestorPCD_2019!K145:V145)</f>
        <v>11.541666666666666</v>
      </c>
      <c r="R138" s="51">
        <v>1</v>
      </c>
      <c r="S138" s="56">
        <f>AVERAGE(GestorPCD_2019!K146:V146)</f>
        <v>2.9166666666666665</v>
      </c>
      <c r="T138" s="47"/>
      <c r="U138" s="47"/>
      <c r="V138" s="47"/>
      <c r="W138" s="47"/>
      <c r="X138" s="51" t="str">
        <f t="shared" si="13"/>
        <v>não conforme</v>
      </c>
    </row>
    <row r="139" spans="1:24" x14ac:dyDescent="0.25">
      <c r="A139" s="47" t="s">
        <v>49</v>
      </c>
      <c r="B139" s="47" t="s">
        <v>4</v>
      </c>
      <c r="C139" s="51">
        <f>COUNTIF(GestorPCD_2019!$E$4:$E$281,OUTORGADOS!B139)</f>
        <v>4</v>
      </c>
      <c r="D139" s="48" t="s">
        <v>521</v>
      </c>
      <c r="E139" s="49">
        <v>-29.2885042365</v>
      </c>
      <c r="F139" s="49">
        <v>-50.740611427099999</v>
      </c>
      <c r="G139" s="50" t="s">
        <v>784</v>
      </c>
      <c r="H139" s="50"/>
      <c r="I139" s="51" t="s">
        <v>785</v>
      </c>
      <c r="J139" s="52" t="str">
        <f>VLOOKUP(B139,'[1]BD-SIGEL'!$C:$D,2,FALSE)</f>
        <v>Operação</v>
      </c>
      <c r="K139" s="51">
        <f t="shared" si="10"/>
        <v>4</v>
      </c>
      <c r="L139" s="51">
        <f t="shared" si="12"/>
        <v>4</v>
      </c>
      <c r="M139" s="51" t="str">
        <f t="shared" si="11"/>
        <v>conforme</v>
      </c>
      <c r="N139" s="51">
        <v>1</v>
      </c>
      <c r="O139" s="56">
        <f>AVERAGE(GestorPCD_2019!K275:V275)</f>
        <v>0.33333333333333331</v>
      </c>
      <c r="P139" s="50">
        <v>2</v>
      </c>
      <c r="Q139" s="56">
        <f>AVERAGE(GestorPCD_2019!K274:V274,GestorPCD_2019!K276:V276)</f>
        <v>0.16666666666666666</v>
      </c>
      <c r="R139" s="51">
        <v>1</v>
      </c>
      <c r="S139" s="59">
        <f>AVERAGE(GestorPCD_2019!K277:V277)</f>
        <v>0</v>
      </c>
      <c r="T139" s="47"/>
      <c r="U139" s="47"/>
      <c r="V139" s="47"/>
      <c r="W139" s="47"/>
      <c r="X139" s="51" t="str">
        <f t="shared" si="13"/>
        <v>não conforme</v>
      </c>
    </row>
    <row r="140" spans="1:24" x14ac:dyDescent="0.25">
      <c r="A140" s="47" t="s">
        <v>49</v>
      </c>
      <c r="B140" s="47" t="s">
        <v>112</v>
      </c>
      <c r="C140" s="51">
        <f>COUNTIF(GestorPCD_2019!$E$4:$E$281,OUTORGADOS!B140)</f>
        <v>0</v>
      </c>
      <c r="D140" s="48" t="s">
        <v>516</v>
      </c>
      <c r="E140" s="49">
        <v>-28.24</v>
      </c>
      <c r="F140" s="49">
        <v>-53.56</v>
      </c>
      <c r="G140" s="50" t="s">
        <v>786</v>
      </c>
      <c r="H140" s="50"/>
      <c r="I140" s="51" t="s">
        <v>787</v>
      </c>
      <c r="J140" s="52" t="str">
        <f>VLOOKUP(B140,'[1]BD-SIGEL'!$C:$D,2,FALSE)</f>
        <v>PB Aceito</v>
      </c>
      <c r="K140" s="51">
        <f t="shared" si="10"/>
        <v>4</v>
      </c>
      <c r="L140" s="51">
        <f t="shared" si="12"/>
        <v>0</v>
      </c>
      <c r="M140" s="51" t="str">
        <f t="shared" si="11"/>
        <v>não conforme</v>
      </c>
      <c r="N140" s="47"/>
      <c r="O140" s="47"/>
      <c r="P140" s="61"/>
      <c r="Q140" s="49"/>
      <c r="R140" s="47"/>
      <c r="S140" s="49"/>
      <c r="T140" s="47"/>
      <c r="U140" s="47"/>
      <c r="V140" s="47"/>
      <c r="W140" s="47"/>
      <c r="X140" s="51" t="str">
        <f t="shared" si="13"/>
        <v xml:space="preserve"> </v>
      </c>
    </row>
    <row r="141" spans="1:24" x14ac:dyDescent="0.25">
      <c r="A141" s="47" t="s">
        <v>49</v>
      </c>
      <c r="B141" s="47" t="s">
        <v>788</v>
      </c>
      <c r="C141" s="51">
        <f>COUNTIF(GestorPCD_2019!$E$4:$E$281,OUTORGADOS!B141)</f>
        <v>0</v>
      </c>
      <c r="D141" s="48" t="s">
        <v>676</v>
      </c>
      <c r="E141" s="49" t="s">
        <v>789</v>
      </c>
      <c r="F141" s="49" t="s">
        <v>790</v>
      </c>
      <c r="G141" s="50" t="s">
        <v>791</v>
      </c>
      <c r="H141" s="50"/>
      <c r="I141" s="51" t="s">
        <v>792</v>
      </c>
      <c r="J141" s="52" t="e">
        <f>VLOOKUP(B141,'[1]BD-SIGEL'!$C:$D,2,FALSE)</f>
        <v>#N/A</v>
      </c>
      <c r="K141" s="51">
        <f t="shared" si="10"/>
        <v>4</v>
      </c>
      <c r="L141" s="51">
        <f t="shared" si="12"/>
        <v>0</v>
      </c>
      <c r="M141" s="51" t="str">
        <f t="shared" si="11"/>
        <v>não conforme</v>
      </c>
      <c r="N141" s="47"/>
      <c r="O141" s="47"/>
      <c r="P141" s="61"/>
      <c r="Q141" s="49"/>
      <c r="R141" s="47"/>
      <c r="S141" s="49"/>
      <c r="T141" s="47"/>
      <c r="U141" s="47"/>
      <c r="V141" s="47"/>
      <c r="W141" s="47"/>
      <c r="X141" s="51" t="str">
        <f t="shared" si="13"/>
        <v xml:space="preserve"> </v>
      </c>
    </row>
    <row r="142" spans="1:24" x14ac:dyDescent="0.25">
      <c r="A142" s="47" t="s">
        <v>49</v>
      </c>
      <c r="B142" s="47" t="s">
        <v>124</v>
      </c>
      <c r="C142" s="51">
        <f>COUNTIF(GestorPCD_2019!$E$4:$E$281,OUTORGADOS!B142)</f>
        <v>0</v>
      </c>
      <c r="D142" s="48" t="s">
        <v>521</v>
      </c>
      <c r="E142" s="49"/>
      <c r="F142" s="49"/>
      <c r="G142" s="50" t="s">
        <v>793</v>
      </c>
      <c r="H142" s="50"/>
      <c r="I142" s="51" t="s">
        <v>794</v>
      </c>
      <c r="J142" s="52" t="e">
        <f>VLOOKUP(B142,'[1]BD-SIGEL'!$C:$D,2,FALSE)</f>
        <v>#N/A</v>
      </c>
      <c r="K142" s="51">
        <f t="shared" si="10"/>
        <v>4</v>
      </c>
      <c r="L142" s="51">
        <f t="shared" si="12"/>
        <v>0</v>
      </c>
      <c r="M142" s="51" t="str">
        <f t="shared" si="11"/>
        <v>não conforme</v>
      </c>
      <c r="N142" s="47"/>
      <c r="O142" s="47"/>
      <c r="P142" s="61"/>
      <c r="Q142" s="49"/>
      <c r="R142" s="47"/>
      <c r="S142" s="49"/>
      <c r="T142" s="47"/>
      <c r="U142" s="47"/>
      <c r="V142" s="47"/>
      <c r="W142" s="47"/>
      <c r="X142" s="51" t="str">
        <f t="shared" si="13"/>
        <v xml:space="preserve"> </v>
      </c>
    </row>
    <row r="143" spans="1:24" x14ac:dyDescent="0.25">
      <c r="A143" s="47" t="s">
        <v>49</v>
      </c>
      <c r="B143" s="47" t="s">
        <v>795</v>
      </c>
      <c r="C143" s="51">
        <f>COUNTIF(GestorPCD_2019!$E$4:$E$281,OUTORGADOS!B143)</f>
        <v>0</v>
      </c>
      <c r="D143" s="48" t="s">
        <v>796</v>
      </c>
      <c r="E143" s="49" t="s">
        <v>797</v>
      </c>
      <c r="F143" s="49">
        <v>0</v>
      </c>
      <c r="G143" s="50" t="s">
        <v>798</v>
      </c>
      <c r="H143" s="50"/>
      <c r="I143" s="51" t="s">
        <v>799</v>
      </c>
      <c r="J143" s="52" t="str">
        <f>VLOOKUP(B143,'[1]BD-SIGEL'!$C:$D,2,FALSE)</f>
        <v>Construção não iniciada</v>
      </c>
      <c r="K143" s="51">
        <f t="shared" si="10"/>
        <v>4</v>
      </c>
      <c r="L143" s="51">
        <f t="shared" si="12"/>
        <v>0</v>
      </c>
      <c r="M143" s="51" t="str">
        <f t="shared" si="11"/>
        <v>não conforme</v>
      </c>
      <c r="N143" s="47"/>
      <c r="O143" s="47"/>
      <c r="P143" s="61"/>
      <c r="Q143" s="49"/>
      <c r="R143" s="47"/>
      <c r="S143" s="49"/>
      <c r="T143" s="47"/>
      <c r="U143" s="47"/>
      <c r="V143" s="47"/>
      <c r="W143" s="47"/>
      <c r="X143" s="51" t="str">
        <f t="shared" si="13"/>
        <v xml:space="preserve"> </v>
      </c>
    </row>
    <row r="144" spans="1:24" x14ac:dyDescent="0.25">
      <c r="A144" s="47" t="s">
        <v>49</v>
      </c>
      <c r="B144" s="47" t="s">
        <v>800</v>
      </c>
      <c r="C144" s="51">
        <f>COUNTIF(GestorPCD_2019!$E$4:$E$281,OUTORGADOS!B144)</f>
        <v>0</v>
      </c>
      <c r="D144" s="48" t="s">
        <v>682</v>
      </c>
      <c r="E144" s="49"/>
      <c r="F144" s="49"/>
      <c r="G144" s="50" t="s">
        <v>801</v>
      </c>
      <c r="H144" s="50"/>
      <c r="I144" s="51" t="s">
        <v>802</v>
      </c>
      <c r="J144" s="52" t="e">
        <f>VLOOKUP(B144,'[1]BD-SIGEL'!$C:$D,2,FALSE)</f>
        <v>#N/A</v>
      </c>
      <c r="K144" s="51">
        <f t="shared" si="10"/>
        <v>4</v>
      </c>
      <c r="L144" s="51">
        <f t="shared" si="12"/>
        <v>0</v>
      </c>
      <c r="M144" s="51" t="str">
        <f t="shared" si="11"/>
        <v>não conforme</v>
      </c>
      <c r="N144" s="47"/>
      <c r="O144" s="47"/>
      <c r="P144" s="61"/>
      <c r="Q144" s="49"/>
      <c r="R144" s="47"/>
      <c r="S144" s="49"/>
      <c r="T144" s="47"/>
      <c r="U144" s="47"/>
      <c r="V144" s="47"/>
      <c r="W144" s="47"/>
      <c r="X144" s="51" t="str">
        <f t="shared" si="13"/>
        <v xml:space="preserve"> </v>
      </c>
    </row>
    <row r="145" spans="1:24" x14ac:dyDescent="0.25">
      <c r="A145" s="47" t="s">
        <v>49</v>
      </c>
      <c r="B145" s="47" t="s">
        <v>111</v>
      </c>
      <c r="C145" s="51">
        <f>COUNTIF(GestorPCD_2019!$E$4:$E$281,OUTORGADOS!B145)</f>
        <v>4</v>
      </c>
      <c r="D145" s="48"/>
      <c r="E145" s="49">
        <v>0</v>
      </c>
      <c r="F145" s="49">
        <v>0</v>
      </c>
      <c r="G145" s="50" t="s">
        <v>110</v>
      </c>
      <c r="H145" s="50"/>
      <c r="I145" s="51" t="s">
        <v>803</v>
      </c>
      <c r="J145" s="52" t="str">
        <f>VLOOKUP(B145,'[1]BD-SIGEL'!$C:$D,2,FALSE)</f>
        <v>Construção</v>
      </c>
      <c r="K145" s="51">
        <f t="shared" si="10"/>
        <v>4</v>
      </c>
      <c r="L145" s="51">
        <f t="shared" si="12"/>
        <v>4</v>
      </c>
      <c r="M145" s="51" t="str">
        <f t="shared" si="11"/>
        <v>conforme</v>
      </c>
      <c r="N145" s="51">
        <v>1</v>
      </c>
      <c r="O145" s="56">
        <f>AVERAGE(GestorPCD_2019!N233:V233)</f>
        <v>51.888888888888886</v>
      </c>
      <c r="P145" s="50">
        <v>2</v>
      </c>
      <c r="Q145" s="56">
        <f>AVERAGE(GestorPCD_2019!N232:V232,GestorPCD_2019!N234:V234)</f>
        <v>50.944444444444443</v>
      </c>
      <c r="R145" s="51">
        <v>1</v>
      </c>
      <c r="S145" s="56">
        <f>AVERAGE(GestorPCD_2019!N235:V235)</f>
        <v>50</v>
      </c>
      <c r="T145" s="47"/>
      <c r="U145" s="47"/>
      <c r="V145" s="47"/>
      <c r="W145" s="47"/>
      <c r="X145" s="51" t="str">
        <f t="shared" si="13"/>
        <v>não conforme</v>
      </c>
    </row>
    <row r="146" spans="1:24" x14ac:dyDescent="0.25">
      <c r="A146" s="47" t="s">
        <v>49</v>
      </c>
      <c r="B146" s="47" t="s">
        <v>804</v>
      </c>
      <c r="C146" s="51">
        <f>COUNTIF(GestorPCD_2019!$E$4:$E$281,OUTORGADOS!B146)</f>
        <v>0</v>
      </c>
      <c r="D146" s="48" t="s">
        <v>805</v>
      </c>
      <c r="E146" s="49">
        <v>0</v>
      </c>
      <c r="F146" s="49">
        <v>0</v>
      </c>
      <c r="G146" s="50" t="s">
        <v>806</v>
      </c>
      <c r="H146" s="50"/>
      <c r="I146" s="51" t="s">
        <v>807</v>
      </c>
      <c r="J146" s="52" t="str">
        <f>VLOOKUP(B146,'[1]BD-SIGEL'!$C:$D,2,FALSE)</f>
        <v>DRS</v>
      </c>
      <c r="K146" s="51">
        <f t="shared" si="10"/>
        <v>4</v>
      </c>
      <c r="L146" s="51">
        <f t="shared" si="12"/>
        <v>0</v>
      </c>
      <c r="M146" s="51" t="str">
        <f t="shared" si="11"/>
        <v>não conforme</v>
      </c>
      <c r="N146" s="47"/>
      <c r="O146" s="47"/>
      <c r="P146" s="61"/>
      <c r="Q146" s="49"/>
      <c r="R146" s="47"/>
      <c r="S146" s="49"/>
      <c r="T146" s="47"/>
      <c r="U146" s="47"/>
      <c r="V146" s="47"/>
      <c r="W146" s="47"/>
      <c r="X146" s="51" t="str">
        <f t="shared" si="13"/>
        <v xml:space="preserve"> </v>
      </c>
    </row>
    <row r="147" spans="1:24" x14ac:dyDescent="0.25">
      <c r="A147" s="47" t="s">
        <v>49</v>
      </c>
      <c r="B147" s="47" t="s">
        <v>120</v>
      </c>
      <c r="C147" s="51">
        <f>COUNTIF(GestorPCD_2019!$E$4:$E$281,OUTORGADOS!B147)</f>
        <v>0</v>
      </c>
      <c r="D147" s="48" t="s">
        <v>660</v>
      </c>
      <c r="E147" s="49">
        <v>0</v>
      </c>
      <c r="F147" s="49">
        <v>0</v>
      </c>
      <c r="G147" s="50" t="s">
        <v>119</v>
      </c>
      <c r="H147" s="50"/>
      <c r="I147" s="51" t="s">
        <v>808</v>
      </c>
      <c r="J147" s="52" t="str">
        <f>VLOOKUP(B147,'[1]BD-SIGEL'!$C:$D,2,FALSE)</f>
        <v>Pré-Cadastro</v>
      </c>
      <c r="K147" s="51">
        <f t="shared" si="10"/>
        <v>4</v>
      </c>
      <c r="L147" s="51">
        <f t="shared" si="12"/>
        <v>0</v>
      </c>
      <c r="M147" s="51" t="str">
        <f t="shared" si="11"/>
        <v>não conforme</v>
      </c>
      <c r="N147" s="47"/>
      <c r="O147" s="47"/>
      <c r="P147" s="61"/>
      <c r="Q147" s="49"/>
      <c r="R147" s="47"/>
      <c r="S147" s="49"/>
      <c r="T147" s="47"/>
      <c r="U147" s="47"/>
      <c r="V147" s="47"/>
      <c r="W147" s="47"/>
      <c r="X147" s="51" t="str">
        <f t="shared" si="13"/>
        <v xml:space="preserve"> </v>
      </c>
    </row>
    <row r="148" spans="1:24" x14ac:dyDescent="0.25">
      <c r="A148" s="47" t="s">
        <v>49</v>
      </c>
      <c r="B148" s="47" t="s">
        <v>20</v>
      </c>
      <c r="C148" s="51">
        <f>COUNTIF(GestorPCD_2019!$E$4:$E$281,OUTORGADOS!B148)</f>
        <v>11</v>
      </c>
      <c r="D148" s="48" t="s">
        <v>521</v>
      </c>
      <c r="E148" s="49">
        <v>-27.613333333333301</v>
      </c>
      <c r="F148" s="49">
        <v>-53.571111111111101</v>
      </c>
      <c r="G148" s="50" t="s">
        <v>809</v>
      </c>
      <c r="H148" s="50"/>
      <c r="I148" s="51" t="s">
        <v>810</v>
      </c>
      <c r="J148" s="52" t="str">
        <f>VLOOKUP(B148,'[1]BD-SIGEL'!$C:$D,2,FALSE)</f>
        <v>Operação</v>
      </c>
      <c r="K148" s="51">
        <f t="shared" si="10"/>
        <v>4</v>
      </c>
      <c r="L148" s="51">
        <f t="shared" si="12"/>
        <v>11</v>
      </c>
      <c r="M148" s="51" t="str">
        <f t="shared" si="11"/>
        <v>conforme</v>
      </c>
      <c r="N148" s="51">
        <v>3</v>
      </c>
      <c r="O148" s="56">
        <f>AVERAGE(GestorPCD_2019!K133:V133,GestorPCD_2019!K139:V139,GestorPCD_2019!K142:V142)</f>
        <v>31.638888888888889</v>
      </c>
      <c r="P148" s="50">
        <v>5</v>
      </c>
      <c r="Q148" s="56">
        <f>AVERAGE(GestorPCD_2019!K132:V132,GestorPCD_2019!K134:V134,GestorPCD_2019!K136:V136,GestorPCD_2019!K138:V138,GestorPCD_2019!K140:V140)</f>
        <v>24.466666666666665</v>
      </c>
      <c r="R148" s="51">
        <v>3</v>
      </c>
      <c r="S148" s="56">
        <f>AVERAGE(GestorPCD_2019!K135:V135,GestorPCD_2019!K137:V137,GestorPCD_2019!K141:V141)</f>
        <v>11.777777777777779</v>
      </c>
      <c r="T148" s="47"/>
      <c r="U148" s="47"/>
      <c r="V148" s="47"/>
      <c r="W148" s="47"/>
      <c r="X148" s="51" t="str">
        <f t="shared" si="13"/>
        <v>não conforme</v>
      </c>
    </row>
    <row r="149" spans="1:24" x14ac:dyDescent="0.25">
      <c r="A149" s="47" t="s">
        <v>49</v>
      </c>
      <c r="B149" s="47" t="s">
        <v>25</v>
      </c>
      <c r="C149" s="51">
        <f>COUNTIF(GestorPCD_2019!$E$4:$E$281,OUTORGADOS!B149)</f>
        <v>10</v>
      </c>
      <c r="D149" s="48" t="s">
        <v>521</v>
      </c>
      <c r="E149" s="49">
        <v>-27.658055555555599</v>
      </c>
      <c r="F149" s="49">
        <v>-51.747777777777799</v>
      </c>
      <c r="G149" s="50" t="s">
        <v>811</v>
      </c>
      <c r="H149" s="50"/>
      <c r="I149" s="51" t="s">
        <v>812</v>
      </c>
      <c r="J149" s="52" t="str">
        <f>VLOOKUP(B149,'[1]BD-SIGEL'!$C:$D,2,FALSE)</f>
        <v>Operação</v>
      </c>
      <c r="K149" s="51">
        <f t="shared" si="10"/>
        <v>4</v>
      </c>
      <c r="L149" s="51">
        <f t="shared" si="12"/>
        <v>10</v>
      </c>
      <c r="M149" s="51" t="str">
        <f t="shared" si="11"/>
        <v>conforme</v>
      </c>
      <c r="N149" s="51">
        <v>3</v>
      </c>
      <c r="O149" s="56">
        <f>AVERAGE(GestorPCD_2019!K125:V125,GestorPCD_2019!K128:V128,GestorPCD_2019!K131:V131)</f>
        <v>3.3055555555555554</v>
      </c>
      <c r="P149" s="50">
        <v>4</v>
      </c>
      <c r="Q149" s="56">
        <f>AVERAGE(GestorPCD_2019!K122:V122,GestorPCD_2019!K124:V124,GestorPCD_2019!K126:V126,GestorPCD_2019!K129:V129)</f>
        <v>2.4791666666666665</v>
      </c>
      <c r="R149" s="51">
        <v>3</v>
      </c>
      <c r="S149" s="56">
        <f>AVERAGE(GestorPCD_2019!K123:V123,GestorPCD_2019!K127:V127,GestorPCD_2019!K130:V130)</f>
        <v>3.3055555555555554</v>
      </c>
      <c r="T149" s="47"/>
      <c r="U149" s="47"/>
      <c r="V149" s="47"/>
      <c r="W149" s="47"/>
      <c r="X149" s="51" t="str">
        <f t="shared" si="13"/>
        <v>não conforme</v>
      </c>
    </row>
    <row r="150" spans="1:24" x14ac:dyDescent="0.25">
      <c r="A150" s="47" t="s">
        <v>49</v>
      </c>
      <c r="B150" s="47" t="s">
        <v>813</v>
      </c>
      <c r="C150" s="51">
        <f>COUNTIF(GestorPCD_2019!$E$4:$E$281,OUTORGADOS!B150)</f>
        <v>0</v>
      </c>
      <c r="D150" s="48" t="s">
        <v>814</v>
      </c>
      <c r="E150" s="49">
        <v>-28.59</v>
      </c>
      <c r="F150" s="49">
        <v>-52.58</v>
      </c>
      <c r="G150" s="50" t="s">
        <v>815</v>
      </c>
      <c r="H150" s="50"/>
      <c r="I150" s="51" t="s">
        <v>816</v>
      </c>
      <c r="J150" s="52" t="str">
        <f>VLOOKUP(B150,'[1]BD-SIGEL'!$C:$D,2,FALSE)</f>
        <v>Construção não iniciada</v>
      </c>
      <c r="K150" s="51">
        <f t="shared" si="10"/>
        <v>4</v>
      </c>
      <c r="L150" s="51">
        <f t="shared" si="12"/>
        <v>0</v>
      </c>
      <c r="M150" s="51" t="str">
        <f t="shared" si="11"/>
        <v>não conforme</v>
      </c>
      <c r="N150" s="47"/>
      <c r="O150" s="47"/>
      <c r="P150" s="61"/>
      <c r="Q150" s="49"/>
      <c r="R150" s="47"/>
      <c r="S150" s="49"/>
      <c r="T150" s="47"/>
      <c r="U150" s="47"/>
      <c r="V150" s="47"/>
      <c r="W150" s="47"/>
      <c r="X150" s="51" t="str">
        <f t="shared" si="13"/>
        <v xml:space="preserve"> </v>
      </c>
    </row>
    <row r="151" spans="1:24" x14ac:dyDescent="0.25">
      <c r="A151" s="47" t="s">
        <v>49</v>
      </c>
      <c r="B151" s="47" t="s">
        <v>129</v>
      </c>
      <c r="C151" s="51">
        <f>COUNTIF(GestorPCD_2019!$E$4:$E$281,OUTORGADOS!B151)</f>
        <v>0</v>
      </c>
      <c r="D151" s="48" t="s">
        <v>814</v>
      </c>
      <c r="E151" s="49">
        <v>-28.65</v>
      </c>
      <c r="F151" s="49">
        <v>-52.7</v>
      </c>
      <c r="G151" s="50" t="s">
        <v>128</v>
      </c>
      <c r="H151" s="50"/>
      <c r="I151" s="51" t="s">
        <v>817</v>
      </c>
      <c r="J151" s="52" t="str">
        <f>VLOOKUP(B151,'[1]BD-SIGEL'!$C:$D,2,FALSE)</f>
        <v>Construção não iniciada</v>
      </c>
      <c r="K151" s="51">
        <f t="shared" si="10"/>
        <v>4</v>
      </c>
      <c r="L151" s="51">
        <f t="shared" si="12"/>
        <v>0</v>
      </c>
      <c r="M151" s="51" t="str">
        <f t="shared" si="11"/>
        <v>não conforme</v>
      </c>
      <c r="N151" s="47"/>
      <c r="O151" s="47"/>
      <c r="P151" s="61"/>
      <c r="Q151" s="49"/>
      <c r="R151" s="47"/>
      <c r="S151" s="49"/>
      <c r="T151" s="47"/>
      <c r="U151" s="47"/>
      <c r="V151" s="47"/>
      <c r="W151" s="47"/>
      <c r="X151" s="51" t="str">
        <f t="shared" si="13"/>
        <v xml:space="preserve"> </v>
      </c>
    </row>
    <row r="152" spans="1:24" x14ac:dyDescent="0.25">
      <c r="A152" s="47" t="s">
        <v>49</v>
      </c>
      <c r="B152" s="47" t="s">
        <v>620</v>
      </c>
      <c r="C152" s="51">
        <f>COUNTIF(GestorPCD_2019!$E$4:$E$281,OUTORGADOS!B152)</f>
        <v>0</v>
      </c>
      <c r="D152" s="48" t="s">
        <v>621</v>
      </c>
      <c r="E152" s="49">
        <v>-28.606169999999999</v>
      </c>
      <c r="F152" s="49">
        <v>-51.221179999999997</v>
      </c>
      <c r="G152" s="50" t="s">
        <v>622</v>
      </c>
      <c r="H152" s="50"/>
      <c r="I152" s="51" t="s">
        <v>623</v>
      </c>
      <c r="J152" s="52" t="str">
        <f>VLOOKUP(B152,'[1]BD-SIGEL'!$C:$D,2,FALSE)</f>
        <v>Operação</v>
      </c>
      <c r="K152" s="51">
        <f t="shared" si="10"/>
        <v>4</v>
      </c>
      <c r="L152" s="51">
        <f t="shared" si="12"/>
        <v>0</v>
      </c>
      <c r="M152" s="51" t="str">
        <f t="shared" si="11"/>
        <v>não conforme</v>
      </c>
      <c r="N152" s="47"/>
      <c r="O152" s="47"/>
      <c r="P152" s="61"/>
      <c r="Q152" s="49"/>
      <c r="R152" s="47"/>
      <c r="S152" s="49"/>
      <c r="T152" s="47"/>
      <c r="U152" s="47"/>
      <c r="V152" s="47"/>
      <c r="W152" s="47"/>
      <c r="X152" s="51" t="str">
        <f t="shared" si="13"/>
        <v xml:space="preserve"> </v>
      </c>
    </row>
    <row r="153" spans="1:24" x14ac:dyDescent="0.25">
      <c r="A153" s="47" t="s">
        <v>49</v>
      </c>
      <c r="B153" s="47" t="s">
        <v>82</v>
      </c>
      <c r="C153" s="51">
        <f>COUNTIF(GestorPCD_2019!$E$4:$E$281,OUTORGADOS!B153)</f>
        <v>4</v>
      </c>
      <c r="D153" s="48" t="s">
        <v>818</v>
      </c>
      <c r="E153" s="49">
        <v>-27.274999999999999</v>
      </c>
      <c r="F153" s="49">
        <v>-52.793888888888901</v>
      </c>
      <c r="G153" s="50" t="s">
        <v>819</v>
      </c>
      <c r="H153" s="50"/>
      <c r="I153" s="51" t="s">
        <v>820</v>
      </c>
      <c r="J153" s="52" t="str">
        <f>VLOOKUP(B153,'[1]BD-SIGEL'!$C:$D,2,FALSE)</f>
        <v>Operação</v>
      </c>
      <c r="K153" s="51">
        <f t="shared" si="10"/>
        <v>4</v>
      </c>
      <c r="L153" s="51">
        <f t="shared" si="12"/>
        <v>4</v>
      </c>
      <c r="M153" s="51" t="str">
        <f t="shared" si="11"/>
        <v>conforme</v>
      </c>
      <c r="N153" s="51">
        <v>1</v>
      </c>
      <c r="O153" s="56">
        <f>AVERAGE(GestorPCD_2019!K238:V238)</f>
        <v>87.666666666666671</v>
      </c>
      <c r="P153" s="50">
        <v>2</v>
      </c>
      <c r="Q153" s="56">
        <f>AVERAGE(GestorPCD_2019!K236:V236,GestorPCD_2019!K239:V239)</f>
        <v>92.416666666666671</v>
      </c>
      <c r="R153" s="51">
        <v>1</v>
      </c>
      <c r="S153" s="56">
        <f>AVERAGE(GestorPCD_2019!K237:V237)</f>
        <v>87.666666666666671</v>
      </c>
      <c r="T153" s="47"/>
      <c r="U153" s="47"/>
      <c r="V153" s="47"/>
      <c r="W153" s="47"/>
      <c r="X153" s="51" t="str">
        <f t="shared" si="13"/>
        <v>conforme</v>
      </c>
    </row>
    <row r="154" spans="1:24" x14ac:dyDescent="0.25">
      <c r="A154" s="47" t="s">
        <v>49</v>
      </c>
      <c r="B154" s="47" t="s">
        <v>84</v>
      </c>
      <c r="C154" s="51">
        <f>COUNTIF(GestorPCD_2019!$E$4:$E$281,OUTORGADOS!B154)</f>
        <v>0</v>
      </c>
      <c r="D154" s="48" t="s">
        <v>821</v>
      </c>
      <c r="E154" s="49">
        <v>-29.411766414999999</v>
      </c>
      <c r="F154" s="49">
        <v>-54.000014770299998</v>
      </c>
      <c r="G154" s="50" t="s">
        <v>822</v>
      </c>
      <c r="H154" s="50"/>
      <c r="I154" s="51" t="s">
        <v>823</v>
      </c>
      <c r="J154" s="52" t="str">
        <f>VLOOKUP(B154,'[1]BD-SIGEL'!$C:$D,2,FALSE)</f>
        <v>Construção</v>
      </c>
      <c r="K154" s="51">
        <f t="shared" si="10"/>
        <v>4</v>
      </c>
      <c r="L154" s="51">
        <f t="shared" si="12"/>
        <v>0</v>
      </c>
      <c r="M154" s="51" t="str">
        <f t="shared" si="11"/>
        <v>não conforme</v>
      </c>
      <c r="N154" s="47"/>
      <c r="O154" s="47"/>
      <c r="P154" s="61"/>
      <c r="Q154" s="49"/>
      <c r="R154" s="47"/>
      <c r="S154" s="49"/>
      <c r="T154" s="47"/>
      <c r="U154" s="47"/>
      <c r="V154" s="47"/>
      <c r="W154" s="47"/>
      <c r="X154" s="51" t="str">
        <f t="shared" si="13"/>
        <v xml:space="preserve"> </v>
      </c>
    </row>
    <row r="155" spans="1:24" x14ac:dyDescent="0.25">
      <c r="A155" s="47" t="s">
        <v>49</v>
      </c>
      <c r="B155" s="47" t="s">
        <v>824</v>
      </c>
      <c r="C155" s="51">
        <f>COUNTIF(GestorPCD_2019!$E$4:$E$281,OUTORGADOS!B155)</f>
        <v>0</v>
      </c>
      <c r="D155" s="48" t="s">
        <v>575</v>
      </c>
      <c r="E155" s="49">
        <v>-28.946000000000002</v>
      </c>
      <c r="F155" s="49">
        <v>-50.055799999999998</v>
      </c>
      <c r="G155" s="50" t="s">
        <v>825</v>
      </c>
      <c r="H155" s="50"/>
      <c r="I155" s="51" t="s">
        <v>826</v>
      </c>
      <c r="J155" s="52" t="e">
        <f>VLOOKUP(B155,'[1]BD-SIGEL'!$C:$D,2,FALSE)</f>
        <v>#N/A</v>
      </c>
      <c r="K155" s="51">
        <f t="shared" si="10"/>
        <v>4</v>
      </c>
      <c r="L155" s="51">
        <f t="shared" si="12"/>
        <v>0</v>
      </c>
      <c r="M155" s="51" t="str">
        <f t="shared" si="11"/>
        <v>não conforme</v>
      </c>
      <c r="N155" s="47"/>
      <c r="O155" s="47"/>
      <c r="P155" s="61"/>
      <c r="Q155" s="49"/>
      <c r="R155" s="47"/>
      <c r="S155" s="49"/>
      <c r="T155" s="47"/>
      <c r="U155" s="47"/>
      <c r="V155" s="47"/>
      <c r="W155" s="47"/>
      <c r="X155" s="51" t="str">
        <f t="shared" si="13"/>
        <v xml:space="preserve"> </v>
      </c>
    </row>
    <row r="156" spans="1:24" x14ac:dyDescent="0.25">
      <c r="A156" s="47" t="s">
        <v>49</v>
      </c>
      <c r="B156" s="47" t="s">
        <v>109</v>
      </c>
      <c r="C156" s="51">
        <f>COUNTIF(GestorPCD_2019!$E$4:$E$281,OUTORGADOS!B156)</f>
        <v>0</v>
      </c>
      <c r="D156" t="s">
        <v>131</v>
      </c>
      <c r="E156" s="49"/>
      <c r="F156" s="49"/>
      <c r="G156" s="50"/>
      <c r="H156" t="s">
        <v>130</v>
      </c>
      <c r="I156" t="s">
        <v>827</v>
      </c>
      <c r="J156" s="52" t="str">
        <f>VLOOKUP(B156,'[1]BD-SIGEL'!$C:$D,2,FALSE)</f>
        <v>Construção</v>
      </c>
      <c r="K156" s="51">
        <f t="shared" si="10"/>
        <v>4</v>
      </c>
      <c r="L156" s="51">
        <f t="shared" si="12"/>
        <v>0</v>
      </c>
      <c r="M156" s="51" t="str">
        <f t="shared" si="11"/>
        <v>não conforme</v>
      </c>
      <c r="N156" s="47"/>
      <c r="O156" s="47"/>
      <c r="P156" s="61"/>
      <c r="Q156" s="49"/>
      <c r="R156" s="47"/>
      <c r="S156" s="49"/>
      <c r="T156" s="47"/>
      <c r="U156" s="47"/>
      <c r="V156" s="47"/>
      <c r="W156" s="47"/>
      <c r="X156" s="51" t="str">
        <f t="shared" si="13"/>
        <v xml:space="preserve"> </v>
      </c>
    </row>
    <row r="157" spans="1:24" x14ac:dyDescent="0.25">
      <c r="A157" s="47" t="s">
        <v>49</v>
      </c>
      <c r="B157" s="47" t="s">
        <v>828</v>
      </c>
      <c r="C157" s="51">
        <f>COUNTIF(GestorPCD_2019!$E$4:$E$281,OUTORGADOS!B157)</f>
        <v>4</v>
      </c>
      <c r="D157" t="s">
        <v>134</v>
      </c>
      <c r="E157" s="49"/>
      <c r="F157" s="49"/>
      <c r="G157" s="50"/>
      <c r="H157" t="s">
        <v>133</v>
      </c>
      <c r="I157" t="s">
        <v>829</v>
      </c>
      <c r="J157" s="52" t="str">
        <f>VLOOKUP(B157,'[1]BD-SIGEL'!$C:$D,2,FALSE)</f>
        <v>Operação</v>
      </c>
      <c r="K157" s="51">
        <f t="shared" si="10"/>
        <v>4</v>
      </c>
      <c r="L157" s="51">
        <f t="shared" si="12"/>
        <v>4</v>
      </c>
      <c r="M157" s="51" t="str">
        <f t="shared" si="11"/>
        <v>conforme</v>
      </c>
      <c r="N157" s="51">
        <v>1</v>
      </c>
      <c r="O157" s="56">
        <f>AVERAGE(GestorPCD_2019!K69:V69)</f>
        <v>65.166666666666671</v>
      </c>
      <c r="P157" s="50">
        <v>2</v>
      </c>
      <c r="Q157" s="56">
        <f>AVERAGE(GestorPCD_2019!K66:V67)</f>
        <v>66.041666666666671</v>
      </c>
      <c r="R157" s="51">
        <v>1</v>
      </c>
      <c r="S157" s="56">
        <f>AVERAGE(GestorPCD_2019!K68:V68)</f>
        <v>65.166666666666671</v>
      </c>
      <c r="T157" s="47"/>
      <c r="U157" s="47"/>
      <c r="V157" s="47"/>
      <c r="W157" s="47"/>
      <c r="X157" s="51" t="str">
        <f t="shared" si="13"/>
        <v>não conforme</v>
      </c>
    </row>
    <row r="158" spans="1:24" x14ac:dyDescent="0.25">
      <c r="A158" s="47" t="s">
        <v>49</v>
      </c>
      <c r="B158" s="47" t="s">
        <v>830</v>
      </c>
      <c r="C158" s="51">
        <f>COUNTIF(GestorPCD_2019!$E$4:$E$281,OUTORGADOS!B158)</f>
        <v>4</v>
      </c>
      <c r="D158" t="s">
        <v>136</v>
      </c>
      <c r="E158" s="49"/>
      <c r="F158" s="49"/>
      <c r="G158" s="50"/>
      <c r="H158" t="s">
        <v>135</v>
      </c>
      <c r="I158" t="s">
        <v>137</v>
      </c>
      <c r="J158" s="52" t="str">
        <f>VLOOKUP(B158,'[1]BD-SIGEL'!$C:$D,2,FALSE)</f>
        <v>Operação</v>
      </c>
      <c r="K158" s="51">
        <f t="shared" si="10"/>
        <v>4</v>
      </c>
      <c r="L158" s="51">
        <f t="shared" si="12"/>
        <v>4</v>
      </c>
      <c r="M158" s="51" t="str">
        <f t="shared" si="11"/>
        <v>conforme</v>
      </c>
      <c r="N158" s="51">
        <v>1</v>
      </c>
      <c r="O158" s="56">
        <f>AVERAGE(GestorPCD_2019!K121:V121)</f>
        <v>39.166666666666664</v>
      </c>
      <c r="P158" s="50">
        <v>2</v>
      </c>
      <c r="Q158" s="56">
        <f>AVERAGE(GestorPCD_2019!K118:V118,GestorPCD_2019!K119:V119)</f>
        <v>50.041666666666664</v>
      </c>
      <c r="R158" s="51">
        <v>1</v>
      </c>
      <c r="S158" s="56">
        <f>AVERAGE(GestorPCD_2019!K120:V120)</f>
        <v>39.166666666666664</v>
      </c>
      <c r="T158" s="47"/>
      <c r="U158" s="47"/>
      <c r="V158" s="47"/>
      <c r="W158" s="47"/>
      <c r="X158" s="51" t="str">
        <f t="shared" si="13"/>
        <v>não conforme</v>
      </c>
    </row>
    <row r="159" spans="1:24" x14ac:dyDescent="0.25">
      <c r="A159" s="47" t="s">
        <v>49</v>
      </c>
      <c r="B159" s="47" t="s">
        <v>103</v>
      </c>
      <c r="C159" s="51">
        <f>COUNTIF(GestorPCD_2019!$E$4:$E$281,OUTORGADOS!B159)</f>
        <v>0</v>
      </c>
      <c r="D159" t="s">
        <v>155</v>
      </c>
      <c r="E159" s="49"/>
      <c r="F159" s="49"/>
      <c r="G159" s="50"/>
      <c r="H159" t="s">
        <v>154</v>
      </c>
      <c r="I159" t="s">
        <v>156</v>
      </c>
      <c r="J159" s="52" t="str">
        <f>VLOOKUP(B159,'[1]BD-SIGEL'!$C:$D,2,FALSE)</f>
        <v>Construção não iniciada</v>
      </c>
      <c r="K159" s="51">
        <f t="shared" si="10"/>
        <v>4</v>
      </c>
      <c r="L159" s="51">
        <f t="shared" si="12"/>
        <v>0</v>
      </c>
      <c r="M159" s="51" t="str">
        <f t="shared" si="11"/>
        <v>não conforme</v>
      </c>
      <c r="N159" s="47"/>
      <c r="O159" s="47"/>
      <c r="P159" s="61"/>
      <c r="Q159" s="49"/>
      <c r="R159" s="47"/>
      <c r="S159" s="49"/>
      <c r="T159" s="47"/>
      <c r="U159" s="47"/>
      <c r="V159" s="47"/>
      <c r="W159" s="47"/>
      <c r="X159" s="51" t="str">
        <f t="shared" si="13"/>
        <v xml:space="preserve"> </v>
      </c>
    </row>
    <row r="160" spans="1:24" x14ac:dyDescent="0.25">
      <c r="A160" s="47" t="s">
        <v>49</v>
      </c>
      <c r="B160" s="47" t="s">
        <v>99</v>
      </c>
      <c r="C160" s="51">
        <f>COUNTIF(GestorPCD_2019!$E$4:$E$281,OUTORGADOS!B160)</f>
        <v>0</v>
      </c>
      <c r="D160" t="s">
        <v>161</v>
      </c>
      <c r="E160" s="49"/>
      <c r="F160" s="49"/>
      <c r="G160" s="50"/>
      <c r="H160" t="s">
        <v>160</v>
      </c>
      <c r="I160" t="s">
        <v>162</v>
      </c>
      <c r="J160" s="52" t="str">
        <f>VLOOKUP(B160,'[1]BD-SIGEL'!$C:$D,2,FALSE)</f>
        <v>DRS</v>
      </c>
      <c r="K160" s="51">
        <f t="shared" si="10"/>
        <v>4</v>
      </c>
      <c r="L160" s="51">
        <f t="shared" si="12"/>
        <v>0</v>
      </c>
      <c r="M160" s="51" t="str">
        <f t="shared" si="11"/>
        <v>não conforme</v>
      </c>
      <c r="N160" s="47"/>
      <c r="O160" s="47"/>
      <c r="P160" s="61"/>
      <c r="Q160" s="49"/>
      <c r="R160" s="47"/>
      <c r="S160" s="49"/>
      <c r="T160" s="47"/>
      <c r="U160" s="47"/>
      <c r="V160" s="47"/>
      <c r="W160" s="47"/>
      <c r="X160" s="51" t="str">
        <f t="shared" si="13"/>
        <v xml:space="preserve"> </v>
      </c>
    </row>
    <row r="161" spans="1:24" x14ac:dyDescent="0.25">
      <c r="A161" s="47" t="s">
        <v>40</v>
      </c>
      <c r="B161" s="47" t="s">
        <v>41</v>
      </c>
      <c r="C161" s="51">
        <f>COUNTIF(GestorPCD_2019!$E$4:$E$281,OUTORGADOS!B161)</f>
        <v>0</v>
      </c>
      <c r="D161" s="48" t="s">
        <v>831</v>
      </c>
      <c r="E161" s="49">
        <v>-29.065369138400001</v>
      </c>
      <c r="F161" s="49">
        <v>-51.673167748200001</v>
      </c>
      <c r="G161" s="50">
        <v>7880500082</v>
      </c>
      <c r="H161" s="50"/>
      <c r="I161" s="51" t="s">
        <v>832</v>
      </c>
      <c r="J161" s="52" t="str">
        <f>VLOOKUP(B161,'[1]BD-SIGEL'!$C:$D,2,FALSE)</f>
        <v>Operação</v>
      </c>
      <c r="K161" s="51">
        <f t="shared" si="10"/>
        <v>4</v>
      </c>
      <c r="L161" s="51">
        <f t="shared" si="12"/>
        <v>0</v>
      </c>
      <c r="M161" s="51" t="str">
        <f t="shared" si="11"/>
        <v>não conforme</v>
      </c>
      <c r="N161" s="47"/>
      <c r="O161" s="47"/>
      <c r="P161" s="61"/>
      <c r="Q161" s="49"/>
      <c r="R161" s="47"/>
      <c r="S161" s="49"/>
      <c r="T161" s="47"/>
      <c r="U161" s="47"/>
      <c r="V161" s="47"/>
      <c r="W161" s="47"/>
      <c r="X161" s="51" t="str">
        <f t="shared" si="13"/>
        <v xml:space="preserve"> </v>
      </c>
    </row>
    <row r="162" spans="1:24" x14ac:dyDescent="0.25">
      <c r="A162" s="47" t="s">
        <v>40</v>
      </c>
      <c r="B162" s="47" t="s">
        <v>47</v>
      </c>
      <c r="C162" s="51">
        <f>COUNTIF(GestorPCD_2019!$E$4:$E$281,OUTORGADOS!B162)</f>
        <v>5</v>
      </c>
      <c r="D162" s="48" t="s">
        <v>521</v>
      </c>
      <c r="E162" s="49">
        <v>-29.074999999999999</v>
      </c>
      <c r="F162" s="49">
        <v>-53.21</v>
      </c>
      <c r="G162" s="50">
        <v>18130567097</v>
      </c>
      <c r="H162" s="50"/>
      <c r="I162" s="51" t="s">
        <v>833</v>
      </c>
      <c r="J162" s="52" t="str">
        <f>VLOOKUP(B162,'[1]BD-SIGEL'!$C:$D,2,FALSE)</f>
        <v>Operação</v>
      </c>
      <c r="K162" s="51">
        <f t="shared" si="10"/>
        <v>4</v>
      </c>
      <c r="L162" s="51">
        <f t="shared" si="12"/>
        <v>5</v>
      </c>
      <c r="M162" s="51" t="str">
        <f t="shared" si="11"/>
        <v>conforme</v>
      </c>
      <c r="N162" s="51">
        <v>2</v>
      </c>
      <c r="O162" s="56">
        <f>AVERAGE(GestorPCD_2019!K173:V173,GestorPCD_2019!K175:V175)</f>
        <v>39.083333333333336</v>
      </c>
      <c r="P162" s="50">
        <v>2</v>
      </c>
      <c r="Q162" s="56">
        <f>AVERAGE(GestorPCD_2019!K171:V171,GestorPCD_2019!K174:V174)</f>
        <v>26.833333333333332</v>
      </c>
      <c r="R162" s="51">
        <v>1</v>
      </c>
      <c r="S162" s="59">
        <f>AVERAGE(GestorPCD_2019!K172:V172)</f>
        <v>0</v>
      </c>
      <c r="T162" s="47"/>
      <c r="U162" s="47"/>
      <c r="V162" s="47"/>
      <c r="W162" s="47"/>
      <c r="X162" s="51" t="str">
        <f t="shared" si="13"/>
        <v>não conforme</v>
      </c>
    </row>
    <row r="163" spans="1:24" x14ac:dyDescent="0.25">
      <c r="A163" s="47" t="s">
        <v>40</v>
      </c>
      <c r="B163" s="47" t="s">
        <v>48</v>
      </c>
      <c r="C163" s="51">
        <f>COUNTIF(GestorPCD_2019!$E$4:$E$281,OUTORGADOS!B163)</f>
        <v>0</v>
      </c>
      <c r="D163" s="48" t="s">
        <v>831</v>
      </c>
      <c r="E163" s="49">
        <v>-29.0307195227</v>
      </c>
      <c r="F163" s="49">
        <v>-51.518630497099998</v>
      </c>
      <c r="G163" s="50">
        <v>18620500088</v>
      </c>
      <c r="H163" s="50"/>
      <c r="I163" s="51" t="s">
        <v>834</v>
      </c>
      <c r="J163" s="52" t="str">
        <f>VLOOKUP(B163,'[1]BD-SIGEL'!$C:$D,2,FALSE)</f>
        <v>Operação</v>
      </c>
      <c r="K163" s="51">
        <f t="shared" si="10"/>
        <v>4</v>
      </c>
      <c r="L163" s="51">
        <f t="shared" si="12"/>
        <v>0</v>
      </c>
      <c r="M163" s="51" t="str">
        <f t="shared" si="11"/>
        <v>não conforme</v>
      </c>
      <c r="N163" s="47"/>
      <c r="O163" s="47"/>
      <c r="P163" s="61"/>
      <c r="Q163" s="49"/>
      <c r="R163" s="47"/>
      <c r="S163" s="49"/>
      <c r="T163" s="47"/>
      <c r="U163" s="47"/>
      <c r="V163" s="47"/>
      <c r="W163" s="47"/>
      <c r="X163" s="51" t="str">
        <f t="shared" si="13"/>
        <v xml:space="preserve"> </v>
      </c>
    </row>
    <row r="164" spans="1:24" x14ac:dyDescent="0.25">
      <c r="A164" s="47" t="s">
        <v>40</v>
      </c>
      <c r="B164" s="47" t="s">
        <v>30</v>
      </c>
      <c r="C164" s="51">
        <f>COUNTIF(GestorPCD_2019!$E$4:$E$281,OUTORGADOS!B164)</f>
        <v>0</v>
      </c>
      <c r="D164" s="48" t="s">
        <v>528</v>
      </c>
      <c r="E164" s="49">
        <v>-28.565555555555601</v>
      </c>
      <c r="F164" s="49">
        <v>-53.255000000000003</v>
      </c>
      <c r="G164" s="50">
        <v>44620500036</v>
      </c>
      <c r="H164" s="50"/>
      <c r="I164" s="51" t="s">
        <v>835</v>
      </c>
      <c r="J164" s="52" t="str">
        <f>VLOOKUP(B164,'[1]BD-SIGEL'!$C:$D,2,FALSE)</f>
        <v>Operação</v>
      </c>
      <c r="K164" s="51">
        <f t="shared" si="10"/>
        <v>4</v>
      </c>
      <c r="L164" s="51">
        <f t="shared" si="12"/>
        <v>0</v>
      </c>
      <c r="M164" s="51" t="str">
        <f t="shared" si="11"/>
        <v>não conforme</v>
      </c>
      <c r="N164" s="47"/>
      <c r="O164" s="47"/>
      <c r="P164" s="61"/>
      <c r="Q164" s="49"/>
      <c r="R164" s="47"/>
      <c r="S164" s="49"/>
      <c r="T164" s="47"/>
      <c r="U164" s="47"/>
      <c r="V164" s="47"/>
      <c r="W164" s="47"/>
      <c r="X164" s="51" t="str">
        <f t="shared" si="13"/>
        <v xml:space="preserve"> </v>
      </c>
    </row>
    <row r="165" spans="1:24" x14ac:dyDescent="0.25">
      <c r="A165" s="47" t="s">
        <v>40</v>
      </c>
      <c r="B165" s="47" t="s">
        <v>836</v>
      </c>
      <c r="C165" s="51">
        <f>COUNTIF(GestorPCD_2019!$E$4:$E$281,OUTORGADOS!B165)</f>
        <v>0</v>
      </c>
      <c r="D165" s="48" t="s">
        <v>521</v>
      </c>
      <c r="E165" s="49">
        <v>-28.175652083700001</v>
      </c>
      <c r="F165" s="49">
        <v>-54.814687977399998</v>
      </c>
      <c r="G165" s="50">
        <v>52090500051</v>
      </c>
      <c r="H165" s="50"/>
      <c r="I165" s="51" t="s">
        <v>837</v>
      </c>
      <c r="J165" s="52" t="e">
        <f>VLOOKUP(B165,'[1]BD-SIGEL'!$C:$D,2,FALSE)</f>
        <v>#N/A</v>
      </c>
      <c r="K165" s="51">
        <f t="shared" si="10"/>
        <v>4</v>
      </c>
      <c r="L165" s="51">
        <f t="shared" si="12"/>
        <v>0</v>
      </c>
      <c r="M165" s="51" t="str">
        <f t="shared" si="11"/>
        <v>não conforme</v>
      </c>
      <c r="N165" s="47"/>
      <c r="O165" s="47"/>
      <c r="P165" s="61"/>
      <c r="Q165" s="49"/>
      <c r="R165" s="47"/>
      <c r="S165" s="49"/>
      <c r="T165" s="47"/>
      <c r="U165" s="47"/>
      <c r="V165" s="47"/>
      <c r="W165" s="47"/>
      <c r="X165" s="51" t="str">
        <f t="shared" si="13"/>
        <v xml:space="preserve"> </v>
      </c>
    </row>
    <row r="166" spans="1:24" x14ac:dyDescent="0.25">
      <c r="A166" s="47" t="s">
        <v>40</v>
      </c>
      <c r="B166" s="47" t="s">
        <v>45</v>
      </c>
      <c r="C166" s="51">
        <f>COUNTIF(GestorPCD_2019!$E$4:$E$281,OUTORGADOS!B166)</f>
        <v>10</v>
      </c>
      <c r="D166" s="48" t="s">
        <v>838</v>
      </c>
      <c r="E166" s="49">
        <v>-29.447224738300001</v>
      </c>
      <c r="F166" s="49">
        <v>-53.282220638399998</v>
      </c>
      <c r="G166" s="50">
        <v>65210500063</v>
      </c>
      <c r="H166" s="50"/>
      <c r="I166" s="51" t="s">
        <v>839</v>
      </c>
      <c r="J166" s="52" t="str">
        <f>VLOOKUP(B166,'[1]BD-SIGEL'!$C:$D,2,FALSE)</f>
        <v>Operação</v>
      </c>
      <c r="K166" s="51">
        <f t="shared" si="10"/>
        <v>4</v>
      </c>
      <c r="L166" s="51">
        <f t="shared" si="12"/>
        <v>10</v>
      </c>
      <c r="M166" s="51" t="str">
        <f t="shared" si="11"/>
        <v>conforme</v>
      </c>
      <c r="N166" s="51">
        <v>3</v>
      </c>
      <c r="O166" s="56">
        <f>AVERAGE(GestorPCD_2019!K86:V86,GestorPCD_2019!K89:V89,GestorPCD_2019!K91:V91)</f>
        <v>88.555555555555557</v>
      </c>
      <c r="P166" s="50">
        <v>4</v>
      </c>
      <c r="Q166" s="56">
        <f>AVERAGE(GestorPCD_2019!K84:V84,GestorPCD_2019!K87:V87,GestorPCD_2019!K90:V90,GestorPCD_2019!K92:V92)</f>
        <v>89.604166666666671</v>
      </c>
      <c r="R166" s="51">
        <v>3</v>
      </c>
      <c r="S166" s="56">
        <f>AVERAGE(GestorPCD_2019!K85:V85,GestorPCD_2019!K88:V88,GestorPCD_2019!K93:V93)</f>
        <v>86.555555555555557</v>
      </c>
      <c r="T166" s="47"/>
      <c r="U166" s="47"/>
      <c r="V166" s="47"/>
      <c r="W166" s="47"/>
      <c r="X166" s="51" t="str">
        <f t="shared" si="13"/>
        <v>conforme</v>
      </c>
    </row>
    <row r="167" spans="1:24" x14ac:dyDescent="0.25">
      <c r="A167" s="47" t="s">
        <v>40</v>
      </c>
      <c r="B167" s="47" t="s">
        <v>77</v>
      </c>
      <c r="C167" s="51">
        <f>COUNTIF(GestorPCD_2019!$E$4:$E$281,OUTORGADOS!B167)</f>
        <v>4</v>
      </c>
      <c r="D167" s="48" t="s">
        <v>840</v>
      </c>
      <c r="E167" s="49">
        <v>-28.282603677000001</v>
      </c>
      <c r="F167" s="49">
        <v>-53.8097406431</v>
      </c>
      <c r="G167" s="50">
        <v>74330567083</v>
      </c>
      <c r="H167" s="50"/>
      <c r="I167" s="51" t="s">
        <v>841</v>
      </c>
      <c r="J167" s="52" t="str">
        <f>VLOOKUP(B167,'[1]BD-SIGEL'!$C:$D,2,FALSE)</f>
        <v>Operação</v>
      </c>
      <c r="K167" s="51">
        <f t="shared" si="10"/>
        <v>4</v>
      </c>
      <c r="L167" s="51">
        <f t="shared" si="12"/>
        <v>4</v>
      </c>
      <c r="M167" s="51" t="str">
        <f t="shared" si="11"/>
        <v>conforme</v>
      </c>
      <c r="N167" s="51">
        <v>1</v>
      </c>
      <c r="O167" s="56">
        <f>AVERAGE(GestorPCD_2019!K211:V211)</f>
        <v>73.166666666666671</v>
      </c>
      <c r="P167" s="50">
        <v>2</v>
      </c>
      <c r="Q167" s="56">
        <f>AVERAGE(GestorPCD_2019!K208:V209)</f>
        <v>76.541666666666671</v>
      </c>
      <c r="R167" s="51">
        <v>1</v>
      </c>
      <c r="S167" s="56">
        <f>AVERAGE(GestorPCD_2019!K210:V210)</f>
        <v>73.166666666666671</v>
      </c>
      <c r="T167" s="47"/>
      <c r="U167" s="47"/>
      <c r="V167" s="47"/>
      <c r="W167" s="47"/>
      <c r="X167" s="51" t="str">
        <f t="shared" si="13"/>
        <v>não conforme</v>
      </c>
    </row>
    <row r="168" spans="1:24" x14ac:dyDescent="0.25">
      <c r="A168" s="47" t="s">
        <v>40</v>
      </c>
      <c r="B168" s="47" t="s">
        <v>44</v>
      </c>
      <c r="C168" s="51">
        <f>COUNTIF(GestorPCD_2019!$E$4:$E$281,OUTORGADOS!B168)</f>
        <v>0</v>
      </c>
      <c r="D168" s="48" t="s">
        <v>831</v>
      </c>
      <c r="E168" s="49">
        <v>-29.004218946200002</v>
      </c>
      <c r="F168" s="49">
        <v>-51.3846036654</v>
      </c>
      <c r="G168" s="50">
        <v>89630500071</v>
      </c>
      <c r="H168" s="50"/>
      <c r="I168" s="51" t="s">
        <v>842</v>
      </c>
      <c r="J168" s="52" t="str">
        <f>VLOOKUP(B168,'[1]BD-SIGEL'!$C:$D,2,FALSE)</f>
        <v>Operação</v>
      </c>
      <c r="K168" s="51">
        <f t="shared" si="10"/>
        <v>4</v>
      </c>
      <c r="L168" s="51">
        <f t="shared" si="12"/>
        <v>0</v>
      </c>
      <c r="M168" s="51" t="str">
        <f t="shared" si="11"/>
        <v>não conforme</v>
      </c>
      <c r="N168" s="47"/>
      <c r="O168" s="47"/>
      <c r="P168" s="61"/>
      <c r="Q168" s="49"/>
      <c r="R168" s="47"/>
      <c r="S168" s="49"/>
      <c r="T168" s="47"/>
      <c r="U168" s="47"/>
      <c r="V168" s="47"/>
      <c r="W168" s="47"/>
      <c r="X168" s="51" t="str">
        <f t="shared" si="13"/>
        <v xml:space="preserve"> </v>
      </c>
    </row>
    <row r="169" spans="1:24" x14ac:dyDescent="0.25">
      <c r="A169" s="47" t="s">
        <v>40</v>
      </c>
      <c r="B169" s="47" t="s">
        <v>42</v>
      </c>
      <c r="C169" s="51">
        <f>COUNTIF(GestorPCD_2019!$E$4:$E$281,OUTORGADOS!B169)</f>
        <v>0</v>
      </c>
      <c r="D169" s="48" t="s">
        <v>843</v>
      </c>
      <c r="E169" s="49">
        <v>-27.328712081500001</v>
      </c>
      <c r="F169" s="49">
        <v>-52.734734301899998</v>
      </c>
      <c r="G169" s="50">
        <v>131730500027</v>
      </c>
      <c r="H169" s="50"/>
      <c r="I169" s="51" t="s">
        <v>844</v>
      </c>
      <c r="J169" s="52" t="e">
        <f>VLOOKUP(B169,'[1]BD-SIGEL'!$C:$D,2,FALSE)</f>
        <v>#N/A</v>
      </c>
      <c r="K169" s="51">
        <f t="shared" si="10"/>
        <v>4</v>
      </c>
      <c r="L169" s="51">
        <f t="shared" si="12"/>
        <v>0</v>
      </c>
      <c r="M169" s="51" t="str">
        <f t="shared" si="11"/>
        <v>não conforme</v>
      </c>
      <c r="N169" s="47"/>
      <c r="O169" s="47"/>
      <c r="P169" s="61"/>
      <c r="Q169" s="49"/>
      <c r="R169" s="47"/>
      <c r="S169" s="49"/>
      <c r="T169" s="47"/>
      <c r="U169" s="47"/>
      <c r="V169" s="47"/>
      <c r="W169" s="47"/>
      <c r="X169" s="51" t="str">
        <f t="shared" si="13"/>
        <v xml:space="preserve"> </v>
      </c>
    </row>
    <row r="170" spans="1:24" x14ac:dyDescent="0.25">
      <c r="A170" s="47" t="s">
        <v>40</v>
      </c>
      <c r="B170" s="47" t="s">
        <v>845</v>
      </c>
      <c r="C170" s="51">
        <f>COUNTIF(GestorPCD_2019!$E$4:$E$281,OUTORGADOS!B170)</f>
        <v>0</v>
      </c>
      <c r="D170" s="48" t="s">
        <v>521</v>
      </c>
      <c r="E170" s="49" t="s">
        <v>846</v>
      </c>
      <c r="F170" s="49" t="s">
        <v>847</v>
      </c>
      <c r="G170" s="50" t="s">
        <v>848</v>
      </c>
      <c r="H170" s="50"/>
      <c r="I170" s="51" t="s">
        <v>849</v>
      </c>
      <c r="J170" s="52" t="e">
        <f>VLOOKUP(B170,'[1]BD-SIGEL'!$C:$D,2,FALSE)</f>
        <v>#N/A</v>
      </c>
      <c r="K170" s="51">
        <f t="shared" si="10"/>
        <v>4</v>
      </c>
      <c r="L170" s="51">
        <f t="shared" si="12"/>
        <v>0</v>
      </c>
      <c r="M170" s="51" t="str">
        <f t="shared" si="11"/>
        <v>não conforme</v>
      </c>
      <c r="N170" s="47"/>
      <c r="O170" s="47"/>
      <c r="P170" s="61"/>
      <c r="Q170" s="49"/>
      <c r="R170" s="47"/>
      <c r="S170" s="49"/>
      <c r="T170" s="47"/>
      <c r="U170" s="47"/>
      <c r="V170" s="47"/>
      <c r="W170" s="47"/>
      <c r="X170" s="51" t="str">
        <f t="shared" si="13"/>
        <v xml:space="preserve"> </v>
      </c>
    </row>
    <row r="171" spans="1:24" x14ac:dyDescent="0.25">
      <c r="A171" s="47" t="s">
        <v>40</v>
      </c>
      <c r="B171" s="47" t="s">
        <v>850</v>
      </c>
      <c r="C171" s="51">
        <f>COUNTIF(GestorPCD_2019!$E$4:$E$281,OUTORGADOS!B171)</f>
        <v>12</v>
      </c>
      <c r="D171" s="48" t="s">
        <v>521</v>
      </c>
      <c r="E171" s="49">
        <v>-29.016952</v>
      </c>
      <c r="F171" s="49">
        <v>-53.190106</v>
      </c>
      <c r="G171" s="50" t="s">
        <v>851</v>
      </c>
      <c r="H171" s="50"/>
      <c r="I171" s="51" t="s">
        <v>852</v>
      </c>
      <c r="J171" s="52" t="str">
        <f>VLOOKUP(B171,'[1]BD-SIGEL'!$C:$D,2,FALSE)</f>
        <v>Operação</v>
      </c>
      <c r="K171" s="51">
        <f t="shared" si="10"/>
        <v>4</v>
      </c>
      <c r="L171" s="51">
        <f t="shared" si="12"/>
        <v>12</v>
      </c>
      <c r="M171" s="51" t="str">
        <f t="shared" si="11"/>
        <v>conforme</v>
      </c>
      <c r="N171" s="51">
        <v>4</v>
      </c>
      <c r="O171" s="56">
        <f>AVERAGE(GestorPCD_2019!K218:V218,GestorPCD_2019!K221:V221,GestorPCD_2019!K224:V224,GestorPCD_2019!K227:V227)</f>
        <v>32.1875</v>
      </c>
      <c r="P171" s="50">
        <v>5</v>
      </c>
      <c r="Q171" s="56">
        <f>AVERAGE(GestorPCD_2019!K216:V216,GestorPCD_2019!K219:V219,GestorPCD_2019!K222:V222,GestorPCD_2019!K225:V226)</f>
        <v>40.016666666666666</v>
      </c>
      <c r="R171" s="51">
        <v>3</v>
      </c>
      <c r="S171" s="56">
        <f>AVERAGE(GestorPCD_2019!K217:V217,GestorPCD_2019!K220:V220,GestorPCD_2019!K223:V223)</f>
        <v>31.222222222222221</v>
      </c>
      <c r="T171" s="47"/>
      <c r="U171" s="47"/>
      <c r="V171" s="47"/>
      <c r="W171" s="47"/>
      <c r="X171" s="51" t="str">
        <f t="shared" si="13"/>
        <v>não conforme</v>
      </c>
    </row>
    <row r="172" spans="1:24" x14ac:dyDescent="0.25">
      <c r="A172" s="47" t="s">
        <v>40</v>
      </c>
      <c r="B172" s="47" t="s">
        <v>9</v>
      </c>
      <c r="C172" s="51">
        <f>COUNTIF(GestorPCD_2019!$E$4:$E$281,OUTORGADOS!B172)</f>
        <v>4</v>
      </c>
      <c r="D172" s="48" t="s">
        <v>521</v>
      </c>
      <c r="E172" s="49">
        <v>-27.770759294600001</v>
      </c>
      <c r="F172" s="49">
        <v>-54.389284891599999</v>
      </c>
      <c r="G172" s="50" t="s">
        <v>778</v>
      </c>
      <c r="H172" s="50"/>
      <c r="I172" s="51" t="s">
        <v>779</v>
      </c>
      <c r="J172" s="52" t="str">
        <f>VLOOKUP(B172,'[1]BD-SIGEL'!$C:$D,2,FALSE)</f>
        <v>Operação</v>
      </c>
      <c r="K172" s="51">
        <f t="shared" si="10"/>
        <v>4</v>
      </c>
      <c r="L172" s="51">
        <f t="shared" si="12"/>
        <v>4</v>
      </c>
      <c r="M172" s="51" t="str">
        <f t="shared" si="11"/>
        <v>conforme</v>
      </c>
      <c r="N172" s="51">
        <v>1</v>
      </c>
      <c r="O172" s="56">
        <f>AVERAGE(GestorPCD_2019!K259:V259)</f>
        <v>24.5</v>
      </c>
      <c r="P172" s="50">
        <v>2</v>
      </c>
      <c r="Q172" s="56">
        <f>AVERAGE(GestorPCD_2019!K258:V258,GestorPCD_2019!K260:V260)</f>
        <v>50.166666666666664</v>
      </c>
      <c r="R172" s="51">
        <v>1</v>
      </c>
      <c r="S172" s="56">
        <f>AVERAGE(GestorPCD_2019!K261:V261)</f>
        <v>75.833333333333329</v>
      </c>
      <c r="T172" s="47"/>
      <c r="U172" s="47"/>
      <c r="V172" s="47"/>
      <c r="W172" s="47"/>
      <c r="X172" s="51" t="str">
        <f t="shared" si="13"/>
        <v>não conforme</v>
      </c>
    </row>
    <row r="173" spans="1:24" x14ac:dyDescent="0.25">
      <c r="A173" s="47" t="s">
        <v>40</v>
      </c>
      <c r="B173" s="47" t="s">
        <v>14</v>
      </c>
      <c r="C173" s="51">
        <f>COUNTIF(GestorPCD_2019!$E$4:$E$281,OUTORGADOS!B173)</f>
        <v>4</v>
      </c>
      <c r="D173" s="48" t="s">
        <v>521</v>
      </c>
      <c r="E173" s="49">
        <v>-29.267953914700001</v>
      </c>
      <c r="F173" s="49">
        <v>-50.745748333800002</v>
      </c>
      <c r="G173" s="50" t="s">
        <v>780</v>
      </c>
      <c r="H173" s="50"/>
      <c r="I173" s="51" t="s">
        <v>781</v>
      </c>
      <c r="J173" s="52" t="str">
        <f>VLOOKUP(B173,'[1]BD-SIGEL'!$C:$D,2,FALSE)</f>
        <v>Operação</v>
      </c>
      <c r="K173" s="51">
        <f t="shared" si="10"/>
        <v>4</v>
      </c>
      <c r="L173" s="51">
        <f t="shared" si="12"/>
        <v>4</v>
      </c>
      <c r="M173" s="51" t="str">
        <f t="shared" si="11"/>
        <v>conforme</v>
      </c>
      <c r="N173" s="51">
        <v>1</v>
      </c>
      <c r="O173" s="56">
        <f>AVERAGE(GestorPCD_2019!K213:V213)</f>
        <v>0.25</v>
      </c>
      <c r="P173" s="50">
        <v>2</v>
      </c>
      <c r="Q173" s="56">
        <f>AVERAGE(GestorPCD_2019!K212:V212,GestorPCD_2019!K214:V214)</f>
        <v>0.125</v>
      </c>
      <c r="R173" s="51">
        <v>1</v>
      </c>
      <c r="S173" s="59">
        <f>AVERAGE(GestorPCD_2019!K215:V215)</f>
        <v>0</v>
      </c>
      <c r="T173" s="47"/>
      <c r="U173" s="47"/>
      <c r="V173" s="47"/>
      <c r="W173" s="47"/>
      <c r="X173" s="51" t="str">
        <f t="shared" si="13"/>
        <v>não conforme</v>
      </c>
    </row>
    <row r="174" spans="1:24" x14ac:dyDescent="0.25">
      <c r="A174" s="47" t="s">
        <v>40</v>
      </c>
      <c r="B174" s="47" t="s">
        <v>46</v>
      </c>
      <c r="C174" s="51">
        <f>COUNTIF(GestorPCD_2019!$E$4:$E$281,OUTORGADOS!B174)</f>
        <v>10</v>
      </c>
      <c r="D174" s="48" t="s">
        <v>521</v>
      </c>
      <c r="E174" s="49">
        <v>-29.2599729497</v>
      </c>
      <c r="F174" s="49">
        <v>-53.235042411499997</v>
      </c>
      <c r="G174" s="50" t="s">
        <v>853</v>
      </c>
      <c r="H174" s="50"/>
      <c r="I174" s="51" t="s">
        <v>854</v>
      </c>
      <c r="J174" s="52" t="str">
        <f>VLOOKUP(B174,'[1]BD-SIGEL'!$C:$D,2,FALSE)</f>
        <v>Operação</v>
      </c>
      <c r="K174" s="51">
        <f t="shared" si="10"/>
        <v>4</v>
      </c>
      <c r="L174" s="51">
        <f t="shared" si="12"/>
        <v>10</v>
      </c>
      <c r="M174" s="51" t="str">
        <f t="shared" si="11"/>
        <v>conforme</v>
      </c>
      <c r="N174" s="51">
        <v>3</v>
      </c>
      <c r="O174" s="56">
        <f>AVERAGE(GestorPCD_2019!K163:V163,GestorPCD_2019!K166:V166,GestorPCD_2019!K170:V170)</f>
        <v>25.833333333333332</v>
      </c>
      <c r="P174" s="50">
        <v>4</v>
      </c>
      <c r="Q174" s="56">
        <f>AVERAGE(GestorPCD_2019!K161:V161,GestorPCD_2019!K164:V164,GestorPCD_2019!K167:V167,GestorPCD_2019!K169:V169)</f>
        <v>21.8125</v>
      </c>
      <c r="R174" s="51">
        <v>3</v>
      </c>
      <c r="S174" s="56">
        <f>AVERAGE(GestorPCD_2019!K162:V162,GestorPCD_2019!K165:V165,GestorPCD_2019!K168:V168)</f>
        <v>12.333333333333334</v>
      </c>
      <c r="T174" s="47"/>
      <c r="U174" s="47"/>
      <c r="V174" s="47"/>
      <c r="W174" s="47"/>
      <c r="X174" s="51" t="str">
        <f t="shared" si="13"/>
        <v>não conforme</v>
      </c>
    </row>
    <row r="175" spans="1:24" x14ac:dyDescent="0.25">
      <c r="A175" s="47" t="s">
        <v>40</v>
      </c>
      <c r="B175" s="47" t="s">
        <v>27</v>
      </c>
      <c r="C175" s="51">
        <f>COUNTIF(GestorPCD_2019!$E$4:$E$281,OUTORGADOS!B175)</f>
        <v>10</v>
      </c>
      <c r="D175" s="48" t="s">
        <v>855</v>
      </c>
      <c r="E175" s="49">
        <v>-28.555992763399999</v>
      </c>
      <c r="F175" s="49">
        <v>-52.546405629500001</v>
      </c>
      <c r="G175" s="50" t="s">
        <v>856</v>
      </c>
      <c r="H175" s="50"/>
      <c r="I175" s="51" t="s">
        <v>857</v>
      </c>
      <c r="J175" s="52" t="str">
        <f>VLOOKUP(B175,'[1]BD-SIGEL'!$C:$D,2,FALSE)</f>
        <v>Operação</v>
      </c>
      <c r="K175" s="51">
        <f t="shared" si="10"/>
        <v>4</v>
      </c>
      <c r="L175" s="51">
        <f t="shared" si="12"/>
        <v>10</v>
      </c>
      <c r="M175" s="51" t="str">
        <f t="shared" si="11"/>
        <v>conforme</v>
      </c>
      <c r="N175" s="51">
        <v>3</v>
      </c>
      <c r="O175" s="56">
        <f>AVERAGE(GestorPCD_2019!K110:V110,GestorPCD_2019!K113:V113,GestorPCD_2019!K117:V117)</f>
        <v>50.166666666666664</v>
      </c>
      <c r="P175" s="50">
        <v>4</v>
      </c>
      <c r="Q175" s="56">
        <f>AVERAGE(GestorPCD_2019!K108:V108,GestorPCD_2019!K111:V111,GestorPCD_2019!K114:V115)</f>
        <v>42.625</v>
      </c>
      <c r="R175" s="51">
        <v>3</v>
      </c>
      <c r="S175" s="56">
        <f>AVERAGE(GestorPCD_2019!K109:V109,GestorPCD_2019!K112:V112,GestorPCD_2019!K116:V116)</f>
        <v>50.166666666666664</v>
      </c>
      <c r="T175" s="47"/>
      <c r="U175" s="47"/>
      <c r="V175" s="47"/>
      <c r="W175" s="47"/>
      <c r="X175" s="51" t="str">
        <f t="shared" si="13"/>
        <v>não conforme</v>
      </c>
    </row>
    <row r="176" spans="1:24" x14ac:dyDescent="0.25">
      <c r="A176" s="47" t="s">
        <v>40</v>
      </c>
      <c r="B176" s="47" t="s">
        <v>53</v>
      </c>
      <c r="C176" s="51">
        <f>COUNTIF(GestorPCD_2019!$E$4:$E$281,OUTORGADOS!B176)</f>
        <v>12</v>
      </c>
      <c r="D176" s="48" t="s">
        <v>521</v>
      </c>
      <c r="E176" s="49">
        <v>-29.343438132799999</v>
      </c>
      <c r="F176" s="49">
        <v>-50.695837703400002</v>
      </c>
      <c r="G176" s="50" t="s">
        <v>858</v>
      </c>
      <c r="H176" s="50"/>
      <c r="I176" s="51" t="s">
        <v>859</v>
      </c>
      <c r="J176" s="52" t="str">
        <f>VLOOKUP(B176,'[1]BD-SIGEL'!$C:$D,2,FALSE)</f>
        <v>Operação</v>
      </c>
      <c r="K176" s="51">
        <f t="shared" si="10"/>
        <v>4</v>
      </c>
      <c r="L176" s="51">
        <f t="shared" si="12"/>
        <v>12</v>
      </c>
      <c r="M176" s="51" t="str">
        <f t="shared" si="11"/>
        <v>conforme</v>
      </c>
      <c r="N176" s="51">
        <v>3</v>
      </c>
      <c r="O176" s="56">
        <f>AVERAGE(GestorPCD_2019!K23:V23,GestorPCD_2019!K27:V27,GestorPCD_2019!K29:V29)</f>
        <v>10.833333333333334</v>
      </c>
      <c r="P176" s="50">
        <v>6</v>
      </c>
      <c r="Q176" s="56">
        <f>AVERAGE(GestorPCD_2019!K22:V22,GestorPCD_2019!K24:V24,GestorPCD_2019!K26:L26,GestorPCD_2019!M26:V26,GestorPCD_2019!K28:V28,GestorPCD_2019!K30:V30,GestorPCD_2019!K32:V32)</f>
        <v>4.875</v>
      </c>
      <c r="R176" s="51">
        <v>3</v>
      </c>
      <c r="S176" s="56">
        <f>AVERAGE(GestorPCD_2019!K25:V25,GestorPCD_2019!K31:V31,GestorPCD_2019!K33:V33)</f>
        <v>0.75</v>
      </c>
      <c r="T176" s="47"/>
      <c r="U176" s="47"/>
      <c r="V176" s="47"/>
      <c r="W176" s="47"/>
      <c r="X176" s="51" t="str">
        <f t="shared" si="13"/>
        <v>não conforme</v>
      </c>
    </row>
    <row r="177" spans="1:24" x14ac:dyDescent="0.25">
      <c r="A177" s="47" t="s">
        <v>40</v>
      </c>
      <c r="B177" s="47" t="s">
        <v>124</v>
      </c>
      <c r="C177" s="51">
        <f>COUNTIF(GestorPCD_2019!$E$4:$E$281,OUTORGADOS!B177)</f>
        <v>0</v>
      </c>
      <c r="D177" s="48" t="s">
        <v>521</v>
      </c>
      <c r="E177" s="49"/>
      <c r="F177" s="49"/>
      <c r="G177" s="50" t="s">
        <v>793</v>
      </c>
      <c r="H177" s="50"/>
      <c r="I177" s="51" t="s">
        <v>794</v>
      </c>
      <c r="J177" s="52" t="e">
        <f>VLOOKUP(B177,'[1]BD-SIGEL'!$C:$D,2,FALSE)</f>
        <v>#N/A</v>
      </c>
      <c r="K177" s="51">
        <f t="shared" si="10"/>
        <v>4</v>
      </c>
      <c r="L177" s="51">
        <f t="shared" si="12"/>
        <v>0</v>
      </c>
      <c r="M177" s="51" t="str">
        <f t="shared" si="11"/>
        <v>não conforme</v>
      </c>
      <c r="N177" s="47"/>
      <c r="O177" s="47"/>
      <c r="P177" s="61"/>
      <c r="Q177" s="49"/>
      <c r="R177" s="47"/>
      <c r="S177" s="49"/>
      <c r="T177" s="47"/>
      <c r="U177" s="47"/>
      <c r="V177" s="47"/>
      <c r="W177" s="47"/>
      <c r="X177" s="51" t="str">
        <f t="shared" si="13"/>
        <v xml:space="preserve"> </v>
      </c>
    </row>
    <row r="178" spans="1:24" x14ac:dyDescent="0.25">
      <c r="A178" s="47" t="s">
        <v>40</v>
      </c>
      <c r="B178" s="47" t="s">
        <v>860</v>
      </c>
      <c r="C178" s="51">
        <f>COUNTIF(GestorPCD_2019!$E$4:$E$281,OUTORGADOS!B178)</f>
        <v>0</v>
      </c>
      <c r="D178" s="48" t="s">
        <v>167</v>
      </c>
      <c r="E178" s="49">
        <v>-29.61</v>
      </c>
      <c r="F178" s="49">
        <v>-51.95</v>
      </c>
      <c r="G178" s="50" t="s">
        <v>861</v>
      </c>
      <c r="H178" s="50"/>
      <c r="I178" s="51" t="s">
        <v>862</v>
      </c>
      <c r="J178" s="52" t="str">
        <f>VLOOKUP(B178,'[1]BD-SIGEL'!$C:$D,2,FALSE)</f>
        <v>Revogado</v>
      </c>
      <c r="K178" s="51">
        <f t="shared" si="10"/>
        <v>4</v>
      </c>
      <c r="L178" s="51">
        <f t="shared" si="12"/>
        <v>0</v>
      </c>
      <c r="M178" s="51" t="str">
        <f t="shared" si="11"/>
        <v>não conforme</v>
      </c>
      <c r="N178" s="47"/>
      <c r="O178" s="47"/>
      <c r="P178" s="61"/>
      <c r="Q178" s="49"/>
      <c r="R178" s="47"/>
      <c r="S178" s="49"/>
      <c r="T178" s="47"/>
      <c r="U178" s="47"/>
      <c r="V178" s="47"/>
      <c r="W178" s="47"/>
      <c r="X178" s="51" t="str">
        <f t="shared" si="13"/>
        <v xml:space="preserve"> </v>
      </c>
    </row>
    <row r="179" spans="1:24" x14ac:dyDescent="0.25">
      <c r="A179" s="47" t="s">
        <v>40</v>
      </c>
      <c r="B179" s="47" t="s">
        <v>863</v>
      </c>
      <c r="C179" s="51">
        <f>COUNTIF(GestorPCD_2019!$E$4:$E$281,OUTORGADOS!B179)</f>
        <v>0</v>
      </c>
      <c r="D179" s="48" t="s">
        <v>521</v>
      </c>
      <c r="E179" s="49">
        <v>-28.141110999999999</v>
      </c>
      <c r="F179" s="49">
        <v>-55.051945000000003</v>
      </c>
      <c r="G179" s="50" t="s">
        <v>864</v>
      </c>
      <c r="H179" s="50"/>
      <c r="I179" s="51" t="s">
        <v>865</v>
      </c>
      <c r="J179" s="52" t="str">
        <f>VLOOKUP(B179,'[1]BD-SIGEL'!$C:$D,2,FALSE)</f>
        <v>Operação</v>
      </c>
      <c r="K179" s="51">
        <f t="shared" si="10"/>
        <v>4</v>
      </c>
      <c r="L179" s="51">
        <f t="shared" si="12"/>
        <v>0</v>
      </c>
      <c r="M179" s="51" t="str">
        <f t="shared" si="11"/>
        <v>não conforme</v>
      </c>
      <c r="N179" s="47"/>
      <c r="O179" s="47"/>
      <c r="P179" s="61"/>
      <c r="Q179" s="49"/>
      <c r="R179" s="47"/>
      <c r="S179" s="49"/>
      <c r="T179" s="47"/>
      <c r="U179" s="47"/>
      <c r="V179" s="47"/>
      <c r="W179" s="47"/>
      <c r="X179" s="51" t="str">
        <f t="shared" si="13"/>
        <v xml:space="preserve"> </v>
      </c>
    </row>
    <row r="180" spans="1:24" x14ac:dyDescent="0.25">
      <c r="A180" s="47" t="s">
        <v>40</v>
      </c>
      <c r="B180" s="47" t="s">
        <v>43</v>
      </c>
      <c r="C180" s="51">
        <f>COUNTIF(GestorPCD_2019!$E$4:$E$281,OUTORGADOS!B180)</f>
        <v>4</v>
      </c>
      <c r="D180" s="48" t="s">
        <v>521</v>
      </c>
      <c r="E180" s="49">
        <v>-29.3463888888889</v>
      </c>
      <c r="F180" s="49">
        <v>-50.7008333333333</v>
      </c>
      <c r="G180" s="50" t="s">
        <v>866</v>
      </c>
      <c r="H180" s="50"/>
      <c r="I180" s="51" t="s">
        <v>867</v>
      </c>
      <c r="J180" s="52" t="str">
        <f>VLOOKUP(B180,'[1]BD-SIGEL'!$C:$D,2,FALSE)</f>
        <v>Operação</v>
      </c>
      <c r="K180" s="51">
        <f t="shared" si="10"/>
        <v>4</v>
      </c>
      <c r="L180" s="51">
        <f t="shared" si="12"/>
        <v>4</v>
      </c>
      <c r="M180" s="51" t="str">
        <f t="shared" si="11"/>
        <v>conforme</v>
      </c>
      <c r="N180" s="51">
        <v>1</v>
      </c>
      <c r="O180" s="57">
        <f>AVERAGE(GestorPCD_2019!K39:V39)</f>
        <v>0</v>
      </c>
      <c r="P180" s="50">
        <v>2</v>
      </c>
      <c r="Q180" s="56">
        <f>AVERAGE(GestorPCD_2019!K40:V41)</f>
        <v>13.833333333333334</v>
      </c>
      <c r="R180" s="51">
        <v>1</v>
      </c>
      <c r="S180" s="56">
        <f>AVERAGE(GestorPCD_2019!K42:V42)</f>
        <v>8.1666666666666661</v>
      </c>
      <c r="T180" s="47"/>
      <c r="U180" s="47"/>
      <c r="V180" s="47"/>
      <c r="W180" s="47"/>
      <c r="X180" s="51" t="str">
        <f t="shared" si="13"/>
        <v>não conforme</v>
      </c>
    </row>
    <row r="181" spans="1:24" x14ac:dyDescent="0.25">
      <c r="A181" s="47" t="s">
        <v>40</v>
      </c>
      <c r="B181" s="47" t="s">
        <v>20</v>
      </c>
      <c r="C181" s="51">
        <f>COUNTIF(GestorPCD_2019!$E$4:$E$281,OUTORGADOS!B181)</f>
        <v>11</v>
      </c>
      <c r="D181" s="48" t="s">
        <v>521</v>
      </c>
      <c r="E181" s="49">
        <v>-27.613333333333301</v>
      </c>
      <c r="F181" s="49">
        <v>-53.571111111111101</v>
      </c>
      <c r="G181" s="50" t="s">
        <v>809</v>
      </c>
      <c r="H181" s="50"/>
      <c r="I181" s="51" t="s">
        <v>810</v>
      </c>
      <c r="J181" s="52" t="str">
        <f>VLOOKUP(B181,'[1]BD-SIGEL'!$C:$D,2,FALSE)</f>
        <v>Operação</v>
      </c>
      <c r="K181" s="51">
        <f t="shared" si="10"/>
        <v>4</v>
      </c>
      <c r="L181" s="51">
        <f t="shared" si="12"/>
        <v>10</v>
      </c>
      <c r="M181" s="51" t="str">
        <f t="shared" si="11"/>
        <v>conforme</v>
      </c>
      <c r="N181" s="51">
        <v>3</v>
      </c>
      <c r="O181" s="56">
        <f>AVERAGE(GestorPCD_2019!K133:V133,GestorPCD_2019!K139:V139,GestorPCD_2019!K142:V142)</f>
        <v>31.638888888888889</v>
      </c>
      <c r="P181" s="50">
        <v>5</v>
      </c>
      <c r="Q181" s="56">
        <f>AVERAGE(GestorPCD_2019!K132:V132,GestorPCD_2019!K134:V134,GestorPCD_2019!K136:V136,GestorPCD_2019!K138:V138,GestorPCD_2019!K140:V140)</f>
        <v>24.466666666666665</v>
      </c>
      <c r="R181" s="51">
        <v>2</v>
      </c>
      <c r="S181" s="56">
        <f>AVERAGE(GestorPCD_2019!K135:V135,GestorPCD_2019!K137:V137)</f>
        <v>13.708333333333334</v>
      </c>
      <c r="T181" s="47"/>
      <c r="U181" s="47"/>
      <c r="V181" s="47"/>
      <c r="W181" s="47"/>
      <c r="X181" s="51" t="str">
        <f t="shared" si="13"/>
        <v>não conforme</v>
      </c>
    </row>
    <row r="182" spans="1:24" x14ac:dyDescent="0.25">
      <c r="A182" s="47" t="s">
        <v>40</v>
      </c>
      <c r="B182" s="47" t="s">
        <v>25</v>
      </c>
      <c r="C182" s="51">
        <f>COUNTIF(GestorPCD_2019!$E$4:$E$281,OUTORGADOS!B182)</f>
        <v>10</v>
      </c>
      <c r="D182" s="48" t="s">
        <v>521</v>
      </c>
      <c r="E182" s="49">
        <v>-27.658055555555599</v>
      </c>
      <c r="F182" s="49">
        <v>-51.747777777777799</v>
      </c>
      <c r="G182" s="50" t="s">
        <v>811</v>
      </c>
      <c r="H182" s="50"/>
      <c r="I182" s="51" t="s">
        <v>812</v>
      </c>
      <c r="J182" s="52" t="str">
        <f>VLOOKUP(B182,'[1]BD-SIGEL'!$C:$D,2,FALSE)</f>
        <v>Operação</v>
      </c>
      <c r="K182" s="51">
        <f t="shared" si="10"/>
        <v>4</v>
      </c>
      <c r="L182" s="51">
        <f t="shared" si="12"/>
        <v>0</v>
      </c>
      <c r="M182" s="51" t="str">
        <f t="shared" si="11"/>
        <v>não conforme</v>
      </c>
      <c r="N182" s="51"/>
      <c r="O182" s="51"/>
      <c r="P182" s="51"/>
      <c r="Q182" s="51"/>
      <c r="R182" s="51"/>
      <c r="S182" s="51"/>
      <c r="T182" s="47"/>
      <c r="U182" s="47"/>
      <c r="V182" s="47"/>
      <c r="W182" s="47"/>
      <c r="X182" s="51" t="str">
        <f t="shared" si="13"/>
        <v xml:space="preserve"> </v>
      </c>
    </row>
    <row r="185" spans="1:24" x14ac:dyDescent="0.25">
      <c r="A185" s="106" t="s">
        <v>869</v>
      </c>
      <c r="B185" s="106"/>
      <c r="C185" s="51">
        <f>COUNTIF(C3:C182,"0")</f>
        <v>134</v>
      </c>
    </row>
    <row r="187" spans="1:24" x14ac:dyDescent="0.25">
      <c r="A187">
        <f>COUNTIF(A3:A182,B187)</f>
        <v>61</v>
      </c>
      <c r="B187" t="s">
        <v>1008</v>
      </c>
    </row>
    <row r="188" spans="1:24" x14ac:dyDescent="0.25">
      <c r="A188">
        <f t="shared" ref="A188:A189" si="14">COUNTIF(A4:A183,B188)</f>
        <v>97</v>
      </c>
      <c r="B188" t="s">
        <v>1009</v>
      </c>
    </row>
    <row r="189" spans="1:24" x14ac:dyDescent="0.25">
      <c r="A189">
        <f t="shared" si="14"/>
        <v>22</v>
      </c>
      <c r="B189" t="s">
        <v>1010</v>
      </c>
    </row>
    <row r="191" spans="1:24" x14ac:dyDescent="0.25">
      <c r="A191">
        <f>SUM(A187:A189)</f>
        <v>180</v>
      </c>
    </row>
  </sheetData>
  <autoFilter ref="A1:X182" xr:uid="{00000000-0009-0000-0000-000003000000}">
    <filterColumn colId="13" showButton="0"/>
    <filterColumn colId="15" showButton="0"/>
    <filterColumn colId="17" showButton="0"/>
    <filterColumn colId="19" showButton="0"/>
    <filterColumn colId="21" showButton="0"/>
  </autoFilter>
  <mergeCells count="29">
    <mergeCell ref="Z8:AA8"/>
    <mergeCell ref="AB8:AC8"/>
    <mergeCell ref="A185:B185"/>
    <mergeCell ref="Z2:AC2"/>
    <mergeCell ref="Z3:AA3"/>
    <mergeCell ref="Z4:AA4"/>
    <mergeCell ref="AB3:AC3"/>
    <mergeCell ref="AB4:AC4"/>
    <mergeCell ref="Z6:AC6"/>
    <mergeCell ref="Z7:AA7"/>
    <mergeCell ref="AB7:AC7"/>
    <mergeCell ref="C1:C2"/>
    <mergeCell ref="H1:H2"/>
    <mergeCell ref="I1:I2"/>
    <mergeCell ref="J1:J2"/>
    <mergeCell ref="K1:K2"/>
    <mergeCell ref="N1:O1"/>
    <mergeCell ref="P1:Q1"/>
    <mergeCell ref="R1:S1"/>
    <mergeCell ref="T1:U1"/>
    <mergeCell ref="V1:W1"/>
    <mergeCell ref="L1:L2"/>
    <mergeCell ref="M1:M2"/>
    <mergeCell ref="G1:G2"/>
    <mergeCell ref="A1:A2"/>
    <mergeCell ref="B1:B2"/>
    <mergeCell ref="D1:D2"/>
    <mergeCell ref="E1:E2"/>
    <mergeCell ref="F1:F2"/>
  </mergeCells>
  <conditionalFormatting sqref="A180:A182 A185">
    <cfRule type="expression" dxfId="52" priority="41">
      <formula>#REF!=Indeferido</formula>
    </cfRule>
  </conditionalFormatting>
  <conditionalFormatting sqref="A180:A182 A185 D165:D182 H165:I182">
    <cfRule type="expression" dxfId="51" priority="39">
      <formula>"I3=Indeferido"</formula>
    </cfRule>
    <cfRule type="expression" dxfId="50" priority="40">
      <formula>"$I3=status!$A$2"</formula>
    </cfRule>
  </conditionalFormatting>
  <conditionalFormatting sqref="B180:B182 D165:D182 H165:I182">
    <cfRule type="expression" dxfId="49" priority="38">
      <formula>#REF!=Indeferido</formula>
    </cfRule>
  </conditionalFormatting>
  <conditionalFormatting sqref="B180:B182">
    <cfRule type="expression" dxfId="48" priority="36">
      <formula>"I3=Indeferido"</formula>
    </cfRule>
    <cfRule type="expression" dxfId="47" priority="37">
      <formula>"$I3=status!$A$2"</formula>
    </cfRule>
  </conditionalFormatting>
  <conditionalFormatting sqref="O3:O31 O65:O179 O181 O33:O63">
    <cfRule type="cellIs" dxfId="46" priority="17" operator="greaterThan">
      <formula>80</formula>
    </cfRule>
    <cfRule type="cellIs" dxfId="45" priority="18" operator="between">
      <formula>0.0001</formula>
      <formula>80</formula>
    </cfRule>
  </conditionalFormatting>
  <conditionalFormatting sqref="Q3:Q31 Q65:Q181 Q33:Q63">
    <cfRule type="cellIs" dxfId="44" priority="15" operator="between">
      <formula>0.0001</formula>
      <formula>80</formula>
    </cfRule>
    <cfRule type="cellIs" dxfId="43" priority="16" operator="greaterThan">
      <formula>80</formula>
    </cfRule>
  </conditionalFormatting>
  <conditionalFormatting sqref="S65:S181 S3:S9 S17:S63 AH4:AH10">
    <cfRule type="cellIs" dxfId="42" priority="13" operator="between">
      <formula>0.00001</formula>
      <formula>80</formula>
    </cfRule>
    <cfRule type="cellIs" dxfId="41" priority="14" operator="greaterThan">
      <formula>80</formula>
    </cfRule>
  </conditionalFormatting>
  <conditionalFormatting sqref="O180">
    <cfRule type="cellIs" dxfId="40" priority="11" operator="between">
      <formula>0.00001</formula>
      <formula>80</formula>
    </cfRule>
    <cfRule type="cellIs" dxfId="39" priority="12" operator="greaterThan">
      <formula>80</formula>
    </cfRule>
  </conditionalFormatting>
  <conditionalFormatting sqref="O32">
    <cfRule type="cellIs" dxfId="38" priority="9" operator="between">
      <formula>0.00001</formula>
      <formula>80</formula>
    </cfRule>
    <cfRule type="cellIs" dxfId="37" priority="10" operator="greaterThan">
      <formula>80</formula>
    </cfRule>
  </conditionalFormatting>
  <conditionalFormatting sqref="Q32">
    <cfRule type="cellIs" dxfId="36" priority="7" operator="between">
      <formula>0.00001</formula>
      <formula>80</formula>
    </cfRule>
    <cfRule type="cellIs" dxfId="35" priority="8" operator="greaterThan">
      <formula>80</formula>
    </cfRule>
  </conditionalFormatting>
  <conditionalFormatting sqref="AM4:AM10 X3:X181">
    <cfRule type="containsText" dxfId="34" priority="5" operator="containsText" text="não conforme">
      <formula>NOT(ISERROR(SEARCH("não conforme",X3)))</formula>
    </cfRule>
    <cfRule type="containsText" dxfId="33" priority="6" operator="containsText" text="n">
      <formula>NOT(ISERROR(SEARCH("n",X3)))</formula>
    </cfRule>
  </conditionalFormatting>
  <conditionalFormatting sqref="M3:M181">
    <cfRule type="containsText" dxfId="32" priority="3" operator="containsText" text="não conforme">
      <formula>NOT(ISERROR(SEARCH("não conforme",M3)))</formula>
    </cfRule>
    <cfRule type="containsText" dxfId="31" priority="4" operator="containsText" text="n">
      <formula>NOT(ISERROR(SEARCH("n",M3)))</formula>
    </cfRule>
  </conditionalFormatting>
  <conditionalFormatting sqref="M182">
    <cfRule type="containsText" dxfId="30" priority="1" operator="containsText" text="não conforme">
      <formula>NOT(ISERROR(SEARCH("não conforme",M182)))</formula>
    </cfRule>
    <cfRule type="containsText" dxfId="29" priority="2" operator="containsText" text="n">
      <formula>NOT(ISERROR(SEARCH("n",M182)))</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499984740745262"/>
  </sheetPr>
  <dimension ref="A2:F137"/>
  <sheetViews>
    <sheetView workbookViewId="0">
      <selection activeCell="E143" sqref="E143"/>
    </sheetView>
  </sheetViews>
  <sheetFormatPr defaultRowHeight="15" x14ac:dyDescent="0.25"/>
  <cols>
    <col min="2" max="2" width="7" customWidth="1"/>
    <col min="3" max="3" width="38.140625" bestFit="1" customWidth="1"/>
    <col min="4" max="4" width="11.85546875" customWidth="1"/>
  </cols>
  <sheetData>
    <row r="2" spans="1:6" x14ac:dyDescent="0.25">
      <c r="A2" s="109" t="s">
        <v>870</v>
      </c>
      <c r="B2" s="109"/>
      <c r="C2" s="109"/>
      <c r="D2" s="109"/>
      <c r="E2" s="109"/>
      <c r="F2" s="109"/>
    </row>
    <row r="4" spans="1:6" x14ac:dyDescent="0.25">
      <c r="B4" s="51" t="s">
        <v>3</v>
      </c>
      <c r="C4" s="51" t="s">
        <v>35</v>
      </c>
    </row>
    <row r="5" spans="1:6" x14ac:dyDescent="0.25">
      <c r="B5" s="51" t="s">
        <v>3</v>
      </c>
      <c r="C5" s="51" t="s">
        <v>515</v>
      </c>
    </row>
    <row r="6" spans="1:6" x14ac:dyDescent="0.25">
      <c r="B6" s="51" t="s">
        <v>3</v>
      </c>
      <c r="C6" s="51" t="s">
        <v>12</v>
      </c>
    </row>
    <row r="7" spans="1:6" x14ac:dyDescent="0.25">
      <c r="B7" s="51" t="s">
        <v>3</v>
      </c>
      <c r="C7" s="51" t="s">
        <v>38</v>
      </c>
    </row>
    <row r="8" spans="1:6" x14ac:dyDescent="0.25">
      <c r="B8" s="51" t="s">
        <v>3</v>
      </c>
      <c r="C8" s="51" t="s">
        <v>18</v>
      </c>
    </row>
    <row r="9" spans="1:6" x14ac:dyDescent="0.25">
      <c r="B9" s="51" t="s">
        <v>3</v>
      </c>
      <c r="C9" s="51" t="s">
        <v>5</v>
      </c>
      <c r="E9" s="51"/>
      <c r="F9" s="51"/>
    </row>
    <row r="10" spans="1:6" x14ac:dyDescent="0.25">
      <c r="B10" s="51" t="s">
        <v>3</v>
      </c>
      <c r="C10" s="51" t="s">
        <v>29</v>
      </c>
    </row>
    <row r="11" spans="1:6" x14ac:dyDescent="0.25">
      <c r="B11" s="51" t="s">
        <v>3</v>
      </c>
      <c r="C11" s="51" t="s">
        <v>527</v>
      </c>
    </row>
    <row r="12" spans="1:6" x14ac:dyDescent="0.25">
      <c r="B12" s="51" t="s">
        <v>3</v>
      </c>
      <c r="C12" s="51" t="s">
        <v>530</v>
      </c>
    </row>
    <row r="13" spans="1:6" x14ac:dyDescent="0.25">
      <c r="B13" s="51" t="s">
        <v>3</v>
      </c>
      <c r="C13" s="51" t="s">
        <v>32</v>
      </c>
    </row>
    <row r="14" spans="1:6" x14ac:dyDescent="0.25">
      <c r="B14" s="51" t="s">
        <v>3</v>
      </c>
      <c r="C14" s="51" t="s">
        <v>26</v>
      </c>
    </row>
    <row r="15" spans="1:6" x14ac:dyDescent="0.25">
      <c r="B15" s="51" t="s">
        <v>3</v>
      </c>
      <c r="C15" s="51" t="s">
        <v>28</v>
      </c>
    </row>
    <row r="16" spans="1:6" x14ac:dyDescent="0.25">
      <c r="B16" s="51" t="s">
        <v>3</v>
      </c>
      <c r="C16" s="51" t="s">
        <v>16</v>
      </c>
    </row>
    <row r="17" spans="2:3" x14ac:dyDescent="0.25">
      <c r="B17" s="51" t="s">
        <v>3</v>
      </c>
      <c r="C17" s="51" t="s">
        <v>34</v>
      </c>
    </row>
    <row r="18" spans="2:3" x14ac:dyDescent="0.25">
      <c r="B18" s="51" t="s">
        <v>3</v>
      </c>
      <c r="C18" s="51" t="s">
        <v>33</v>
      </c>
    </row>
    <row r="19" spans="2:3" x14ac:dyDescent="0.25">
      <c r="B19" s="51" t="s">
        <v>3</v>
      </c>
      <c r="C19" s="51" t="s">
        <v>6</v>
      </c>
    </row>
    <row r="20" spans="2:3" x14ac:dyDescent="0.25">
      <c r="B20" s="51" t="s">
        <v>3</v>
      </c>
      <c r="C20" s="51" t="s">
        <v>23</v>
      </c>
    </row>
    <row r="21" spans="2:3" x14ac:dyDescent="0.25">
      <c r="B21" s="51" t="s">
        <v>3</v>
      </c>
      <c r="C21" s="51" t="s">
        <v>547</v>
      </c>
    </row>
    <row r="22" spans="2:3" x14ac:dyDescent="0.25">
      <c r="B22" s="51" t="s">
        <v>3</v>
      </c>
      <c r="C22" s="51" t="s">
        <v>21</v>
      </c>
    </row>
    <row r="23" spans="2:3" x14ac:dyDescent="0.25">
      <c r="B23" s="51" t="s">
        <v>3</v>
      </c>
      <c r="C23" s="51" t="s">
        <v>24</v>
      </c>
    </row>
    <row r="24" spans="2:3" x14ac:dyDescent="0.25">
      <c r="B24" s="51" t="s">
        <v>3</v>
      </c>
      <c r="C24" s="51" t="s">
        <v>17</v>
      </c>
    </row>
    <row r="25" spans="2:3" x14ac:dyDescent="0.25">
      <c r="B25" s="51" t="s">
        <v>3</v>
      </c>
      <c r="C25" s="51" t="s">
        <v>11</v>
      </c>
    </row>
    <row r="26" spans="2:3" x14ac:dyDescent="0.25">
      <c r="B26" s="51" t="s">
        <v>3</v>
      </c>
      <c r="C26" s="51" t="s">
        <v>13</v>
      </c>
    </row>
    <row r="27" spans="2:3" x14ac:dyDescent="0.25">
      <c r="B27" s="51" t="s">
        <v>3</v>
      </c>
      <c r="C27" s="51" t="s">
        <v>557</v>
      </c>
    </row>
    <row r="28" spans="2:3" x14ac:dyDescent="0.25">
      <c r="B28" s="51" t="s">
        <v>3</v>
      </c>
      <c r="C28" s="51" t="s">
        <v>117</v>
      </c>
    </row>
    <row r="29" spans="2:3" x14ac:dyDescent="0.25">
      <c r="B29" s="51" t="s">
        <v>3</v>
      </c>
      <c r="C29" s="51" t="s">
        <v>113</v>
      </c>
    </row>
    <row r="30" spans="2:3" x14ac:dyDescent="0.25">
      <c r="B30" s="51" t="s">
        <v>3</v>
      </c>
      <c r="C30" s="51" t="s">
        <v>101</v>
      </c>
    </row>
    <row r="31" spans="2:3" x14ac:dyDescent="0.25">
      <c r="B31" s="51" t="s">
        <v>3</v>
      </c>
      <c r="C31" s="51" t="s">
        <v>36</v>
      </c>
    </row>
    <row r="32" spans="2:3" x14ac:dyDescent="0.25">
      <c r="B32" s="51" t="s">
        <v>3</v>
      </c>
      <c r="C32" s="51" t="s">
        <v>571</v>
      </c>
    </row>
    <row r="33" spans="2:3" x14ac:dyDescent="0.25">
      <c r="B33" s="51" t="s">
        <v>3</v>
      </c>
      <c r="C33" s="51" t="s">
        <v>102</v>
      </c>
    </row>
    <row r="34" spans="2:3" x14ac:dyDescent="0.25">
      <c r="B34" s="51" t="s">
        <v>3</v>
      </c>
      <c r="C34" s="51" t="s">
        <v>121</v>
      </c>
    </row>
    <row r="35" spans="2:3" x14ac:dyDescent="0.25">
      <c r="B35" s="51" t="s">
        <v>3</v>
      </c>
      <c r="C35" s="51" t="s">
        <v>102</v>
      </c>
    </row>
    <row r="36" spans="2:3" x14ac:dyDescent="0.25">
      <c r="B36" s="51" t="s">
        <v>3</v>
      </c>
      <c r="C36" s="51" t="s">
        <v>596</v>
      </c>
    </row>
    <row r="37" spans="2:3" x14ac:dyDescent="0.25">
      <c r="B37" s="51" t="s">
        <v>3</v>
      </c>
      <c r="C37" s="51" t="s">
        <v>602</v>
      </c>
    </row>
    <row r="38" spans="2:3" x14ac:dyDescent="0.25">
      <c r="B38" s="51" t="s">
        <v>3</v>
      </c>
      <c r="C38" s="51" t="s">
        <v>123</v>
      </c>
    </row>
    <row r="39" spans="2:3" x14ac:dyDescent="0.25">
      <c r="B39" s="51" t="s">
        <v>3</v>
      </c>
      <c r="C39" s="51" t="s">
        <v>95</v>
      </c>
    </row>
    <row r="40" spans="2:3" x14ac:dyDescent="0.25">
      <c r="B40" s="51" t="s">
        <v>3</v>
      </c>
      <c r="C40" s="51" t="s">
        <v>611</v>
      </c>
    </row>
    <row r="41" spans="2:3" x14ac:dyDescent="0.25">
      <c r="B41" s="51" t="s">
        <v>3</v>
      </c>
      <c r="C41" s="51" t="s">
        <v>616</v>
      </c>
    </row>
    <row r="42" spans="2:3" x14ac:dyDescent="0.25">
      <c r="B42" s="51" t="s">
        <v>3</v>
      </c>
      <c r="C42" s="51" t="s">
        <v>620</v>
      </c>
    </row>
    <row r="43" spans="2:3" x14ac:dyDescent="0.25">
      <c r="B43" s="51" t="s">
        <v>3</v>
      </c>
      <c r="C43" s="51" t="s">
        <v>108</v>
      </c>
    </row>
    <row r="44" spans="2:3" x14ac:dyDescent="0.25">
      <c r="B44" s="51" t="s">
        <v>3</v>
      </c>
      <c r="C44" s="51" t="s">
        <v>115</v>
      </c>
    </row>
    <row r="45" spans="2:3" x14ac:dyDescent="0.25">
      <c r="B45" s="51" t="s">
        <v>3</v>
      </c>
      <c r="C45" s="51" t="s">
        <v>115</v>
      </c>
    </row>
    <row r="46" spans="2:3" x14ac:dyDescent="0.25">
      <c r="B46" s="51" t="s">
        <v>3</v>
      </c>
      <c r="C46" s="51" t="s">
        <v>628</v>
      </c>
    </row>
    <row r="47" spans="2:3" x14ac:dyDescent="0.25">
      <c r="B47" s="51" t="s">
        <v>3</v>
      </c>
      <c r="C47" s="51" t="s">
        <v>120</v>
      </c>
    </row>
    <row r="48" spans="2:3" x14ac:dyDescent="0.25">
      <c r="B48" s="51" t="s">
        <v>3</v>
      </c>
      <c r="C48" s="51" t="s">
        <v>102</v>
      </c>
    </row>
    <row r="49" spans="2:3" x14ac:dyDescent="0.25">
      <c r="B49" s="51" t="s">
        <v>3</v>
      </c>
      <c r="C49" s="51" t="s">
        <v>635</v>
      </c>
    </row>
    <row r="50" spans="2:3" x14ac:dyDescent="0.25">
      <c r="B50" s="51" t="s">
        <v>3</v>
      </c>
      <c r="C50" s="51" t="s">
        <v>636</v>
      </c>
    </row>
    <row r="51" spans="2:3" x14ac:dyDescent="0.25">
      <c r="B51" s="51" t="s">
        <v>3</v>
      </c>
      <c r="C51" s="51" t="s">
        <v>94</v>
      </c>
    </row>
    <row r="52" spans="2:3" x14ac:dyDescent="0.25">
      <c r="B52" s="51" t="s">
        <v>3</v>
      </c>
      <c r="C52" s="51" t="s">
        <v>98</v>
      </c>
    </row>
    <row r="53" spans="2:3" x14ac:dyDescent="0.25">
      <c r="B53" s="51" t="s">
        <v>3</v>
      </c>
      <c r="C53" s="51" t="s">
        <v>159</v>
      </c>
    </row>
    <row r="54" spans="2:3" x14ac:dyDescent="0.25">
      <c r="B54" s="51" t="s">
        <v>3</v>
      </c>
      <c r="C54" s="51" t="s">
        <v>638</v>
      </c>
    </row>
    <row r="55" spans="2:3" x14ac:dyDescent="0.25">
      <c r="B55" s="51" t="s">
        <v>3</v>
      </c>
      <c r="C55" s="51" t="s">
        <v>93</v>
      </c>
    </row>
    <row r="56" spans="2:3" x14ac:dyDescent="0.25">
      <c r="B56" s="51" t="s">
        <v>3</v>
      </c>
      <c r="C56" s="51" t="s">
        <v>26</v>
      </c>
    </row>
    <row r="57" spans="2:3" x14ac:dyDescent="0.25">
      <c r="B57" s="51" t="s">
        <v>3</v>
      </c>
      <c r="C57" s="51" t="s">
        <v>640</v>
      </c>
    </row>
    <row r="58" spans="2:3" x14ac:dyDescent="0.25">
      <c r="B58" s="51" t="s">
        <v>3</v>
      </c>
      <c r="C58" s="51" t="s">
        <v>96</v>
      </c>
    </row>
    <row r="59" spans="2:3" x14ac:dyDescent="0.25">
      <c r="B59" s="51" t="s">
        <v>3</v>
      </c>
      <c r="C59" s="51" t="s">
        <v>122</v>
      </c>
    </row>
    <row r="60" spans="2:3" x14ac:dyDescent="0.25">
      <c r="B60" s="51" t="s">
        <v>3</v>
      </c>
      <c r="C60" s="51" t="s">
        <v>642</v>
      </c>
    </row>
    <row r="61" spans="2:3" x14ac:dyDescent="0.25">
      <c r="B61" s="51" t="s">
        <v>49</v>
      </c>
      <c r="C61" s="51" t="s">
        <v>63</v>
      </c>
    </row>
    <row r="62" spans="2:3" x14ac:dyDescent="0.25">
      <c r="B62" s="51" t="s">
        <v>49</v>
      </c>
      <c r="C62" s="51" t="s">
        <v>52</v>
      </c>
    </row>
    <row r="63" spans="2:3" x14ac:dyDescent="0.25">
      <c r="B63" s="51" t="s">
        <v>49</v>
      </c>
      <c r="C63" s="51" t="s">
        <v>68</v>
      </c>
    </row>
    <row r="64" spans="2:3" x14ac:dyDescent="0.25">
      <c r="B64" s="51" t="s">
        <v>49</v>
      </c>
      <c r="C64" s="51" t="s">
        <v>70</v>
      </c>
    </row>
    <row r="65" spans="2:3" x14ac:dyDescent="0.25">
      <c r="B65" s="51" t="s">
        <v>49</v>
      </c>
      <c r="C65" s="51" t="s">
        <v>652</v>
      </c>
    </row>
    <row r="66" spans="2:3" x14ac:dyDescent="0.25">
      <c r="B66" s="51" t="s">
        <v>49</v>
      </c>
      <c r="C66" s="51" t="s">
        <v>653</v>
      </c>
    </row>
    <row r="67" spans="2:3" x14ac:dyDescent="0.25">
      <c r="B67" s="51" t="s">
        <v>49</v>
      </c>
      <c r="C67" s="51" t="s">
        <v>8</v>
      </c>
    </row>
    <row r="68" spans="2:3" x14ac:dyDescent="0.25">
      <c r="B68" s="51" t="s">
        <v>49</v>
      </c>
      <c r="C68" s="51" t="s">
        <v>657</v>
      </c>
    </row>
    <row r="69" spans="2:3" x14ac:dyDescent="0.25">
      <c r="B69" s="51" t="s">
        <v>49</v>
      </c>
      <c r="C69" s="51" t="s">
        <v>54</v>
      </c>
    </row>
    <row r="70" spans="2:3" x14ac:dyDescent="0.25">
      <c r="B70" s="51" t="s">
        <v>49</v>
      </c>
      <c r="C70" s="51" t="s">
        <v>662</v>
      </c>
    </row>
    <row r="71" spans="2:3" x14ac:dyDescent="0.25">
      <c r="B71" s="51" t="s">
        <v>49</v>
      </c>
      <c r="C71" s="51" t="s">
        <v>72</v>
      </c>
    </row>
    <row r="72" spans="2:3" x14ac:dyDescent="0.25">
      <c r="B72" s="51" t="s">
        <v>49</v>
      </c>
      <c r="C72" s="51" t="s">
        <v>678</v>
      </c>
    </row>
    <row r="73" spans="2:3" x14ac:dyDescent="0.25">
      <c r="B73" s="51" t="s">
        <v>49</v>
      </c>
      <c r="C73" s="51" t="s">
        <v>55</v>
      </c>
    </row>
    <row r="74" spans="2:3" x14ac:dyDescent="0.25">
      <c r="B74" s="51" t="s">
        <v>49</v>
      </c>
      <c r="C74" s="51" t="s">
        <v>81</v>
      </c>
    </row>
    <row r="75" spans="2:3" x14ac:dyDescent="0.25">
      <c r="B75" s="51" t="s">
        <v>49</v>
      </c>
      <c r="C75" s="51" t="s">
        <v>79</v>
      </c>
    </row>
    <row r="76" spans="2:3" x14ac:dyDescent="0.25">
      <c r="B76" s="51" t="s">
        <v>49</v>
      </c>
      <c r="C76" s="51" t="s">
        <v>58</v>
      </c>
    </row>
    <row r="77" spans="2:3" x14ac:dyDescent="0.25">
      <c r="B77" s="51" t="s">
        <v>49</v>
      </c>
      <c r="C77" s="51" t="s">
        <v>69</v>
      </c>
    </row>
    <row r="78" spans="2:3" x14ac:dyDescent="0.25">
      <c r="B78" s="51" t="s">
        <v>49</v>
      </c>
      <c r="C78" s="51" t="s">
        <v>87</v>
      </c>
    </row>
    <row r="79" spans="2:3" x14ac:dyDescent="0.25">
      <c r="B79" s="51" t="s">
        <v>49</v>
      </c>
      <c r="C79" s="51" t="s">
        <v>694</v>
      </c>
    </row>
    <row r="80" spans="2:3" x14ac:dyDescent="0.25">
      <c r="B80" s="51" t="s">
        <v>49</v>
      </c>
      <c r="C80" s="51" t="s">
        <v>37</v>
      </c>
    </row>
    <row r="81" spans="2:3" x14ac:dyDescent="0.25">
      <c r="B81" s="51" t="s">
        <v>49</v>
      </c>
      <c r="C81" s="51" t="s">
        <v>73</v>
      </c>
    </row>
    <row r="82" spans="2:3" x14ac:dyDescent="0.25">
      <c r="B82" s="51" t="s">
        <v>49</v>
      </c>
      <c r="C82" s="51" t="s">
        <v>703</v>
      </c>
    </row>
    <row r="83" spans="2:3" x14ac:dyDescent="0.25">
      <c r="B83" s="51" t="s">
        <v>49</v>
      </c>
      <c r="C83" s="51" t="s">
        <v>31</v>
      </c>
    </row>
    <row r="84" spans="2:3" x14ac:dyDescent="0.25">
      <c r="B84" s="51" t="s">
        <v>49</v>
      </c>
      <c r="C84" s="51" t="s">
        <v>64</v>
      </c>
    </row>
    <row r="85" spans="2:3" x14ac:dyDescent="0.25">
      <c r="B85" s="51" t="s">
        <v>49</v>
      </c>
      <c r="C85" s="51" t="s">
        <v>711</v>
      </c>
    </row>
    <row r="86" spans="2:3" x14ac:dyDescent="0.25">
      <c r="B86" s="51" t="s">
        <v>49</v>
      </c>
      <c r="C86" s="51" t="s">
        <v>90</v>
      </c>
    </row>
    <row r="87" spans="2:3" x14ac:dyDescent="0.25">
      <c r="B87" s="51" t="s">
        <v>49</v>
      </c>
      <c r="C87" s="51" t="s">
        <v>714</v>
      </c>
    </row>
    <row r="88" spans="2:3" x14ac:dyDescent="0.25">
      <c r="B88" s="51" t="s">
        <v>49</v>
      </c>
      <c r="C88" s="51" t="s">
        <v>715</v>
      </c>
    </row>
    <row r="89" spans="2:3" x14ac:dyDescent="0.25">
      <c r="B89" s="51" t="s">
        <v>49</v>
      </c>
      <c r="C89" s="51" t="s">
        <v>717</v>
      </c>
    </row>
    <row r="90" spans="2:3" x14ac:dyDescent="0.25">
      <c r="B90" s="51" t="s">
        <v>49</v>
      </c>
      <c r="C90" s="51" t="s">
        <v>91</v>
      </c>
    </row>
    <row r="91" spans="2:3" x14ac:dyDescent="0.25">
      <c r="B91" s="51" t="s">
        <v>49</v>
      </c>
      <c r="C91" s="51" t="s">
        <v>75</v>
      </c>
    </row>
    <row r="92" spans="2:3" x14ac:dyDescent="0.25">
      <c r="B92" s="51" t="s">
        <v>49</v>
      </c>
      <c r="C92" s="51" t="s">
        <v>15</v>
      </c>
    </row>
    <row r="93" spans="2:3" x14ac:dyDescent="0.25">
      <c r="B93" s="51" t="s">
        <v>49</v>
      </c>
      <c r="C93" s="51" t="s">
        <v>97</v>
      </c>
    </row>
    <row r="94" spans="2:3" x14ac:dyDescent="0.25">
      <c r="B94" s="51" t="s">
        <v>49</v>
      </c>
      <c r="C94" s="51" t="s">
        <v>22</v>
      </c>
    </row>
    <row r="95" spans="2:3" x14ac:dyDescent="0.25">
      <c r="B95" s="51" t="s">
        <v>49</v>
      </c>
      <c r="C95" s="51" t="s">
        <v>732</v>
      </c>
    </row>
    <row r="96" spans="2:3" x14ac:dyDescent="0.25">
      <c r="B96" s="51" t="s">
        <v>49</v>
      </c>
      <c r="C96" s="51" t="s">
        <v>104</v>
      </c>
    </row>
    <row r="97" spans="2:3" x14ac:dyDescent="0.25">
      <c r="B97" s="51" t="s">
        <v>49</v>
      </c>
      <c r="C97" s="51" t="s">
        <v>735</v>
      </c>
    </row>
    <row r="98" spans="2:3" x14ac:dyDescent="0.25">
      <c r="B98" s="51" t="s">
        <v>49</v>
      </c>
      <c r="C98" s="51" t="s">
        <v>78</v>
      </c>
    </row>
    <row r="99" spans="2:3" x14ac:dyDescent="0.25">
      <c r="B99" s="51" t="s">
        <v>49</v>
      </c>
      <c r="C99" s="51" t="s">
        <v>740</v>
      </c>
    </row>
    <row r="100" spans="2:3" x14ac:dyDescent="0.25">
      <c r="B100" s="51" t="s">
        <v>49</v>
      </c>
      <c r="C100" s="51" t="s">
        <v>86</v>
      </c>
    </row>
    <row r="101" spans="2:3" x14ac:dyDescent="0.25">
      <c r="B101" s="51" t="s">
        <v>49</v>
      </c>
      <c r="C101" s="51" t="s">
        <v>746</v>
      </c>
    </row>
    <row r="102" spans="2:3" x14ac:dyDescent="0.25">
      <c r="B102" s="51" t="s">
        <v>49</v>
      </c>
      <c r="C102" s="51" t="s">
        <v>66</v>
      </c>
    </row>
    <row r="103" spans="2:3" x14ac:dyDescent="0.25">
      <c r="B103" s="51" t="s">
        <v>49</v>
      </c>
      <c r="C103" s="51" t="s">
        <v>753</v>
      </c>
    </row>
    <row r="104" spans="2:3" x14ac:dyDescent="0.25">
      <c r="B104" s="51" t="s">
        <v>49</v>
      </c>
      <c r="C104" s="51" t="s">
        <v>39</v>
      </c>
    </row>
    <row r="105" spans="2:3" x14ac:dyDescent="0.25">
      <c r="B105" s="51" t="s">
        <v>49</v>
      </c>
      <c r="C105" s="51" t="s">
        <v>80</v>
      </c>
    </row>
    <row r="106" spans="2:3" x14ac:dyDescent="0.25">
      <c r="B106" s="51" t="s">
        <v>49</v>
      </c>
      <c r="C106" s="51" t="s">
        <v>56</v>
      </c>
    </row>
    <row r="107" spans="2:3" x14ac:dyDescent="0.25">
      <c r="B107" s="51" t="s">
        <v>49</v>
      </c>
      <c r="C107" s="51" t="s">
        <v>74</v>
      </c>
    </row>
    <row r="108" spans="2:3" x14ac:dyDescent="0.25">
      <c r="B108" s="51" t="s">
        <v>49</v>
      </c>
      <c r="C108" s="51" t="s">
        <v>764</v>
      </c>
    </row>
    <row r="109" spans="2:3" x14ac:dyDescent="0.25">
      <c r="B109" s="51" t="s">
        <v>49</v>
      </c>
      <c r="C109" s="51" t="s">
        <v>767</v>
      </c>
    </row>
    <row r="110" spans="2:3" x14ac:dyDescent="0.25">
      <c r="B110" s="51" t="s">
        <v>49</v>
      </c>
      <c r="C110" s="51" t="s">
        <v>51</v>
      </c>
    </row>
    <row r="111" spans="2:3" x14ac:dyDescent="0.25">
      <c r="B111" s="51" t="s">
        <v>49</v>
      </c>
      <c r="C111" s="51" t="s">
        <v>118</v>
      </c>
    </row>
    <row r="112" spans="2:3" x14ac:dyDescent="0.25">
      <c r="B112" s="51" t="s">
        <v>49</v>
      </c>
      <c r="C112" s="51" t="s">
        <v>71</v>
      </c>
    </row>
    <row r="113" spans="2:3" x14ac:dyDescent="0.25">
      <c r="B113" s="51" t="s">
        <v>49</v>
      </c>
      <c r="C113" s="51" t="s">
        <v>112</v>
      </c>
    </row>
    <row r="114" spans="2:3" x14ac:dyDescent="0.25">
      <c r="B114" s="51" t="s">
        <v>49</v>
      </c>
      <c r="C114" s="51" t="s">
        <v>788</v>
      </c>
    </row>
    <row r="115" spans="2:3" x14ac:dyDescent="0.25">
      <c r="B115" s="51" t="s">
        <v>49</v>
      </c>
      <c r="C115" s="51" t="s">
        <v>124</v>
      </c>
    </row>
    <row r="116" spans="2:3" x14ac:dyDescent="0.25">
      <c r="B116" s="51" t="s">
        <v>49</v>
      </c>
      <c r="C116" s="51" t="s">
        <v>795</v>
      </c>
    </row>
    <row r="117" spans="2:3" x14ac:dyDescent="0.25">
      <c r="B117" s="51" t="s">
        <v>49</v>
      </c>
      <c r="C117" s="51" t="s">
        <v>800</v>
      </c>
    </row>
    <row r="118" spans="2:3" x14ac:dyDescent="0.25">
      <c r="B118" s="51" t="s">
        <v>49</v>
      </c>
      <c r="C118" s="51" t="s">
        <v>804</v>
      </c>
    </row>
    <row r="119" spans="2:3" x14ac:dyDescent="0.25">
      <c r="B119" s="51" t="s">
        <v>49</v>
      </c>
      <c r="C119" s="51" t="s">
        <v>120</v>
      </c>
    </row>
    <row r="120" spans="2:3" x14ac:dyDescent="0.25">
      <c r="B120" s="51" t="s">
        <v>49</v>
      </c>
      <c r="C120" s="51" t="s">
        <v>813</v>
      </c>
    </row>
    <row r="121" spans="2:3" x14ac:dyDescent="0.25">
      <c r="B121" s="51" t="s">
        <v>49</v>
      </c>
      <c r="C121" s="51" t="s">
        <v>129</v>
      </c>
    </row>
    <row r="122" spans="2:3" x14ac:dyDescent="0.25">
      <c r="B122" s="51" t="s">
        <v>49</v>
      </c>
      <c r="C122" s="51" t="s">
        <v>620</v>
      </c>
    </row>
    <row r="123" spans="2:3" x14ac:dyDescent="0.25">
      <c r="B123" s="51" t="s">
        <v>49</v>
      </c>
      <c r="C123" s="51" t="s">
        <v>84</v>
      </c>
    </row>
    <row r="124" spans="2:3" x14ac:dyDescent="0.25">
      <c r="B124" s="51" t="s">
        <v>49</v>
      </c>
      <c r="C124" s="51" t="s">
        <v>824</v>
      </c>
    </row>
    <row r="125" spans="2:3" x14ac:dyDescent="0.25">
      <c r="B125" s="51" t="s">
        <v>49</v>
      </c>
      <c r="C125" s="51" t="s">
        <v>109</v>
      </c>
    </row>
    <row r="126" spans="2:3" x14ac:dyDescent="0.25">
      <c r="B126" s="51" t="s">
        <v>49</v>
      </c>
      <c r="C126" s="51" t="s">
        <v>103</v>
      </c>
    </row>
    <row r="127" spans="2:3" x14ac:dyDescent="0.25">
      <c r="B127" s="51" t="s">
        <v>49</v>
      </c>
      <c r="C127" s="51" t="s">
        <v>99</v>
      </c>
    </row>
    <row r="128" spans="2:3" x14ac:dyDescent="0.25">
      <c r="B128" s="51" t="s">
        <v>40</v>
      </c>
      <c r="C128" s="51" t="s">
        <v>41</v>
      </c>
    </row>
    <row r="129" spans="2:3" x14ac:dyDescent="0.25">
      <c r="B129" s="51" t="s">
        <v>40</v>
      </c>
      <c r="C129" s="51" t="s">
        <v>48</v>
      </c>
    </row>
    <row r="130" spans="2:3" x14ac:dyDescent="0.25">
      <c r="B130" s="51" t="s">
        <v>40</v>
      </c>
      <c r="C130" s="51" t="s">
        <v>30</v>
      </c>
    </row>
    <row r="131" spans="2:3" x14ac:dyDescent="0.25">
      <c r="B131" s="51" t="s">
        <v>40</v>
      </c>
      <c r="C131" s="51" t="s">
        <v>836</v>
      </c>
    </row>
    <row r="132" spans="2:3" x14ac:dyDescent="0.25">
      <c r="B132" s="51" t="s">
        <v>40</v>
      </c>
      <c r="C132" s="51" t="s">
        <v>44</v>
      </c>
    </row>
    <row r="133" spans="2:3" x14ac:dyDescent="0.25">
      <c r="B133" s="51" t="s">
        <v>40</v>
      </c>
      <c r="C133" s="51" t="s">
        <v>42</v>
      </c>
    </row>
    <row r="134" spans="2:3" x14ac:dyDescent="0.25">
      <c r="B134" s="51" t="s">
        <v>40</v>
      </c>
      <c r="C134" s="51" t="s">
        <v>845</v>
      </c>
    </row>
    <row r="135" spans="2:3" x14ac:dyDescent="0.25">
      <c r="B135" s="51" t="s">
        <v>40</v>
      </c>
      <c r="C135" s="51" t="s">
        <v>124</v>
      </c>
    </row>
    <row r="136" spans="2:3" x14ac:dyDescent="0.25">
      <c r="B136" s="51" t="s">
        <v>40</v>
      </c>
      <c r="C136" s="51" t="s">
        <v>860</v>
      </c>
    </row>
    <row r="137" spans="2:3" x14ac:dyDescent="0.25">
      <c r="B137" s="51" t="s">
        <v>40</v>
      </c>
      <c r="C137" s="51" t="s">
        <v>863</v>
      </c>
    </row>
  </sheetData>
  <mergeCells count="1">
    <mergeCell ref="A2:F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48551"/>
  <sheetViews>
    <sheetView topLeftCell="F1" workbookViewId="0">
      <pane ySplit="2" topLeftCell="A3" activePane="bottomLeft" state="frozen"/>
      <selection pane="bottomLeft" activeCell="L3" sqref="L3"/>
    </sheetView>
  </sheetViews>
  <sheetFormatPr defaultRowHeight="15" x14ac:dyDescent="0.25"/>
  <cols>
    <col min="2" max="2" width="39.5703125" bestFit="1" customWidth="1"/>
    <col min="3" max="3" width="67.42578125" bestFit="1" customWidth="1"/>
    <col min="4" max="4" width="17.5703125" style="74" bestFit="1" customWidth="1"/>
    <col min="7" max="7" width="15.140625" customWidth="1"/>
    <col min="8" max="8" width="12.42578125" bestFit="1" customWidth="1"/>
    <col min="9" max="9" width="21.85546875" bestFit="1" customWidth="1"/>
    <col min="10" max="10" width="21" bestFit="1" customWidth="1"/>
    <col min="11" max="11" width="36.85546875" bestFit="1" customWidth="1"/>
    <col min="12" max="12" width="13" customWidth="1"/>
    <col min="14" max="14" width="12.28515625" bestFit="1" customWidth="1"/>
  </cols>
  <sheetData>
    <row r="1" spans="1:25" x14ac:dyDescent="0.25">
      <c r="A1" s="111" t="s">
        <v>495</v>
      </c>
      <c r="B1" s="111" t="s">
        <v>496</v>
      </c>
      <c r="C1" s="112" t="s">
        <v>497</v>
      </c>
      <c r="D1" s="63"/>
      <c r="E1" s="113" t="s">
        <v>1</v>
      </c>
      <c r="F1" s="113" t="s">
        <v>2</v>
      </c>
      <c r="G1" s="114" t="s">
        <v>498</v>
      </c>
      <c r="H1" s="114" t="s">
        <v>499</v>
      </c>
      <c r="I1" s="111" t="s">
        <v>500</v>
      </c>
      <c r="J1" s="115" t="s">
        <v>501</v>
      </c>
      <c r="K1" s="64"/>
      <c r="L1" s="115" t="s">
        <v>502</v>
      </c>
      <c r="M1" s="110" t="s">
        <v>503</v>
      </c>
      <c r="N1" s="110" t="s">
        <v>876</v>
      </c>
      <c r="O1" s="99" t="s">
        <v>505</v>
      </c>
      <c r="P1" s="99"/>
      <c r="Q1" s="99" t="s">
        <v>506</v>
      </c>
      <c r="R1" s="99"/>
      <c r="S1" s="99" t="s">
        <v>507</v>
      </c>
      <c r="T1" s="99"/>
      <c r="U1" s="99" t="s">
        <v>508</v>
      </c>
      <c r="V1" s="99"/>
      <c r="W1" s="99" t="s">
        <v>509</v>
      </c>
      <c r="X1" s="99"/>
      <c r="Y1" s="47"/>
    </row>
    <row r="2" spans="1:25" ht="64.5" x14ac:dyDescent="0.25">
      <c r="A2" s="111"/>
      <c r="B2" s="111"/>
      <c r="C2" s="112"/>
      <c r="D2" s="63" t="s">
        <v>877</v>
      </c>
      <c r="E2" s="113"/>
      <c r="F2" s="113"/>
      <c r="G2" s="114"/>
      <c r="H2" s="114"/>
      <c r="I2" s="111"/>
      <c r="J2" s="115"/>
      <c r="K2" s="65" t="s">
        <v>878</v>
      </c>
      <c r="L2" s="115"/>
      <c r="M2" s="110"/>
      <c r="N2" s="110"/>
      <c r="O2" s="66" t="s">
        <v>510</v>
      </c>
      <c r="P2" s="66" t="s">
        <v>511</v>
      </c>
      <c r="Q2" s="66" t="s">
        <v>510</v>
      </c>
      <c r="R2" s="66" t="s">
        <v>511</v>
      </c>
      <c r="S2" s="66" t="s">
        <v>510</v>
      </c>
      <c r="T2" s="66" t="s">
        <v>511</v>
      </c>
      <c r="U2" s="66" t="s">
        <v>510</v>
      </c>
      <c r="V2" s="66" t="s">
        <v>511</v>
      </c>
      <c r="W2" s="66" t="s">
        <v>510</v>
      </c>
      <c r="X2" s="66" t="s">
        <v>511</v>
      </c>
      <c r="Y2" s="66" t="s">
        <v>879</v>
      </c>
    </row>
    <row r="3" spans="1:25" x14ac:dyDescent="0.25">
      <c r="A3" s="47" t="s">
        <v>3</v>
      </c>
      <c r="B3" s="47" t="s">
        <v>880</v>
      </c>
      <c r="C3" s="67" t="s">
        <v>181</v>
      </c>
      <c r="D3" s="74" t="s">
        <v>988</v>
      </c>
      <c r="E3" s="49">
        <f>VLOOKUP(H3,'[2]BD-SIOUT'!$C:$BB,51,FALSE)</f>
        <v>-27.870872223773802</v>
      </c>
      <c r="F3" s="49">
        <f>VLOOKUP(H3,'[2]BD-SIOUT'!$C:$BB,52,FALSE)</f>
        <v>-53.6951422691345</v>
      </c>
      <c r="G3" s="62" t="s">
        <v>132</v>
      </c>
      <c r="H3" t="s">
        <v>180</v>
      </c>
      <c r="I3" t="s">
        <v>643</v>
      </c>
      <c r="J3" s="68" t="e">
        <f>VLOOKUP(B3,'[2]BD-SIGEL'!$C:$D,2,FALSE)</f>
        <v>#N/A</v>
      </c>
      <c r="L3" s="69">
        <f t="shared" ref="L3:L66" si="0">IF(A3="CGH",1,4)</f>
        <v>1</v>
      </c>
      <c r="M3" s="47">
        <v>0</v>
      </c>
      <c r="N3" s="62" t="str">
        <f t="shared" ref="N3:N66" si="1">IF(M3&gt;=L3,"conforme","não conforme")</f>
        <v>não conforme</v>
      </c>
      <c r="O3" s="47"/>
      <c r="P3" s="47"/>
      <c r="Q3" s="47"/>
      <c r="R3" s="47"/>
      <c r="S3" s="47"/>
      <c r="T3" s="47"/>
      <c r="U3" s="47"/>
      <c r="V3" s="47"/>
      <c r="W3" s="47"/>
      <c r="X3" s="47"/>
      <c r="Y3" s="62" t="str">
        <f t="shared" ref="Y3:Y66" si="2">IFERROR(IF(AVERAGE(P3,R3,T3,V3,X3)&gt;=80,"conforme","não conforme")," ")</f>
        <v xml:space="preserve"> </v>
      </c>
    </row>
    <row r="4" spans="1:25" x14ac:dyDescent="0.25">
      <c r="A4" s="47" t="s">
        <v>3</v>
      </c>
      <c r="B4" s="47" t="s">
        <v>122</v>
      </c>
      <c r="C4" s="67" t="s">
        <v>178</v>
      </c>
      <c r="D4" s="74" t="s">
        <v>989</v>
      </c>
      <c r="E4" s="49">
        <f>VLOOKUP(H4,'[2]BD-SIOUT'!$C:$BB,51,FALSE)</f>
        <v>-28.2623</v>
      </c>
      <c r="F4" s="49">
        <f>VLOOKUP(H4,'[2]BD-SIOUT'!$C:$BB,52,FALSE)</f>
        <v>-53.121099999999998</v>
      </c>
      <c r="G4" s="62" t="s">
        <v>132</v>
      </c>
      <c r="H4" t="s">
        <v>177</v>
      </c>
      <c r="I4" t="s">
        <v>179</v>
      </c>
      <c r="J4" s="68" t="str">
        <f>VLOOKUP(B4,'[2]BD-SIGEL'!$C:$D,2,FALSE)</f>
        <v>Eixo Inventariado</v>
      </c>
      <c r="L4" s="69">
        <f t="shared" si="0"/>
        <v>1</v>
      </c>
      <c r="M4" s="47">
        <v>0</v>
      </c>
      <c r="N4" s="62" t="str">
        <f t="shared" si="1"/>
        <v>não conforme</v>
      </c>
      <c r="O4" s="47"/>
      <c r="P4" s="47"/>
      <c r="Q4" s="47"/>
      <c r="R4" s="47"/>
      <c r="S4" s="47"/>
      <c r="T4" s="47"/>
      <c r="U4" s="47"/>
      <c r="V4" s="47"/>
      <c r="W4" s="47"/>
      <c r="X4" s="47"/>
      <c r="Y4" s="62" t="str">
        <f t="shared" si="2"/>
        <v xml:space="preserve"> </v>
      </c>
    </row>
    <row r="5" spans="1:25" x14ac:dyDescent="0.25">
      <c r="A5" s="47" t="s">
        <v>3</v>
      </c>
      <c r="B5" s="47" t="s">
        <v>96</v>
      </c>
      <c r="C5" s="67" t="s">
        <v>176</v>
      </c>
      <c r="D5" s="74" t="s">
        <v>990</v>
      </c>
      <c r="E5" s="49">
        <f>VLOOKUP(H5,'[2]BD-SIOUT'!$C:$BB,51,FALSE)</f>
        <v>-28.182777777777801</v>
      </c>
      <c r="F5" s="49">
        <f>VLOOKUP(H5,'[2]BD-SIOUT'!$C:$BB,52,FALSE)</f>
        <v>-51.840555555555603</v>
      </c>
      <c r="G5" s="62" t="s">
        <v>132</v>
      </c>
      <c r="H5" t="s">
        <v>175</v>
      </c>
      <c r="I5" t="s">
        <v>641</v>
      </c>
      <c r="J5" s="68" t="e">
        <f>VLOOKUP(B5,'[2]BD-SIGEL'!$C:$D,2,FALSE)</f>
        <v>#N/A</v>
      </c>
      <c r="L5" s="69">
        <f t="shared" si="0"/>
        <v>1</v>
      </c>
      <c r="M5" s="47">
        <v>0</v>
      </c>
      <c r="N5" s="62" t="str">
        <f t="shared" si="1"/>
        <v>não conforme</v>
      </c>
      <c r="O5" s="47"/>
      <c r="P5" s="47"/>
      <c r="Q5" s="47"/>
      <c r="R5" s="47"/>
      <c r="S5" s="47"/>
      <c r="T5" s="47"/>
      <c r="U5" s="47"/>
      <c r="V5" s="47"/>
      <c r="W5" s="47"/>
      <c r="X5" s="47"/>
      <c r="Y5" s="62" t="str">
        <f t="shared" si="2"/>
        <v xml:space="preserve"> </v>
      </c>
    </row>
    <row r="6" spans="1:25" x14ac:dyDescent="0.25">
      <c r="A6" s="47" t="s">
        <v>3</v>
      </c>
      <c r="B6" s="47" t="s">
        <v>640</v>
      </c>
      <c r="C6" s="67" t="s">
        <v>166</v>
      </c>
      <c r="D6" s="74" t="s">
        <v>991</v>
      </c>
      <c r="E6" s="49">
        <f>VLOOKUP(H6,'[2]BD-SIOUT'!$C:$BB,51,FALSE)</f>
        <v>-28.827400925903198</v>
      </c>
      <c r="F6" s="49">
        <f>VLOOKUP(H6,'[2]BD-SIOUT'!$C:$BB,52,FALSE)</f>
        <v>-51.129665933968099</v>
      </c>
      <c r="G6" s="62" t="s">
        <v>132</v>
      </c>
      <c r="H6" t="s">
        <v>173</v>
      </c>
      <c r="I6" t="s">
        <v>174</v>
      </c>
      <c r="J6" s="68" t="e">
        <f>VLOOKUP(B6,'[2]BD-SIGEL'!$C:$D,2,FALSE)</f>
        <v>#N/A</v>
      </c>
      <c r="L6" s="69">
        <f t="shared" si="0"/>
        <v>1</v>
      </c>
      <c r="M6" s="47">
        <v>0</v>
      </c>
      <c r="N6" s="62" t="str">
        <f t="shared" si="1"/>
        <v>não conforme</v>
      </c>
      <c r="O6" s="47"/>
      <c r="P6" s="47"/>
      <c r="Q6" s="47"/>
      <c r="R6" s="47"/>
      <c r="S6" s="47"/>
      <c r="T6" s="47"/>
      <c r="U6" s="47"/>
      <c r="V6" s="47"/>
      <c r="W6" s="47"/>
      <c r="X6" s="47"/>
      <c r="Y6" s="62" t="str">
        <f t="shared" si="2"/>
        <v xml:space="preserve"> </v>
      </c>
    </row>
    <row r="7" spans="1:25" x14ac:dyDescent="0.25">
      <c r="A7" s="47" t="s">
        <v>3</v>
      </c>
      <c r="B7" s="47" t="s">
        <v>26</v>
      </c>
      <c r="C7" s="67" t="s">
        <v>172</v>
      </c>
      <c r="D7" s="74" t="s">
        <v>992</v>
      </c>
      <c r="E7" s="49">
        <f>VLOOKUP(H7,'[2]BD-SIOUT'!$C:$BB,51,FALSE)</f>
        <v>-28.7032737272059</v>
      </c>
      <c r="F7" s="49">
        <f>VLOOKUP(H7,'[2]BD-SIOUT'!$C:$BB,52,FALSE)</f>
        <v>-51.848323345184298</v>
      </c>
      <c r="G7" s="62" t="s">
        <v>132</v>
      </c>
      <c r="H7" t="s">
        <v>171</v>
      </c>
      <c r="I7" t="s">
        <v>639</v>
      </c>
      <c r="J7" s="68" t="e">
        <f>VLOOKUP(B7,'[2]BD-SIGEL'!$C:$D,2,FALSE)</f>
        <v>#N/A</v>
      </c>
      <c r="L7" s="69">
        <f t="shared" si="0"/>
        <v>1</v>
      </c>
      <c r="M7" s="47">
        <v>0</v>
      </c>
      <c r="N7" s="62" t="str">
        <f t="shared" si="1"/>
        <v>não conforme</v>
      </c>
      <c r="O7" s="47"/>
      <c r="P7" s="47"/>
      <c r="Q7" s="47"/>
      <c r="R7" s="47"/>
      <c r="S7" s="47"/>
      <c r="T7" s="47"/>
      <c r="U7" s="47"/>
      <c r="V7" s="47"/>
      <c r="W7" s="47"/>
      <c r="X7" s="47"/>
      <c r="Y7" s="62" t="str">
        <f t="shared" si="2"/>
        <v xml:space="preserve"> </v>
      </c>
    </row>
    <row r="8" spans="1:25" x14ac:dyDescent="0.25">
      <c r="A8" s="47" t="s">
        <v>3</v>
      </c>
      <c r="B8" s="47" t="s">
        <v>93</v>
      </c>
      <c r="C8" s="67" t="s">
        <v>169</v>
      </c>
      <c r="D8" s="74" t="s">
        <v>993</v>
      </c>
      <c r="E8" s="49">
        <f>VLOOKUP(H8,'[2]BD-SIOUT'!$C:$BB,51,FALSE)</f>
        <v>-27.536929505916302</v>
      </c>
      <c r="F8" s="49">
        <f>VLOOKUP(H8,'[2]BD-SIOUT'!$C:$BB,52,FALSE)</f>
        <v>-53.569786548614502</v>
      </c>
      <c r="G8" s="62" t="s">
        <v>132</v>
      </c>
      <c r="H8" t="s">
        <v>168</v>
      </c>
      <c r="I8" t="s">
        <v>170</v>
      </c>
      <c r="J8" s="68" t="str">
        <f>VLOOKUP(B8,'[2]BD-SIGEL'!$C:$D,2,FALSE)</f>
        <v>Cancelado</v>
      </c>
      <c r="L8" s="69">
        <f t="shared" si="0"/>
        <v>1</v>
      </c>
      <c r="M8" s="47">
        <v>0</v>
      </c>
      <c r="N8" s="62" t="str">
        <f t="shared" si="1"/>
        <v>não conforme</v>
      </c>
      <c r="O8" s="47"/>
      <c r="P8" s="47"/>
      <c r="Q8" s="47"/>
      <c r="R8" s="47"/>
      <c r="S8" s="47"/>
      <c r="T8" s="47"/>
      <c r="U8" s="47"/>
      <c r="V8" s="47"/>
      <c r="W8" s="47"/>
      <c r="X8" s="47"/>
      <c r="Y8" s="62" t="str">
        <f t="shared" si="2"/>
        <v xml:space="preserve"> </v>
      </c>
    </row>
    <row r="9" spans="1:25" x14ac:dyDescent="0.25">
      <c r="A9" s="47" t="s">
        <v>3</v>
      </c>
      <c r="B9" s="47" t="s">
        <v>638</v>
      </c>
      <c r="C9" s="67" t="s">
        <v>164</v>
      </c>
      <c r="D9" s="74" t="s">
        <v>994</v>
      </c>
      <c r="E9" s="49">
        <f>VLOOKUP(H9,'[2]BD-SIOUT'!$C:$BB,51,FALSE)</f>
        <v>-28.537199999999999</v>
      </c>
      <c r="F9" s="49">
        <f>VLOOKUP(H9,'[2]BD-SIOUT'!$C:$BB,52,FALSE)</f>
        <v>-53.860199999999999</v>
      </c>
      <c r="G9" s="62" t="s">
        <v>132</v>
      </c>
      <c r="H9" t="s">
        <v>163</v>
      </c>
      <c r="I9" t="s">
        <v>165</v>
      </c>
      <c r="J9" s="68" t="e">
        <f>VLOOKUP(B9,'[2]BD-SIGEL'!$C:$D,2,FALSE)</f>
        <v>#N/A</v>
      </c>
      <c r="L9" s="69">
        <f t="shared" si="0"/>
        <v>1</v>
      </c>
      <c r="M9" s="47">
        <v>0</v>
      </c>
      <c r="N9" s="62" t="str">
        <f t="shared" si="1"/>
        <v>não conforme</v>
      </c>
      <c r="O9" s="47"/>
      <c r="P9" s="47"/>
      <c r="Q9" s="47"/>
      <c r="R9" s="47"/>
      <c r="S9" s="47"/>
      <c r="T9" s="47"/>
      <c r="U9" s="47"/>
      <c r="V9" s="47"/>
      <c r="W9" s="47"/>
      <c r="X9" s="47"/>
      <c r="Y9" s="62" t="str">
        <f t="shared" si="2"/>
        <v xml:space="preserve"> </v>
      </c>
    </row>
    <row r="10" spans="1:25" x14ac:dyDescent="0.25">
      <c r="A10" s="47" t="s">
        <v>49</v>
      </c>
      <c r="B10" s="47" t="s">
        <v>99</v>
      </c>
      <c r="C10" s="67" t="s">
        <v>161</v>
      </c>
      <c r="D10" s="74" t="s">
        <v>995</v>
      </c>
      <c r="E10" s="49">
        <f>VLOOKUP(H10,'[2]BD-SIOUT'!$C:$BB,51,FALSE)</f>
        <v>-28.532499999999999</v>
      </c>
      <c r="F10" s="49">
        <f>VLOOKUP(H10,'[2]BD-SIOUT'!$C:$BB,52,FALSE)</f>
        <v>-50.241111111111103</v>
      </c>
      <c r="G10" s="62" t="s">
        <v>132</v>
      </c>
      <c r="H10" t="s">
        <v>160</v>
      </c>
      <c r="I10" t="s">
        <v>162</v>
      </c>
      <c r="J10" s="68" t="str">
        <f>VLOOKUP(B10,'[2]BD-SIGEL'!$C:$D,2,FALSE)</f>
        <v>DRS</v>
      </c>
      <c r="L10" s="69">
        <f t="shared" si="0"/>
        <v>4</v>
      </c>
      <c r="M10" s="47">
        <v>0</v>
      </c>
      <c r="N10" s="62" t="str">
        <f t="shared" si="1"/>
        <v>não conforme</v>
      </c>
      <c r="O10" s="47"/>
      <c r="P10" s="47"/>
      <c r="Q10" s="47"/>
      <c r="R10" s="47"/>
      <c r="S10" s="47"/>
      <c r="T10" s="47"/>
      <c r="U10" s="47"/>
      <c r="V10" s="47"/>
      <c r="W10" s="47"/>
      <c r="X10" s="47"/>
      <c r="Y10" s="62" t="str">
        <f t="shared" si="2"/>
        <v xml:space="preserve"> </v>
      </c>
    </row>
    <row r="11" spans="1:25" x14ac:dyDescent="0.25">
      <c r="A11" s="47" t="s">
        <v>3</v>
      </c>
      <c r="B11" s="47" t="s">
        <v>159</v>
      </c>
      <c r="C11" s="67" t="s">
        <v>158</v>
      </c>
      <c r="D11" s="74" t="s">
        <v>996</v>
      </c>
      <c r="E11" s="49">
        <f>VLOOKUP(H11,'[2]BD-SIOUT'!$C:$BB,51,FALSE)</f>
        <v>-27.4042327925508</v>
      </c>
      <c r="F11" s="49">
        <f>VLOOKUP(H11,'[2]BD-SIOUT'!$C:$BB,52,FALSE)</f>
        <v>-54.164378643035903</v>
      </c>
      <c r="G11" s="62" t="s">
        <v>132</v>
      </c>
      <c r="H11" t="s">
        <v>157</v>
      </c>
      <c r="I11" t="s">
        <v>637</v>
      </c>
      <c r="J11" s="68" t="e">
        <f>VLOOKUP(B11,'[2]BD-SIGEL'!$C:$D,2,FALSE)</f>
        <v>#N/A</v>
      </c>
      <c r="L11" s="69">
        <f t="shared" si="0"/>
        <v>1</v>
      </c>
      <c r="M11" s="47">
        <v>0</v>
      </c>
      <c r="N11" s="62" t="str">
        <f t="shared" si="1"/>
        <v>não conforme</v>
      </c>
      <c r="O11" s="47"/>
      <c r="P11" s="47"/>
      <c r="Q11" s="47"/>
      <c r="R11" s="47"/>
      <c r="S11" s="47"/>
      <c r="T11" s="47"/>
      <c r="U11" s="47"/>
      <c r="V11" s="47"/>
      <c r="W11" s="47"/>
      <c r="X11" s="47"/>
      <c r="Y11" s="62" t="str">
        <f t="shared" si="2"/>
        <v xml:space="preserve"> </v>
      </c>
    </row>
    <row r="12" spans="1:25" x14ac:dyDescent="0.25">
      <c r="A12" s="47" t="s">
        <v>49</v>
      </c>
      <c r="B12" s="47" t="s">
        <v>103</v>
      </c>
      <c r="C12" s="67" t="s">
        <v>155</v>
      </c>
      <c r="D12" s="74" t="s">
        <v>997</v>
      </c>
      <c r="E12" s="49">
        <f>VLOOKUP(H12,'[2]BD-SIOUT'!$C:$BB,51,FALSE)</f>
        <v>-28.5267355342475</v>
      </c>
      <c r="F12" s="49">
        <f>VLOOKUP(H12,'[2]BD-SIOUT'!$C:$BB,52,FALSE)</f>
        <v>-50.408384799957297</v>
      </c>
      <c r="G12" s="62" t="s">
        <v>132</v>
      </c>
      <c r="H12" t="s">
        <v>154</v>
      </c>
      <c r="I12" t="s">
        <v>156</v>
      </c>
      <c r="J12" s="68" t="str">
        <f>VLOOKUP(B12,'[2]BD-SIGEL'!$C:$D,2,FALSE)</f>
        <v>Construção não iniciada</v>
      </c>
      <c r="L12" s="69">
        <f t="shared" si="0"/>
        <v>4</v>
      </c>
      <c r="M12" s="47">
        <v>0</v>
      </c>
      <c r="N12" s="62" t="str">
        <f t="shared" si="1"/>
        <v>não conforme</v>
      </c>
      <c r="O12" s="47"/>
      <c r="P12" s="47"/>
      <c r="Q12" s="47"/>
      <c r="R12" s="47"/>
      <c r="S12" s="47"/>
      <c r="T12" s="47"/>
      <c r="U12" s="47"/>
      <c r="V12" s="47"/>
      <c r="W12" s="47"/>
      <c r="X12" s="47"/>
      <c r="Y12" s="62" t="str">
        <f t="shared" si="2"/>
        <v xml:space="preserve"> </v>
      </c>
    </row>
    <row r="13" spans="1:25" x14ac:dyDescent="0.25">
      <c r="A13" s="47" t="s">
        <v>3</v>
      </c>
      <c r="B13" s="47" t="s">
        <v>98</v>
      </c>
      <c r="C13" s="67" t="s">
        <v>152</v>
      </c>
      <c r="D13" s="74" t="s">
        <v>998</v>
      </c>
      <c r="E13" s="49">
        <f>VLOOKUP(H13,'[2]BD-SIOUT'!$C:$BB,51,FALSE)</f>
        <v>-28.320699999999999</v>
      </c>
      <c r="F13" s="49">
        <f>VLOOKUP(H13,'[2]BD-SIOUT'!$C:$BB,52,FALSE)</f>
        <v>-50.865099999999998</v>
      </c>
      <c r="G13" s="62" t="s">
        <v>132</v>
      </c>
      <c r="H13" t="s">
        <v>151</v>
      </c>
      <c r="I13" t="s">
        <v>153</v>
      </c>
      <c r="J13" s="68" t="str">
        <f>VLOOKUP(B13,'[2]BD-SIGEL'!$C:$D,2,FALSE)</f>
        <v>PB Aceito</v>
      </c>
      <c r="L13" s="69">
        <f t="shared" si="0"/>
        <v>1</v>
      </c>
      <c r="M13" s="47">
        <v>0</v>
      </c>
      <c r="N13" s="62" t="str">
        <f t="shared" si="1"/>
        <v>não conforme</v>
      </c>
      <c r="O13" s="47"/>
      <c r="P13" s="47"/>
      <c r="Q13" s="47"/>
      <c r="R13" s="47"/>
      <c r="S13" s="47"/>
      <c r="T13" s="47"/>
      <c r="U13" s="47"/>
      <c r="V13" s="47"/>
      <c r="W13" s="47"/>
      <c r="X13" s="47"/>
      <c r="Y13" s="62" t="str">
        <f t="shared" si="2"/>
        <v xml:space="preserve"> </v>
      </c>
    </row>
    <row r="14" spans="1:25" x14ac:dyDescent="0.25">
      <c r="A14" s="47" t="s">
        <v>3</v>
      </c>
      <c r="B14" s="47" t="s">
        <v>94</v>
      </c>
      <c r="C14" s="67" t="s">
        <v>149</v>
      </c>
      <c r="D14" s="74" t="s">
        <v>999</v>
      </c>
      <c r="E14" s="49">
        <f>VLOOKUP(H14,'[2]BD-SIOUT'!$C:$BB,51,FALSE)</f>
        <v>-27.536200000000001</v>
      </c>
      <c r="F14" s="49">
        <f>VLOOKUP(H14,'[2]BD-SIOUT'!$C:$BB,52,FALSE)</f>
        <v>-53.970300000000002</v>
      </c>
      <c r="G14" s="62" t="s">
        <v>132</v>
      </c>
      <c r="H14" t="s">
        <v>148</v>
      </c>
      <c r="I14" t="s">
        <v>150</v>
      </c>
      <c r="J14" s="68" t="e">
        <f>VLOOKUP(B14,'[2]BD-SIGEL'!$C:$D,2,FALSE)</f>
        <v>#N/A</v>
      </c>
      <c r="L14" s="69">
        <f t="shared" si="0"/>
        <v>1</v>
      </c>
      <c r="M14" s="47">
        <v>0</v>
      </c>
      <c r="N14" s="62" t="str">
        <f t="shared" si="1"/>
        <v>não conforme</v>
      </c>
      <c r="O14" s="47"/>
      <c r="P14" s="47"/>
      <c r="Q14" s="47"/>
      <c r="R14" s="47"/>
      <c r="S14" s="47"/>
      <c r="T14" s="47"/>
      <c r="U14" s="47"/>
      <c r="V14" s="47"/>
      <c r="W14" s="47"/>
      <c r="X14" s="47"/>
      <c r="Y14" s="62" t="str">
        <f t="shared" si="2"/>
        <v xml:space="preserve"> </v>
      </c>
    </row>
    <row r="15" spans="1:25" x14ac:dyDescent="0.25">
      <c r="A15" s="47" t="s">
        <v>3</v>
      </c>
      <c r="B15" s="47" t="s">
        <v>636</v>
      </c>
      <c r="C15" s="67" t="s">
        <v>146</v>
      </c>
      <c r="D15" s="74" t="s">
        <v>1000</v>
      </c>
      <c r="E15" s="49">
        <f>VLOOKUP(H15,'[2]BD-SIOUT'!$C:$BB,51,FALSE)</f>
        <v>-28.0204617307276</v>
      </c>
      <c r="F15" s="49">
        <f>VLOOKUP(H15,'[2]BD-SIOUT'!$C:$BB,52,FALSE)</f>
        <v>-51.028387069964097</v>
      </c>
      <c r="G15" s="62" t="s">
        <v>132</v>
      </c>
      <c r="H15" t="s">
        <v>145</v>
      </c>
      <c r="I15" t="s">
        <v>147</v>
      </c>
      <c r="J15" s="68" t="e">
        <f>VLOOKUP(B15,'[2]BD-SIGEL'!$C:$D,2,FALSE)</f>
        <v>#N/A</v>
      </c>
      <c r="L15" s="69">
        <f t="shared" si="0"/>
        <v>1</v>
      </c>
      <c r="M15" s="47">
        <v>0</v>
      </c>
      <c r="N15" s="62" t="str">
        <f t="shared" si="1"/>
        <v>não conforme</v>
      </c>
      <c r="O15" s="47"/>
      <c r="P15" s="47"/>
      <c r="Q15" s="47"/>
      <c r="R15" s="47"/>
      <c r="S15" s="47"/>
      <c r="T15" s="47"/>
      <c r="U15" s="47"/>
      <c r="V15" s="47"/>
      <c r="W15" s="47"/>
      <c r="X15" s="47"/>
      <c r="Y15" s="62" t="str">
        <f t="shared" si="2"/>
        <v xml:space="preserve"> </v>
      </c>
    </row>
    <row r="16" spans="1:25" x14ac:dyDescent="0.25">
      <c r="A16" s="47" t="s">
        <v>3</v>
      </c>
      <c r="B16" s="47" t="s">
        <v>635</v>
      </c>
      <c r="C16" s="67" t="s">
        <v>143</v>
      </c>
      <c r="D16" s="74" t="s">
        <v>1001</v>
      </c>
      <c r="E16" s="49">
        <f>VLOOKUP(H16,'[2]BD-SIOUT'!$C:$BB,51,FALSE)</f>
        <v>-29.521338644913701</v>
      </c>
      <c r="F16" s="49">
        <f>VLOOKUP(H16,'[2]BD-SIOUT'!$C:$BB,52,FALSE)</f>
        <v>-51.905744075775097</v>
      </c>
      <c r="G16" s="62" t="s">
        <v>132</v>
      </c>
      <c r="H16" t="s">
        <v>142</v>
      </c>
      <c r="I16" t="s">
        <v>144</v>
      </c>
      <c r="J16" s="68" t="e">
        <f>VLOOKUP(B16,'[2]BD-SIGEL'!$C:$D,2,FALSE)</f>
        <v>#N/A</v>
      </c>
      <c r="L16" s="69">
        <f t="shared" si="0"/>
        <v>1</v>
      </c>
      <c r="M16" s="47">
        <v>0</v>
      </c>
      <c r="N16" s="62" t="str">
        <f t="shared" si="1"/>
        <v>não conforme</v>
      </c>
      <c r="O16" s="47"/>
      <c r="P16" s="47"/>
      <c r="Q16" s="47"/>
      <c r="R16" s="47"/>
      <c r="S16" s="47"/>
      <c r="T16" s="47"/>
      <c r="U16" s="47"/>
      <c r="V16" s="47"/>
      <c r="W16" s="47"/>
      <c r="X16" s="47"/>
      <c r="Y16" s="62" t="str">
        <f t="shared" si="2"/>
        <v xml:space="preserve"> </v>
      </c>
    </row>
    <row r="17" spans="1:25" x14ac:dyDescent="0.25">
      <c r="A17" s="47" t="s">
        <v>3</v>
      </c>
      <c r="B17" s="47" t="s">
        <v>584</v>
      </c>
      <c r="C17" s="67" t="s">
        <v>881</v>
      </c>
      <c r="D17" s="74" t="s">
        <v>1002</v>
      </c>
      <c r="E17" s="49">
        <f>VLOOKUP(H17,'[2]BD-SIOUT'!$C:$BB,51,FALSE)</f>
        <v>-27.897197517436901</v>
      </c>
      <c r="F17" s="49">
        <f>VLOOKUP(H17,'[2]BD-SIOUT'!$C:$BB,52,FALSE)</f>
        <v>-54.107515811920202</v>
      </c>
      <c r="G17" s="62" t="s">
        <v>132</v>
      </c>
      <c r="H17" t="s">
        <v>141</v>
      </c>
      <c r="I17" s="62" t="s">
        <v>587</v>
      </c>
      <c r="J17" s="68" t="str">
        <f>VLOOKUP(B17,'[2]BD-SIGEL'!$C:$D,2,FALSE)</f>
        <v>Operação</v>
      </c>
      <c r="L17" s="69">
        <f t="shared" si="0"/>
        <v>1</v>
      </c>
      <c r="M17" s="47">
        <v>4</v>
      </c>
      <c r="N17" s="62" t="str">
        <f t="shared" si="1"/>
        <v>conforme</v>
      </c>
      <c r="O17" s="47">
        <v>1</v>
      </c>
      <c r="P17" s="47">
        <v>17.416666666666668</v>
      </c>
      <c r="Q17" s="47">
        <v>2</v>
      </c>
      <c r="R17" s="47">
        <v>20.458333333333332</v>
      </c>
      <c r="S17" s="47">
        <v>1</v>
      </c>
      <c r="T17" s="47">
        <v>23.5</v>
      </c>
      <c r="U17" s="47"/>
      <c r="V17" s="47"/>
      <c r="W17" s="47"/>
      <c r="X17" s="47"/>
      <c r="Y17" s="62" t="str">
        <f t="shared" si="2"/>
        <v>não conforme</v>
      </c>
    </row>
    <row r="18" spans="1:25" x14ac:dyDescent="0.25">
      <c r="A18" s="47" t="s">
        <v>3</v>
      </c>
      <c r="B18" s="47" t="s">
        <v>102</v>
      </c>
      <c r="C18" s="67" t="s">
        <v>139</v>
      </c>
      <c r="D18" s="74" t="s">
        <v>1003</v>
      </c>
      <c r="E18" s="49">
        <f>VLOOKUP(H18,'[2]BD-SIOUT'!$C:$BB,51,FALSE)</f>
        <v>-28.299082143352098</v>
      </c>
      <c r="F18" s="49">
        <f>VLOOKUP(H18,'[2]BD-SIOUT'!$C:$BB,52,FALSE)</f>
        <v>-50.855970137781703</v>
      </c>
      <c r="G18" s="62" t="s">
        <v>132</v>
      </c>
      <c r="H18" t="s">
        <v>138</v>
      </c>
      <c r="I18" t="s">
        <v>140</v>
      </c>
      <c r="J18" s="68" t="str">
        <f>VLOOKUP(B18,'[2]BD-SIGEL'!$C:$D,2,FALSE)</f>
        <v>Eixo Inventariado</v>
      </c>
      <c r="L18" s="69">
        <f t="shared" si="0"/>
        <v>1</v>
      </c>
      <c r="M18" s="47">
        <v>0</v>
      </c>
      <c r="N18" s="62" t="str">
        <f t="shared" si="1"/>
        <v>não conforme</v>
      </c>
      <c r="O18" s="47"/>
      <c r="P18" s="47"/>
      <c r="Q18" s="47"/>
      <c r="R18" s="47"/>
      <c r="S18" s="47"/>
      <c r="T18" s="47"/>
      <c r="U18" s="47"/>
      <c r="V18" s="47"/>
      <c r="W18" s="47"/>
      <c r="X18" s="47"/>
      <c r="Y18" s="62" t="str">
        <f t="shared" si="2"/>
        <v xml:space="preserve"> </v>
      </c>
    </row>
    <row r="19" spans="1:25" x14ac:dyDescent="0.25">
      <c r="A19" s="47" t="s">
        <v>49</v>
      </c>
      <c r="B19" s="47" t="s">
        <v>830</v>
      </c>
      <c r="C19" s="67" t="s">
        <v>136</v>
      </c>
      <c r="D19" s="74" t="s">
        <v>1004</v>
      </c>
      <c r="E19" s="49">
        <f>VLOOKUP(H19,'[2]BD-SIOUT'!$C:$BB,51,FALSE)</f>
        <v>-27.561199999999999</v>
      </c>
      <c r="F19" s="49">
        <f>VLOOKUP(H19,'[2]BD-SIOUT'!$C:$BB,52,FALSE)</f>
        <v>-53.578899999999997</v>
      </c>
      <c r="G19" s="62" t="s">
        <v>132</v>
      </c>
      <c r="H19" t="s">
        <v>135</v>
      </c>
      <c r="I19" t="s">
        <v>137</v>
      </c>
      <c r="J19" s="68" t="str">
        <f>VLOOKUP(B19,'[2]BD-SIGEL'!$C:$D,2,FALSE)</f>
        <v>Operação</v>
      </c>
      <c r="L19" s="69">
        <f t="shared" si="0"/>
        <v>4</v>
      </c>
      <c r="M19" s="47">
        <v>4</v>
      </c>
      <c r="N19" s="62" t="str">
        <f t="shared" si="1"/>
        <v>conforme</v>
      </c>
      <c r="O19" s="47">
        <v>1</v>
      </c>
      <c r="P19" s="47">
        <v>39.166666666666664</v>
      </c>
      <c r="Q19" s="47">
        <v>2</v>
      </c>
      <c r="R19" s="47">
        <v>50.041666666666664</v>
      </c>
      <c r="S19" s="47">
        <v>1</v>
      </c>
      <c r="T19" s="47">
        <v>39.166666666666664</v>
      </c>
      <c r="U19" s="47"/>
      <c r="V19" s="47"/>
      <c r="W19" s="47"/>
      <c r="X19" s="47"/>
      <c r="Y19" s="62" t="str">
        <f t="shared" si="2"/>
        <v>não conforme</v>
      </c>
    </row>
    <row r="20" spans="1:25" x14ac:dyDescent="0.25">
      <c r="A20" s="47" t="s">
        <v>49</v>
      </c>
      <c r="B20" s="47" t="s">
        <v>828</v>
      </c>
      <c r="C20" s="67" t="s">
        <v>134</v>
      </c>
      <c r="D20" s="74" t="s">
        <v>1005</v>
      </c>
      <c r="E20" s="49">
        <f>VLOOKUP(H20,'[2]BD-SIOUT'!$C:$BB,51,FALSE)</f>
        <v>-28.672063980057299</v>
      </c>
      <c r="F20" s="49">
        <f>VLOOKUP(H20,'[2]BD-SIOUT'!$C:$BB,52,FALSE)</f>
        <v>-52.7260065078735</v>
      </c>
      <c r="G20" s="62" t="s">
        <v>132</v>
      </c>
      <c r="H20" t="s">
        <v>133</v>
      </c>
      <c r="I20" t="s">
        <v>829</v>
      </c>
      <c r="J20" s="68" t="str">
        <f>VLOOKUP(B20,'[2]BD-SIGEL'!$C:$D,2,FALSE)</f>
        <v>Operação</v>
      </c>
      <c r="L20" s="69">
        <f t="shared" si="0"/>
        <v>4</v>
      </c>
      <c r="M20" s="47">
        <v>4</v>
      </c>
      <c r="N20" s="62" t="str">
        <f t="shared" si="1"/>
        <v>conforme</v>
      </c>
      <c r="O20" s="47">
        <v>1</v>
      </c>
      <c r="P20" s="47">
        <v>65.166666666666671</v>
      </c>
      <c r="Q20" s="47">
        <v>2</v>
      </c>
      <c r="R20" s="47">
        <v>66.041666666666671</v>
      </c>
      <c r="S20" s="47">
        <v>1</v>
      </c>
      <c r="T20" s="47">
        <v>65.166666666666671</v>
      </c>
      <c r="U20" s="47"/>
      <c r="V20" s="47"/>
      <c r="W20" s="47"/>
      <c r="X20" s="47"/>
      <c r="Y20" s="62" t="str">
        <f t="shared" si="2"/>
        <v>não conforme</v>
      </c>
    </row>
    <row r="21" spans="1:25" x14ac:dyDescent="0.25">
      <c r="A21" s="47" t="s">
        <v>49</v>
      </c>
      <c r="B21" s="47" t="s">
        <v>109</v>
      </c>
      <c r="C21" s="67" t="s">
        <v>131</v>
      </c>
      <c r="D21" s="74" t="s">
        <v>1006</v>
      </c>
      <c r="E21" s="49">
        <f>VLOOKUP(H21,'[2]BD-SIOUT'!$C:$BB,51,FALSE)</f>
        <v>-28.3713467861906</v>
      </c>
      <c r="F21" s="49">
        <f>VLOOKUP(H21,'[2]BD-SIOUT'!$C:$BB,52,FALSE)</f>
        <v>-53.8794412024506</v>
      </c>
      <c r="G21" s="62" t="s">
        <v>132</v>
      </c>
      <c r="H21" t="s">
        <v>130</v>
      </c>
      <c r="I21" t="s">
        <v>827</v>
      </c>
      <c r="J21" s="68" t="str">
        <f>VLOOKUP(B21,'[2]BD-SIGEL'!$C:$D,2,FALSE)</f>
        <v>Construção</v>
      </c>
      <c r="L21" s="69">
        <f t="shared" si="0"/>
        <v>4</v>
      </c>
      <c r="M21" s="47">
        <v>0</v>
      </c>
      <c r="N21" s="62" t="str">
        <f t="shared" si="1"/>
        <v>não conforme</v>
      </c>
      <c r="O21" s="47"/>
      <c r="P21" s="47"/>
      <c r="Q21" s="47"/>
      <c r="R21" s="47"/>
      <c r="S21" s="47"/>
      <c r="T21" s="47"/>
      <c r="U21" s="47"/>
      <c r="V21" s="47"/>
      <c r="W21" s="47"/>
      <c r="X21" s="47"/>
      <c r="Y21" s="62" t="str">
        <f t="shared" si="2"/>
        <v xml:space="preserve"> </v>
      </c>
    </row>
    <row r="22" spans="1:25" x14ac:dyDescent="0.25">
      <c r="A22" s="47" t="s">
        <v>3</v>
      </c>
      <c r="B22" s="47" t="s">
        <v>120</v>
      </c>
      <c r="C22" s="67" t="s">
        <v>632</v>
      </c>
      <c r="D22" s="74" t="s">
        <v>1007</v>
      </c>
      <c r="E22" s="49">
        <f>VLOOKUP(H22,'[2]BD-SIOUT'!$C:$BB,51,FALSE)</f>
        <v>-28.795662090253401</v>
      </c>
      <c r="F22" s="49">
        <f>VLOOKUP(H22,'[2]BD-SIOUT'!$C:$BB,52,FALSE)</f>
        <v>-53.9714683208623</v>
      </c>
      <c r="G22" s="62" t="s">
        <v>132</v>
      </c>
      <c r="H22" t="s">
        <v>633</v>
      </c>
      <c r="I22" t="s">
        <v>634</v>
      </c>
      <c r="J22" s="68" t="str">
        <f>VLOOKUP(B22,'[2]BD-SIGEL'!$C:$D,2,FALSE)</f>
        <v>Pré-Cadastro</v>
      </c>
      <c r="L22" s="69">
        <f t="shared" si="0"/>
        <v>1</v>
      </c>
      <c r="M22" s="47">
        <v>0</v>
      </c>
      <c r="N22" s="62" t="str">
        <f t="shared" si="1"/>
        <v>não conforme</v>
      </c>
      <c r="O22" s="47"/>
      <c r="P22" s="47"/>
      <c r="Q22" s="47"/>
      <c r="R22" s="47"/>
      <c r="S22" s="47"/>
      <c r="T22" s="47"/>
      <c r="U22" s="47"/>
      <c r="V22" s="47"/>
      <c r="W22" s="47"/>
      <c r="X22" s="47"/>
      <c r="Y22" s="62" t="str">
        <f t="shared" si="2"/>
        <v xml:space="preserve"> </v>
      </c>
    </row>
    <row r="23" spans="1:25" x14ac:dyDescent="0.25">
      <c r="A23" s="47" t="s">
        <v>3</v>
      </c>
      <c r="B23" s="47" t="s">
        <v>35</v>
      </c>
      <c r="C23" s="70" t="s">
        <v>513</v>
      </c>
      <c r="D23" s="74" t="s">
        <v>882</v>
      </c>
      <c r="E23" s="49">
        <v>-27.429166666666699</v>
      </c>
      <c r="F23" s="49">
        <v>-54.120555555555597</v>
      </c>
      <c r="G23" s="50">
        <v>2340500049</v>
      </c>
      <c r="H23" s="50" t="s">
        <v>132</v>
      </c>
      <c r="I23" s="62" t="s">
        <v>514</v>
      </c>
      <c r="J23" s="68" t="str">
        <f>VLOOKUP(B23,'[2]BD-SIGEL'!$C:$D,2,FALSE)</f>
        <v>Operação</v>
      </c>
      <c r="K23" s="76" t="s">
        <v>884</v>
      </c>
      <c r="L23" s="69">
        <f t="shared" si="0"/>
        <v>1</v>
      </c>
      <c r="M23" s="47">
        <v>0</v>
      </c>
      <c r="N23" s="62" t="str">
        <f t="shared" si="1"/>
        <v>não conforme</v>
      </c>
      <c r="O23" s="47"/>
      <c r="P23" s="47"/>
      <c r="Q23" s="47"/>
      <c r="R23" s="47"/>
      <c r="S23" s="47"/>
      <c r="T23" s="47"/>
      <c r="U23" s="47"/>
      <c r="V23" s="47"/>
      <c r="W23" s="47"/>
      <c r="X23" s="47"/>
      <c r="Y23" s="62" t="str">
        <f t="shared" si="2"/>
        <v xml:space="preserve"> </v>
      </c>
    </row>
    <row r="24" spans="1:25" x14ac:dyDescent="0.25">
      <c r="A24" s="47" t="s">
        <v>3</v>
      </c>
      <c r="B24" s="47" t="s">
        <v>515</v>
      </c>
      <c r="C24" s="70" t="s">
        <v>516</v>
      </c>
      <c r="D24" s="74" t="s">
        <v>883</v>
      </c>
      <c r="E24" s="49">
        <v>-28.22</v>
      </c>
      <c r="F24" s="49">
        <v>-53.56</v>
      </c>
      <c r="G24" s="50">
        <v>8410567103</v>
      </c>
      <c r="H24" s="50" t="s">
        <v>132</v>
      </c>
      <c r="I24" s="62" t="s">
        <v>517</v>
      </c>
      <c r="J24" s="68" t="str">
        <f>VLOOKUP(B24,'[2]BD-SIGEL'!$C:$D,2,FALSE)</f>
        <v>Eixo Inventariado</v>
      </c>
      <c r="K24" s="77" t="s">
        <v>132</v>
      </c>
      <c r="L24" s="69">
        <f t="shared" si="0"/>
        <v>1</v>
      </c>
      <c r="M24" s="47">
        <v>0</v>
      </c>
      <c r="N24" s="62" t="str">
        <f t="shared" si="1"/>
        <v>não conforme</v>
      </c>
      <c r="O24" s="47"/>
      <c r="P24" s="47"/>
      <c r="Q24" s="47"/>
      <c r="R24" s="47"/>
      <c r="S24" s="47"/>
      <c r="T24" s="47"/>
      <c r="U24" s="47"/>
      <c r="V24" s="47"/>
      <c r="W24" s="47"/>
      <c r="X24" s="47"/>
      <c r="Y24" s="62" t="str">
        <f t="shared" si="2"/>
        <v xml:space="preserve"> </v>
      </c>
    </row>
    <row r="25" spans="1:25" x14ac:dyDescent="0.25">
      <c r="A25" s="47" t="s">
        <v>3</v>
      </c>
      <c r="B25" s="47" t="s">
        <v>12</v>
      </c>
      <c r="C25" s="70" t="s">
        <v>518</v>
      </c>
      <c r="D25" s="74" t="s">
        <v>885</v>
      </c>
      <c r="E25" s="49">
        <v>-28.145193543600001</v>
      </c>
      <c r="F25" s="49">
        <v>-55.0651899163</v>
      </c>
      <c r="G25" s="50">
        <v>11290500023</v>
      </c>
      <c r="H25" s="50" t="s">
        <v>132</v>
      </c>
      <c r="I25" s="62" t="s">
        <v>519</v>
      </c>
      <c r="J25" s="68" t="str">
        <f>VLOOKUP(B25,'[2]BD-SIGEL'!$C:$D,2,FALSE)</f>
        <v>Operação</v>
      </c>
      <c r="K25" s="82" t="s">
        <v>884</v>
      </c>
      <c r="L25" s="69">
        <f t="shared" si="0"/>
        <v>1</v>
      </c>
      <c r="M25" s="47">
        <v>0</v>
      </c>
      <c r="N25" s="62" t="str">
        <f t="shared" si="1"/>
        <v>não conforme</v>
      </c>
      <c r="O25" s="47"/>
      <c r="P25" s="47"/>
      <c r="Q25" s="47"/>
      <c r="R25" s="47"/>
      <c r="S25" s="47"/>
      <c r="T25" s="47"/>
      <c r="U25" s="47"/>
      <c r="V25" s="47"/>
      <c r="W25" s="47"/>
      <c r="X25" s="47"/>
      <c r="Y25" s="62" t="str">
        <f t="shared" si="2"/>
        <v xml:space="preserve"> </v>
      </c>
    </row>
    <row r="26" spans="1:25" x14ac:dyDescent="0.25">
      <c r="A26" s="47" t="s">
        <v>3</v>
      </c>
      <c r="B26" s="47" t="s">
        <v>38</v>
      </c>
      <c r="C26" s="70" t="s">
        <v>518</v>
      </c>
      <c r="D26" s="74" t="s">
        <v>885</v>
      </c>
      <c r="E26" s="49">
        <v>-28.402943180400001</v>
      </c>
      <c r="F26" s="49">
        <v>-53.8105448353</v>
      </c>
      <c r="G26" s="50">
        <v>11300500020</v>
      </c>
      <c r="H26" s="50" t="s">
        <v>132</v>
      </c>
      <c r="I26" s="62" t="s">
        <v>520</v>
      </c>
      <c r="J26" s="68" t="e">
        <f>VLOOKUP(B26,'[2]BD-SIGEL'!$C:$D,2,FALSE)</f>
        <v>#N/A</v>
      </c>
      <c r="K26" s="83" t="s">
        <v>886</v>
      </c>
      <c r="L26" s="69">
        <f t="shared" si="0"/>
        <v>1</v>
      </c>
      <c r="M26" s="47">
        <v>0</v>
      </c>
      <c r="N26" s="62" t="str">
        <f t="shared" si="1"/>
        <v>não conforme</v>
      </c>
      <c r="O26" s="47"/>
      <c r="P26" s="47"/>
      <c r="Q26" s="47"/>
      <c r="R26" s="47"/>
      <c r="S26" s="47"/>
      <c r="T26" s="47"/>
      <c r="U26" s="47"/>
      <c r="V26" s="47"/>
      <c r="W26" s="47"/>
      <c r="X26" s="47"/>
      <c r="Y26" s="62" t="str">
        <f t="shared" si="2"/>
        <v xml:space="preserve"> </v>
      </c>
    </row>
    <row r="27" spans="1:25" x14ac:dyDescent="0.25">
      <c r="A27" s="47" t="s">
        <v>3</v>
      </c>
      <c r="B27" s="47" t="s">
        <v>18</v>
      </c>
      <c r="C27" s="70" t="s">
        <v>521</v>
      </c>
      <c r="D27" s="74" t="s">
        <v>887</v>
      </c>
      <c r="E27" s="49">
        <v>-29.125938831999999</v>
      </c>
      <c r="F27" s="49">
        <v>-53.353711092200001</v>
      </c>
      <c r="G27" s="50">
        <v>29930567100</v>
      </c>
      <c r="H27" s="50" t="s">
        <v>132</v>
      </c>
      <c r="I27" s="62" t="s">
        <v>522</v>
      </c>
      <c r="J27" s="68" t="str">
        <f>VLOOKUP(B27,'[2]BD-SIGEL'!$C:$D,2,FALSE)</f>
        <v>Operação</v>
      </c>
      <c r="K27" s="82" t="s">
        <v>884</v>
      </c>
      <c r="L27" s="69">
        <f t="shared" si="0"/>
        <v>1</v>
      </c>
      <c r="M27" s="47">
        <v>0</v>
      </c>
      <c r="N27" s="62" t="str">
        <f t="shared" si="1"/>
        <v>não conforme</v>
      </c>
      <c r="O27" s="47"/>
      <c r="P27" s="47"/>
      <c r="Q27" s="47"/>
      <c r="R27" s="47"/>
      <c r="S27" s="47"/>
      <c r="T27" s="47"/>
      <c r="U27" s="47"/>
      <c r="V27" s="47"/>
      <c r="W27" s="47"/>
      <c r="X27" s="47"/>
      <c r="Y27" s="62" t="str">
        <f t="shared" si="2"/>
        <v xml:space="preserve"> </v>
      </c>
    </row>
    <row r="28" spans="1:25" x14ac:dyDescent="0.25">
      <c r="A28" s="47" t="s">
        <v>3</v>
      </c>
      <c r="B28" s="47" t="s">
        <v>5</v>
      </c>
      <c r="C28" s="70" t="s">
        <v>523</v>
      </c>
      <c r="D28" s="74" t="s">
        <v>888</v>
      </c>
      <c r="E28" s="49">
        <v>-28.923055555555599</v>
      </c>
      <c r="F28" s="49">
        <v>-52.506666666666703</v>
      </c>
      <c r="G28" s="50">
        <v>30730500057</v>
      </c>
      <c r="H28" s="50" t="s">
        <v>132</v>
      </c>
      <c r="I28" s="62" t="s">
        <v>524</v>
      </c>
      <c r="J28" s="68" t="str">
        <f>VLOOKUP(B28,'[2]BD-SIGEL'!$C:$D,2,FALSE)</f>
        <v>Operação</v>
      </c>
      <c r="K28" s="81" t="s">
        <v>886</v>
      </c>
      <c r="L28" s="69">
        <f t="shared" si="0"/>
        <v>1</v>
      </c>
      <c r="M28" s="47">
        <v>0</v>
      </c>
      <c r="N28" s="62" t="str">
        <f t="shared" si="1"/>
        <v>não conforme</v>
      </c>
      <c r="O28" s="47"/>
      <c r="P28" s="47"/>
      <c r="Q28" s="47"/>
      <c r="R28" s="47"/>
      <c r="S28" s="47"/>
      <c r="T28" s="47"/>
      <c r="U28" s="47"/>
      <c r="V28" s="47"/>
      <c r="W28" s="47"/>
      <c r="X28" s="47"/>
      <c r="Y28" s="62" t="str">
        <f t="shared" si="2"/>
        <v xml:space="preserve"> </v>
      </c>
    </row>
    <row r="29" spans="1:25" x14ac:dyDescent="0.25">
      <c r="A29" s="47" t="s">
        <v>3</v>
      </c>
      <c r="B29" s="47" t="s">
        <v>29</v>
      </c>
      <c r="C29" s="70" t="s">
        <v>525</v>
      </c>
      <c r="D29" s="74" t="s">
        <v>889</v>
      </c>
      <c r="E29" s="49">
        <v>-28.155833333333302</v>
      </c>
      <c r="F29" s="49">
        <v>-54.219166666666702</v>
      </c>
      <c r="G29" s="50">
        <v>38240500030</v>
      </c>
      <c r="H29" s="50" t="s">
        <v>132</v>
      </c>
      <c r="I29" s="62" t="s">
        <v>526</v>
      </c>
      <c r="J29" s="68" t="e">
        <f>VLOOKUP(B29,'[2]BD-SIGEL'!$C:$D,2,FALSE)</f>
        <v>#N/A</v>
      </c>
      <c r="K29" s="82" t="s">
        <v>884</v>
      </c>
      <c r="L29" s="69">
        <f t="shared" si="0"/>
        <v>1</v>
      </c>
      <c r="M29" s="47">
        <v>0</v>
      </c>
      <c r="N29" s="62" t="str">
        <f t="shared" si="1"/>
        <v>não conforme</v>
      </c>
      <c r="O29" s="47"/>
      <c r="P29" s="47"/>
      <c r="Q29" s="47"/>
      <c r="R29" s="47"/>
      <c r="S29" s="47"/>
      <c r="T29" s="47"/>
      <c r="U29" s="47"/>
      <c r="V29" s="47"/>
      <c r="W29" s="47"/>
      <c r="X29" s="47"/>
      <c r="Y29" s="62" t="str">
        <f t="shared" si="2"/>
        <v xml:space="preserve"> </v>
      </c>
    </row>
    <row r="30" spans="1:25" x14ac:dyDescent="0.25">
      <c r="A30" s="47" t="s">
        <v>3</v>
      </c>
      <c r="B30" s="47" t="s">
        <v>527</v>
      </c>
      <c r="C30" s="70" t="s">
        <v>528</v>
      </c>
      <c r="D30" s="74" t="s">
        <v>890</v>
      </c>
      <c r="E30" s="49">
        <v>-28.1308333333333</v>
      </c>
      <c r="F30" s="49">
        <v>-51.628055555555598</v>
      </c>
      <c r="G30" s="50">
        <v>44860500030</v>
      </c>
      <c r="H30" s="50" t="s">
        <v>132</v>
      </c>
      <c r="I30" s="62" t="s">
        <v>529</v>
      </c>
      <c r="J30" s="68" t="e">
        <f>VLOOKUP(B30,'[2]BD-SIGEL'!$C:$D,2,FALSE)</f>
        <v>#N/A</v>
      </c>
      <c r="K30" s="81" t="s">
        <v>886</v>
      </c>
      <c r="L30" s="69">
        <f t="shared" si="0"/>
        <v>1</v>
      </c>
      <c r="M30" s="47">
        <v>0</v>
      </c>
      <c r="N30" s="62" t="str">
        <f t="shared" si="1"/>
        <v>não conforme</v>
      </c>
      <c r="O30" s="47"/>
      <c r="P30" s="47"/>
      <c r="Q30" s="47"/>
      <c r="R30" s="47"/>
      <c r="S30" s="47"/>
      <c r="T30" s="47"/>
      <c r="U30" s="47"/>
      <c r="V30" s="47"/>
      <c r="W30" s="47"/>
      <c r="X30" s="47"/>
      <c r="Y30" s="62" t="str">
        <f t="shared" si="2"/>
        <v xml:space="preserve"> </v>
      </c>
    </row>
    <row r="31" spans="1:25" x14ac:dyDescent="0.25">
      <c r="A31" s="47" t="s">
        <v>3</v>
      </c>
      <c r="B31" s="47" t="s">
        <v>530</v>
      </c>
      <c r="C31" s="70" t="s">
        <v>531</v>
      </c>
      <c r="D31" s="74" t="s">
        <v>891</v>
      </c>
      <c r="E31" s="49">
        <v>-28.8394444444444</v>
      </c>
      <c r="F31" s="49">
        <v>-52.7019444444445</v>
      </c>
      <c r="G31" s="50">
        <v>56770567091</v>
      </c>
      <c r="H31" s="50" t="s">
        <v>132</v>
      </c>
      <c r="I31" s="62" t="s">
        <v>532</v>
      </c>
      <c r="J31" s="68" t="e">
        <f>VLOOKUP(B31,'[2]BD-SIGEL'!$C:$D,2,FALSE)</f>
        <v>#N/A</v>
      </c>
      <c r="K31" s="81" t="s">
        <v>886</v>
      </c>
      <c r="L31" s="69">
        <f t="shared" si="0"/>
        <v>1</v>
      </c>
      <c r="M31" s="47">
        <v>0</v>
      </c>
      <c r="N31" s="62" t="str">
        <f t="shared" si="1"/>
        <v>não conforme</v>
      </c>
      <c r="O31" s="47"/>
      <c r="P31" s="47"/>
      <c r="Q31" s="47"/>
      <c r="R31" s="47"/>
      <c r="S31" s="47"/>
      <c r="T31" s="47"/>
      <c r="U31" s="47"/>
      <c r="V31" s="47"/>
      <c r="W31" s="47"/>
      <c r="X31" s="47"/>
      <c r="Y31" s="62" t="str">
        <f t="shared" si="2"/>
        <v xml:space="preserve"> </v>
      </c>
    </row>
    <row r="32" spans="1:25" x14ac:dyDescent="0.25">
      <c r="A32" s="47" t="s">
        <v>3</v>
      </c>
      <c r="B32" s="47" t="s">
        <v>32</v>
      </c>
      <c r="C32" s="70" t="s">
        <v>533</v>
      </c>
      <c r="D32" s="74" t="s">
        <v>892</v>
      </c>
      <c r="E32" s="49">
        <v>-27.600833333333298</v>
      </c>
      <c r="F32" s="49">
        <v>-53.391666666666701</v>
      </c>
      <c r="G32" s="50">
        <v>59110500024</v>
      </c>
      <c r="H32" s="50" t="s">
        <v>132</v>
      </c>
      <c r="I32" s="62" t="s">
        <v>534</v>
      </c>
      <c r="J32" s="68" t="str">
        <f>VLOOKUP(B32,'[2]BD-SIGEL'!$C:$D,2,FALSE)</f>
        <v>Operação</v>
      </c>
      <c r="K32" s="82" t="s">
        <v>884</v>
      </c>
      <c r="L32" s="69">
        <f t="shared" si="0"/>
        <v>1</v>
      </c>
      <c r="M32" s="47">
        <v>0</v>
      </c>
      <c r="N32" s="62" t="str">
        <f t="shared" si="1"/>
        <v>não conforme</v>
      </c>
      <c r="O32" s="47"/>
      <c r="P32" s="47"/>
      <c r="Q32" s="47"/>
      <c r="R32" s="47"/>
      <c r="S32" s="47"/>
      <c r="T32" s="47"/>
      <c r="U32" s="47"/>
      <c r="V32" s="47"/>
      <c r="W32" s="47"/>
      <c r="X32" s="47"/>
      <c r="Y32" s="62" t="str">
        <f t="shared" si="2"/>
        <v xml:space="preserve"> </v>
      </c>
    </row>
    <row r="33" spans="1:25" x14ac:dyDescent="0.25">
      <c r="A33" s="47" t="s">
        <v>3</v>
      </c>
      <c r="B33" s="47" t="s">
        <v>26</v>
      </c>
      <c r="C33" s="70" t="s">
        <v>535</v>
      </c>
      <c r="D33" s="74" t="s">
        <v>893</v>
      </c>
      <c r="E33" s="49">
        <v>-28.052499999999998</v>
      </c>
      <c r="F33" s="49">
        <v>-54.43</v>
      </c>
      <c r="G33" s="50">
        <v>80210567102</v>
      </c>
      <c r="H33" s="50" t="s">
        <v>132</v>
      </c>
      <c r="I33" s="62" t="s">
        <v>536</v>
      </c>
      <c r="J33" s="68" t="e">
        <f>VLOOKUP(B33,'[2]BD-SIGEL'!$C:$D,2,FALSE)</f>
        <v>#N/A</v>
      </c>
      <c r="K33" s="81" t="s">
        <v>886</v>
      </c>
      <c r="L33" s="69">
        <f t="shared" si="0"/>
        <v>1</v>
      </c>
      <c r="M33" s="47">
        <v>0</v>
      </c>
      <c r="N33" s="62" t="str">
        <f t="shared" si="1"/>
        <v>não conforme</v>
      </c>
      <c r="O33" s="47"/>
      <c r="P33" s="47"/>
      <c r="Q33" s="47"/>
      <c r="R33" s="47"/>
      <c r="S33" s="47"/>
      <c r="T33" s="47"/>
      <c r="U33" s="47"/>
      <c r="V33" s="47"/>
      <c r="W33" s="47"/>
      <c r="X33" s="47"/>
      <c r="Y33" s="62" t="str">
        <f t="shared" si="2"/>
        <v xml:space="preserve"> </v>
      </c>
    </row>
    <row r="34" spans="1:25" x14ac:dyDescent="0.25">
      <c r="A34" s="47" t="s">
        <v>3</v>
      </c>
      <c r="B34" s="47" t="s">
        <v>28</v>
      </c>
      <c r="C34" s="70" t="s">
        <v>537</v>
      </c>
      <c r="D34" s="74" t="s">
        <v>894</v>
      </c>
      <c r="E34" s="49">
        <v>-29.089166666666699</v>
      </c>
      <c r="F34" s="49">
        <v>-51.309166666666698</v>
      </c>
      <c r="G34" s="50">
        <v>81050567086</v>
      </c>
      <c r="H34" s="50" t="s">
        <v>132</v>
      </c>
      <c r="I34" s="62" t="s">
        <v>538</v>
      </c>
      <c r="J34" s="68" t="str">
        <f>VLOOKUP(B34,'[2]BD-SIGEL'!$C:$D,2,FALSE)</f>
        <v>Operação</v>
      </c>
      <c r="K34" s="81" t="s">
        <v>886</v>
      </c>
      <c r="L34" s="69">
        <f t="shared" si="0"/>
        <v>1</v>
      </c>
      <c r="M34" s="47">
        <v>0</v>
      </c>
      <c r="N34" s="62" t="str">
        <f t="shared" si="1"/>
        <v>não conforme</v>
      </c>
      <c r="O34" s="47"/>
      <c r="P34" s="47"/>
      <c r="Q34" s="47"/>
      <c r="R34" s="47"/>
      <c r="S34" s="47"/>
      <c r="T34" s="47"/>
      <c r="U34" s="47"/>
      <c r="V34" s="47"/>
      <c r="W34" s="47"/>
      <c r="X34" s="47"/>
      <c r="Y34" s="62" t="str">
        <f t="shared" si="2"/>
        <v xml:space="preserve"> </v>
      </c>
    </row>
    <row r="35" spans="1:25" x14ac:dyDescent="0.25">
      <c r="A35" s="47" t="s">
        <v>3</v>
      </c>
      <c r="B35" s="47" t="s">
        <v>16</v>
      </c>
      <c r="C35" s="70" t="s">
        <v>533</v>
      </c>
      <c r="D35" s="74" t="s">
        <v>892</v>
      </c>
      <c r="E35" s="49">
        <v>-27.426111111111101</v>
      </c>
      <c r="F35" s="49">
        <v>-53.540833333333303</v>
      </c>
      <c r="G35" s="50">
        <v>103720500010</v>
      </c>
      <c r="H35" s="50" t="s">
        <v>132</v>
      </c>
      <c r="I35" s="62" t="s">
        <v>539</v>
      </c>
      <c r="J35" s="68" t="str">
        <f>VLOOKUP(B35,'[2]BD-SIGEL'!$C:$D,2,FALSE)</f>
        <v>Operação</v>
      </c>
      <c r="K35" s="82" t="s">
        <v>884</v>
      </c>
      <c r="L35" s="69">
        <f t="shared" si="0"/>
        <v>1</v>
      </c>
      <c r="M35" s="47">
        <v>0</v>
      </c>
      <c r="N35" s="62" t="str">
        <f t="shared" si="1"/>
        <v>não conforme</v>
      </c>
      <c r="O35" s="47"/>
      <c r="P35" s="47"/>
      <c r="Q35" s="47"/>
      <c r="R35" s="47"/>
      <c r="S35" s="47"/>
      <c r="T35" s="47"/>
      <c r="U35" s="47"/>
      <c r="V35" s="47"/>
      <c r="W35" s="47"/>
      <c r="X35" s="47"/>
      <c r="Y35" s="62" t="str">
        <f t="shared" si="2"/>
        <v xml:space="preserve"> </v>
      </c>
    </row>
    <row r="36" spans="1:25" x14ac:dyDescent="0.25">
      <c r="A36" s="47" t="s">
        <v>3</v>
      </c>
      <c r="B36" s="47" t="s">
        <v>34</v>
      </c>
      <c r="C36" s="70" t="s">
        <v>540</v>
      </c>
      <c r="D36" s="74" t="s">
        <v>895</v>
      </c>
      <c r="E36" s="49">
        <v>-28.590782279799999</v>
      </c>
      <c r="F36" s="49">
        <v>-52.241833466199999</v>
      </c>
      <c r="G36" s="50">
        <v>107020500053</v>
      </c>
      <c r="H36" s="50" t="s">
        <v>132</v>
      </c>
      <c r="I36" s="62" t="s">
        <v>541</v>
      </c>
      <c r="J36" s="68" t="str">
        <f>VLOOKUP(B36,'[2]BD-SIGEL'!$C:$D,2,FALSE)</f>
        <v>Operação</v>
      </c>
      <c r="K36" s="78" t="s">
        <v>886</v>
      </c>
      <c r="L36" s="69">
        <f t="shared" si="0"/>
        <v>1</v>
      </c>
      <c r="M36" s="47">
        <v>0</v>
      </c>
      <c r="N36" s="62" t="str">
        <f t="shared" si="1"/>
        <v>não conforme</v>
      </c>
      <c r="O36" s="47"/>
      <c r="P36" s="47"/>
      <c r="Q36" s="47"/>
      <c r="R36" s="47"/>
      <c r="S36" s="47"/>
      <c r="T36" s="47"/>
      <c r="U36" s="47"/>
      <c r="V36" s="47"/>
      <c r="W36" s="47"/>
      <c r="X36" s="47"/>
      <c r="Y36" s="62" t="str">
        <f t="shared" si="2"/>
        <v xml:space="preserve"> </v>
      </c>
    </row>
    <row r="37" spans="1:25" x14ac:dyDescent="0.25">
      <c r="A37" s="47" t="s">
        <v>3</v>
      </c>
      <c r="B37" s="47" t="s">
        <v>33</v>
      </c>
      <c r="C37" s="70" t="s">
        <v>542</v>
      </c>
      <c r="D37" s="74" t="s">
        <v>896</v>
      </c>
      <c r="E37" s="49">
        <v>-28.022222222222201</v>
      </c>
      <c r="F37" s="49">
        <v>-54.833611111111097</v>
      </c>
      <c r="G37" s="50">
        <v>108870500025</v>
      </c>
      <c r="H37" s="50" t="s">
        <v>132</v>
      </c>
      <c r="I37" s="62" t="s">
        <v>543</v>
      </c>
      <c r="J37" s="68" t="str">
        <f>VLOOKUP(B37,'[2]BD-SIGEL'!$C:$D,2,FALSE)</f>
        <v>Operação</v>
      </c>
      <c r="K37" s="78" t="s">
        <v>886</v>
      </c>
      <c r="L37" s="69">
        <f t="shared" si="0"/>
        <v>1</v>
      </c>
      <c r="M37" s="47">
        <v>0</v>
      </c>
      <c r="N37" s="62" t="str">
        <f t="shared" si="1"/>
        <v>não conforme</v>
      </c>
      <c r="O37" s="47"/>
      <c r="P37" s="47"/>
      <c r="Q37" s="47"/>
      <c r="R37" s="47"/>
      <c r="S37" s="47"/>
      <c r="T37" s="47"/>
      <c r="U37" s="47"/>
      <c r="V37" s="47"/>
      <c r="W37" s="47"/>
      <c r="X37" s="47"/>
      <c r="Y37" s="62" t="str">
        <f t="shared" si="2"/>
        <v xml:space="preserve"> </v>
      </c>
    </row>
    <row r="38" spans="1:25" x14ac:dyDescent="0.25">
      <c r="A38" s="47" t="s">
        <v>3</v>
      </c>
      <c r="B38" s="47" t="s">
        <v>6</v>
      </c>
      <c r="C38" s="70" t="s">
        <v>523</v>
      </c>
      <c r="D38" s="74" t="s">
        <v>888</v>
      </c>
      <c r="E38" s="49">
        <v>-28.937172133200001</v>
      </c>
      <c r="F38" s="49">
        <v>-52.484579812</v>
      </c>
      <c r="G38" s="50">
        <v>120750500035</v>
      </c>
      <c r="H38" s="50" t="s">
        <v>132</v>
      </c>
      <c r="I38" s="62" t="s">
        <v>544</v>
      </c>
      <c r="J38" s="68" t="str">
        <f>VLOOKUP(B38,'[2]BD-SIGEL'!$C:$D,2,FALSE)</f>
        <v>Extinta</v>
      </c>
      <c r="K38" s="77" t="s">
        <v>132</v>
      </c>
      <c r="L38" s="69">
        <f t="shared" si="0"/>
        <v>1</v>
      </c>
      <c r="M38" s="47">
        <v>0</v>
      </c>
      <c r="N38" s="62" t="str">
        <f t="shared" si="1"/>
        <v>não conforme</v>
      </c>
      <c r="O38" s="47"/>
      <c r="P38" s="47"/>
      <c r="Q38" s="47"/>
      <c r="R38" s="47"/>
      <c r="S38" s="47"/>
      <c r="T38" s="47"/>
      <c r="U38" s="47"/>
      <c r="V38" s="47"/>
      <c r="W38" s="47"/>
      <c r="X38" s="47"/>
      <c r="Y38" s="62" t="str">
        <f t="shared" si="2"/>
        <v xml:space="preserve"> </v>
      </c>
    </row>
    <row r="39" spans="1:25" x14ac:dyDescent="0.25">
      <c r="A39" s="47" t="s">
        <v>3</v>
      </c>
      <c r="B39" s="47" t="s">
        <v>23</v>
      </c>
      <c r="C39" s="70" t="s">
        <v>545</v>
      </c>
      <c r="D39" s="74" t="s">
        <v>897</v>
      </c>
      <c r="E39" s="49">
        <v>-27.510277777777802</v>
      </c>
      <c r="F39" s="49">
        <v>-53.425277777777801</v>
      </c>
      <c r="G39" s="50">
        <v>124290500013</v>
      </c>
      <c r="H39" s="50" t="s">
        <v>132</v>
      </c>
      <c r="I39" s="62" t="s">
        <v>546</v>
      </c>
      <c r="J39" s="68" t="str">
        <f>VLOOKUP(B39,'[2]BD-SIGEL'!$C:$D,2,FALSE)</f>
        <v>Operação</v>
      </c>
      <c r="K39" s="81" t="s">
        <v>886</v>
      </c>
      <c r="L39" s="69">
        <f t="shared" si="0"/>
        <v>1</v>
      </c>
      <c r="M39" s="47">
        <v>0</v>
      </c>
      <c r="N39" s="62" t="str">
        <f t="shared" si="1"/>
        <v>não conforme</v>
      </c>
      <c r="O39" s="47"/>
      <c r="P39" s="47"/>
      <c r="Q39" s="47"/>
      <c r="R39" s="47"/>
      <c r="S39" s="47"/>
      <c r="T39" s="47"/>
      <c r="U39" s="47"/>
      <c r="V39" s="47"/>
      <c r="W39" s="47"/>
      <c r="X39" s="47"/>
      <c r="Y39" s="62" t="str">
        <f t="shared" si="2"/>
        <v xml:space="preserve"> </v>
      </c>
    </row>
    <row r="40" spans="1:25" x14ac:dyDescent="0.25">
      <c r="A40" s="47" t="s">
        <v>3</v>
      </c>
      <c r="B40" s="47" t="s">
        <v>547</v>
      </c>
      <c r="C40" s="70" t="s">
        <v>523</v>
      </c>
      <c r="D40" s="74" t="s">
        <v>888</v>
      </c>
      <c r="E40" s="49">
        <v>-28.849720000000001</v>
      </c>
      <c r="F40" s="49">
        <v>-52.303879999999999</v>
      </c>
      <c r="G40" s="50">
        <v>129040567103</v>
      </c>
      <c r="H40" s="50" t="s">
        <v>132</v>
      </c>
      <c r="I40" s="62" t="s">
        <v>548</v>
      </c>
      <c r="J40" s="68" t="e">
        <f>VLOOKUP(B40,'[2]BD-SIGEL'!$C:$D,2,FALSE)</f>
        <v>#N/A</v>
      </c>
      <c r="K40" s="77" t="s">
        <v>132</v>
      </c>
      <c r="L40" s="69">
        <f t="shared" si="0"/>
        <v>1</v>
      </c>
      <c r="M40" s="47">
        <v>0</v>
      </c>
      <c r="N40" s="62" t="str">
        <f t="shared" si="1"/>
        <v>não conforme</v>
      </c>
      <c r="O40" s="47"/>
      <c r="P40" s="47"/>
      <c r="Q40" s="47"/>
      <c r="R40" s="47"/>
      <c r="S40" s="47"/>
      <c r="T40" s="47"/>
      <c r="U40" s="47"/>
      <c r="V40" s="47"/>
      <c r="W40" s="47"/>
      <c r="X40" s="47"/>
      <c r="Y40" s="62" t="str">
        <f t="shared" si="2"/>
        <v xml:space="preserve"> </v>
      </c>
    </row>
    <row r="41" spans="1:25" x14ac:dyDescent="0.25">
      <c r="A41" s="47" t="s">
        <v>3</v>
      </c>
      <c r="B41" s="47" t="s">
        <v>21</v>
      </c>
      <c r="C41" s="70" t="s">
        <v>518</v>
      </c>
      <c r="D41" s="74" t="s">
        <v>885</v>
      </c>
      <c r="E41" s="49">
        <v>-28.909436347100002</v>
      </c>
      <c r="F41" s="49">
        <v>-51.943325058299997</v>
      </c>
      <c r="G41" s="50">
        <v>163490500000</v>
      </c>
      <c r="H41" s="50" t="s">
        <v>132</v>
      </c>
      <c r="I41" s="62" t="s">
        <v>549</v>
      </c>
      <c r="J41" s="68" t="str">
        <f>VLOOKUP(B41,'[2]BD-SIGEL'!$C:$D,2,FALSE)</f>
        <v>Operação</v>
      </c>
      <c r="K41" s="77" t="s">
        <v>132</v>
      </c>
      <c r="L41" s="69">
        <f t="shared" si="0"/>
        <v>1</v>
      </c>
      <c r="M41" s="47">
        <v>0</v>
      </c>
      <c r="N41" s="62" t="str">
        <f t="shared" si="1"/>
        <v>não conforme</v>
      </c>
      <c r="O41" s="47"/>
      <c r="P41" s="47"/>
      <c r="Q41" s="47"/>
      <c r="R41" s="47"/>
      <c r="S41" s="47"/>
      <c r="T41" s="47"/>
      <c r="U41" s="47"/>
      <c r="V41" s="47"/>
      <c r="W41" s="47"/>
      <c r="X41" s="47"/>
      <c r="Y41" s="62" t="str">
        <f t="shared" si="2"/>
        <v xml:space="preserve"> </v>
      </c>
    </row>
    <row r="42" spans="1:25" x14ac:dyDescent="0.25">
      <c r="A42" s="47" t="s">
        <v>3</v>
      </c>
      <c r="B42" s="47" t="s">
        <v>24</v>
      </c>
      <c r="C42" s="70" t="s">
        <v>550</v>
      </c>
      <c r="D42" s="74" t="s">
        <v>898</v>
      </c>
      <c r="E42" s="49">
        <v>-27.3480555555556</v>
      </c>
      <c r="F42" s="49">
        <v>-52.747500000000002</v>
      </c>
      <c r="G42" s="50">
        <v>174010567119</v>
      </c>
      <c r="H42" s="50" t="s">
        <v>132</v>
      </c>
      <c r="I42" s="62" t="s">
        <v>551</v>
      </c>
      <c r="J42" s="68" t="e">
        <f>VLOOKUP(B42,'[2]BD-SIGEL'!$C:$D,2,FALSE)</f>
        <v>#N/A</v>
      </c>
      <c r="K42" s="75" t="s">
        <v>899</v>
      </c>
      <c r="L42" s="69">
        <f t="shared" si="0"/>
        <v>1</v>
      </c>
      <c r="M42" s="47">
        <v>0</v>
      </c>
      <c r="N42" s="62" t="str">
        <f t="shared" si="1"/>
        <v>não conforme</v>
      </c>
      <c r="O42" s="47"/>
      <c r="P42" s="47"/>
      <c r="Q42" s="47"/>
      <c r="R42" s="47"/>
      <c r="S42" s="47"/>
      <c r="T42" s="47"/>
      <c r="U42" s="47"/>
      <c r="V42" s="47"/>
      <c r="W42" s="47"/>
      <c r="X42" s="47"/>
      <c r="Y42" s="62" t="str">
        <f t="shared" si="2"/>
        <v xml:space="preserve"> </v>
      </c>
    </row>
    <row r="43" spans="1:25" x14ac:dyDescent="0.25">
      <c r="A43" s="47" t="s">
        <v>3</v>
      </c>
      <c r="B43" s="47" t="s">
        <v>17</v>
      </c>
      <c r="C43" s="70" t="s">
        <v>552</v>
      </c>
      <c r="D43" s="74" t="s">
        <v>900</v>
      </c>
      <c r="E43" s="49">
        <v>-27.3480555555556</v>
      </c>
      <c r="F43" s="49">
        <v>-52.764722222222197</v>
      </c>
      <c r="G43" s="50">
        <v>174020567111</v>
      </c>
      <c r="H43" s="50" t="s">
        <v>132</v>
      </c>
      <c r="I43" s="62" t="s">
        <v>553</v>
      </c>
      <c r="J43" s="68" t="e">
        <f>VLOOKUP(B43,'[2]BD-SIGEL'!$C:$D,2,FALSE)</f>
        <v>#N/A</v>
      </c>
      <c r="K43" s="75" t="s">
        <v>899</v>
      </c>
      <c r="L43" s="69">
        <f t="shared" si="0"/>
        <v>1</v>
      </c>
      <c r="M43" s="47">
        <v>0</v>
      </c>
      <c r="N43" s="62" t="str">
        <f t="shared" si="1"/>
        <v>não conforme</v>
      </c>
      <c r="O43" s="47"/>
      <c r="P43" s="47"/>
      <c r="Q43" s="47"/>
      <c r="R43" s="47"/>
      <c r="S43" s="47"/>
      <c r="T43" s="47"/>
      <c r="U43" s="47"/>
      <c r="V43" s="47"/>
      <c r="W43" s="47"/>
      <c r="X43" s="47"/>
      <c r="Y43" s="62" t="str">
        <f t="shared" si="2"/>
        <v xml:space="preserve"> </v>
      </c>
    </row>
    <row r="44" spans="1:25" x14ac:dyDescent="0.25">
      <c r="A44" s="47" t="s">
        <v>3</v>
      </c>
      <c r="B44" s="47" t="s">
        <v>11</v>
      </c>
      <c r="C44" s="70" t="s">
        <v>533</v>
      </c>
      <c r="D44" s="74" t="s">
        <v>892</v>
      </c>
      <c r="E44" s="49">
        <v>-27.469338516600001</v>
      </c>
      <c r="F44" s="49">
        <v>-53.4672923153</v>
      </c>
      <c r="G44" s="50">
        <v>174780500040</v>
      </c>
      <c r="H44" s="50" t="s">
        <v>132</v>
      </c>
      <c r="I44" s="62" t="s">
        <v>554</v>
      </c>
      <c r="J44" s="68" t="str">
        <f>VLOOKUP(B44,'[2]BD-SIGEL'!$C:$D,2,FALSE)</f>
        <v>Operação</v>
      </c>
      <c r="K44" s="75" t="s">
        <v>884</v>
      </c>
      <c r="L44" s="69">
        <f t="shared" si="0"/>
        <v>1</v>
      </c>
      <c r="M44" s="47">
        <v>0</v>
      </c>
      <c r="N44" s="62" t="str">
        <f t="shared" si="1"/>
        <v>não conforme</v>
      </c>
      <c r="O44" s="47"/>
      <c r="P44" s="47"/>
      <c r="Q44" s="47"/>
      <c r="R44" s="47"/>
      <c r="S44" s="47"/>
      <c r="T44" s="47"/>
      <c r="U44" s="47"/>
      <c r="V44" s="47"/>
      <c r="W44" s="47"/>
      <c r="X44" s="47"/>
      <c r="Y44" s="62" t="str">
        <f t="shared" si="2"/>
        <v xml:space="preserve"> </v>
      </c>
    </row>
    <row r="45" spans="1:25" x14ac:dyDescent="0.25">
      <c r="A45" s="47" t="s">
        <v>3</v>
      </c>
      <c r="B45" s="47" t="s">
        <v>13</v>
      </c>
      <c r="C45" s="70" t="s">
        <v>555</v>
      </c>
      <c r="D45" s="74" t="s">
        <v>901</v>
      </c>
      <c r="E45" s="49">
        <v>-29.5838888888889</v>
      </c>
      <c r="F45" s="49">
        <v>-51.117222222222203</v>
      </c>
      <c r="G45" s="50">
        <v>181290567109</v>
      </c>
      <c r="H45" s="50" t="s">
        <v>132</v>
      </c>
      <c r="I45" s="62" t="s">
        <v>556</v>
      </c>
      <c r="J45" s="68" t="e">
        <f>VLOOKUP(B45,'[2]BD-SIGEL'!$C:$D,2,FALSE)</f>
        <v>#N/A</v>
      </c>
      <c r="K45" s="78" t="s">
        <v>886</v>
      </c>
      <c r="L45" s="69">
        <f t="shared" si="0"/>
        <v>1</v>
      </c>
      <c r="M45" s="47">
        <v>0</v>
      </c>
      <c r="N45" s="62" t="str">
        <f t="shared" si="1"/>
        <v>não conforme</v>
      </c>
      <c r="O45" s="47"/>
      <c r="P45" s="47"/>
      <c r="Q45" s="47"/>
      <c r="R45" s="47"/>
      <c r="S45" s="47"/>
      <c r="T45" s="47"/>
      <c r="U45" s="47"/>
      <c r="V45" s="47"/>
      <c r="W45" s="47"/>
      <c r="X45" s="47"/>
      <c r="Y45" s="62" t="str">
        <f t="shared" si="2"/>
        <v xml:space="preserve"> </v>
      </c>
    </row>
    <row r="46" spans="1:25" x14ac:dyDescent="0.25">
      <c r="A46" s="47" t="s">
        <v>3</v>
      </c>
      <c r="B46" s="47" t="s">
        <v>557</v>
      </c>
      <c r="C46" s="70" t="s">
        <v>558</v>
      </c>
      <c r="D46" s="74" t="s">
        <v>902</v>
      </c>
      <c r="E46" s="49">
        <v>-28.05</v>
      </c>
      <c r="F46" s="49">
        <v>-51.92</v>
      </c>
      <c r="G46" s="50" t="s">
        <v>559</v>
      </c>
      <c r="H46" s="50" t="s">
        <v>132</v>
      </c>
      <c r="I46" s="62" t="s">
        <v>560</v>
      </c>
      <c r="J46" s="68" t="str">
        <f>VLOOKUP(B46,'[2]BD-SIGEL'!$C:$D,2,FALSE)</f>
        <v>Operação</v>
      </c>
      <c r="K46" s="75" t="s">
        <v>884</v>
      </c>
      <c r="L46" s="69">
        <f t="shared" si="0"/>
        <v>1</v>
      </c>
      <c r="M46" s="47">
        <v>0</v>
      </c>
      <c r="N46" s="62" t="str">
        <f t="shared" si="1"/>
        <v>não conforme</v>
      </c>
      <c r="O46" s="47"/>
      <c r="P46" s="47"/>
      <c r="Q46" s="47"/>
      <c r="R46" s="47"/>
      <c r="S46" s="47"/>
      <c r="T46" s="47"/>
      <c r="U46" s="47"/>
      <c r="V46" s="47"/>
      <c r="W46" s="47"/>
      <c r="X46" s="47"/>
      <c r="Y46" s="62" t="str">
        <f t="shared" si="2"/>
        <v xml:space="preserve"> </v>
      </c>
    </row>
    <row r="47" spans="1:25" x14ac:dyDescent="0.25">
      <c r="A47" s="47" t="s">
        <v>3</v>
      </c>
      <c r="B47" s="47" t="s">
        <v>117</v>
      </c>
      <c r="C47" s="70" t="s">
        <v>561</v>
      </c>
      <c r="D47" s="74" t="s">
        <v>903</v>
      </c>
      <c r="E47" s="49"/>
      <c r="F47" s="49"/>
      <c r="G47" s="50" t="s">
        <v>116</v>
      </c>
      <c r="H47" s="50" t="s">
        <v>132</v>
      </c>
      <c r="I47" s="62" t="s">
        <v>562</v>
      </c>
      <c r="J47" s="68" t="e">
        <f>VLOOKUP(B47,'[2]BD-SIGEL'!$C:$D,2,FALSE)</f>
        <v>#N/A</v>
      </c>
      <c r="K47" s="77" t="s">
        <v>132</v>
      </c>
      <c r="L47" s="69">
        <f t="shared" si="0"/>
        <v>1</v>
      </c>
      <c r="M47" s="47">
        <v>0</v>
      </c>
      <c r="N47" s="62" t="str">
        <f t="shared" si="1"/>
        <v>não conforme</v>
      </c>
      <c r="O47" s="47"/>
      <c r="P47" s="47"/>
      <c r="Q47" s="47"/>
      <c r="R47" s="47"/>
      <c r="S47" s="47"/>
      <c r="T47" s="47"/>
      <c r="U47" s="47"/>
      <c r="V47" s="47"/>
      <c r="W47" s="47"/>
      <c r="X47" s="47"/>
      <c r="Y47" s="62" t="str">
        <f t="shared" si="2"/>
        <v xml:space="preserve"> </v>
      </c>
    </row>
    <row r="48" spans="1:25" x14ac:dyDescent="0.25">
      <c r="A48" s="47" t="s">
        <v>3</v>
      </c>
      <c r="B48" s="47" t="s">
        <v>113</v>
      </c>
      <c r="C48" s="70" t="s">
        <v>563</v>
      </c>
      <c r="D48" s="74" t="s">
        <v>904</v>
      </c>
      <c r="E48" s="49">
        <v>-28.226299999999998</v>
      </c>
      <c r="F48" s="49">
        <v>-53.637500000000003</v>
      </c>
      <c r="G48" s="50" t="s">
        <v>564</v>
      </c>
      <c r="H48" s="50" t="s">
        <v>132</v>
      </c>
      <c r="I48" s="62" t="s">
        <v>565</v>
      </c>
      <c r="J48" s="68" t="e">
        <f>VLOOKUP(B48,'[2]BD-SIGEL'!$C:$D,2,FALSE)</f>
        <v>#N/A</v>
      </c>
      <c r="K48" s="77" t="s">
        <v>132</v>
      </c>
      <c r="L48" s="69">
        <f t="shared" si="0"/>
        <v>1</v>
      </c>
      <c r="M48" s="47">
        <v>0</v>
      </c>
      <c r="N48" s="62" t="str">
        <f t="shared" si="1"/>
        <v>não conforme</v>
      </c>
      <c r="O48" s="47"/>
      <c r="P48" s="47"/>
      <c r="Q48" s="47"/>
      <c r="R48" s="47"/>
      <c r="S48" s="47"/>
      <c r="T48" s="47"/>
      <c r="U48" s="47"/>
      <c r="V48" s="47"/>
      <c r="W48" s="47"/>
      <c r="X48" s="47"/>
      <c r="Y48" s="62" t="str">
        <f t="shared" si="2"/>
        <v xml:space="preserve"> </v>
      </c>
    </row>
    <row r="49" spans="1:25" x14ac:dyDescent="0.25">
      <c r="A49" s="47" t="s">
        <v>3</v>
      </c>
      <c r="B49" s="47" t="s">
        <v>101</v>
      </c>
      <c r="C49" s="70" t="s">
        <v>566</v>
      </c>
      <c r="D49" s="74" t="s">
        <v>905</v>
      </c>
      <c r="E49" s="49">
        <v>-28.16</v>
      </c>
      <c r="F49" s="49">
        <v>-51.5</v>
      </c>
      <c r="G49" s="50" t="s">
        <v>100</v>
      </c>
      <c r="H49" s="50" t="s">
        <v>132</v>
      </c>
      <c r="I49" s="62" t="s">
        <v>567</v>
      </c>
      <c r="J49" s="68" t="str">
        <f>VLOOKUP(B49,'[2]BD-SIGEL'!$C:$D,2,FALSE)</f>
        <v>Operação</v>
      </c>
      <c r="K49" s="81" t="s">
        <v>906</v>
      </c>
      <c r="L49" s="69">
        <f t="shared" si="0"/>
        <v>1</v>
      </c>
      <c r="M49" s="47">
        <v>0</v>
      </c>
      <c r="N49" s="62" t="str">
        <f t="shared" si="1"/>
        <v>não conforme</v>
      </c>
      <c r="O49" s="47"/>
      <c r="P49" s="47"/>
      <c r="Q49" s="47"/>
      <c r="R49" s="47"/>
      <c r="S49" s="47"/>
      <c r="T49" s="47"/>
      <c r="U49" s="47"/>
      <c r="V49" s="47"/>
      <c r="W49" s="47"/>
      <c r="X49" s="47"/>
      <c r="Y49" s="62" t="str">
        <f t="shared" si="2"/>
        <v xml:space="preserve"> </v>
      </c>
    </row>
    <row r="50" spans="1:25" x14ac:dyDescent="0.25">
      <c r="A50" s="47" t="s">
        <v>3</v>
      </c>
      <c r="B50" s="47" t="s">
        <v>36</v>
      </c>
      <c r="C50" s="70" t="s">
        <v>568</v>
      </c>
      <c r="D50" s="74" t="s">
        <v>907</v>
      </c>
      <c r="E50" s="49">
        <v>-29.481096456900001</v>
      </c>
      <c r="F50" s="49">
        <v>-51.864386208699997</v>
      </c>
      <c r="G50" s="50" t="s">
        <v>569</v>
      </c>
      <c r="H50" s="50" t="s">
        <v>132</v>
      </c>
      <c r="I50" s="62" t="s">
        <v>570</v>
      </c>
      <c r="J50" s="68" t="str">
        <f>VLOOKUP(B50,'[2]BD-SIGEL'!$C:$D,2,FALSE)</f>
        <v>Operação</v>
      </c>
      <c r="K50" s="81" t="s">
        <v>886</v>
      </c>
      <c r="L50" s="69">
        <f t="shared" si="0"/>
        <v>1</v>
      </c>
      <c r="M50" s="47">
        <v>0</v>
      </c>
      <c r="N50" s="62" t="str">
        <f t="shared" si="1"/>
        <v>não conforme</v>
      </c>
      <c r="O50" s="47"/>
      <c r="P50" s="47"/>
      <c r="Q50" s="47"/>
      <c r="R50" s="47"/>
      <c r="S50" s="47"/>
      <c r="T50" s="47"/>
      <c r="U50" s="47"/>
      <c r="V50" s="47"/>
      <c r="W50" s="47"/>
      <c r="X50" s="47"/>
      <c r="Y50" s="62" t="str">
        <f t="shared" si="2"/>
        <v xml:space="preserve"> </v>
      </c>
    </row>
    <row r="51" spans="1:25" x14ac:dyDescent="0.25">
      <c r="A51" s="47" t="s">
        <v>3</v>
      </c>
      <c r="B51" s="47" t="s">
        <v>571</v>
      </c>
      <c r="C51" s="70" t="s">
        <v>172</v>
      </c>
      <c r="D51" s="74" t="s">
        <v>908</v>
      </c>
      <c r="E51" s="49" t="s">
        <v>572</v>
      </c>
      <c r="F51" s="49" t="s">
        <v>573</v>
      </c>
      <c r="G51" s="50" t="s">
        <v>105</v>
      </c>
      <c r="H51" s="50" t="s">
        <v>132</v>
      </c>
      <c r="I51" s="62" t="s">
        <v>574</v>
      </c>
      <c r="J51" s="68" t="e">
        <f>VLOOKUP(B51,'[2]BD-SIGEL'!$C:$D,2,FALSE)</f>
        <v>#N/A</v>
      </c>
      <c r="K51" s="81" t="s">
        <v>886</v>
      </c>
      <c r="L51" s="69">
        <f t="shared" si="0"/>
        <v>1</v>
      </c>
      <c r="M51" s="47">
        <v>0</v>
      </c>
      <c r="N51" s="62" t="str">
        <f t="shared" si="1"/>
        <v>não conforme</v>
      </c>
      <c r="O51" s="47"/>
      <c r="P51" s="47"/>
      <c r="Q51" s="47"/>
      <c r="R51" s="47"/>
      <c r="S51" s="47"/>
      <c r="T51" s="47"/>
      <c r="U51" s="47"/>
      <c r="V51" s="47"/>
      <c r="W51" s="47"/>
      <c r="X51" s="47"/>
      <c r="Y51" s="62" t="str">
        <f t="shared" si="2"/>
        <v xml:space="preserve"> </v>
      </c>
    </row>
    <row r="52" spans="1:25" x14ac:dyDescent="0.25">
      <c r="A52" s="47" t="s">
        <v>3</v>
      </c>
      <c r="B52" s="47" t="s">
        <v>126</v>
      </c>
      <c r="C52" s="70" t="s">
        <v>575</v>
      </c>
      <c r="D52" s="74" t="s">
        <v>909</v>
      </c>
      <c r="E52" s="49"/>
      <c r="F52" s="49"/>
      <c r="G52" s="50" t="s">
        <v>125</v>
      </c>
      <c r="H52" s="50" t="s">
        <v>132</v>
      </c>
      <c r="I52" s="62" t="s">
        <v>576</v>
      </c>
      <c r="J52" s="68" t="e">
        <f>VLOOKUP(B52,'[2]BD-SIGEL'!$C:$D,2,FALSE)</f>
        <v>#N/A</v>
      </c>
      <c r="K52" s="79" t="s">
        <v>910</v>
      </c>
      <c r="L52" s="69">
        <f t="shared" si="0"/>
        <v>1</v>
      </c>
      <c r="M52" s="47">
        <v>2</v>
      </c>
      <c r="N52" s="62" t="str">
        <f t="shared" si="1"/>
        <v>conforme</v>
      </c>
      <c r="O52" s="47">
        <v>1</v>
      </c>
      <c r="P52" s="47">
        <v>0</v>
      </c>
      <c r="Q52" s="47">
        <v>1</v>
      </c>
      <c r="R52" s="47">
        <v>0</v>
      </c>
      <c r="S52" s="47"/>
      <c r="T52" s="47"/>
      <c r="U52" s="47"/>
      <c r="V52" s="47"/>
      <c r="W52" s="47"/>
      <c r="X52" s="47"/>
      <c r="Y52" s="62" t="str">
        <f t="shared" si="2"/>
        <v>não conforme</v>
      </c>
    </row>
    <row r="53" spans="1:25" x14ac:dyDescent="0.25">
      <c r="A53" s="47" t="s">
        <v>3</v>
      </c>
      <c r="B53" s="47" t="s">
        <v>102</v>
      </c>
      <c r="C53" s="70" t="s">
        <v>577</v>
      </c>
      <c r="D53" s="74" t="s">
        <v>911</v>
      </c>
      <c r="E53" s="49">
        <v>-28.29</v>
      </c>
      <c r="F53" s="49">
        <v>-50.85</v>
      </c>
      <c r="G53" s="50" t="s">
        <v>578</v>
      </c>
      <c r="H53" s="50" t="s">
        <v>132</v>
      </c>
      <c r="I53" s="62" t="s">
        <v>579</v>
      </c>
      <c r="J53" s="68" t="str">
        <f>VLOOKUP(B53,'[2]BD-SIGEL'!$C:$D,2,FALSE)</f>
        <v>Eixo Inventariado</v>
      </c>
      <c r="K53" s="77" t="s">
        <v>132</v>
      </c>
      <c r="L53" s="69">
        <f t="shared" si="0"/>
        <v>1</v>
      </c>
      <c r="M53" s="47">
        <v>0</v>
      </c>
      <c r="N53" s="62" t="str">
        <f t="shared" si="1"/>
        <v>não conforme</v>
      </c>
      <c r="O53" s="47"/>
      <c r="P53" s="47"/>
      <c r="Q53" s="47"/>
      <c r="R53" s="47"/>
      <c r="S53" s="47"/>
      <c r="T53" s="47"/>
      <c r="U53" s="47"/>
      <c r="V53" s="47"/>
      <c r="W53" s="47"/>
      <c r="X53" s="47"/>
      <c r="Y53" s="62" t="str">
        <f t="shared" si="2"/>
        <v xml:space="preserve"> </v>
      </c>
    </row>
    <row r="54" spans="1:25" x14ac:dyDescent="0.25">
      <c r="A54" s="47" t="s">
        <v>3</v>
      </c>
      <c r="B54" s="47" t="s">
        <v>121</v>
      </c>
      <c r="C54" s="70" t="s">
        <v>580</v>
      </c>
      <c r="D54" s="74" t="s">
        <v>912</v>
      </c>
      <c r="E54" s="49"/>
      <c r="F54" s="49"/>
      <c r="G54" s="50" t="s">
        <v>581</v>
      </c>
      <c r="H54" s="50" t="s">
        <v>132</v>
      </c>
      <c r="I54" s="62" t="s">
        <v>582</v>
      </c>
      <c r="J54" s="68" t="e">
        <f>VLOOKUP(B54,'[2]BD-SIGEL'!$C:$D,2,FALSE)</f>
        <v>#N/A</v>
      </c>
      <c r="K54" s="75" t="s">
        <v>899</v>
      </c>
      <c r="L54" s="69">
        <f t="shared" si="0"/>
        <v>1</v>
      </c>
      <c r="M54" s="47">
        <v>0</v>
      </c>
      <c r="N54" s="62" t="str">
        <f t="shared" si="1"/>
        <v>não conforme</v>
      </c>
      <c r="O54" s="47"/>
      <c r="P54" s="47"/>
      <c r="Q54" s="47"/>
      <c r="R54" s="47"/>
      <c r="S54" s="47"/>
      <c r="T54" s="47"/>
      <c r="U54" s="47"/>
      <c r="V54" s="47"/>
      <c r="W54" s="47"/>
      <c r="X54" s="47"/>
      <c r="Y54" s="62" t="str">
        <f t="shared" si="2"/>
        <v xml:space="preserve"> </v>
      </c>
    </row>
    <row r="55" spans="1:25" x14ac:dyDescent="0.25">
      <c r="A55" s="47" t="s">
        <v>3</v>
      </c>
      <c r="B55" s="47" t="s">
        <v>102</v>
      </c>
      <c r="C55" s="70" t="s">
        <v>583</v>
      </c>
      <c r="D55" s="74" t="s">
        <v>911</v>
      </c>
      <c r="E55" s="49">
        <v>-28.29</v>
      </c>
      <c r="F55" s="49">
        <v>-50.85</v>
      </c>
      <c r="G55" s="50" t="s">
        <v>127</v>
      </c>
      <c r="H55" s="50" t="s">
        <v>132</v>
      </c>
      <c r="I55" s="62" t="s">
        <v>579</v>
      </c>
      <c r="J55" s="68" t="str">
        <f>VLOOKUP(B55,'[2]BD-SIGEL'!$C:$D,2,FALSE)</f>
        <v>Eixo Inventariado</v>
      </c>
      <c r="K55" s="77" t="s">
        <v>132</v>
      </c>
      <c r="L55" s="69">
        <f t="shared" si="0"/>
        <v>1</v>
      </c>
      <c r="M55" s="47">
        <v>0</v>
      </c>
      <c r="N55" s="62" t="str">
        <f t="shared" si="1"/>
        <v>não conforme</v>
      </c>
      <c r="O55" s="47"/>
      <c r="P55" s="47"/>
      <c r="Q55" s="47"/>
      <c r="R55" s="47"/>
      <c r="S55" s="47"/>
      <c r="T55" s="47"/>
      <c r="U55" s="47"/>
      <c r="V55" s="47"/>
      <c r="W55" s="47"/>
      <c r="X55" s="47"/>
      <c r="Y55" s="62" t="str">
        <f t="shared" si="2"/>
        <v xml:space="preserve"> </v>
      </c>
    </row>
    <row r="56" spans="1:25" x14ac:dyDescent="0.25">
      <c r="A56" s="47" t="s">
        <v>3</v>
      </c>
      <c r="B56" s="47" t="s">
        <v>588</v>
      </c>
      <c r="C56" s="70" t="s">
        <v>589</v>
      </c>
      <c r="D56" s="74" t="s">
        <v>913</v>
      </c>
      <c r="E56" s="49">
        <v>-28.64309957</v>
      </c>
      <c r="F56" s="49">
        <v>-52.927335220000003</v>
      </c>
      <c r="G56" s="50" t="s">
        <v>590</v>
      </c>
      <c r="H56" s="50" t="s">
        <v>132</v>
      </c>
      <c r="I56" s="62" t="s">
        <v>591</v>
      </c>
      <c r="J56" s="68" t="e">
        <f>VLOOKUP(B56,'[2]BD-SIGEL'!$C:$D,2,FALSE)</f>
        <v>#N/A</v>
      </c>
      <c r="K56" s="81" t="s">
        <v>886</v>
      </c>
      <c r="L56" s="69">
        <f t="shared" si="0"/>
        <v>1</v>
      </c>
      <c r="M56" s="47">
        <v>10</v>
      </c>
      <c r="N56" s="62" t="str">
        <f t="shared" si="1"/>
        <v>conforme</v>
      </c>
      <c r="O56" s="47">
        <v>3</v>
      </c>
      <c r="P56" s="47">
        <v>84.583333333333329</v>
      </c>
      <c r="Q56" s="47">
        <v>4</v>
      </c>
      <c r="R56" s="47">
        <v>87.291666666666671</v>
      </c>
      <c r="S56" s="47">
        <v>3</v>
      </c>
      <c r="T56" s="47">
        <v>84.583333333333329</v>
      </c>
      <c r="U56" s="47"/>
      <c r="V56" s="47"/>
      <c r="W56" s="47"/>
      <c r="X56" s="47"/>
      <c r="Y56" s="62" t="str">
        <f t="shared" si="2"/>
        <v>conforme</v>
      </c>
    </row>
    <row r="57" spans="1:25" x14ac:dyDescent="0.25">
      <c r="A57" s="47" t="s">
        <v>3</v>
      </c>
      <c r="B57" s="47" t="s">
        <v>592</v>
      </c>
      <c r="C57" s="70" t="s">
        <v>593</v>
      </c>
      <c r="D57" s="74" t="s">
        <v>914</v>
      </c>
      <c r="E57" s="49"/>
      <c r="F57" s="49"/>
      <c r="G57" s="50" t="s">
        <v>594</v>
      </c>
      <c r="H57" s="50" t="s">
        <v>132</v>
      </c>
      <c r="I57" s="62" t="s">
        <v>595</v>
      </c>
      <c r="J57" s="68" t="e">
        <f>VLOOKUP(B57,'[2]BD-SIGEL'!$C:$D,2,FALSE)</f>
        <v>#N/A</v>
      </c>
      <c r="K57" s="77" t="s">
        <v>132</v>
      </c>
      <c r="L57" s="69">
        <f t="shared" si="0"/>
        <v>1</v>
      </c>
      <c r="M57" s="47">
        <v>10</v>
      </c>
      <c r="N57" s="62" t="str">
        <f t="shared" si="1"/>
        <v>conforme</v>
      </c>
      <c r="O57" s="47">
        <v>3</v>
      </c>
      <c r="P57" s="47">
        <v>98.444444444444443</v>
      </c>
      <c r="Q57" s="47">
        <v>4</v>
      </c>
      <c r="R57" s="47">
        <v>72.145833333333329</v>
      </c>
      <c r="S57" s="47">
        <v>3</v>
      </c>
      <c r="T57" s="47">
        <v>96.333333333333329</v>
      </c>
      <c r="U57" s="47"/>
      <c r="V57" s="47"/>
      <c r="W57" s="47"/>
      <c r="X57" s="47"/>
      <c r="Y57" s="62" t="str">
        <f t="shared" si="2"/>
        <v>conforme</v>
      </c>
    </row>
    <row r="58" spans="1:25" x14ac:dyDescent="0.25">
      <c r="A58" s="47" t="s">
        <v>3</v>
      </c>
      <c r="B58" s="47" t="s">
        <v>596</v>
      </c>
      <c r="C58" s="70" t="s">
        <v>597</v>
      </c>
      <c r="D58" s="74" t="s">
        <v>915</v>
      </c>
      <c r="E58" s="49" t="s">
        <v>598</v>
      </c>
      <c r="F58" s="49" t="s">
        <v>599</v>
      </c>
      <c r="G58" s="50" t="s">
        <v>600</v>
      </c>
      <c r="H58" s="50" t="s">
        <v>132</v>
      </c>
      <c r="I58" s="62" t="s">
        <v>601</v>
      </c>
      <c r="J58" s="68" t="e">
        <f>VLOOKUP(B58,'[2]BD-SIGEL'!$C:$D,2,FALSE)</f>
        <v>#N/A</v>
      </c>
      <c r="K58" s="75" t="s">
        <v>899</v>
      </c>
      <c r="L58" s="69">
        <f t="shared" si="0"/>
        <v>1</v>
      </c>
      <c r="M58" s="47">
        <v>0</v>
      </c>
      <c r="N58" s="62" t="str">
        <f t="shared" si="1"/>
        <v>não conforme</v>
      </c>
      <c r="O58" s="47"/>
      <c r="P58" s="47"/>
      <c r="Q58" s="47"/>
      <c r="R58" s="47"/>
      <c r="S58" s="47"/>
      <c r="T58" s="47"/>
      <c r="U58" s="47"/>
      <c r="V58" s="47"/>
      <c r="W58" s="47"/>
      <c r="X58" s="47"/>
      <c r="Y58" s="62" t="str">
        <f t="shared" si="2"/>
        <v xml:space="preserve"> </v>
      </c>
    </row>
    <row r="59" spans="1:25" x14ac:dyDescent="0.25">
      <c r="A59" s="47" t="s">
        <v>3</v>
      </c>
      <c r="B59" s="47" t="s">
        <v>602</v>
      </c>
      <c r="C59" s="70" t="s">
        <v>603</v>
      </c>
      <c r="D59" s="74" t="s">
        <v>916</v>
      </c>
      <c r="E59" s="49">
        <v>-28.698799999999999</v>
      </c>
      <c r="F59" s="49">
        <v>-51.3855</v>
      </c>
      <c r="G59" s="50" t="s">
        <v>604</v>
      </c>
      <c r="H59" s="50" t="s">
        <v>132</v>
      </c>
      <c r="I59" s="62" t="s">
        <v>605</v>
      </c>
      <c r="J59" s="68" t="e">
        <f>VLOOKUP(B59,'[2]BD-SIGEL'!$C:$D,2,FALSE)</f>
        <v>#N/A</v>
      </c>
      <c r="K59" s="75" t="s">
        <v>899</v>
      </c>
      <c r="L59" s="69">
        <f t="shared" si="0"/>
        <v>1</v>
      </c>
      <c r="M59" s="47">
        <v>0</v>
      </c>
      <c r="N59" s="62" t="str">
        <f t="shared" si="1"/>
        <v>não conforme</v>
      </c>
      <c r="O59" s="47"/>
      <c r="P59" s="47"/>
      <c r="Q59" s="47"/>
      <c r="R59" s="47"/>
      <c r="S59" s="47"/>
      <c r="T59" s="47"/>
      <c r="U59" s="47"/>
      <c r="V59" s="47"/>
      <c r="W59" s="47"/>
      <c r="X59" s="47"/>
      <c r="Y59" s="62" t="str">
        <f t="shared" si="2"/>
        <v xml:space="preserve"> </v>
      </c>
    </row>
    <row r="60" spans="1:25" x14ac:dyDescent="0.25">
      <c r="A60" s="47" t="s">
        <v>3</v>
      </c>
      <c r="B60" s="47" t="s">
        <v>123</v>
      </c>
      <c r="C60" s="71"/>
      <c r="D60" s="74" t="s">
        <v>917</v>
      </c>
      <c r="E60" s="49"/>
      <c r="F60" s="49"/>
      <c r="G60" s="50" t="s">
        <v>606</v>
      </c>
      <c r="H60" s="50" t="s">
        <v>132</v>
      </c>
      <c r="I60" s="62" t="s">
        <v>607</v>
      </c>
      <c r="J60" s="68" t="e">
        <f>VLOOKUP(B60,'[2]BD-SIGEL'!$C:$D,2,FALSE)</f>
        <v>#N/A</v>
      </c>
      <c r="K60" s="77" t="s">
        <v>132</v>
      </c>
      <c r="L60" s="69">
        <f t="shared" si="0"/>
        <v>1</v>
      </c>
      <c r="M60" s="47">
        <v>0</v>
      </c>
      <c r="N60" s="62" t="str">
        <f t="shared" si="1"/>
        <v>não conforme</v>
      </c>
      <c r="O60" s="47"/>
      <c r="P60" s="47"/>
      <c r="Q60" s="47"/>
      <c r="R60" s="47"/>
      <c r="S60" s="47"/>
      <c r="T60" s="47"/>
      <c r="U60" s="47"/>
      <c r="V60" s="47"/>
      <c r="W60" s="47"/>
      <c r="X60" s="47"/>
      <c r="Y60" s="62" t="str">
        <f t="shared" si="2"/>
        <v xml:space="preserve"> </v>
      </c>
    </row>
    <row r="61" spans="1:25" x14ac:dyDescent="0.25">
      <c r="A61" s="47" t="s">
        <v>3</v>
      </c>
      <c r="B61" s="47" t="s">
        <v>95</v>
      </c>
      <c r="C61" s="71" t="s">
        <v>608</v>
      </c>
      <c r="D61" s="74" t="s">
        <v>918</v>
      </c>
      <c r="E61" s="49">
        <v>-27.48014315</v>
      </c>
      <c r="F61" s="49">
        <v>-52.795235849999997</v>
      </c>
      <c r="G61" s="50" t="s">
        <v>609</v>
      </c>
      <c r="H61" s="50" t="s">
        <v>132</v>
      </c>
      <c r="I61" s="62" t="s">
        <v>610</v>
      </c>
      <c r="J61" s="68" t="str">
        <f>VLOOKUP(B61,'[2]BD-SIGEL'!$C:$D,2,FALSE)</f>
        <v>Operação</v>
      </c>
      <c r="K61" s="75" t="s">
        <v>884</v>
      </c>
      <c r="L61" s="69">
        <f t="shared" si="0"/>
        <v>1</v>
      </c>
      <c r="M61" s="47">
        <v>0</v>
      </c>
      <c r="N61" s="62" t="str">
        <f t="shared" si="1"/>
        <v>não conforme</v>
      </c>
      <c r="O61" s="47"/>
      <c r="P61" s="47"/>
      <c r="Q61" s="47"/>
      <c r="R61" s="47"/>
      <c r="S61" s="47"/>
      <c r="T61" s="47"/>
      <c r="U61" s="47"/>
      <c r="V61" s="47"/>
      <c r="W61" s="47"/>
      <c r="X61" s="47"/>
      <c r="Y61" s="62" t="str">
        <f t="shared" si="2"/>
        <v xml:space="preserve"> </v>
      </c>
    </row>
    <row r="62" spans="1:25" x14ac:dyDescent="0.25">
      <c r="A62" s="47" t="s">
        <v>3</v>
      </c>
      <c r="B62" s="47" t="s">
        <v>611</v>
      </c>
      <c r="C62" s="71" t="s">
        <v>597</v>
      </c>
      <c r="D62" s="74" t="s">
        <v>915</v>
      </c>
      <c r="E62" s="49" t="s">
        <v>612</v>
      </c>
      <c r="F62" s="49" t="s">
        <v>613</v>
      </c>
      <c r="G62" s="50" t="s">
        <v>614</v>
      </c>
      <c r="H62" s="50" t="s">
        <v>132</v>
      </c>
      <c r="I62" s="62" t="s">
        <v>615</v>
      </c>
      <c r="J62" s="68" t="e">
        <f>VLOOKUP(B62,'[2]BD-SIGEL'!$C:$D,2,FALSE)</f>
        <v>#N/A</v>
      </c>
      <c r="K62" s="75" t="s">
        <v>899</v>
      </c>
      <c r="L62" s="69">
        <f t="shared" si="0"/>
        <v>1</v>
      </c>
      <c r="M62" s="47">
        <v>0</v>
      </c>
      <c r="N62" s="62" t="str">
        <f t="shared" si="1"/>
        <v>não conforme</v>
      </c>
      <c r="O62" s="47"/>
      <c r="P62" s="47"/>
      <c r="Q62" s="47"/>
      <c r="R62" s="47"/>
      <c r="S62" s="47"/>
      <c r="T62" s="47"/>
      <c r="U62" s="47"/>
      <c r="V62" s="47"/>
      <c r="W62" s="47"/>
      <c r="X62" s="47"/>
      <c r="Y62" s="62" t="str">
        <f t="shared" si="2"/>
        <v xml:space="preserve"> </v>
      </c>
    </row>
    <row r="63" spans="1:25" x14ac:dyDescent="0.25">
      <c r="A63" s="47" t="s">
        <v>3</v>
      </c>
      <c r="B63" s="47" t="s">
        <v>616</v>
      </c>
      <c r="C63" s="71" t="s">
        <v>617</v>
      </c>
      <c r="D63" s="74" t="s">
        <v>919</v>
      </c>
      <c r="E63" s="49"/>
      <c r="F63" s="49"/>
      <c r="G63" s="50" t="s">
        <v>618</v>
      </c>
      <c r="H63" s="50" t="s">
        <v>132</v>
      </c>
      <c r="I63" s="62" t="s">
        <v>619</v>
      </c>
      <c r="J63" s="68" t="e">
        <f>VLOOKUP(B63,'[2]BD-SIGEL'!$C:$D,2,FALSE)</f>
        <v>#N/A</v>
      </c>
      <c r="K63" s="77" t="s">
        <v>132</v>
      </c>
      <c r="L63" s="69">
        <f t="shared" si="0"/>
        <v>1</v>
      </c>
      <c r="M63" s="47">
        <v>0</v>
      </c>
      <c r="N63" s="62" t="str">
        <f t="shared" si="1"/>
        <v>não conforme</v>
      </c>
      <c r="O63" s="47"/>
      <c r="P63" s="47"/>
      <c r="Q63" s="47"/>
      <c r="R63" s="47"/>
      <c r="S63" s="47"/>
      <c r="T63" s="47"/>
      <c r="U63" s="47"/>
      <c r="V63" s="47"/>
      <c r="W63" s="47"/>
      <c r="X63" s="47"/>
      <c r="Y63" s="62" t="str">
        <f t="shared" si="2"/>
        <v xml:space="preserve"> </v>
      </c>
    </row>
    <row r="64" spans="1:25" x14ac:dyDescent="0.25">
      <c r="A64" s="47" t="s">
        <v>3</v>
      </c>
      <c r="B64" s="47" t="s">
        <v>620</v>
      </c>
      <c r="C64" s="71" t="s">
        <v>621</v>
      </c>
      <c r="D64" s="74" t="s">
        <v>920</v>
      </c>
      <c r="E64" s="49">
        <v>-28.606169999999999</v>
      </c>
      <c r="F64" s="49">
        <v>-51.221179999999997</v>
      </c>
      <c r="G64" s="50" t="s">
        <v>622</v>
      </c>
      <c r="H64" s="50" t="s">
        <v>132</v>
      </c>
      <c r="I64" s="62" t="s">
        <v>623</v>
      </c>
      <c r="J64" s="68" t="str">
        <f>VLOOKUP(B64,'[2]BD-SIGEL'!$C:$D,2,FALSE)</f>
        <v>Operação</v>
      </c>
      <c r="K64" s="75" t="s">
        <v>884</v>
      </c>
      <c r="L64" s="69">
        <f t="shared" si="0"/>
        <v>1</v>
      </c>
      <c r="M64" s="47">
        <v>0</v>
      </c>
      <c r="N64" s="62" t="str">
        <f t="shared" si="1"/>
        <v>não conforme</v>
      </c>
      <c r="O64" s="47"/>
      <c r="P64" s="47"/>
      <c r="Q64" s="47"/>
      <c r="R64" s="47"/>
      <c r="S64" s="47"/>
      <c r="T64" s="47"/>
      <c r="U64" s="47"/>
      <c r="V64" s="47"/>
      <c r="W64" s="47"/>
      <c r="X64" s="47"/>
      <c r="Y64" s="62" t="str">
        <f t="shared" si="2"/>
        <v xml:space="preserve"> </v>
      </c>
    </row>
    <row r="65" spans="1:25" x14ac:dyDescent="0.25">
      <c r="A65" s="47" t="s">
        <v>3</v>
      </c>
      <c r="B65" s="47" t="s">
        <v>108</v>
      </c>
      <c r="C65" s="71" t="s">
        <v>624</v>
      </c>
      <c r="D65" s="74" t="s">
        <v>921</v>
      </c>
      <c r="E65" s="49">
        <v>-28.14</v>
      </c>
      <c r="F65" s="49">
        <v>-51.47</v>
      </c>
      <c r="G65" s="50" t="s">
        <v>107</v>
      </c>
      <c r="H65" s="50" t="s">
        <v>132</v>
      </c>
      <c r="I65" s="62" t="s">
        <v>625</v>
      </c>
      <c r="J65" s="68" t="str">
        <f>VLOOKUP(B65,'[2]BD-SIGEL'!$C:$D,2,FALSE)</f>
        <v>Operação</v>
      </c>
      <c r="K65" s="75" t="s">
        <v>899</v>
      </c>
      <c r="L65" s="69">
        <f t="shared" si="0"/>
        <v>1</v>
      </c>
      <c r="M65" s="47">
        <v>0</v>
      </c>
      <c r="N65" s="62" t="str">
        <f t="shared" si="1"/>
        <v>não conforme</v>
      </c>
      <c r="O65" s="47"/>
      <c r="P65" s="47"/>
      <c r="Q65" s="47"/>
      <c r="R65" s="47"/>
      <c r="S65" s="47"/>
      <c r="T65" s="47"/>
      <c r="U65" s="47"/>
      <c r="V65" s="47"/>
      <c r="W65" s="47"/>
      <c r="X65" s="47"/>
      <c r="Y65" s="62" t="str">
        <f t="shared" si="2"/>
        <v xml:space="preserve"> </v>
      </c>
    </row>
    <row r="66" spans="1:25" x14ac:dyDescent="0.25">
      <c r="A66" s="47" t="s">
        <v>3</v>
      </c>
      <c r="B66" s="47" t="s">
        <v>115</v>
      </c>
      <c r="C66" s="71" t="s">
        <v>626</v>
      </c>
      <c r="D66" s="74" t="s">
        <v>922</v>
      </c>
      <c r="E66" s="49">
        <v>-28.213885730000001</v>
      </c>
      <c r="F66" s="49">
        <v>-53.629064960000001</v>
      </c>
      <c r="G66" s="50" t="s">
        <v>114</v>
      </c>
      <c r="H66" s="50" t="s">
        <v>132</v>
      </c>
      <c r="I66" s="62" t="s">
        <v>627</v>
      </c>
      <c r="J66" s="68" t="str">
        <f>VLOOKUP(B66,'[2]BD-SIGEL'!$C:$D,2,FALSE)</f>
        <v>Operação</v>
      </c>
      <c r="K66" s="75" t="s">
        <v>884</v>
      </c>
      <c r="L66" s="69">
        <f t="shared" si="0"/>
        <v>1</v>
      </c>
      <c r="M66" s="47">
        <v>0</v>
      </c>
      <c r="N66" s="62" t="str">
        <f t="shared" si="1"/>
        <v>não conforme</v>
      </c>
      <c r="O66" s="47"/>
      <c r="P66" s="47"/>
      <c r="Q66" s="47"/>
      <c r="R66" s="47"/>
      <c r="S66" s="47"/>
      <c r="T66" s="47"/>
      <c r="U66" s="47"/>
      <c r="V66" s="47"/>
      <c r="W66" s="47"/>
      <c r="X66" s="47"/>
      <c r="Y66" s="62" t="str">
        <f t="shared" si="2"/>
        <v xml:space="preserve"> </v>
      </c>
    </row>
    <row r="67" spans="1:25" x14ac:dyDescent="0.25">
      <c r="A67" s="47" t="s">
        <v>3</v>
      </c>
      <c r="B67" s="47" t="s">
        <v>115</v>
      </c>
      <c r="C67" s="71" t="s">
        <v>626</v>
      </c>
      <c r="D67" s="74" t="s">
        <v>922</v>
      </c>
      <c r="E67" s="49">
        <v>-28.213885730000001</v>
      </c>
      <c r="F67" s="49">
        <v>-53.629064960000001</v>
      </c>
      <c r="G67" s="50" t="s">
        <v>114</v>
      </c>
      <c r="H67" s="50" t="s">
        <v>132</v>
      </c>
      <c r="I67" s="62" t="s">
        <v>627</v>
      </c>
      <c r="J67" s="68" t="str">
        <f>VLOOKUP(B67,'[2]BD-SIGEL'!$C:$D,2,FALSE)</f>
        <v>Operação</v>
      </c>
      <c r="K67" s="75" t="s">
        <v>884</v>
      </c>
      <c r="L67" s="69">
        <f t="shared" ref="L67:L129" si="3">IF(A67="CGH",1,4)</f>
        <v>1</v>
      </c>
      <c r="M67" s="47">
        <v>0</v>
      </c>
      <c r="N67" s="62" t="str">
        <f t="shared" ref="N67:N129" si="4">IF(M67&gt;=L67,"conforme","não conforme")</f>
        <v>não conforme</v>
      </c>
      <c r="O67" s="47"/>
      <c r="P67" s="47"/>
      <c r="Q67" s="47"/>
      <c r="R67" s="47"/>
      <c r="S67" s="47"/>
      <c r="T67" s="47"/>
      <c r="U67" s="47"/>
      <c r="V67" s="47"/>
      <c r="W67" s="47"/>
      <c r="X67" s="47"/>
      <c r="Y67" s="62" t="str">
        <f t="shared" ref="Y67:Y129" si="5">IFERROR(IF(AVERAGE(P67,R67,T67,V67,X67)&gt;=80,"conforme","não conforme")," ")</f>
        <v xml:space="preserve"> </v>
      </c>
    </row>
    <row r="68" spans="1:25" x14ac:dyDescent="0.25">
      <c r="A68" s="47" t="s">
        <v>3</v>
      </c>
      <c r="B68" s="47" t="s">
        <v>628</v>
      </c>
      <c r="C68" s="71" t="s">
        <v>629</v>
      </c>
      <c r="D68" s="74" t="s">
        <v>923</v>
      </c>
      <c r="E68" s="49">
        <v>-29.689166666666701</v>
      </c>
      <c r="F68" s="49">
        <v>-55.410833333333301</v>
      </c>
      <c r="G68" s="50" t="s">
        <v>630</v>
      </c>
      <c r="H68" s="50" t="s">
        <v>132</v>
      </c>
      <c r="I68" s="62" t="s">
        <v>631</v>
      </c>
      <c r="J68" s="68" t="e">
        <f>VLOOKUP(B68,'[2]BD-SIGEL'!$C:$D,2,FALSE)</f>
        <v>#N/A</v>
      </c>
      <c r="K68" s="77" t="s">
        <v>132</v>
      </c>
      <c r="L68" s="69">
        <f t="shared" si="3"/>
        <v>1</v>
      </c>
      <c r="M68" s="47">
        <v>0</v>
      </c>
      <c r="N68" s="62" t="str">
        <f t="shared" si="4"/>
        <v>não conforme</v>
      </c>
      <c r="O68" s="47"/>
      <c r="P68" s="47"/>
      <c r="Q68" s="47"/>
      <c r="R68" s="47"/>
      <c r="S68" s="47"/>
      <c r="T68" s="47"/>
      <c r="U68" s="47"/>
      <c r="V68" s="47"/>
      <c r="W68" s="47"/>
      <c r="X68" s="47"/>
      <c r="Y68" s="62" t="str">
        <f t="shared" si="5"/>
        <v xml:space="preserve"> </v>
      </c>
    </row>
    <row r="69" spans="1:25" x14ac:dyDescent="0.25">
      <c r="A69" s="47" t="s">
        <v>49</v>
      </c>
      <c r="B69" s="47" t="s">
        <v>63</v>
      </c>
      <c r="C69" s="71" t="s">
        <v>644</v>
      </c>
      <c r="D69" s="74" t="s">
        <v>924</v>
      </c>
      <c r="E69" s="49">
        <v>-27.783333333333299</v>
      </c>
      <c r="F69" s="49">
        <v>-51.366666666666703</v>
      </c>
      <c r="G69" s="50">
        <v>380500027</v>
      </c>
      <c r="H69" s="50" t="s">
        <v>132</v>
      </c>
      <c r="I69" s="62" t="s">
        <v>645</v>
      </c>
      <c r="J69" s="68" t="str">
        <f>VLOOKUP(B69,'[2]BD-SIGEL'!$C:$D,2,FALSE)</f>
        <v>Operação</v>
      </c>
      <c r="K69" s="75" t="s">
        <v>884</v>
      </c>
      <c r="L69" s="69">
        <f t="shared" si="3"/>
        <v>4</v>
      </c>
      <c r="M69" s="47">
        <v>0</v>
      </c>
      <c r="N69" s="62" t="str">
        <f t="shared" si="4"/>
        <v>não conforme</v>
      </c>
      <c r="O69" s="47"/>
      <c r="P69" s="47"/>
      <c r="Q69" s="47"/>
      <c r="R69" s="47"/>
      <c r="S69" s="47"/>
      <c r="T69" s="47"/>
      <c r="U69" s="47"/>
      <c r="V69" s="47"/>
      <c r="W69" s="47"/>
      <c r="X69" s="47"/>
      <c r="Y69" s="62" t="str">
        <f t="shared" si="5"/>
        <v xml:space="preserve"> </v>
      </c>
    </row>
    <row r="70" spans="1:25" x14ac:dyDescent="0.25">
      <c r="A70" s="47" t="s">
        <v>49</v>
      </c>
      <c r="B70" s="47" t="s">
        <v>52</v>
      </c>
      <c r="C70" s="71" t="s">
        <v>646</v>
      </c>
      <c r="D70" s="74" t="s">
        <v>925</v>
      </c>
      <c r="E70" s="49">
        <v>-28.753186326000002</v>
      </c>
      <c r="F70" s="49">
        <v>-50.833929678200001</v>
      </c>
      <c r="G70" s="50">
        <v>2820500034</v>
      </c>
      <c r="H70" s="50" t="s">
        <v>132</v>
      </c>
      <c r="I70" s="62" t="s">
        <v>647</v>
      </c>
      <c r="J70" s="68" t="str">
        <f>VLOOKUP(B70,'[2]BD-SIGEL'!$C:$D,2,FALSE)</f>
        <v>Operação</v>
      </c>
      <c r="K70" s="75" t="s">
        <v>884</v>
      </c>
      <c r="L70" s="69">
        <f t="shared" si="3"/>
        <v>4</v>
      </c>
      <c r="M70" s="47">
        <v>0</v>
      </c>
      <c r="N70" s="62" t="str">
        <f t="shared" si="4"/>
        <v>não conforme</v>
      </c>
      <c r="O70" s="47"/>
      <c r="P70" s="72"/>
      <c r="Q70" s="73"/>
      <c r="R70" s="72"/>
      <c r="S70" s="73"/>
      <c r="T70" s="72"/>
      <c r="U70" s="47"/>
      <c r="V70" s="53"/>
      <c r="W70" s="47"/>
      <c r="X70" s="53"/>
      <c r="Y70" s="62" t="str">
        <f t="shared" si="5"/>
        <v xml:space="preserve"> </v>
      </c>
    </row>
    <row r="71" spans="1:25" x14ac:dyDescent="0.25">
      <c r="A71" s="47" t="s">
        <v>49</v>
      </c>
      <c r="B71" s="47" t="s">
        <v>50</v>
      </c>
      <c r="C71" s="71" t="s">
        <v>646</v>
      </c>
      <c r="D71" s="74" t="s">
        <v>925</v>
      </c>
      <c r="E71" s="49">
        <v>-28.817080129099999</v>
      </c>
      <c r="F71" s="49">
        <v>-51.8333779799</v>
      </c>
      <c r="G71" s="50">
        <v>2830500037</v>
      </c>
      <c r="H71" s="50" t="s">
        <v>132</v>
      </c>
      <c r="I71" s="62" t="s">
        <v>648</v>
      </c>
      <c r="J71" s="68" t="str">
        <f>VLOOKUP(B71,'[2]BD-SIGEL'!$C:$D,2,FALSE)</f>
        <v>Operação</v>
      </c>
      <c r="K71" s="75" t="s">
        <v>884</v>
      </c>
      <c r="L71" s="69">
        <f t="shared" si="3"/>
        <v>4</v>
      </c>
      <c r="M71" s="47">
        <v>4</v>
      </c>
      <c r="N71" s="62" t="str">
        <f t="shared" si="4"/>
        <v>conforme</v>
      </c>
      <c r="O71" s="47">
        <v>1</v>
      </c>
      <c r="P71" s="47">
        <v>90.833333333333329</v>
      </c>
      <c r="Q71" s="47">
        <v>2</v>
      </c>
      <c r="R71" s="47">
        <v>91.833333333333329</v>
      </c>
      <c r="S71" s="47">
        <v>1</v>
      </c>
      <c r="T71" s="47">
        <v>92.833333333333329</v>
      </c>
      <c r="U71" s="47"/>
      <c r="V71" s="47"/>
      <c r="W71" s="47"/>
      <c r="X71" s="47"/>
      <c r="Y71" s="62" t="str">
        <f t="shared" si="5"/>
        <v>conforme</v>
      </c>
    </row>
    <row r="72" spans="1:25" x14ac:dyDescent="0.25">
      <c r="A72" s="47" t="s">
        <v>49</v>
      </c>
      <c r="B72" s="47" t="s">
        <v>68</v>
      </c>
      <c r="C72" s="71" t="s">
        <v>649</v>
      </c>
      <c r="D72" s="74" t="s">
        <v>926</v>
      </c>
      <c r="E72" s="49">
        <v>-27.533486309000001</v>
      </c>
      <c r="F72" s="49">
        <v>-53.130011121999999</v>
      </c>
      <c r="G72" s="50">
        <v>3140500078</v>
      </c>
      <c r="H72" s="50" t="s">
        <v>132</v>
      </c>
      <c r="I72" s="62" t="s">
        <v>650</v>
      </c>
      <c r="J72" s="68" t="str">
        <f>VLOOKUP(B72,'[2]BD-SIGEL'!$C:$D,2,FALSE)</f>
        <v>Construção não iniciada</v>
      </c>
      <c r="K72" s="77"/>
      <c r="L72" s="69">
        <f t="shared" si="3"/>
        <v>4</v>
      </c>
      <c r="M72" s="47">
        <v>0</v>
      </c>
      <c r="N72" s="62" t="str">
        <f t="shared" si="4"/>
        <v>não conforme</v>
      </c>
      <c r="O72" s="47"/>
      <c r="P72" s="47"/>
      <c r="Q72" s="47"/>
      <c r="R72" s="47"/>
      <c r="S72" s="47"/>
      <c r="T72" s="47"/>
      <c r="U72" s="47"/>
      <c r="V72" s="47"/>
      <c r="W72" s="47"/>
      <c r="X72" s="47"/>
      <c r="Y72" s="62" t="str">
        <f t="shared" si="5"/>
        <v xml:space="preserve"> </v>
      </c>
    </row>
    <row r="73" spans="1:25" x14ac:dyDescent="0.25">
      <c r="A73" s="47" t="s">
        <v>49</v>
      </c>
      <c r="B73" s="47" t="s">
        <v>70</v>
      </c>
      <c r="C73" s="71" t="s">
        <v>649</v>
      </c>
      <c r="D73" s="74" t="s">
        <v>926</v>
      </c>
      <c r="E73" s="49">
        <v>-27.500297689300002</v>
      </c>
      <c r="F73" s="49">
        <v>-53.155016163399999</v>
      </c>
      <c r="G73" s="50">
        <v>3150500070</v>
      </c>
      <c r="H73" s="50" t="s">
        <v>132</v>
      </c>
      <c r="I73" s="62" t="s">
        <v>651</v>
      </c>
      <c r="J73" s="68" t="str">
        <f>VLOOKUP(B73,'[2]BD-SIGEL'!$C:$D,2,FALSE)</f>
        <v>Construção não iniciada</v>
      </c>
      <c r="K73" s="77" t="s">
        <v>132</v>
      </c>
      <c r="L73" s="69">
        <f t="shared" si="3"/>
        <v>4</v>
      </c>
      <c r="M73" s="47">
        <v>0</v>
      </c>
      <c r="N73" s="62" t="str">
        <f t="shared" si="4"/>
        <v>não conforme</v>
      </c>
      <c r="O73" s="47"/>
      <c r="P73" s="47"/>
      <c r="Q73" s="47"/>
      <c r="R73" s="47"/>
      <c r="S73" s="47"/>
      <c r="T73" s="47"/>
      <c r="U73" s="47"/>
      <c r="V73" s="47"/>
      <c r="W73" s="47"/>
      <c r="X73" s="47"/>
      <c r="Y73" s="62" t="str">
        <f t="shared" si="5"/>
        <v xml:space="preserve"> </v>
      </c>
    </row>
    <row r="74" spans="1:25" x14ac:dyDescent="0.25">
      <c r="A74" s="47" t="s">
        <v>49</v>
      </c>
      <c r="B74" s="47" t="s">
        <v>652</v>
      </c>
      <c r="C74" s="71" t="s">
        <v>561</v>
      </c>
      <c r="D74" s="74" t="s">
        <v>903</v>
      </c>
      <c r="E74" s="49">
        <v>-28.245200000000001</v>
      </c>
      <c r="F74" s="49">
        <v>-53.414400000000001</v>
      </c>
      <c r="G74" s="50">
        <v>4150500141</v>
      </c>
      <c r="H74" s="50" t="s">
        <v>132</v>
      </c>
      <c r="I74" s="62" t="s">
        <v>562</v>
      </c>
      <c r="J74" s="68" t="e">
        <f>VLOOKUP(B74,'[2]BD-SIGEL'!$C:$D,2,FALSE)</f>
        <v>#N/A</v>
      </c>
      <c r="K74" s="77" t="s">
        <v>132</v>
      </c>
      <c r="L74" s="69">
        <f t="shared" si="3"/>
        <v>4</v>
      </c>
      <c r="M74" s="47">
        <v>0</v>
      </c>
      <c r="N74" s="62" t="str">
        <f t="shared" si="4"/>
        <v>não conforme</v>
      </c>
      <c r="O74" s="47"/>
      <c r="P74" s="47"/>
      <c r="Q74" s="47"/>
      <c r="R74" s="47"/>
      <c r="S74" s="47"/>
      <c r="T74" s="47"/>
      <c r="U74" s="47"/>
      <c r="V74" s="47"/>
      <c r="W74" s="47"/>
      <c r="X74" s="47"/>
      <c r="Y74" s="62" t="str">
        <f t="shared" si="5"/>
        <v xml:space="preserve"> </v>
      </c>
    </row>
    <row r="75" spans="1:25" x14ac:dyDescent="0.25">
      <c r="A75" s="47" t="s">
        <v>49</v>
      </c>
      <c r="B75" s="47" t="s">
        <v>653</v>
      </c>
      <c r="C75" s="71" t="s">
        <v>516</v>
      </c>
      <c r="D75" s="74" t="s">
        <v>883</v>
      </c>
      <c r="E75" s="49">
        <v>-28.224699999999999</v>
      </c>
      <c r="F75" s="49">
        <v>-53.565600000000003</v>
      </c>
      <c r="G75" s="50">
        <v>8420567106</v>
      </c>
      <c r="H75" s="50" t="s">
        <v>132</v>
      </c>
      <c r="I75" s="62" t="s">
        <v>654</v>
      </c>
      <c r="J75" s="68" t="str">
        <f>VLOOKUP(B75,'[2]BD-SIGEL'!$C:$D,2,FALSE)</f>
        <v>Eixo Inventariado</v>
      </c>
      <c r="K75" s="75" t="s">
        <v>927</v>
      </c>
      <c r="L75" s="69">
        <f t="shared" si="3"/>
        <v>4</v>
      </c>
      <c r="M75" s="47">
        <v>0</v>
      </c>
      <c r="N75" s="62" t="str">
        <f t="shared" si="4"/>
        <v>não conforme</v>
      </c>
      <c r="O75" s="47"/>
      <c r="P75" s="47"/>
      <c r="Q75" s="47"/>
      <c r="R75" s="47"/>
      <c r="S75" s="47"/>
      <c r="T75" s="47"/>
      <c r="U75" s="47"/>
      <c r="V75" s="47"/>
      <c r="W75" s="47"/>
      <c r="X75" s="47"/>
      <c r="Y75" s="62" t="str">
        <f t="shared" si="5"/>
        <v xml:space="preserve"> </v>
      </c>
    </row>
    <row r="76" spans="1:25" x14ac:dyDescent="0.25">
      <c r="A76" s="47" t="s">
        <v>49</v>
      </c>
      <c r="B76" s="47" t="s">
        <v>8</v>
      </c>
      <c r="C76" s="71" t="s">
        <v>655</v>
      </c>
      <c r="D76" s="74" t="s">
        <v>928</v>
      </c>
      <c r="E76" s="49">
        <v>-29.2013888888889</v>
      </c>
      <c r="F76" s="49">
        <v>-51.087499999999999</v>
      </c>
      <c r="G76" s="50">
        <v>9700500085</v>
      </c>
      <c r="H76" s="50" t="s">
        <v>132</v>
      </c>
      <c r="I76" s="62" t="s">
        <v>656</v>
      </c>
      <c r="J76" s="68" t="str">
        <f>VLOOKUP(B76,'[2]BD-SIGEL'!$C:$D,2,FALSE)</f>
        <v>PB Aceito</v>
      </c>
      <c r="K76" s="75" t="s">
        <v>927</v>
      </c>
      <c r="L76" s="69">
        <f t="shared" si="3"/>
        <v>4</v>
      </c>
      <c r="M76" s="47">
        <v>0</v>
      </c>
      <c r="N76" s="62" t="str">
        <f t="shared" si="4"/>
        <v>não conforme</v>
      </c>
      <c r="O76" s="47"/>
      <c r="P76" s="47"/>
      <c r="Q76" s="47"/>
      <c r="R76" s="47"/>
      <c r="S76" s="47"/>
      <c r="T76" s="47"/>
      <c r="U76" s="47"/>
      <c r="V76" s="47"/>
      <c r="W76" s="47"/>
      <c r="X76" s="47"/>
      <c r="Y76" s="62" t="str">
        <f t="shared" si="5"/>
        <v xml:space="preserve"> </v>
      </c>
    </row>
    <row r="77" spans="1:25" x14ac:dyDescent="0.25">
      <c r="A77" s="47" t="s">
        <v>49</v>
      </c>
      <c r="B77" s="47" t="s">
        <v>26</v>
      </c>
      <c r="C77" s="71" t="s">
        <v>172</v>
      </c>
      <c r="D77" s="74" t="s">
        <v>908</v>
      </c>
      <c r="E77" s="49">
        <v>-28.702770000000001</v>
      </c>
      <c r="F77" s="49">
        <v>-51.847700000000003</v>
      </c>
      <c r="G77" s="50">
        <v>17060500187</v>
      </c>
      <c r="H77" s="50" t="s">
        <v>132</v>
      </c>
      <c r="I77" s="62" t="s">
        <v>574</v>
      </c>
      <c r="J77" s="68" t="e">
        <f>VLOOKUP(B77,'[2]BD-SIGEL'!$C:$D,2,FALSE)</f>
        <v>#N/A</v>
      </c>
      <c r="K77" s="77" t="s">
        <v>132</v>
      </c>
      <c r="L77" s="69">
        <f t="shared" si="3"/>
        <v>4</v>
      </c>
      <c r="M77" s="47">
        <v>0</v>
      </c>
      <c r="N77" s="62" t="str">
        <f t="shared" si="4"/>
        <v>não conforme</v>
      </c>
      <c r="O77" s="47"/>
      <c r="P77" s="47"/>
      <c r="Q77" s="47"/>
      <c r="R77" s="47"/>
      <c r="S77" s="47"/>
      <c r="T77" s="47"/>
      <c r="U77" s="47"/>
      <c r="V77" s="47"/>
      <c r="W77" s="47"/>
      <c r="X77" s="47"/>
      <c r="Y77" s="62" t="str">
        <f t="shared" si="5"/>
        <v xml:space="preserve"> </v>
      </c>
    </row>
    <row r="78" spans="1:25" x14ac:dyDescent="0.25">
      <c r="A78" s="47" t="s">
        <v>49</v>
      </c>
      <c r="B78" s="47" t="s">
        <v>54</v>
      </c>
      <c r="C78" s="71" t="s">
        <v>658</v>
      </c>
      <c r="D78" s="74" t="s">
        <v>929</v>
      </c>
      <c r="E78" s="49">
        <v>-28.707358450499999</v>
      </c>
      <c r="F78" s="49">
        <v>-51.850043976199998</v>
      </c>
      <c r="G78" s="50">
        <v>17710500003</v>
      </c>
      <c r="H78" s="50" t="s">
        <v>132</v>
      </c>
      <c r="I78" s="62" t="s">
        <v>659</v>
      </c>
      <c r="J78" s="68" t="str">
        <f>VLOOKUP(B78,'[2]BD-SIGEL'!$C:$D,2,FALSE)</f>
        <v>Operação</v>
      </c>
      <c r="K78" s="75" t="s">
        <v>884</v>
      </c>
      <c r="L78" s="69">
        <f t="shared" si="3"/>
        <v>4</v>
      </c>
      <c r="M78" s="47">
        <v>0</v>
      </c>
      <c r="N78" s="62" t="str">
        <f t="shared" si="4"/>
        <v>não conforme</v>
      </c>
      <c r="O78" s="47"/>
      <c r="P78" s="47"/>
      <c r="Q78" s="47"/>
      <c r="R78" s="47"/>
      <c r="S78" s="47"/>
      <c r="T78" s="47"/>
      <c r="U78" s="47"/>
      <c r="V78" s="47"/>
      <c r="W78" s="47"/>
      <c r="X78" s="47"/>
      <c r="Y78" s="62" t="str">
        <f t="shared" si="5"/>
        <v xml:space="preserve"> </v>
      </c>
    </row>
    <row r="79" spans="1:25" x14ac:dyDescent="0.25">
      <c r="A79" s="47" t="s">
        <v>49</v>
      </c>
      <c r="B79" s="47" t="s">
        <v>83</v>
      </c>
      <c r="C79" s="71" t="s">
        <v>660</v>
      </c>
      <c r="D79" s="74" t="s">
        <v>930</v>
      </c>
      <c r="E79" s="49">
        <v>-28.311905452400001</v>
      </c>
      <c r="F79" s="49">
        <v>-53.895480883200001</v>
      </c>
      <c r="G79" s="50">
        <v>18550567090</v>
      </c>
      <c r="H79" s="50" t="s">
        <v>132</v>
      </c>
      <c r="I79" s="62" t="s">
        <v>661</v>
      </c>
      <c r="J79" s="68" t="str">
        <f>VLOOKUP(B79,'[2]BD-SIGEL'!$C:$D,2,FALSE)</f>
        <v>Operação</v>
      </c>
      <c r="K79" s="75" t="s">
        <v>884</v>
      </c>
      <c r="L79" s="69">
        <f t="shared" si="3"/>
        <v>4</v>
      </c>
      <c r="M79" s="47">
        <v>4</v>
      </c>
      <c r="N79" s="62" t="str">
        <f t="shared" si="4"/>
        <v>conforme</v>
      </c>
      <c r="O79" s="47">
        <v>1</v>
      </c>
      <c r="P79" s="47">
        <v>44.083333333333336</v>
      </c>
      <c r="Q79" s="47">
        <v>2</v>
      </c>
      <c r="R79" s="47">
        <v>61.625</v>
      </c>
      <c r="S79" s="47">
        <v>1</v>
      </c>
      <c r="T79" s="47">
        <v>44.083333333333336</v>
      </c>
      <c r="U79" s="47"/>
      <c r="V79" s="47"/>
      <c r="W79" s="47"/>
      <c r="X79" s="47"/>
      <c r="Y79" s="62" t="str">
        <f t="shared" si="5"/>
        <v>não conforme</v>
      </c>
    </row>
    <row r="80" spans="1:25" x14ac:dyDescent="0.25">
      <c r="A80" s="47" t="s">
        <v>49</v>
      </c>
      <c r="B80" s="47" t="s">
        <v>662</v>
      </c>
      <c r="C80" s="71" t="s">
        <v>531</v>
      </c>
      <c r="D80" s="74" t="s">
        <v>891</v>
      </c>
      <c r="E80" s="49">
        <v>-28.8552</v>
      </c>
      <c r="F80" s="49">
        <v>-52.678800000000003</v>
      </c>
      <c r="G80" s="50">
        <v>18550567103</v>
      </c>
      <c r="H80" s="50" t="s">
        <v>132</v>
      </c>
      <c r="I80" s="62" t="s">
        <v>663</v>
      </c>
      <c r="J80" s="68" t="e">
        <f>VLOOKUP(B80,'[2]BD-SIGEL'!$C:$D,2,FALSE)</f>
        <v>#N/A</v>
      </c>
      <c r="K80" s="77" t="s">
        <v>132</v>
      </c>
      <c r="L80" s="69">
        <f t="shared" si="3"/>
        <v>4</v>
      </c>
      <c r="M80" s="47">
        <v>0</v>
      </c>
      <c r="N80" s="62" t="str">
        <f t="shared" si="4"/>
        <v>não conforme</v>
      </c>
      <c r="O80" s="47"/>
      <c r="P80" s="47"/>
      <c r="Q80" s="47"/>
      <c r="R80" s="47"/>
      <c r="S80" s="47"/>
      <c r="T80" s="47"/>
      <c r="U80" s="47"/>
      <c r="V80" s="47"/>
      <c r="W80" s="47"/>
      <c r="X80" s="47"/>
      <c r="Y80" s="62" t="str">
        <f t="shared" si="5"/>
        <v xml:space="preserve"> </v>
      </c>
    </row>
    <row r="81" spans="1:25" x14ac:dyDescent="0.25">
      <c r="A81" s="47" t="s">
        <v>49</v>
      </c>
      <c r="B81" s="47" t="s">
        <v>10</v>
      </c>
      <c r="C81" s="71" t="s">
        <v>664</v>
      </c>
      <c r="D81" s="74" t="s">
        <v>931</v>
      </c>
      <c r="E81" s="49">
        <v>-29.0370855237</v>
      </c>
      <c r="F81" s="49">
        <v>-51.093616640299999</v>
      </c>
      <c r="G81" s="50">
        <v>23640500039</v>
      </c>
      <c r="H81" s="50" t="s">
        <v>132</v>
      </c>
      <c r="I81" s="62" t="s">
        <v>665</v>
      </c>
      <c r="J81" s="68" t="str">
        <f>VLOOKUP(B81,'[2]BD-SIGEL'!$C:$D,2,FALSE)</f>
        <v>Operação</v>
      </c>
      <c r="K81" s="75" t="s">
        <v>884</v>
      </c>
      <c r="L81" s="69">
        <f t="shared" si="3"/>
        <v>4</v>
      </c>
      <c r="M81" s="47">
        <v>4</v>
      </c>
      <c r="N81" s="62" t="str">
        <f t="shared" si="4"/>
        <v>conforme</v>
      </c>
      <c r="O81" s="47">
        <v>1</v>
      </c>
      <c r="P81" s="47">
        <v>8.9166666666666661</v>
      </c>
      <c r="Q81" s="47">
        <v>2</v>
      </c>
      <c r="R81" s="47">
        <v>8.2083333333333339</v>
      </c>
      <c r="S81" s="47">
        <v>1</v>
      </c>
      <c r="T81" s="47">
        <v>7.5</v>
      </c>
      <c r="U81" s="47"/>
      <c r="V81" s="47"/>
      <c r="W81" s="47"/>
      <c r="X81" s="47"/>
      <c r="Y81" s="62" t="str">
        <f t="shared" si="5"/>
        <v>não conforme</v>
      </c>
    </row>
    <row r="82" spans="1:25" x14ac:dyDescent="0.25">
      <c r="A82" s="47" t="s">
        <v>49</v>
      </c>
      <c r="B82" s="47" t="s">
        <v>67</v>
      </c>
      <c r="C82" s="71" t="s">
        <v>666</v>
      </c>
      <c r="D82" s="74" t="s">
        <v>932</v>
      </c>
      <c r="E82" s="49">
        <v>-28.302499999999998</v>
      </c>
      <c r="F82" s="49">
        <v>-53.882222222222197</v>
      </c>
      <c r="G82" s="50">
        <v>28640500994</v>
      </c>
      <c r="H82" s="50" t="s">
        <v>132</v>
      </c>
      <c r="I82" s="62" t="s">
        <v>667</v>
      </c>
      <c r="J82" s="68" t="e">
        <f>VLOOKUP(B82,'[2]BD-SIGEL'!$C:$D,2,FALSE)</f>
        <v>#N/A</v>
      </c>
      <c r="K82" s="75" t="s">
        <v>884</v>
      </c>
      <c r="L82" s="69">
        <f t="shared" si="3"/>
        <v>4</v>
      </c>
      <c r="M82" s="47">
        <v>10</v>
      </c>
      <c r="N82" s="62" t="str">
        <f t="shared" si="4"/>
        <v>conforme</v>
      </c>
      <c r="O82" s="47">
        <v>3</v>
      </c>
      <c r="P82" s="47">
        <v>67.027777777777771</v>
      </c>
      <c r="Q82" s="47">
        <v>4</v>
      </c>
      <c r="R82" s="47">
        <v>68.395833333333329</v>
      </c>
      <c r="S82" s="47">
        <v>3</v>
      </c>
      <c r="T82" s="47">
        <v>67.027777777777771</v>
      </c>
      <c r="U82" s="47"/>
      <c r="V82" s="47"/>
      <c r="W82" s="47"/>
      <c r="X82" s="47"/>
      <c r="Y82" s="62" t="str">
        <f t="shared" si="5"/>
        <v>não conforme</v>
      </c>
    </row>
    <row r="83" spans="1:25" x14ac:dyDescent="0.25">
      <c r="A83" s="47" t="s">
        <v>49</v>
      </c>
      <c r="B83" s="47" t="s">
        <v>668</v>
      </c>
      <c r="C83" s="71" t="s">
        <v>568</v>
      </c>
      <c r="D83" s="74" t="s">
        <v>907</v>
      </c>
      <c r="E83" s="49">
        <v>-29.0604534</v>
      </c>
      <c r="F83" s="49">
        <v>-52.283133100000001</v>
      </c>
      <c r="G83" s="50">
        <v>30160500070</v>
      </c>
      <c r="H83" s="50" t="s">
        <v>132</v>
      </c>
      <c r="I83" s="62" t="s">
        <v>669</v>
      </c>
      <c r="J83" s="68" t="str">
        <f>VLOOKUP(B83,'[2]BD-SIGEL'!$C:$D,2,FALSE)</f>
        <v>Operação</v>
      </c>
      <c r="K83" s="75" t="s">
        <v>884</v>
      </c>
      <c r="L83" s="69">
        <f t="shared" si="3"/>
        <v>4</v>
      </c>
      <c r="M83" s="47">
        <v>6</v>
      </c>
      <c r="N83" s="62" t="str">
        <f t="shared" si="4"/>
        <v>conforme</v>
      </c>
      <c r="O83" s="47">
        <v>1</v>
      </c>
      <c r="P83" s="47">
        <v>94.916666666666671</v>
      </c>
      <c r="Q83" s="47">
        <v>3</v>
      </c>
      <c r="R83" s="47">
        <v>85.5</v>
      </c>
      <c r="S83" s="47">
        <v>2</v>
      </c>
      <c r="T83" s="47">
        <v>84.166666666666671</v>
      </c>
      <c r="U83" s="47"/>
      <c r="V83" s="47"/>
      <c r="W83" s="47"/>
      <c r="X83" s="47"/>
      <c r="Y83" s="62" t="str">
        <f t="shared" si="5"/>
        <v>conforme</v>
      </c>
    </row>
    <row r="84" spans="1:25" x14ac:dyDescent="0.25">
      <c r="A84" s="47" t="s">
        <v>49</v>
      </c>
      <c r="B84" s="47" t="s">
        <v>57</v>
      </c>
      <c r="C84" s="71" t="s">
        <v>670</v>
      </c>
      <c r="D84" s="74" t="s">
        <v>907</v>
      </c>
      <c r="E84" s="49">
        <v>-29.019903015000001</v>
      </c>
      <c r="F84" s="49">
        <v>-50.733419470999998</v>
      </c>
      <c r="G84" s="50">
        <v>30240500077</v>
      </c>
      <c r="H84" s="50" t="s">
        <v>132</v>
      </c>
      <c r="I84" s="62" t="s">
        <v>671</v>
      </c>
      <c r="J84" s="68" t="str">
        <f>VLOOKUP(B84,'[2]BD-SIGEL'!$C:$D,2,FALSE)</f>
        <v>Operação</v>
      </c>
      <c r="K84" s="75" t="s">
        <v>884</v>
      </c>
      <c r="L84" s="69">
        <f t="shared" si="3"/>
        <v>4</v>
      </c>
      <c r="M84" s="47">
        <v>8</v>
      </c>
      <c r="N84" s="62" t="str">
        <f t="shared" si="4"/>
        <v>conforme</v>
      </c>
      <c r="O84" s="47">
        <v>1</v>
      </c>
      <c r="P84" s="47">
        <v>91.75</v>
      </c>
      <c r="Q84" s="47">
        <v>4</v>
      </c>
      <c r="R84" s="47">
        <v>91.6875</v>
      </c>
      <c r="S84" s="47">
        <v>3</v>
      </c>
      <c r="T84" s="47">
        <v>91.666666666666671</v>
      </c>
      <c r="U84" s="47"/>
      <c r="V84" s="47"/>
      <c r="W84" s="47"/>
      <c r="X84" s="47"/>
      <c r="Y84" s="62" t="str">
        <f t="shared" si="5"/>
        <v>conforme</v>
      </c>
    </row>
    <row r="85" spans="1:25" x14ac:dyDescent="0.25">
      <c r="A85" s="47" t="s">
        <v>49</v>
      </c>
      <c r="B85" s="47" t="s">
        <v>61</v>
      </c>
      <c r="C85" s="71" t="s">
        <v>672</v>
      </c>
      <c r="D85" s="74" t="s">
        <v>933</v>
      </c>
      <c r="E85" s="49">
        <v>-29.120277777777801</v>
      </c>
      <c r="F85" s="49">
        <v>-53.357500000000002</v>
      </c>
      <c r="G85" s="50">
        <v>31370500032</v>
      </c>
      <c r="H85" s="50" t="s">
        <v>132</v>
      </c>
      <c r="I85" s="62" t="s">
        <v>673</v>
      </c>
      <c r="J85" s="68" t="str">
        <f>VLOOKUP(B85,'[2]BD-SIGEL'!$C:$D,2,FALSE)</f>
        <v>Operação</v>
      </c>
      <c r="K85" s="75" t="s">
        <v>884</v>
      </c>
      <c r="L85" s="69">
        <f t="shared" si="3"/>
        <v>4</v>
      </c>
      <c r="M85" s="47">
        <v>10</v>
      </c>
      <c r="N85" s="62" t="str">
        <f t="shared" si="4"/>
        <v>conforme</v>
      </c>
      <c r="O85" s="47">
        <v>3</v>
      </c>
      <c r="P85" s="47">
        <v>96.222222222222229</v>
      </c>
      <c r="Q85" s="47">
        <v>4</v>
      </c>
      <c r="R85" s="47">
        <v>94.104166666666671</v>
      </c>
      <c r="S85" s="47">
        <v>3</v>
      </c>
      <c r="T85" s="47">
        <v>96.222222222222229</v>
      </c>
      <c r="U85" s="47"/>
      <c r="V85" s="47"/>
      <c r="W85" s="47"/>
      <c r="X85" s="47"/>
      <c r="Y85" s="62" t="str">
        <f t="shared" si="5"/>
        <v>conforme</v>
      </c>
    </row>
    <row r="86" spans="1:25" x14ac:dyDescent="0.25">
      <c r="A86" s="47" t="s">
        <v>49</v>
      </c>
      <c r="B86" s="47" t="s">
        <v>92</v>
      </c>
      <c r="C86" s="71" t="s">
        <v>674</v>
      </c>
      <c r="D86" s="74" t="s">
        <v>934</v>
      </c>
      <c r="E86" s="49">
        <v>-27.545277777777802</v>
      </c>
      <c r="F86" s="49">
        <v>-53.805277777777803</v>
      </c>
      <c r="G86" s="50">
        <v>31410500038</v>
      </c>
      <c r="H86" s="50" t="s">
        <v>132</v>
      </c>
      <c r="I86" s="62" t="s">
        <v>675</v>
      </c>
      <c r="J86" s="68" t="str">
        <f>VLOOKUP(B86,'[2]BD-SIGEL'!$C:$D,2,FALSE)</f>
        <v>Operação</v>
      </c>
      <c r="K86" s="75" t="s">
        <v>884</v>
      </c>
      <c r="L86" s="69">
        <f t="shared" si="3"/>
        <v>4</v>
      </c>
      <c r="M86" s="47">
        <v>4</v>
      </c>
      <c r="N86" s="62" t="str">
        <f t="shared" si="4"/>
        <v>conforme</v>
      </c>
      <c r="O86" s="47">
        <v>1</v>
      </c>
      <c r="P86" s="47">
        <v>97.333333333333329</v>
      </c>
      <c r="Q86" s="47">
        <v>2</v>
      </c>
      <c r="R86" s="47">
        <v>96.5</v>
      </c>
      <c r="S86" s="47">
        <v>1</v>
      </c>
      <c r="T86" s="47">
        <v>97.333333333333329</v>
      </c>
      <c r="U86" s="47"/>
      <c r="V86" s="47"/>
      <c r="W86" s="47"/>
      <c r="X86" s="47"/>
      <c r="Y86" s="62" t="str">
        <f t="shared" si="5"/>
        <v>conforme</v>
      </c>
    </row>
    <row r="87" spans="1:25" x14ac:dyDescent="0.25">
      <c r="A87" s="47" t="s">
        <v>49</v>
      </c>
      <c r="B87" s="47" t="s">
        <v>72</v>
      </c>
      <c r="C87" s="71" t="s">
        <v>676</v>
      </c>
      <c r="D87" s="74" t="s">
        <v>934</v>
      </c>
      <c r="E87" s="49">
        <v>-27.574999999999999</v>
      </c>
      <c r="F87" s="49">
        <v>-53.789722222222203</v>
      </c>
      <c r="G87" s="50">
        <v>31420500030</v>
      </c>
      <c r="H87" s="50" t="s">
        <v>132</v>
      </c>
      <c r="I87" s="62" t="s">
        <v>677</v>
      </c>
      <c r="J87" s="68" t="str">
        <f>VLOOKUP(B87,'[2]BD-SIGEL'!$C:$D,2,FALSE)</f>
        <v>Operação</v>
      </c>
      <c r="K87" s="75" t="s">
        <v>884</v>
      </c>
      <c r="L87" s="69">
        <f t="shared" si="3"/>
        <v>4</v>
      </c>
      <c r="M87" s="47">
        <v>0</v>
      </c>
      <c r="N87" s="62" t="str">
        <f t="shared" si="4"/>
        <v>não conforme</v>
      </c>
      <c r="O87" s="47"/>
      <c r="P87" s="47"/>
      <c r="Q87" s="47"/>
      <c r="R87" s="47"/>
      <c r="S87" s="47"/>
      <c r="T87" s="47"/>
      <c r="U87" s="47"/>
      <c r="V87" s="47"/>
      <c r="W87" s="47"/>
      <c r="X87" s="47"/>
      <c r="Y87" s="62" t="str">
        <f t="shared" si="5"/>
        <v xml:space="preserve"> </v>
      </c>
    </row>
    <row r="88" spans="1:25" x14ac:dyDescent="0.25">
      <c r="A88" s="47" t="s">
        <v>49</v>
      </c>
      <c r="B88" s="47" t="s">
        <v>678</v>
      </c>
      <c r="C88" s="71" t="s">
        <v>679</v>
      </c>
      <c r="D88" s="74" t="s">
        <v>935</v>
      </c>
      <c r="E88" s="49">
        <v>-27.87</v>
      </c>
      <c r="F88" s="49">
        <v>-54.698</v>
      </c>
      <c r="G88" s="50">
        <v>40380567112</v>
      </c>
      <c r="H88" s="50" t="s">
        <v>132</v>
      </c>
      <c r="I88" s="62" t="s">
        <v>680</v>
      </c>
      <c r="J88" s="68" t="e">
        <f>VLOOKUP(B88,'[2]BD-SIGEL'!$C:$D,2,FALSE)</f>
        <v>#N/A</v>
      </c>
      <c r="K88" s="77" t="s">
        <v>132</v>
      </c>
      <c r="L88" s="69">
        <f t="shared" si="3"/>
        <v>4</v>
      </c>
      <c r="M88" s="47">
        <v>0</v>
      </c>
      <c r="N88" s="62" t="str">
        <f t="shared" si="4"/>
        <v>não conforme</v>
      </c>
      <c r="O88" s="47"/>
      <c r="P88" s="47"/>
      <c r="Q88" s="47"/>
      <c r="R88" s="47"/>
      <c r="S88" s="47"/>
      <c r="T88" s="47"/>
      <c r="U88" s="47"/>
      <c r="V88" s="47"/>
      <c r="W88" s="47"/>
      <c r="X88" s="47"/>
      <c r="Y88" s="62" t="str">
        <f t="shared" si="5"/>
        <v xml:space="preserve"> </v>
      </c>
    </row>
    <row r="89" spans="1:25" x14ac:dyDescent="0.25">
      <c r="A89" s="47" t="s">
        <v>49</v>
      </c>
      <c r="B89" s="47" t="s">
        <v>404</v>
      </c>
      <c r="C89" s="71" t="s">
        <v>521</v>
      </c>
      <c r="D89" s="74" t="s">
        <v>887</v>
      </c>
      <c r="E89" s="49">
        <v>-28.351286000000002</v>
      </c>
      <c r="F89" s="49">
        <v>-52.213056000000002</v>
      </c>
      <c r="G89" s="50">
        <v>41730567106</v>
      </c>
      <c r="H89" s="50" t="s">
        <v>132</v>
      </c>
      <c r="I89" s="62" t="s">
        <v>681</v>
      </c>
      <c r="J89" s="68" t="str">
        <f>VLOOKUP(B89,'[2]BD-SIGEL'!$C:$D,2,FALSE)</f>
        <v>Operação</v>
      </c>
      <c r="K89" s="75" t="s">
        <v>884</v>
      </c>
      <c r="L89" s="69">
        <f t="shared" si="3"/>
        <v>4</v>
      </c>
      <c r="M89" s="47">
        <v>4</v>
      </c>
      <c r="N89" s="62" t="str">
        <f t="shared" si="4"/>
        <v>conforme</v>
      </c>
      <c r="O89" s="47">
        <v>1</v>
      </c>
      <c r="P89" s="47">
        <v>82.583333333333329</v>
      </c>
      <c r="Q89" s="47">
        <v>2</v>
      </c>
      <c r="R89" s="47">
        <v>41.291666666666664</v>
      </c>
      <c r="S89" s="47">
        <v>1</v>
      </c>
      <c r="T89" s="47">
        <v>0</v>
      </c>
      <c r="U89" s="47"/>
      <c r="V89" s="47"/>
      <c r="W89" s="47"/>
      <c r="X89" s="47"/>
      <c r="Y89" s="62" t="str">
        <f t="shared" si="5"/>
        <v>não conforme</v>
      </c>
    </row>
    <row r="90" spans="1:25" x14ac:dyDescent="0.25">
      <c r="A90" s="47" t="s">
        <v>49</v>
      </c>
      <c r="B90" s="47" t="s">
        <v>55</v>
      </c>
      <c r="C90" s="71" t="s">
        <v>682</v>
      </c>
      <c r="D90" s="74" t="s">
        <v>936</v>
      </c>
      <c r="E90" s="49">
        <v>-29.418989440400001</v>
      </c>
      <c r="F90" s="49">
        <v>-54.049158523099997</v>
      </c>
      <c r="G90" s="50">
        <v>44860567135</v>
      </c>
      <c r="H90" s="50" t="s">
        <v>132</v>
      </c>
      <c r="I90" s="62" t="s">
        <v>683</v>
      </c>
      <c r="J90" s="68" t="str">
        <f>VLOOKUP(B90,'[2]BD-SIGEL'!$C:$D,2,FALSE)</f>
        <v>Construção</v>
      </c>
      <c r="K90" s="75" t="s">
        <v>927</v>
      </c>
      <c r="L90" s="69">
        <f t="shared" si="3"/>
        <v>4</v>
      </c>
      <c r="M90" s="47">
        <v>0</v>
      </c>
      <c r="N90" s="62" t="str">
        <f t="shared" si="4"/>
        <v>não conforme</v>
      </c>
      <c r="O90" s="47"/>
      <c r="P90" s="47"/>
      <c r="Q90" s="47"/>
      <c r="R90" s="47"/>
      <c r="S90" s="47"/>
      <c r="T90" s="47"/>
      <c r="U90" s="47"/>
      <c r="V90" s="47"/>
      <c r="W90" s="47"/>
      <c r="X90" s="47"/>
      <c r="Y90" s="62" t="str">
        <f t="shared" si="5"/>
        <v xml:space="preserve"> </v>
      </c>
    </row>
    <row r="91" spans="1:25" x14ac:dyDescent="0.25">
      <c r="A91" s="47" t="s">
        <v>49</v>
      </c>
      <c r="B91" s="47" t="s">
        <v>81</v>
      </c>
      <c r="C91" s="71" t="s">
        <v>684</v>
      </c>
      <c r="D91" s="74" t="s">
        <v>937</v>
      </c>
      <c r="E91" s="49">
        <v>-29.4509303028</v>
      </c>
      <c r="F91" s="49">
        <v>-54.0927619952</v>
      </c>
      <c r="G91" s="50">
        <v>44880567130</v>
      </c>
      <c r="H91" s="50" t="s">
        <v>132</v>
      </c>
      <c r="I91" s="62" t="s">
        <v>685</v>
      </c>
      <c r="J91" s="68" t="str">
        <f>VLOOKUP(B91,'[2]BD-SIGEL'!$C:$D,2,FALSE)</f>
        <v>Construção</v>
      </c>
      <c r="K91" s="77" t="s">
        <v>132</v>
      </c>
      <c r="L91" s="69">
        <f t="shared" si="3"/>
        <v>4</v>
      </c>
      <c r="M91" s="47">
        <v>0</v>
      </c>
      <c r="N91" s="62" t="str">
        <f t="shared" si="4"/>
        <v>não conforme</v>
      </c>
      <c r="O91" s="47"/>
      <c r="P91" s="47"/>
      <c r="Q91" s="47"/>
      <c r="R91" s="47"/>
      <c r="S91" s="47"/>
      <c r="T91" s="47"/>
      <c r="U91" s="47"/>
      <c r="V91" s="47"/>
      <c r="W91" s="47"/>
      <c r="X91" s="47"/>
      <c r="Y91" s="62" t="str">
        <f t="shared" si="5"/>
        <v xml:space="preserve"> </v>
      </c>
    </row>
    <row r="92" spans="1:25" x14ac:dyDescent="0.25">
      <c r="A92" s="47" t="s">
        <v>49</v>
      </c>
      <c r="B92" s="47" t="s">
        <v>79</v>
      </c>
      <c r="C92" s="71" t="s">
        <v>686</v>
      </c>
      <c r="D92" s="74" t="s">
        <v>938</v>
      </c>
      <c r="E92" s="49">
        <v>-29.364166666666701</v>
      </c>
      <c r="F92" s="49">
        <v>-54.011666666666699</v>
      </c>
      <c r="G92" s="50">
        <v>44890567133</v>
      </c>
      <c r="H92" s="50" t="s">
        <v>132</v>
      </c>
      <c r="I92" s="62" t="s">
        <v>687</v>
      </c>
      <c r="J92" s="68" t="str">
        <f>VLOOKUP(B92,'[2]BD-SIGEL'!$C:$D,2,FALSE)</f>
        <v>Construção</v>
      </c>
      <c r="K92" s="75" t="s">
        <v>939</v>
      </c>
      <c r="L92" s="69">
        <f t="shared" si="3"/>
        <v>4</v>
      </c>
      <c r="M92" s="47">
        <v>0</v>
      </c>
      <c r="N92" s="62" t="str">
        <f t="shared" si="4"/>
        <v>não conforme</v>
      </c>
      <c r="O92" s="47"/>
      <c r="P92" s="47"/>
      <c r="Q92" s="47"/>
      <c r="R92" s="47"/>
      <c r="S92" s="47"/>
      <c r="T92" s="47"/>
      <c r="U92" s="47"/>
      <c r="V92" s="47"/>
      <c r="W92" s="47"/>
      <c r="X92" s="47"/>
      <c r="Y92" s="62" t="str">
        <f t="shared" si="5"/>
        <v xml:space="preserve"> </v>
      </c>
    </row>
    <row r="93" spans="1:25" x14ac:dyDescent="0.25">
      <c r="A93" s="47" t="s">
        <v>49</v>
      </c>
      <c r="B93" s="47" t="s">
        <v>58</v>
      </c>
      <c r="C93" s="71" t="s">
        <v>688</v>
      </c>
      <c r="D93" s="74" t="s">
        <v>940</v>
      </c>
      <c r="E93" s="49">
        <v>-28.958754839299999</v>
      </c>
      <c r="F93" s="49">
        <v>-51.765044193599998</v>
      </c>
      <c r="G93" s="50">
        <v>45130500003</v>
      </c>
      <c r="H93" s="50" t="s">
        <v>132</v>
      </c>
      <c r="I93" s="62" t="s">
        <v>689</v>
      </c>
      <c r="J93" s="68" t="str">
        <f>VLOOKUP(B93,'[2]BD-SIGEL'!$C:$D,2,FALSE)</f>
        <v>Operação</v>
      </c>
      <c r="K93" s="75" t="s">
        <v>884</v>
      </c>
      <c r="L93" s="69">
        <f t="shared" si="3"/>
        <v>4</v>
      </c>
      <c r="M93" s="47">
        <v>0</v>
      </c>
      <c r="N93" s="62" t="str">
        <f t="shared" si="4"/>
        <v>não conforme</v>
      </c>
      <c r="O93" s="47"/>
      <c r="P93" s="47"/>
      <c r="Q93" s="47"/>
      <c r="R93" s="47"/>
      <c r="S93" s="47"/>
      <c r="T93" s="47"/>
      <c r="U93" s="47"/>
      <c r="V93" s="47"/>
      <c r="W93" s="47"/>
      <c r="X93" s="47"/>
      <c r="Y93" s="62" t="str">
        <f t="shared" si="5"/>
        <v xml:space="preserve"> </v>
      </c>
    </row>
    <row r="94" spans="1:25" x14ac:dyDescent="0.25">
      <c r="A94" s="47" t="s">
        <v>49</v>
      </c>
      <c r="B94" s="47" t="s">
        <v>69</v>
      </c>
      <c r="C94" s="71" t="s">
        <v>690</v>
      </c>
      <c r="D94" s="74" t="s">
        <v>941</v>
      </c>
      <c r="E94" s="49">
        <v>-28.940698474400001</v>
      </c>
      <c r="F94" s="49">
        <v>-51.772268366699997</v>
      </c>
      <c r="G94" s="50">
        <v>45140500006</v>
      </c>
      <c r="H94" s="50" t="s">
        <v>132</v>
      </c>
      <c r="I94" s="62" t="s">
        <v>691</v>
      </c>
      <c r="J94" s="68" t="str">
        <f>VLOOKUP(B94,'[2]BD-SIGEL'!$C:$D,2,FALSE)</f>
        <v>Operação</v>
      </c>
      <c r="K94" s="75" t="s">
        <v>884</v>
      </c>
      <c r="L94" s="69">
        <f t="shared" si="3"/>
        <v>4</v>
      </c>
      <c r="M94" s="47">
        <v>0</v>
      </c>
      <c r="N94" s="62" t="str">
        <f t="shared" si="4"/>
        <v>não conforme</v>
      </c>
      <c r="O94" s="47"/>
      <c r="P94" s="47"/>
      <c r="Q94" s="47"/>
      <c r="R94" s="47"/>
      <c r="S94" s="47"/>
      <c r="T94" s="47"/>
      <c r="U94" s="47"/>
      <c r="V94" s="47"/>
      <c r="W94" s="47"/>
      <c r="X94" s="47"/>
      <c r="Y94" s="62" t="str">
        <f t="shared" si="5"/>
        <v xml:space="preserve"> </v>
      </c>
    </row>
    <row r="95" spans="1:25" x14ac:dyDescent="0.25">
      <c r="A95" s="47" t="s">
        <v>49</v>
      </c>
      <c r="B95" s="47" t="s">
        <v>87</v>
      </c>
      <c r="C95" s="71" t="s">
        <v>692</v>
      </c>
      <c r="D95" s="74" t="s">
        <v>942</v>
      </c>
      <c r="E95" s="49">
        <v>-27.747313563399999</v>
      </c>
      <c r="F95" s="49">
        <v>-54.6309096962</v>
      </c>
      <c r="G95" s="50">
        <v>45340567090</v>
      </c>
      <c r="H95" s="50" t="s">
        <v>132</v>
      </c>
      <c r="I95" s="62" t="s">
        <v>693</v>
      </c>
      <c r="J95" s="68" t="str">
        <f>VLOOKUP(B95,'[2]BD-SIGEL'!$C:$D,2,FALSE)</f>
        <v>Eixo Inventariado</v>
      </c>
      <c r="K95" s="77" t="s">
        <v>132</v>
      </c>
      <c r="L95" s="69">
        <f t="shared" si="3"/>
        <v>4</v>
      </c>
      <c r="M95" s="47">
        <v>0</v>
      </c>
      <c r="N95" s="62" t="str">
        <f t="shared" si="4"/>
        <v>não conforme</v>
      </c>
      <c r="O95" s="47"/>
      <c r="P95" s="47"/>
      <c r="Q95" s="47"/>
      <c r="R95" s="47"/>
      <c r="S95" s="47"/>
      <c r="T95" s="47"/>
      <c r="U95" s="47"/>
      <c r="V95" s="47"/>
      <c r="W95" s="47"/>
      <c r="X95" s="47"/>
      <c r="Y95" s="62" t="str">
        <f t="shared" si="5"/>
        <v xml:space="preserve"> </v>
      </c>
    </row>
    <row r="96" spans="1:25" x14ac:dyDescent="0.25">
      <c r="A96" s="47" t="s">
        <v>49</v>
      </c>
      <c r="B96" s="47" t="s">
        <v>694</v>
      </c>
      <c r="C96" s="71" t="s">
        <v>695</v>
      </c>
      <c r="D96" s="74" t="s">
        <v>943</v>
      </c>
      <c r="E96" s="49">
        <v>-29.062000000000001</v>
      </c>
      <c r="F96" s="49">
        <v>-52.65</v>
      </c>
      <c r="G96" s="50">
        <v>56760567099</v>
      </c>
      <c r="H96" s="50" t="s">
        <v>132</v>
      </c>
      <c r="I96" s="62" t="s">
        <v>696</v>
      </c>
      <c r="J96" s="68" t="e">
        <f>VLOOKUP(B96,'[2]BD-SIGEL'!$C:$D,2,FALSE)</f>
        <v>#N/A</v>
      </c>
      <c r="K96" s="77" t="s">
        <v>132</v>
      </c>
      <c r="L96" s="69">
        <f t="shared" si="3"/>
        <v>4</v>
      </c>
      <c r="M96" s="47">
        <v>0</v>
      </c>
      <c r="N96" s="62" t="str">
        <f t="shared" si="4"/>
        <v>não conforme</v>
      </c>
      <c r="O96" s="47"/>
      <c r="P96" s="47"/>
      <c r="Q96" s="47"/>
      <c r="R96" s="47"/>
      <c r="S96" s="47"/>
      <c r="T96" s="47"/>
      <c r="U96" s="47"/>
      <c r="V96" s="47"/>
      <c r="W96" s="47"/>
      <c r="X96" s="47"/>
      <c r="Y96" s="62" t="str">
        <f t="shared" si="5"/>
        <v xml:space="preserve"> </v>
      </c>
    </row>
    <row r="97" spans="1:25" x14ac:dyDescent="0.25">
      <c r="A97" s="47" t="s">
        <v>49</v>
      </c>
      <c r="B97" s="47" t="s">
        <v>85</v>
      </c>
      <c r="C97" s="71" t="s">
        <v>697</v>
      </c>
      <c r="D97" s="74" t="s">
        <v>944</v>
      </c>
      <c r="E97" s="49">
        <v>-28.614807019200001</v>
      </c>
      <c r="F97" s="49">
        <v>-51.4026625674</v>
      </c>
      <c r="G97" s="50">
        <v>60130500074</v>
      </c>
      <c r="H97" s="50" t="s">
        <v>132</v>
      </c>
      <c r="I97" s="62" t="s">
        <v>698</v>
      </c>
      <c r="J97" s="68" t="str">
        <f>VLOOKUP(B97,'[2]BD-SIGEL'!$C:$D,2,FALSE)</f>
        <v>Operação</v>
      </c>
      <c r="K97" s="75" t="s">
        <v>884</v>
      </c>
      <c r="L97" s="69">
        <f t="shared" si="3"/>
        <v>4</v>
      </c>
      <c r="M97" s="47">
        <v>4</v>
      </c>
      <c r="N97" s="62" t="str">
        <f t="shared" si="4"/>
        <v>conforme</v>
      </c>
      <c r="O97" s="47">
        <v>1</v>
      </c>
      <c r="P97" s="47">
        <v>58.916666666666664</v>
      </c>
      <c r="Q97" s="47">
        <v>2</v>
      </c>
      <c r="R97" s="47">
        <v>53.041666666666664</v>
      </c>
      <c r="S97" s="47">
        <v>1</v>
      </c>
      <c r="T97" s="47">
        <v>58.916666666666664</v>
      </c>
      <c r="U97" s="47"/>
      <c r="V97" s="47"/>
      <c r="W97" s="47"/>
      <c r="X97" s="47"/>
      <c r="Y97" s="62" t="str">
        <f t="shared" si="5"/>
        <v>não conforme</v>
      </c>
    </row>
    <row r="98" spans="1:25" x14ac:dyDescent="0.25">
      <c r="A98" s="47" t="s">
        <v>49</v>
      </c>
      <c r="B98" s="47" t="s">
        <v>37</v>
      </c>
      <c r="C98" s="71" t="s">
        <v>699</v>
      </c>
      <c r="D98" s="74" t="s">
        <v>945</v>
      </c>
      <c r="E98" s="49">
        <v>-27.781766852800001</v>
      </c>
      <c r="F98" s="49">
        <v>-54.373602718100003</v>
      </c>
      <c r="G98" s="50">
        <v>62840567081</v>
      </c>
      <c r="H98" s="50" t="s">
        <v>132</v>
      </c>
      <c r="I98" s="62" t="s">
        <v>700</v>
      </c>
      <c r="J98" s="68" t="str">
        <f>VLOOKUP(B98,'[2]BD-SIGEL'!$C:$D,2,FALSE)</f>
        <v>Operação</v>
      </c>
      <c r="K98" s="75" t="s">
        <v>884</v>
      </c>
      <c r="L98" s="69">
        <f t="shared" si="3"/>
        <v>4</v>
      </c>
      <c r="M98" s="47">
        <v>0</v>
      </c>
      <c r="N98" s="62" t="str">
        <f t="shared" si="4"/>
        <v>não conforme</v>
      </c>
      <c r="O98" s="47"/>
      <c r="P98" s="47"/>
      <c r="Q98" s="47"/>
      <c r="R98" s="47"/>
      <c r="S98" s="47"/>
      <c r="T98" s="47"/>
      <c r="U98" s="47"/>
      <c r="V98" s="47"/>
      <c r="W98" s="47"/>
      <c r="X98" s="47"/>
      <c r="Y98" s="62" t="str">
        <f t="shared" si="5"/>
        <v xml:space="preserve"> </v>
      </c>
    </row>
    <row r="99" spans="1:25" x14ac:dyDescent="0.25">
      <c r="A99" s="47" t="s">
        <v>49</v>
      </c>
      <c r="B99" s="47" t="s">
        <v>73</v>
      </c>
      <c r="C99" s="71" t="s">
        <v>701</v>
      </c>
      <c r="D99" s="74" t="s">
        <v>946</v>
      </c>
      <c r="E99" s="49">
        <v>-27.761713661000002</v>
      </c>
      <c r="F99" s="49">
        <v>-51.329059975900002</v>
      </c>
      <c r="G99" s="50">
        <v>63370500073</v>
      </c>
      <c r="H99" s="50" t="s">
        <v>132</v>
      </c>
      <c r="I99" s="62" t="s">
        <v>702</v>
      </c>
      <c r="J99" s="68" t="str">
        <f>VLOOKUP(B99,'[2]BD-SIGEL'!$C:$D,2,FALSE)</f>
        <v>Operação</v>
      </c>
      <c r="K99" s="75" t="s">
        <v>884</v>
      </c>
      <c r="L99" s="69">
        <f t="shared" si="3"/>
        <v>4</v>
      </c>
      <c r="M99" s="47">
        <v>0</v>
      </c>
      <c r="N99" s="62" t="str">
        <f t="shared" si="4"/>
        <v>não conforme</v>
      </c>
      <c r="O99" s="47"/>
      <c r="P99" s="47"/>
      <c r="Q99" s="47"/>
      <c r="R99" s="47"/>
      <c r="S99" s="47"/>
      <c r="T99" s="47"/>
      <c r="U99" s="47"/>
      <c r="V99" s="47"/>
      <c r="W99" s="47"/>
      <c r="X99" s="47"/>
      <c r="Y99" s="62" t="str">
        <f t="shared" si="5"/>
        <v xml:space="preserve"> </v>
      </c>
    </row>
    <row r="100" spans="1:25" x14ac:dyDescent="0.25">
      <c r="A100" s="47" t="s">
        <v>49</v>
      </c>
      <c r="B100" s="47" t="s">
        <v>703</v>
      </c>
      <c r="C100" s="71" t="s">
        <v>704</v>
      </c>
      <c r="D100" s="74" t="s">
        <v>947</v>
      </c>
      <c r="E100" s="49">
        <v>-30.788027799999998</v>
      </c>
      <c r="F100" s="49">
        <v>-52.628783300000002</v>
      </c>
      <c r="G100" s="50">
        <v>64280500056</v>
      </c>
      <c r="H100" s="50" t="s">
        <v>132</v>
      </c>
      <c r="I100" s="62" t="s">
        <v>705</v>
      </c>
      <c r="J100" s="68" t="e">
        <f>VLOOKUP(B100,'[2]BD-SIGEL'!$C:$D,2,FALSE)</f>
        <v>#N/A</v>
      </c>
      <c r="K100" s="75" t="s">
        <v>884</v>
      </c>
      <c r="L100" s="69">
        <f t="shared" si="3"/>
        <v>4</v>
      </c>
      <c r="M100" s="47">
        <v>0</v>
      </c>
      <c r="N100" s="62" t="str">
        <f t="shared" si="4"/>
        <v>não conforme</v>
      </c>
      <c r="O100" s="47"/>
      <c r="P100" s="47"/>
      <c r="Q100" s="47"/>
      <c r="R100" s="47"/>
      <c r="S100" s="47"/>
      <c r="T100" s="47"/>
      <c r="U100" s="47"/>
      <c r="V100" s="47"/>
      <c r="W100" s="47"/>
      <c r="X100" s="47"/>
      <c r="Y100" s="62" t="str">
        <f t="shared" si="5"/>
        <v xml:space="preserve"> </v>
      </c>
    </row>
    <row r="101" spans="1:25" x14ac:dyDescent="0.25">
      <c r="A101" s="47" t="s">
        <v>49</v>
      </c>
      <c r="B101" s="47" t="s">
        <v>31</v>
      </c>
      <c r="C101" s="71" t="s">
        <v>706</v>
      </c>
      <c r="D101" s="74" t="s">
        <v>948</v>
      </c>
      <c r="E101" s="49">
        <v>-27.35</v>
      </c>
      <c r="F101" s="49">
        <v>-52.766666666666701</v>
      </c>
      <c r="G101" s="50">
        <v>67650500017</v>
      </c>
      <c r="H101" s="50" t="s">
        <v>132</v>
      </c>
      <c r="I101" s="62" t="s">
        <v>707</v>
      </c>
      <c r="J101" s="68" t="str">
        <f>VLOOKUP(B101,'[2]BD-SIGEL'!$C:$D,2,FALSE)</f>
        <v>Operação</v>
      </c>
      <c r="K101" s="75" t="s">
        <v>884</v>
      </c>
      <c r="L101" s="69">
        <f t="shared" si="3"/>
        <v>4</v>
      </c>
      <c r="M101" s="47">
        <v>0</v>
      </c>
      <c r="N101" s="62" t="str">
        <f t="shared" si="4"/>
        <v>não conforme</v>
      </c>
      <c r="O101" s="47"/>
      <c r="P101" s="47"/>
      <c r="Q101" s="47"/>
      <c r="R101" s="47"/>
      <c r="S101" s="47"/>
      <c r="T101" s="47"/>
      <c r="U101" s="47"/>
      <c r="V101" s="47"/>
      <c r="W101" s="47"/>
      <c r="X101" s="47"/>
      <c r="Y101" s="62" t="str">
        <f t="shared" si="5"/>
        <v xml:space="preserve"> </v>
      </c>
    </row>
    <row r="102" spans="1:25" x14ac:dyDescent="0.25">
      <c r="A102" s="47" t="s">
        <v>49</v>
      </c>
      <c r="B102" s="47" t="s">
        <v>64</v>
      </c>
      <c r="C102" s="71"/>
      <c r="D102" s="74" t="s">
        <v>949</v>
      </c>
      <c r="E102" s="49">
        <v>-29.4722222222222</v>
      </c>
      <c r="F102" s="49">
        <v>-54.608333333333299</v>
      </c>
      <c r="G102" s="50">
        <v>67890500003</v>
      </c>
      <c r="H102" s="50" t="s">
        <v>132</v>
      </c>
      <c r="I102" s="62" t="s">
        <v>708</v>
      </c>
      <c r="J102" s="68" t="str">
        <f>VLOOKUP(B102,'[2]BD-SIGEL'!$C:$D,2,FALSE)</f>
        <v>Operação</v>
      </c>
      <c r="K102" s="75" t="s">
        <v>884</v>
      </c>
      <c r="L102" s="69">
        <f t="shared" si="3"/>
        <v>4</v>
      </c>
      <c r="M102" s="47">
        <v>0</v>
      </c>
      <c r="N102" s="62" t="str">
        <f t="shared" si="4"/>
        <v>não conforme</v>
      </c>
      <c r="O102" s="47"/>
      <c r="P102" s="47"/>
      <c r="Q102" s="47"/>
      <c r="R102" s="47"/>
      <c r="S102" s="47"/>
      <c r="T102" s="47"/>
      <c r="U102" s="47"/>
      <c r="V102" s="47"/>
      <c r="W102" s="47"/>
      <c r="X102" s="47"/>
      <c r="Y102" s="62" t="str">
        <f t="shared" si="5"/>
        <v xml:space="preserve"> </v>
      </c>
    </row>
    <row r="103" spans="1:25" x14ac:dyDescent="0.25">
      <c r="A103" s="47" t="s">
        <v>49</v>
      </c>
      <c r="B103" s="47" t="s">
        <v>709</v>
      </c>
      <c r="C103" s="71" t="s">
        <v>704</v>
      </c>
      <c r="D103" s="74" t="s">
        <v>947</v>
      </c>
      <c r="E103" s="49">
        <v>-30.31635</v>
      </c>
      <c r="F103" s="49">
        <v>-51.867179999999998</v>
      </c>
      <c r="G103" s="50">
        <v>74220500014</v>
      </c>
      <c r="H103" s="50" t="s">
        <v>132</v>
      </c>
      <c r="I103" s="62" t="s">
        <v>710</v>
      </c>
      <c r="J103" s="68" t="str">
        <f>VLOOKUP(B103,'[2]BD-SIGEL'!$C:$D,2,FALSE)</f>
        <v>Revogado</v>
      </c>
      <c r="K103" s="75" t="s">
        <v>884</v>
      </c>
      <c r="L103" s="69">
        <f t="shared" si="3"/>
        <v>4</v>
      </c>
      <c r="M103" s="47">
        <v>4</v>
      </c>
      <c r="N103" s="62" t="str">
        <f t="shared" si="4"/>
        <v>conforme</v>
      </c>
      <c r="O103" s="47">
        <v>1</v>
      </c>
      <c r="P103" s="47">
        <v>97</v>
      </c>
      <c r="Q103" s="47">
        <v>2</v>
      </c>
      <c r="R103" s="47">
        <v>97.375</v>
      </c>
      <c r="S103" s="47">
        <v>1</v>
      </c>
      <c r="T103" s="47">
        <v>97</v>
      </c>
      <c r="U103" s="47"/>
      <c r="V103" s="47"/>
      <c r="W103" s="47"/>
      <c r="X103" s="47"/>
      <c r="Y103" s="62" t="str">
        <f t="shared" si="5"/>
        <v>conforme</v>
      </c>
    </row>
    <row r="104" spans="1:25" x14ac:dyDescent="0.25">
      <c r="A104" s="47" t="s">
        <v>49</v>
      </c>
      <c r="B104" s="47" t="s">
        <v>711</v>
      </c>
      <c r="C104" s="71" t="s">
        <v>585</v>
      </c>
      <c r="D104" s="74" t="s">
        <v>950</v>
      </c>
      <c r="E104" s="49">
        <v>-27.8963</v>
      </c>
      <c r="F104" s="49">
        <v>-54.106299999999997</v>
      </c>
      <c r="G104" s="50">
        <v>74800500176</v>
      </c>
      <c r="H104" s="50" t="s">
        <v>132</v>
      </c>
      <c r="I104" s="62" t="s">
        <v>587</v>
      </c>
      <c r="J104" s="68" t="e">
        <f>VLOOKUP(B104,'[2]BD-SIGEL'!$C:$D,2,FALSE)</f>
        <v>#N/A</v>
      </c>
      <c r="K104" s="75" t="s">
        <v>951</v>
      </c>
      <c r="L104" s="69">
        <f t="shared" si="3"/>
        <v>4</v>
      </c>
      <c r="M104" s="47">
        <v>0</v>
      </c>
      <c r="N104" s="62" t="str">
        <f t="shared" si="4"/>
        <v>não conforme</v>
      </c>
      <c r="O104" s="47"/>
      <c r="P104" s="47"/>
      <c r="Q104" s="47"/>
      <c r="R104" s="47"/>
      <c r="S104" s="47"/>
      <c r="T104" s="47"/>
      <c r="U104" s="47"/>
      <c r="V104" s="47"/>
      <c r="W104" s="47"/>
      <c r="X104" s="47"/>
      <c r="Y104" s="62" t="str">
        <f t="shared" si="5"/>
        <v xml:space="preserve"> </v>
      </c>
    </row>
    <row r="105" spans="1:25" x14ac:dyDescent="0.25">
      <c r="A105" s="47" t="s">
        <v>49</v>
      </c>
      <c r="B105" s="47" t="s">
        <v>90</v>
      </c>
      <c r="C105" s="71" t="s">
        <v>712</v>
      </c>
      <c r="D105" s="74" t="s">
        <v>975</v>
      </c>
      <c r="E105" s="49">
        <v>-28.795555555555602</v>
      </c>
      <c r="F105" s="49">
        <v>-50.7297222222222</v>
      </c>
      <c r="G105" s="50">
        <v>74870500043</v>
      </c>
      <c r="H105" s="50" t="s">
        <v>132</v>
      </c>
      <c r="I105" s="62" t="s">
        <v>713</v>
      </c>
      <c r="J105" s="68" t="str">
        <f>VLOOKUP(B105,'[2]BD-SIGEL'!$C:$D,2,FALSE)</f>
        <v>Operação</v>
      </c>
      <c r="K105" s="75" t="s">
        <v>884</v>
      </c>
      <c r="L105" s="69">
        <f t="shared" si="3"/>
        <v>4</v>
      </c>
      <c r="M105" s="47">
        <v>0</v>
      </c>
      <c r="N105" s="62" t="str">
        <f t="shared" si="4"/>
        <v>não conforme</v>
      </c>
      <c r="O105" s="47"/>
      <c r="P105" s="47"/>
      <c r="Q105" s="47"/>
      <c r="R105" s="47"/>
      <c r="S105" s="47"/>
      <c r="T105" s="47"/>
      <c r="U105" s="47"/>
      <c r="V105" s="47"/>
      <c r="W105" s="47"/>
      <c r="X105" s="47"/>
      <c r="Y105" s="62" t="str">
        <f t="shared" si="5"/>
        <v xml:space="preserve"> </v>
      </c>
    </row>
    <row r="106" spans="1:25" x14ac:dyDescent="0.25">
      <c r="A106" s="47" t="s">
        <v>49</v>
      </c>
      <c r="B106" s="47" t="s">
        <v>714</v>
      </c>
      <c r="C106" s="71" t="s">
        <v>593</v>
      </c>
      <c r="D106" s="74" t="s">
        <v>914</v>
      </c>
      <c r="E106" s="49">
        <v>-28.103000000000002</v>
      </c>
      <c r="F106" s="49">
        <v>-53.015000000000001</v>
      </c>
      <c r="G106" s="50">
        <v>81970500170</v>
      </c>
      <c r="H106" s="50" t="s">
        <v>132</v>
      </c>
      <c r="I106" s="62" t="s">
        <v>595</v>
      </c>
      <c r="J106" s="68" t="e">
        <f>VLOOKUP(B106,'[2]BD-SIGEL'!$C:$D,2,FALSE)</f>
        <v>#N/A</v>
      </c>
      <c r="K106" s="75" t="s">
        <v>884</v>
      </c>
      <c r="L106" s="69">
        <f t="shared" si="3"/>
        <v>4</v>
      </c>
      <c r="M106" s="47">
        <v>0</v>
      </c>
      <c r="N106" s="62" t="str">
        <f t="shared" si="4"/>
        <v>não conforme</v>
      </c>
      <c r="O106" s="47"/>
      <c r="P106" s="47"/>
      <c r="Q106" s="47"/>
      <c r="R106" s="47"/>
      <c r="S106" s="47"/>
      <c r="T106" s="47"/>
      <c r="U106" s="47"/>
      <c r="V106" s="47"/>
      <c r="W106" s="47"/>
      <c r="X106" s="47"/>
      <c r="Y106" s="62" t="str">
        <f t="shared" si="5"/>
        <v xml:space="preserve"> </v>
      </c>
    </row>
    <row r="107" spans="1:25" x14ac:dyDescent="0.25">
      <c r="A107" s="47" t="s">
        <v>49</v>
      </c>
      <c r="B107" s="47" t="s">
        <v>715</v>
      </c>
      <c r="C107" s="71" t="s">
        <v>716</v>
      </c>
      <c r="D107" s="74" t="s">
        <v>952</v>
      </c>
      <c r="E107" s="49">
        <v>-28.809000000000001</v>
      </c>
      <c r="F107" s="49">
        <v>-51.735999999999997</v>
      </c>
      <c r="G107" s="50">
        <v>82360500174</v>
      </c>
      <c r="H107" s="50" t="s">
        <v>132</v>
      </c>
      <c r="I107" s="62" t="s">
        <v>582</v>
      </c>
      <c r="J107" s="68" t="e">
        <f>VLOOKUP(B107,'[2]BD-SIGEL'!$C:$D,2,FALSE)</f>
        <v>#N/A</v>
      </c>
      <c r="K107" s="75" t="s">
        <v>899</v>
      </c>
      <c r="L107" s="69">
        <f t="shared" si="3"/>
        <v>4</v>
      </c>
      <c r="M107" s="47">
        <v>0</v>
      </c>
      <c r="N107" s="62" t="str">
        <f t="shared" si="4"/>
        <v>não conforme</v>
      </c>
      <c r="O107" s="47"/>
      <c r="P107" s="47"/>
      <c r="Q107" s="47"/>
      <c r="R107" s="47"/>
      <c r="S107" s="47"/>
      <c r="T107" s="47"/>
      <c r="U107" s="47"/>
      <c r="V107" s="47"/>
      <c r="W107" s="47"/>
      <c r="X107" s="47"/>
      <c r="Y107" s="62" t="str">
        <f t="shared" si="5"/>
        <v xml:space="preserve"> </v>
      </c>
    </row>
    <row r="108" spans="1:25" x14ac:dyDescent="0.25">
      <c r="A108" s="47" t="s">
        <v>49</v>
      </c>
      <c r="B108" s="47" t="s">
        <v>717</v>
      </c>
      <c r="C108" s="71" t="s">
        <v>718</v>
      </c>
      <c r="D108" s="74" t="s">
        <v>953</v>
      </c>
      <c r="E108" s="49">
        <v>-28.7758</v>
      </c>
      <c r="F108" s="49">
        <v>-57.518329999999999</v>
      </c>
      <c r="G108" s="50">
        <v>84980500037</v>
      </c>
      <c r="H108" s="50" t="s">
        <v>132</v>
      </c>
      <c r="I108" s="62" t="s">
        <v>719</v>
      </c>
      <c r="J108" s="68" t="e">
        <f>VLOOKUP(B108,'[2]BD-SIGEL'!$C:$D,2,FALSE)</f>
        <v>#N/A</v>
      </c>
      <c r="K108" s="77" t="s">
        <v>132</v>
      </c>
      <c r="L108" s="69">
        <f t="shared" si="3"/>
        <v>4</v>
      </c>
      <c r="M108" s="47">
        <v>0</v>
      </c>
      <c r="N108" s="62" t="str">
        <f t="shared" si="4"/>
        <v>não conforme</v>
      </c>
      <c r="O108" s="47"/>
      <c r="P108" s="47"/>
      <c r="Q108" s="47"/>
      <c r="R108" s="47"/>
      <c r="S108" s="47"/>
      <c r="T108" s="47"/>
      <c r="U108" s="47"/>
      <c r="V108" s="47"/>
      <c r="W108" s="47"/>
      <c r="X108" s="47"/>
      <c r="Y108" s="62" t="str">
        <f t="shared" si="5"/>
        <v xml:space="preserve"> </v>
      </c>
    </row>
    <row r="109" spans="1:25" x14ac:dyDescent="0.25">
      <c r="A109" s="47" t="s">
        <v>49</v>
      </c>
      <c r="B109" s="47" t="s">
        <v>91</v>
      </c>
      <c r="C109" s="71" t="s">
        <v>720</v>
      </c>
      <c r="D109" s="74" t="s">
        <v>954</v>
      </c>
      <c r="E109" s="49">
        <v>-27.440657273900001</v>
      </c>
      <c r="F109" s="49">
        <v>-53.560574983800002</v>
      </c>
      <c r="G109" s="50">
        <v>86140500020</v>
      </c>
      <c r="H109" s="50" t="s">
        <v>132</v>
      </c>
      <c r="I109" s="62" t="s">
        <v>721</v>
      </c>
      <c r="J109" s="68" t="str">
        <f>VLOOKUP(B109,'[2]BD-SIGEL'!$C:$D,2,FALSE)</f>
        <v>Operação</v>
      </c>
      <c r="K109" s="75" t="s">
        <v>884</v>
      </c>
      <c r="L109" s="69">
        <f t="shared" si="3"/>
        <v>4</v>
      </c>
      <c r="M109" s="47">
        <v>0</v>
      </c>
      <c r="N109" s="62" t="str">
        <f t="shared" si="4"/>
        <v>não conforme</v>
      </c>
      <c r="O109" s="47"/>
      <c r="P109" s="47"/>
      <c r="Q109" s="47"/>
      <c r="R109" s="47"/>
      <c r="S109" s="47"/>
      <c r="T109" s="47"/>
      <c r="U109" s="47"/>
      <c r="V109" s="47"/>
      <c r="W109" s="47"/>
      <c r="X109" s="47"/>
      <c r="Y109" s="62" t="str">
        <f t="shared" si="5"/>
        <v xml:space="preserve"> </v>
      </c>
    </row>
    <row r="110" spans="1:25" x14ac:dyDescent="0.25">
      <c r="A110" s="47" t="s">
        <v>49</v>
      </c>
      <c r="B110" s="47" t="s">
        <v>106</v>
      </c>
      <c r="C110" s="71" t="s">
        <v>542</v>
      </c>
      <c r="D110" s="74" t="s">
        <v>896</v>
      </c>
      <c r="E110" s="49">
        <v>-27.738888888888901</v>
      </c>
      <c r="F110" s="49">
        <v>-54.413611111111102</v>
      </c>
      <c r="G110" s="50">
        <v>88370500010</v>
      </c>
      <c r="H110" s="50" t="s">
        <v>132</v>
      </c>
      <c r="I110" s="62" t="s">
        <v>722</v>
      </c>
      <c r="J110" s="68" t="str">
        <f>VLOOKUP(B110,'[2]BD-SIGEL'!$C:$D,2,FALSE)</f>
        <v>Eixo Inventariado</v>
      </c>
      <c r="K110" s="75" t="s">
        <v>884</v>
      </c>
      <c r="L110" s="69">
        <f t="shared" si="3"/>
        <v>4</v>
      </c>
      <c r="M110" s="47">
        <v>4</v>
      </c>
      <c r="N110" s="62" t="str">
        <f t="shared" si="4"/>
        <v>conforme</v>
      </c>
      <c r="O110" s="47">
        <v>1</v>
      </c>
      <c r="P110" s="47">
        <v>89.583333333333329</v>
      </c>
      <c r="Q110" s="47">
        <v>2</v>
      </c>
      <c r="R110" s="47">
        <v>94.625</v>
      </c>
      <c r="S110" s="47">
        <v>1</v>
      </c>
      <c r="T110" s="47">
        <v>89.583333333333329</v>
      </c>
      <c r="U110" s="47"/>
      <c r="V110" s="47"/>
      <c r="W110" s="47"/>
      <c r="X110" s="47"/>
      <c r="Y110" s="62" t="str">
        <f t="shared" si="5"/>
        <v>conforme</v>
      </c>
    </row>
    <row r="111" spans="1:25" x14ac:dyDescent="0.25">
      <c r="A111" s="47" t="s">
        <v>49</v>
      </c>
      <c r="B111" s="47" t="s">
        <v>75</v>
      </c>
      <c r="C111" s="71" t="s">
        <v>723</v>
      </c>
      <c r="D111" s="74" t="s">
        <v>955</v>
      </c>
      <c r="E111" s="49">
        <v>-27.636666666666699</v>
      </c>
      <c r="F111" s="49">
        <v>-51.49</v>
      </c>
      <c r="G111" s="50">
        <v>89050567081</v>
      </c>
      <c r="H111" s="50" t="s">
        <v>132</v>
      </c>
      <c r="I111" s="62" t="s">
        <v>724</v>
      </c>
      <c r="J111" s="68" t="str">
        <f>VLOOKUP(B111,'[2]BD-SIGEL'!$C:$D,2,FALSE)</f>
        <v>Operação</v>
      </c>
      <c r="K111" s="75" t="s">
        <v>884</v>
      </c>
      <c r="L111" s="69">
        <f t="shared" si="3"/>
        <v>4</v>
      </c>
      <c r="M111" s="47">
        <v>0</v>
      </c>
      <c r="N111" s="62" t="str">
        <f t="shared" si="4"/>
        <v>não conforme</v>
      </c>
      <c r="O111" s="47"/>
      <c r="P111" s="47"/>
      <c r="Q111" s="47"/>
      <c r="R111" s="47"/>
      <c r="S111" s="47"/>
      <c r="T111" s="47"/>
      <c r="U111" s="47"/>
      <c r="V111" s="47"/>
      <c r="W111" s="47"/>
      <c r="X111" s="47"/>
      <c r="Y111" s="62" t="str">
        <f t="shared" si="5"/>
        <v xml:space="preserve"> </v>
      </c>
    </row>
    <row r="112" spans="1:25" x14ac:dyDescent="0.25">
      <c r="A112" s="47" t="s">
        <v>49</v>
      </c>
      <c r="B112" s="47" t="s">
        <v>88</v>
      </c>
      <c r="C112" s="71" t="s">
        <v>725</v>
      </c>
      <c r="D112" s="74" t="s">
        <v>956</v>
      </c>
      <c r="E112" s="49">
        <v>-27.733333333333299</v>
      </c>
      <c r="F112" s="49">
        <v>-51.316666666666698</v>
      </c>
      <c r="G112" s="50">
        <v>95130500000</v>
      </c>
      <c r="H112" s="50" t="s">
        <v>132</v>
      </c>
      <c r="I112" s="62" t="s">
        <v>726</v>
      </c>
      <c r="J112" s="68" t="str">
        <f>VLOOKUP(B112,'[2]BD-SIGEL'!$C:$D,2,FALSE)</f>
        <v>Revogado</v>
      </c>
      <c r="K112" s="75" t="s">
        <v>884</v>
      </c>
      <c r="L112" s="69">
        <f t="shared" si="3"/>
        <v>4</v>
      </c>
      <c r="M112" s="47">
        <v>4</v>
      </c>
      <c r="N112" s="62" t="str">
        <f t="shared" si="4"/>
        <v>conforme</v>
      </c>
      <c r="O112" s="47">
        <v>1</v>
      </c>
      <c r="P112" s="47">
        <v>99</v>
      </c>
      <c r="Q112" s="47">
        <v>2</v>
      </c>
      <c r="R112" s="47">
        <v>98.916666666666671</v>
      </c>
      <c r="S112" s="47">
        <v>1</v>
      </c>
      <c r="T112" s="47">
        <v>98.833333333333329</v>
      </c>
      <c r="U112" s="47"/>
      <c r="V112" s="47"/>
      <c r="W112" s="47"/>
      <c r="X112" s="47"/>
      <c r="Y112" s="62" t="str">
        <f t="shared" si="5"/>
        <v>conforme</v>
      </c>
    </row>
    <row r="113" spans="1:25" x14ac:dyDescent="0.25">
      <c r="A113" s="47" t="s">
        <v>49</v>
      </c>
      <c r="B113" s="47" t="s">
        <v>15</v>
      </c>
      <c r="C113" s="71" t="s">
        <v>957</v>
      </c>
      <c r="D113" s="74" t="s">
        <v>917</v>
      </c>
      <c r="E113" s="49">
        <v>-28.174383299999999</v>
      </c>
      <c r="F113" s="49">
        <v>-53.018055599999997</v>
      </c>
      <c r="G113" s="50">
        <v>98670500020</v>
      </c>
      <c r="H113" s="50" t="s">
        <v>132</v>
      </c>
      <c r="I113" s="62" t="s">
        <v>727</v>
      </c>
      <c r="J113" s="68" t="e">
        <f>VLOOKUP(B113,'[2]BD-SIGEL'!$C:$D,2,FALSE)</f>
        <v>#N/A</v>
      </c>
      <c r="K113" s="75" t="s">
        <v>884</v>
      </c>
      <c r="L113" s="69">
        <f t="shared" si="3"/>
        <v>4</v>
      </c>
      <c r="M113" s="47">
        <v>0</v>
      </c>
      <c r="N113" s="62" t="str">
        <f t="shared" si="4"/>
        <v>não conforme</v>
      </c>
      <c r="O113" s="47"/>
      <c r="P113" s="47"/>
      <c r="Q113" s="47"/>
      <c r="R113" s="47"/>
      <c r="S113" s="47"/>
      <c r="T113" s="47"/>
      <c r="U113" s="47"/>
      <c r="V113" s="47"/>
      <c r="W113" s="47"/>
      <c r="X113" s="47"/>
      <c r="Y113" s="62" t="str">
        <f t="shared" si="5"/>
        <v xml:space="preserve"> </v>
      </c>
    </row>
    <row r="114" spans="1:25" x14ac:dyDescent="0.25">
      <c r="A114" s="47" t="s">
        <v>49</v>
      </c>
      <c r="B114" s="47" t="s">
        <v>97</v>
      </c>
      <c r="C114" s="71" t="s">
        <v>728</v>
      </c>
      <c r="D114" s="74" t="s">
        <v>958</v>
      </c>
      <c r="E114" s="49">
        <v>-27.61</v>
      </c>
      <c r="F114" s="49">
        <v>-51.75</v>
      </c>
      <c r="G114" s="50">
        <v>103470567091</v>
      </c>
      <c r="H114" s="50" t="s">
        <v>132</v>
      </c>
      <c r="I114" s="62" t="s">
        <v>729</v>
      </c>
      <c r="J114" s="68" t="e">
        <f>VLOOKUP(B114,'[2]BD-SIGEL'!$C:$D,2,FALSE)</f>
        <v>#N/A</v>
      </c>
      <c r="K114" s="75" t="s">
        <v>927</v>
      </c>
      <c r="L114" s="69">
        <f t="shared" si="3"/>
        <v>4</v>
      </c>
      <c r="M114" s="47">
        <v>0</v>
      </c>
      <c r="N114" s="62" t="str">
        <f t="shared" si="4"/>
        <v>não conforme</v>
      </c>
      <c r="O114" s="47"/>
      <c r="P114" s="47"/>
      <c r="Q114" s="47"/>
      <c r="R114" s="47"/>
      <c r="S114" s="47"/>
      <c r="T114" s="47"/>
      <c r="U114" s="47"/>
      <c r="V114" s="47"/>
      <c r="W114" s="47"/>
      <c r="X114" s="47"/>
      <c r="Y114" s="62" t="str">
        <f t="shared" si="5"/>
        <v xml:space="preserve"> </v>
      </c>
    </row>
    <row r="115" spans="1:25" x14ac:dyDescent="0.25">
      <c r="A115" s="47" t="s">
        <v>49</v>
      </c>
      <c r="B115" s="47" t="s">
        <v>22</v>
      </c>
      <c r="C115" s="71" t="s">
        <v>730</v>
      </c>
      <c r="D115" s="74" t="s">
        <v>959</v>
      </c>
      <c r="E115" s="49">
        <v>-29.24</v>
      </c>
      <c r="F115" s="49">
        <v>-51.1597222222222</v>
      </c>
      <c r="G115" s="50">
        <v>104730500038</v>
      </c>
      <c r="H115" s="50" t="s">
        <v>132</v>
      </c>
      <c r="I115" s="62" t="s">
        <v>731</v>
      </c>
      <c r="J115" s="68" t="str">
        <f>VLOOKUP(B115,'[2]BD-SIGEL'!$C:$D,2,FALSE)</f>
        <v>Operação</v>
      </c>
      <c r="K115" s="77" t="s">
        <v>132</v>
      </c>
      <c r="L115" s="69">
        <f t="shared" si="3"/>
        <v>4</v>
      </c>
      <c r="M115" s="47">
        <v>0</v>
      </c>
      <c r="N115" s="62" t="str">
        <f t="shared" si="4"/>
        <v>não conforme</v>
      </c>
      <c r="O115" s="47"/>
      <c r="P115" s="47"/>
      <c r="Q115" s="47"/>
      <c r="R115" s="47"/>
      <c r="S115" s="47"/>
      <c r="T115" s="47"/>
      <c r="U115" s="47"/>
      <c r="V115" s="47"/>
      <c r="W115" s="47"/>
      <c r="X115" s="47"/>
      <c r="Y115" s="62" t="str">
        <f t="shared" si="5"/>
        <v xml:space="preserve"> </v>
      </c>
    </row>
    <row r="116" spans="1:25" x14ac:dyDescent="0.25">
      <c r="A116" s="47" t="s">
        <v>49</v>
      </c>
      <c r="B116" s="47" t="s">
        <v>732</v>
      </c>
      <c r="C116" s="71" t="s">
        <v>608</v>
      </c>
      <c r="D116" s="74" t="s">
        <v>918</v>
      </c>
      <c r="E116" s="49">
        <v>-27.476299999999998</v>
      </c>
      <c r="F116" s="49">
        <v>-52.801110000000001</v>
      </c>
      <c r="G116" s="50">
        <v>116310567117</v>
      </c>
      <c r="H116" s="50" t="s">
        <v>132</v>
      </c>
      <c r="I116" s="62" t="s">
        <v>610</v>
      </c>
      <c r="J116" s="68" t="e">
        <f>VLOOKUP(B116,'[2]BD-SIGEL'!$C:$D,2,FALSE)</f>
        <v>#N/A</v>
      </c>
      <c r="K116" s="77" t="s">
        <v>132</v>
      </c>
      <c r="L116" s="69">
        <f t="shared" si="3"/>
        <v>4</v>
      </c>
      <c r="M116" s="47">
        <v>0</v>
      </c>
      <c r="N116" s="62" t="str">
        <f t="shared" si="4"/>
        <v>não conforme</v>
      </c>
      <c r="O116" s="47"/>
      <c r="P116" s="47"/>
      <c r="Q116" s="47"/>
      <c r="R116" s="47"/>
      <c r="S116" s="47"/>
      <c r="T116" s="47"/>
      <c r="U116" s="47"/>
      <c r="V116" s="47"/>
      <c r="W116" s="47"/>
      <c r="X116" s="47"/>
      <c r="Y116" s="62" t="str">
        <f t="shared" si="5"/>
        <v xml:space="preserve"> </v>
      </c>
    </row>
    <row r="117" spans="1:25" x14ac:dyDescent="0.25">
      <c r="A117" s="47" t="s">
        <v>49</v>
      </c>
      <c r="B117" s="47" t="s">
        <v>104</v>
      </c>
      <c r="C117" s="71" t="s">
        <v>733</v>
      </c>
      <c r="D117" s="74" t="s">
        <v>960</v>
      </c>
      <c r="E117" s="49">
        <v>-28.5616667</v>
      </c>
      <c r="F117" s="49">
        <v>-50.5625</v>
      </c>
      <c r="G117" s="50">
        <v>119260500027</v>
      </c>
      <c r="H117" s="50" t="s">
        <v>132</v>
      </c>
      <c r="I117" s="62" t="s">
        <v>734</v>
      </c>
      <c r="J117" s="68" t="str">
        <f>VLOOKUP(B117,'[2]BD-SIGEL'!$C:$D,2,FALSE)</f>
        <v>Operação</v>
      </c>
      <c r="K117" s="75" t="s">
        <v>961</v>
      </c>
      <c r="L117" s="69">
        <f t="shared" si="3"/>
        <v>4</v>
      </c>
      <c r="M117" s="47">
        <v>0</v>
      </c>
      <c r="N117" s="62" t="str">
        <f t="shared" si="4"/>
        <v>não conforme</v>
      </c>
      <c r="O117" s="47"/>
      <c r="P117" s="47"/>
      <c r="Q117" s="47"/>
      <c r="R117" s="47"/>
      <c r="S117" s="47"/>
      <c r="T117" s="47"/>
      <c r="U117" s="47"/>
      <c r="V117" s="47"/>
      <c r="W117" s="47"/>
      <c r="X117" s="47"/>
      <c r="Y117" s="62" t="str">
        <f t="shared" si="5"/>
        <v xml:space="preserve"> </v>
      </c>
    </row>
    <row r="118" spans="1:25" x14ac:dyDescent="0.25">
      <c r="A118" s="47" t="s">
        <v>49</v>
      </c>
      <c r="B118" s="47" t="s">
        <v>65</v>
      </c>
      <c r="C118" s="71" t="s">
        <v>646</v>
      </c>
      <c r="D118" s="74" t="s">
        <v>925</v>
      </c>
      <c r="E118" s="49">
        <v>-28.937922232599998</v>
      </c>
      <c r="F118" s="49">
        <v>-51.462524418699999</v>
      </c>
      <c r="G118" s="50">
        <v>125120500010</v>
      </c>
      <c r="H118" s="50" t="s">
        <v>132</v>
      </c>
      <c r="I118" s="62" t="s">
        <v>736</v>
      </c>
      <c r="J118" s="68" t="str">
        <f>VLOOKUP(B118,'[2]BD-SIGEL'!$C:$D,2,FALSE)</f>
        <v>Operação</v>
      </c>
      <c r="K118" s="75" t="s">
        <v>884</v>
      </c>
      <c r="L118" s="69">
        <f t="shared" si="3"/>
        <v>4</v>
      </c>
      <c r="M118" s="47">
        <v>4</v>
      </c>
      <c r="N118" s="62" t="str">
        <f t="shared" si="4"/>
        <v>conforme</v>
      </c>
      <c r="O118" s="47">
        <v>1</v>
      </c>
      <c r="P118" s="47">
        <v>88.583333333333329</v>
      </c>
      <c r="Q118" s="47">
        <v>2</v>
      </c>
      <c r="R118" s="47">
        <v>67.875</v>
      </c>
      <c r="S118" s="47">
        <v>1</v>
      </c>
      <c r="T118" s="47">
        <v>47.166666666666664</v>
      </c>
      <c r="U118" s="47"/>
      <c r="V118" s="47"/>
      <c r="W118" s="47"/>
      <c r="X118" s="47"/>
      <c r="Y118" s="62" t="str">
        <f t="shared" si="5"/>
        <v>não conforme</v>
      </c>
    </row>
    <row r="119" spans="1:25" x14ac:dyDescent="0.25">
      <c r="A119" s="47" t="s">
        <v>49</v>
      </c>
      <c r="B119" s="47" t="s">
        <v>78</v>
      </c>
      <c r="C119" s="71" t="s">
        <v>737</v>
      </c>
      <c r="D119" s="74" t="s">
        <v>962</v>
      </c>
      <c r="E119" s="49">
        <v>-28.8</v>
      </c>
      <c r="F119" s="49">
        <v>-50.6</v>
      </c>
      <c r="G119" s="50">
        <v>129870500010</v>
      </c>
      <c r="H119" s="50" t="s">
        <v>132</v>
      </c>
      <c r="I119" s="62" t="s">
        <v>738</v>
      </c>
      <c r="J119" s="68" t="str">
        <f>VLOOKUP(B119,'[2]BD-SIGEL'!$C:$D,2,FALSE)</f>
        <v>Operação</v>
      </c>
      <c r="K119" s="75" t="s">
        <v>884</v>
      </c>
      <c r="L119" s="69">
        <f t="shared" si="3"/>
        <v>4</v>
      </c>
      <c r="M119" s="47">
        <v>0</v>
      </c>
      <c r="N119" s="62" t="str">
        <f t="shared" si="4"/>
        <v>não conforme</v>
      </c>
      <c r="O119" s="47"/>
      <c r="P119" s="47"/>
      <c r="Q119" s="47"/>
      <c r="R119" s="47"/>
      <c r="S119" s="47"/>
      <c r="T119" s="47"/>
      <c r="U119" s="47"/>
      <c r="V119" s="47"/>
      <c r="W119" s="47"/>
      <c r="X119" s="47"/>
      <c r="Y119" s="62" t="str">
        <f t="shared" si="5"/>
        <v xml:space="preserve"> </v>
      </c>
    </row>
    <row r="120" spans="1:25" x14ac:dyDescent="0.25">
      <c r="A120" s="47" t="s">
        <v>49</v>
      </c>
      <c r="B120" s="47" t="s">
        <v>60</v>
      </c>
      <c r="C120" s="71" t="s">
        <v>646</v>
      </c>
      <c r="D120" s="74" t="s">
        <v>925</v>
      </c>
      <c r="E120" s="49">
        <v>-28.892080467</v>
      </c>
      <c r="F120" s="49">
        <v>-51.4569673954</v>
      </c>
      <c r="G120" s="50">
        <v>130090500014</v>
      </c>
      <c r="H120" s="50" t="s">
        <v>132</v>
      </c>
      <c r="I120" s="62" t="s">
        <v>739</v>
      </c>
      <c r="J120" s="68" t="str">
        <f>VLOOKUP(B120,'[2]BD-SIGEL'!$C:$D,2,FALSE)</f>
        <v>Operação</v>
      </c>
      <c r="K120" s="75" t="s">
        <v>884</v>
      </c>
      <c r="L120" s="69">
        <f t="shared" si="3"/>
        <v>4</v>
      </c>
      <c r="M120" s="47">
        <v>10</v>
      </c>
      <c r="N120" s="62" t="str">
        <f t="shared" si="4"/>
        <v>conforme</v>
      </c>
      <c r="O120" s="47">
        <v>3</v>
      </c>
      <c r="P120" s="47">
        <v>85.583333333333329</v>
      </c>
      <c r="Q120" s="47">
        <v>4</v>
      </c>
      <c r="R120" s="47">
        <v>88.333333333333329</v>
      </c>
      <c r="S120" s="47">
        <v>3</v>
      </c>
      <c r="T120" s="47">
        <v>87.861111111111114</v>
      </c>
      <c r="U120" s="47"/>
      <c r="V120" s="47"/>
      <c r="W120" s="47"/>
      <c r="X120" s="47"/>
      <c r="Y120" s="62" t="str">
        <f t="shared" si="5"/>
        <v>conforme</v>
      </c>
    </row>
    <row r="121" spans="1:25" x14ac:dyDescent="0.25">
      <c r="A121" s="47" t="s">
        <v>49</v>
      </c>
      <c r="B121" s="47" t="s">
        <v>740</v>
      </c>
      <c r="C121" s="71" t="s">
        <v>646</v>
      </c>
      <c r="D121" s="74" t="s">
        <v>925</v>
      </c>
      <c r="E121" s="49">
        <v>-27.604700000000001</v>
      </c>
      <c r="F121" s="49">
        <v>-52.648000000000003</v>
      </c>
      <c r="G121" s="50">
        <v>130100500011</v>
      </c>
      <c r="H121" s="50" t="s">
        <v>132</v>
      </c>
      <c r="I121" s="62" t="s">
        <v>741</v>
      </c>
      <c r="J121" s="68" t="str">
        <f>VLOOKUP(B121,'[2]BD-SIGEL'!$C:$D,2,FALSE)</f>
        <v>Eixo Inventariado</v>
      </c>
      <c r="K121" s="77" t="s">
        <v>132</v>
      </c>
      <c r="L121" s="69">
        <f t="shared" si="3"/>
        <v>4</v>
      </c>
      <c r="M121" s="47">
        <v>0</v>
      </c>
      <c r="N121" s="62" t="str">
        <f t="shared" si="4"/>
        <v>não conforme</v>
      </c>
      <c r="O121" s="47"/>
      <c r="P121" s="47"/>
      <c r="Q121" s="47"/>
      <c r="R121" s="47"/>
      <c r="S121" s="47"/>
      <c r="T121" s="47"/>
      <c r="U121" s="47"/>
      <c r="V121" s="47"/>
      <c r="W121" s="47"/>
      <c r="X121" s="47"/>
      <c r="Y121" s="62" t="str">
        <f t="shared" si="5"/>
        <v xml:space="preserve"> </v>
      </c>
    </row>
    <row r="122" spans="1:25" x14ac:dyDescent="0.25">
      <c r="A122" s="47" t="s">
        <v>49</v>
      </c>
      <c r="B122" s="47" t="s">
        <v>86</v>
      </c>
      <c r="C122" s="71" t="s">
        <v>742</v>
      </c>
      <c r="D122" s="74" t="s">
        <v>963</v>
      </c>
      <c r="E122" s="49">
        <v>-27.8402777777778</v>
      </c>
      <c r="F122" s="49">
        <v>-54.553333333333299</v>
      </c>
      <c r="G122" s="50">
        <v>131630567081</v>
      </c>
      <c r="H122" s="50" t="s">
        <v>132</v>
      </c>
      <c r="I122" s="62" t="s">
        <v>743</v>
      </c>
      <c r="J122" s="68" t="e">
        <f>VLOOKUP(B122,'[2]BD-SIGEL'!$C:$D,2,FALSE)</f>
        <v>#N/A</v>
      </c>
      <c r="K122" s="77" t="s">
        <v>132</v>
      </c>
      <c r="L122" s="69">
        <f t="shared" si="3"/>
        <v>4</v>
      </c>
      <c r="M122" s="47">
        <v>0</v>
      </c>
      <c r="N122" s="62" t="str">
        <f t="shared" si="4"/>
        <v>não conforme</v>
      </c>
      <c r="O122" s="47"/>
      <c r="P122" s="47"/>
      <c r="Q122" s="47"/>
      <c r="R122" s="47"/>
      <c r="S122" s="47"/>
      <c r="T122" s="47"/>
      <c r="U122" s="47"/>
      <c r="V122" s="47"/>
      <c r="W122" s="47"/>
      <c r="X122" s="47"/>
      <c r="Y122" s="62" t="str">
        <f t="shared" si="5"/>
        <v xml:space="preserve"> </v>
      </c>
    </row>
    <row r="123" spans="1:25" x14ac:dyDescent="0.25">
      <c r="A123" s="47" t="s">
        <v>49</v>
      </c>
      <c r="B123" s="47" t="s">
        <v>62</v>
      </c>
      <c r="C123" s="71" t="s">
        <v>744</v>
      </c>
      <c r="D123" s="74" t="s">
        <v>964</v>
      </c>
      <c r="E123" s="49">
        <v>-29.126212483500002</v>
      </c>
      <c r="F123" s="49">
        <v>-53.318351008199997</v>
      </c>
      <c r="G123" s="50">
        <v>133730500040</v>
      </c>
      <c r="H123" s="50" t="s">
        <v>132</v>
      </c>
      <c r="I123" s="62" t="s">
        <v>745</v>
      </c>
      <c r="J123" s="68" t="str">
        <f>VLOOKUP(B123,'[2]BD-SIGEL'!$C:$D,2,FALSE)</f>
        <v>Operação</v>
      </c>
      <c r="K123" s="75" t="s">
        <v>884</v>
      </c>
      <c r="L123" s="69">
        <f t="shared" si="3"/>
        <v>4</v>
      </c>
      <c r="M123" s="47">
        <v>4</v>
      </c>
      <c r="N123" s="62" t="str">
        <f t="shared" si="4"/>
        <v>conforme</v>
      </c>
      <c r="O123" s="47">
        <v>1</v>
      </c>
      <c r="P123" s="47">
        <v>87.75</v>
      </c>
      <c r="Q123" s="47">
        <v>2</v>
      </c>
      <c r="R123" s="47">
        <v>91.958333333333329</v>
      </c>
      <c r="S123" s="47">
        <v>1</v>
      </c>
      <c r="T123" s="47">
        <v>87.75</v>
      </c>
      <c r="U123" s="47"/>
      <c r="V123" s="47"/>
      <c r="W123" s="47"/>
      <c r="X123" s="47"/>
      <c r="Y123" s="62" t="str">
        <f t="shared" si="5"/>
        <v>conforme</v>
      </c>
    </row>
    <row r="124" spans="1:25" x14ac:dyDescent="0.25">
      <c r="A124" s="47" t="s">
        <v>49</v>
      </c>
      <c r="B124" s="47" t="s">
        <v>746</v>
      </c>
      <c r="C124" s="71" t="s">
        <v>617</v>
      </c>
      <c r="D124" s="74" t="s">
        <v>919</v>
      </c>
      <c r="E124" s="49">
        <v>-28.229399999999998</v>
      </c>
      <c r="F124" s="49">
        <v>-53.741379999999999</v>
      </c>
      <c r="G124" s="50">
        <v>134790500141</v>
      </c>
      <c r="H124" s="50" t="s">
        <v>132</v>
      </c>
      <c r="I124" s="62" t="s">
        <v>619</v>
      </c>
      <c r="J124" s="68" t="e">
        <f>VLOOKUP(B124,'[2]BD-SIGEL'!$C:$D,2,FALSE)</f>
        <v>#N/A</v>
      </c>
      <c r="K124" s="77" t="s">
        <v>132</v>
      </c>
      <c r="L124" s="69">
        <f t="shared" si="3"/>
        <v>4</v>
      </c>
      <c r="M124" s="47">
        <v>0</v>
      </c>
      <c r="N124" s="62" t="str">
        <f t="shared" si="4"/>
        <v>não conforme</v>
      </c>
      <c r="O124" s="47"/>
      <c r="P124" s="47"/>
      <c r="Q124" s="47"/>
      <c r="R124" s="47"/>
      <c r="S124" s="47"/>
      <c r="T124" s="47"/>
      <c r="U124" s="47"/>
      <c r="V124" s="47"/>
      <c r="W124" s="47"/>
      <c r="X124" s="47"/>
      <c r="Y124" s="62" t="str">
        <f t="shared" si="5"/>
        <v xml:space="preserve"> </v>
      </c>
    </row>
    <row r="125" spans="1:25" x14ac:dyDescent="0.25">
      <c r="A125" s="47" t="s">
        <v>49</v>
      </c>
      <c r="B125" s="47" t="s">
        <v>66</v>
      </c>
      <c r="C125" s="71" t="s">
        <v>747</v>
      </c>
      <c r="D125" s="74" t="s">
        <v>965</v>
      </c>
      <c r="E125" s="49">
        <v>-28.56344056</v>
      </c>
      <c r="F125" s="49">
        <v>-51.407783452899999</v>
      </c>
      <c r="G125" s="50">
        <v>136200567109</v>
      </c>
      <c r="H125" s="50" t="s">
        <v>132</v>
      </c>
      <c r="I125" s="62" t="s">
        <v>748</v>
      </c>
      <c r="J125" s="68" t="str">
        <f>VLOOKUP(B125,'[2]BD-SIGEL'!$C:$D,2,FALSE)</f>
        <v>Operação</v>
      </c>
      <c r="K125" s="75" t="s">
        <v>961</v>
      </c>
      <c r="L125" s="69">
        <f t="shared" si="3"/>
        <v>4</v>
      </c>
      <c r="M125" s="47">
        <v>0</v>
      </c>
      <c r="N125" s="62" t="str">
        <f t="shared" si="4"/>
        <v>não conforme</v>
      </c>
      <c r="O125" s="47"/>
      <c r="P125" s="47"/>
      <c r="Q125" s="47"/>
      <c r="R125" s="47"/>
      <c r="S125" s="47"/>
      <c r="T125" s="47"/>
      <c r="U125" s="47"/>
      <c r="V125" s="47"/>
      <c r="W125" s="47"/>
      <c r="X125" s="47"/>
      <c r="Y125" s="62" t="str">
        <f t="shared" si="5"/>
        <v xml:space="preserve"> </v>
      </c>
    </row>
    <row r="126" spans="1:25" x14ac:dyDescent="0.25">
      <c r="A126" s="47" t="s">
        <v>49</v>
      </c>
      <c r="B126" s="47" t="s">
        <v>59</v>
      </c>
      <c r="C126" s="71" t="s">
        <v>749</v>
      </c>
      <c r="D126" s="74" t="s">
        <v>966</v>
      </c>
      <c r="E126" s="49">
        <v>-28.9807184617</v>
      </c>
      <c r="F126" s="49">
        <v>-50.7818065254</v>
      </c>
      <c r="G126" s="50">
        <v>138350500022</v>
      </c>
      <c r="H126" s="50" t="s">
        <v>132</v>
      </c>
      <c r="I126" s="62" t="s">
        <v>750</v>
      </c>
      <c r="J126" s="68" t="str">
        <f>VLOOKUP(B126,'[2]BD-SIGEL'!$C:$D,2,FALSE)</f>
        <v>Operação</v>
      </c>
      <c r="K126" s="75" t="s">
        <v>884</v>
      </c>
      <c r="L126" s="69">
        <f t="shared" si="3"/>
        <v>4</v>
      </c>
      <c r="M126" s="47">
        <v>4</v>
      </c>
      <c r="N126" s="62" t="str">
        <f t="shared" si="4"/>
        <v>conforme</v>
      </c>
      <c r="O126" s="47">
        <v>1</v>
      </c>
      <c r="P126" s="47">
        <v>17.083333333333332</v>
      </c>
      <c r="Q126" s="47">
        <v>2</v>
      </c>
      <c r="R126" s="47">
        <v>47.625</v>
      </c>
      <c r="S126" s="47">
        <v>1</v>
      </c>
      <c r="T126" s="47">
        <v>78.166666666666671</v>
      </c>
      <c r="U126" s="47"/>
      <c r="V126" s="47"/>
      <c r="W126" s="47"/>
      <c r="X126" s="47"/>
      <c r="Y126" s="62" t="str">
        <f t="shared" si="5"/>
        <v>não conforme</v>
      </c>
    </row>
    <row r="127" spans="1:25" x14ac:dyDescent="0.25">
      <c r="A127" s="47" t="s">
        <v>49</v>
      </c>
      <c r="B127" s="47" t="s">
        <v>76</v>
      </c>
      <c r="C127" s="71" t="s">
        <v>751</v>
      </c>
      <c r="D127" s="74" t="s">
        <v>967</v>
      </c>
      <c r="E127" s="49">
        <v>-28.9026166869</v>
      </c>
      <c r="F127" s="49">
        <v>-50.811941961000002</v>
      </c>
      <c r="G127" s="50">
        <v>138360500025</v>
      </c>
      <c r="H127" s="50" t="s">
        <v>132</v>
      </c>
      <c r="I127" s="62" t="s">
        <v>752</v>
      </c>
      <c r="J127" s="68" t="str">
        <f>VLOOKUP(B127,'[2]BD-SIGEL'!$C:$D,2,FALSE)</f>
        <v>Operação</v>
      </c>
      <c r="K127" s="75" t="s">
        <v>884</v>
      </c>
      <c r="L127" s="69">
        <f t="shared" si="3"/>
        <v>4</v>
      </c>
      <c r="M127" s="47">
        <v>4</v>
      </c>
      <c r="N127" s="62" t="str">
        <f t="shared" si="4"/>
        <v>conforme</v>
      </c>
      <c r="O127" s="47">
        <v>1</v>
      </c>
      <c r="P127" s="47">
        <v>45.833333333333336</v>
      </c>
      <c r="Q127" s="47">
        <v>2</v>
      </c>
      <c r="R127" s="47">
        <v>46.166666666666664</v>
      </c>
      <c r="S127" s="47">
        <v>1</v>
      </c>
      <c r="T127" s="47">
        <v>46.5</v>
      </c>
      <c r="U127" s="47"/>
      <c r="V127" s="47"/>
      <c r="W127" s="47"/>
      <c r="X127" s="47"/>
      <c r="Y127" s="62" t="str">
        <f t="shared" si="5"/>
        <v>não conforme</v>
      </c>
    </row>
    <row r="128" spans="1:25" x14ac:dyDescent="0.25">
      <c r="A128" s="47" t="s">
        <v>49</v>
      </c>
      <c r="B128" s="47" t="s">
        <v>753</v>
      </c>
      <c r="C128" s="71" t="s">
        <v>754</v>
      </c>
      <c r="D128" s="74" t="s">
        <v>968</v>
      </c>
      <c r="E128" s="49">
        <v>-29.454160000000002</v>
      </c>
      <c r="F128" s="49">
        <v>-51.706600000000002</v>
      </c>
      <c r="G128" s="50">
        <v>138690500150</v>
      </c>
      <c r="H128" s="50" t="s">
        <v>132</v>
      </c>
      <c r="I128" s="62" t="s">
        <v>755</v>
      </c>
      <c r="J128" s="68" t="e">
        <f>VLOOKUP(B128,'[2]BD-SIGEL'!$C:$D,2,FALSE)</f>
        <v>#N/A</v>
      </c>
      <c r="K128" s="75" t="s">
        <v>969</v>
      </c>
      <c r="L128" s="69">
        <f t="shared" si="3"/>
        <v>4</v>
      </c>
      <c r="M128" s="47">
        <v>0</v>
      </c>
      <c r="N128" s="62" t="str">
        <f t="shared" si="4"/>
        <v>não conforme</v>
      </c>
      <c r="O128" s="47"/>
      <c r="P128" s="47"/>
      <c r="Q128" s="47"/>
      <c r="R128" s="47"/>
      <c r="S128" s="47"/>
      <c r="T128" s="47"/>
      <c r="U128" s="47"/>
      <c r="V128" s="47"/>
      <c r="W128" s="47"/>
      <c r="X128" s="47"/>
      <c r="Y128" s="62" t="str">
        <f t="shared" si="5"/>
        <v xml:space="preserve"> </v>
      </c>
    </row>
    <row r="129" spans="1:25" x14ac:dyDescent="0.25">
      <c r="A129" s="47" t="s">
        <v>49</v>
      </c>
      <c r="B129" s="47" t="s">
        <v>39</v>
      </c>
      <c r="C129" s="71" t="s">
        <v>756</v>
      </c>
      <c r="D129" s="74" t="s">
        <v>970</v>
      </c>
      <c r="E129" s="49">
        <v>-27.501499553999999</v>
      </c>
      <c r="F129" s="49">
        <v>-52.809805822199998</v>
      </c>
      <c r="G129" s="50">
        <v>143460500031</v>
      </c>
      <c r="H129" s="50" t="s">
        <v>132</v>
      </c>
      <c r="I129" s="62" t="s">
        <v>757</v>
      </c>
      <c r="J129" s="68" t="str">
        <f>VLOOKUP(B129,'[2]BD-SIGEL'!$C:$D,2,FALSE)</f>
        <v>Operação</v>
      </c>
      <c r="K129" s="75" t="s">
        <v>884</v>
      </c>
      <c r="L129" s="69">
        <f t="shared" si="3"/>
        <v>4</v>
      </c>
      <c r="M129" s="47">
        <v>0</v>
      </c>
      <c r="N129" s="62" t="str">
        <f t="shared" si="4"/>
        <v>não conforme</v>
      </c>
      <c r="O129" s="47"/>
      <c r="P129" s="47"/>
      <c r="Q129" s="47"/>
      <c r="R129" s="47"/>
      <c r="S129" s="47"/>
      <c r="T129" s="47"/>
      <c r="U129" s="47"/>
      <c r="V129" s="47"/>
      <c r="W129" s="47"/>
      <c r="X129" s="47"/>
      <c r="Y129" s="62" t="str">
        <f t="shared" si="5"/>
        <v xml:space="preserve"> </v>
      </c>
    </row>
    <row r="130" spans="1:25" x14ac:dyDescent="0.25">
      <c r="A130" s="47" t="s">
        <v>49</v>
      </c>
      <c r="B130" s="47" t="s">
        <v>80</v>
      </c>
      <c r="C130" s="71" t="s">
        <v>646</v>
      </c>
      <c r="D130" s="74" t="s">
        <v>925</v>
      </c>
      <c r="E130" s="49">
        <v>-28.8004126901</v>
      </c>
      <c r="F130" s="49">
        <v>-50.416645748400001</v>
      </c>
      <c r="G130" s="50">
        <v>150150500010</v>
      </c>
      <c r="H130" s="50" t="s">
        <v>132</v>
      </c>
      <c r="I130" s="62" t="s">
        <v>758</v>
      </c>
      <c r="J130" s="68" t="str">
        <f>VLOOKUP(B130,'[2]BD-SIGEL'!$C:$D,2,FALSE)</f>
        <v>PB Aprovado</v>
      </c>
      <c r="K130" s="77" t="s">
        <v>132</v>
      </c>
      <c r="L130" s="69">
        <f t="shared" ref="L130:L179" si="6">IF(A130="CGH",1,4)</f>
        <v>4</v>
      </c>
      <c r="M130" s="47">
        <v>0</v>
      </c>
      <c r="N130" s="62" t="str">
        <f t="shared" ref="N130:N179" si="7">IF(M130&gt;=L130,"conforme","não conforme")</f>
        <v>não conforme</v>
      </c>
      <c r="O130" s="47"/>
      <c r="P130" s="47"/>
      <c r="Q130" s="47"/>
      <c r="R130" s="47"/>
      <c r="S130" s="47"/>
      <c r="T130" s="47"/>
      <c r="U130" s="47"/>
      <c r="V130" s="47"/>
      <c r="W130" s="47"/>
      <c r="X130" s="47"/>
      <c r="Y130" s="62" t="str">
        <f t="shared" ref="Y130:Y179" si="8">IFERROR(IF(AVERAGE(P130,R130,T130,V130,X130)&gt;=80,"conforme","não conforme")," ")</f>
        <v xml:space="preserve"> </v>
      </c>
    </row>
    <row r="131" spans="1:25" x14ac:dyDescent="0.25">
      <c r="A131" s="47" t="s">
        <v>49</v>
      </c>
      <c r="B131" s="47" t="s">
        <v>56</v>
      </c>
      <c r="C131" s="71" t="s">
        <v>674</v>
      </c>
      <c r="D131" s="74" t="s">
        <v>934</v>
      </c>
      <c r="E131" s="49">
        <v>-27.621379174200001</v>
      </c>
      <c r="F131" s="49">
        <v>-53.802811088699997</v>
      </c>
      <c r="G131" s="50">
        <v>156900500010</v>
      </c>
      <c r="H131" s="50" t="s">
        <v>132</v>
      </c>
      <c r="I131" s="62" t="s">
        <v>759</v>
      </c>
      <c r="J131" s="68" t="str">
        <f>VLOOKUP(B131,'[2]BD-SIGEL'!$C:$D,2,FALSE)</f>
        <v>Operação</v>
      </c>
      <c r="K131" s="75" t="s">
        <v>884</v>
      </c>
      <c r="L131" s="69">
        <f t="shared" si="6"/>
        <v>4</v>
      </c>
      <c r="M131" s="47">
        <v>0</v>
      </c>
      <c r="N131" s="62" t="str">
        <f t="shared" si="7"/>
        <v>não conforme</v>
      </c>
      <c r="O131" s="47"/>
      <c r="P131" s="47"/>
      <c r="Q131" s="47"/>
      <c r="R131" s="47"/>
      <c r="S131" s="47"/>
      <c r="T131" s="47"/>
      <c r="U131" s="47"/>
      <c r="V131" s="47"/>
      <c r="W131" s="47"/>
      <c r="X131" s="47"/>
      <c r="Y131" s="62" t="str">
        <f t="shared" si="8"/>
        <v xml:space="preserve"> </v>
      </c>
    </row>
    <row r="132" spans="1:25" x14ac:dyDescent="0.25">
      <c r="A132" s="47" t="s">
        <v>49</v>
      </c>
      <c r="B132" s="47" t="s">
        <v>760</v>
      </c>
      <c r="C132" s="71" t="s">
        <v>568</v>
      </c>
      <c r="D132" s="74" t="s">
        <v>907</v>
      </c>
      <c r="E132" s="49">
        <v>-29.0674198</v>
      </c>
      <c r="F132" s="49">
        <v>-52.283464899999998</v>
      </c>
      <c r="G132" s="50">
        <v>157710500009</v>
      </c>
      <c r="H132" s="50" t="s">
        <v>132</v>
      </c>
      <c r="I132" s="62" t="s">
        <v>761</v>
      </c>
      <c r="J132" s="68" t="str">
        <f>VLOOKUP(B132,'[2]BD-SIGEL'!$C:$D,2,FALSE)</f>
        <v>Operação</v>
      </c>
      <c r="K132" s="75" t="s">
        <v>884</v>
      </c>
      <c r="L132" s="69">
        <f t="shared" si="6"/>
        <v>4</v>
      </c>
      <c r="M132" s="47">
        <v>4</v>
      </c>
      <c r="N132" s="62" t="str">
        <f t="shared" si="7"/>
        <v>conforme</v>
      </c>
      <c r="O132" s="47">
        <v>1</v>
      </c>
      <c r="P132" s="47">
        <v>97</v>
      </c>
      <c r="Q132" s="47">
        <v>2</v>
      </c>
      <c r="R132" s="47">
        <v>98.5</v>
      </c>
      <c r="S132" s="47">
        <v>1</v>
      </c>
      <c r="T132" s="47">
        <v>100</v>
      </c>
      <c r="U132" s="47"/>
      <c r="V132" s="47"/>
      <c r="W132" s="47"/>
      <c r="X132" s="47"/>
      <c r="Y132" s="62" t="str">
        <f t="shared" si="8"/>
        <v>conforme</v>
      </c>
    </row>
    <row r="133" spans="1:25" x14ac:dyDescent="0.25">
      <c r="A133" s="47" t="s">
        <v>49</v>
      </c>
      <c r="B133" s="47" t="s">
        <v>74</v>
      </c>
      <c r="C133" s="71" t="s">
        <v>762</v>
      </c>
      <c r="D133" s="74" t="s">
        <v>971</v>
      </c>
      <c r="E133" s="49">
        <v>-28.344538706200002</v>
      </c>
      <c r="F133" s="49">
        <v>-51.194443063199998</v>
      </c>
      <c r="G133" s="50">
        <v>171360567091</v>
      </c>
      <c r="H133" s="50" t="s">
        <v>132</v>
      </c>
      <c r="I133" s="62" t="s">
        <v>763</v>
      </c>
      <c r="J133" s="68" t="str">
        <f>VLOOKUP(B133,'[2]BD-SIGEL'!$C:$D,2,FALSE)</f>
        <v>Construção</v>
      </c>
      <c r="K133" s="75" t="s">
        <v>899</v>
      </c>
      <c r="L133" s="69">
        <f t="shared" si="6"/>
        <v>4</v>
      </c>
      <c r="M133" s="47">
        <v>0</v>
      </c>
      <c r="N133" s="62" t="str">
        <f t="shared" si="7"/>
        <v>não conforme</v>
      </c>
      <c r="O133" s="47"/>
      <c r="P133" s="47"/>
      <c r="Q133" s="47"/>
      <c r="R133" s="47"/>
      <c r="S133" s="47"/>
      <c r="T133" s="47"/>
      <c r="U133" s="47"/>
      <c r="V133" s="47"/>
      <c r="W133" s="47"/>
      <c r="X133" s="47"/>
      <c r="Y133" s="62" t="str">
        <f t="shared" si="8"/>
        <v xml:space="preserve"> </v>
      </c>
    </row>
    <row r="134" spans="1:25" x14ac:dyDescent="0.25">
      <c r="A134" s="47" t="s">
        <v>49</v>
      </c>
      <c r="B134" s="47" t="s">
        <v>764</v>
      </c>
      <c r="C134" s="71" t="s">
        <v>765</v>
      </c>
      <c r="D134" s="74" t="s">
        <v>972</v>
      </c>
      <c r="E134" s="49">
        <v>-28.647500000000001</v>
      </c>
      <c r="F134" s="49">
        <v>-51.354439999999997</v>
      </c>
      <c r="G134" s="50">
        <v>172180500140</v>
      </c>
      <c r="H134" s="50" t="s">
        <v>132</v>
      </c>
      <c r="I134" s="62" t="s">
        <v>766</v>
      </c>
      <c r="J134" s="68" t="e">
        <f>VLOOKUP(B134,'[2]BD-SIGEL'!$C:$D,2,FALSE)</f>
        <v>#N/A</v>
      </c>
      <c r="K134" s="75" t="s">
        <v>927</v>
      </c>
      <c r="L134" s="69">
        <f t="shared" si="6"/>
        <v>4</v>
      </c>
      <c r="M134" s="47">
        <v>0</v>
      </c>
      <c r="N134" s="62" t="str">
        <f t="shared" si="7"/>
        <v>não conforme</v>
      </c>
      <c r="O134" s="47"/>
      <c r="P134" s="47"/>
      <c r="Q134" s="47"/>
      <c r="R134" s="47"/>
      <c r="S134" s="47"/>
      <c r="T134" s="47"/>
      <c r="U134" s="47"/>
      <c r="V134" s="47"/>
      <c r="W134" s="47"/>
      <c r="X134" s="47"/>
      <c r="Y134" s="62" t="str">
        <f t="shared" si="8"/>
        <v xml:space="preserve"> </v>
      </c>
    </row>
    <row r="135" spans="1:25" x14ac:dyDescent="0.25">
      <c r="A135" s="47" t="s">
        <v>49</v>
      </c>
      <c r="B135" s="47" t="s">
        <v>767</v>
      </c>
      <c r="C135" s="71" t="s">
        <v>768</v>
      </c>
      <c r="D135" s="74" t="s">
        <v>973</v>
      </c>
      <c r="E135" s="49">
        <v>-28.5136</v>
      </c>
      <c r="F135" s="49">
        <v>-51.9086</v>
      </c>
      <c r="G135" s="50">
        <v>173400567115</v>
      </c>
      <c r="H135" s="50" t="s">
        <v>132</v>
      </c>
      <c r="I135" s="62" t="s">
        <v>769</v>
      </c>
      <c r="J135" s="68" t="e">
        <f>VLOOKUP(B135,'[2]BD-SIGEL'!$C:$D,2,FALSE)</f>
        <v>#N/A</v>
      </c>
      <c r="K135" s="75" t="s">
        <v>927</v>
      </c>
      <c r="L135" s="69">
        <f t="shared" si="6"/>
        <v>4</v>
      </c>
      <c r="M135" s="47">
        <v>0</v>
      </c>
      <c r="N135" s="62" t="str">
        <f t="shared" si="7"/>
        <v>não conforme</v>
      </c>
      <c r="O135" s="47"/>
      <c r="P135" s="47"/>
      <c r="Q135" s="47"/>
      <c r="R135" s="47"/>
      <c r="S135" s="47"/>
      <c r="T135" s="47"/>
      <c r="U135" s="47"/>
      <c r="V135" s="47"/>
      <c r="W135" s="47"/>
      <c r="X135" s="47"/>
      <c r="Y135" s="62" t="str">
        <f t="shared" si="8"/>
        <v xml:space="preserve"> </v>
      </c>
    </row>
    <row r="136" spans="1:25" x14ac:dyDescent="0.25">
      <c r="A136" s="47" t="s">
        <v>49</v>
      </c>
      <c r="B136" s="47" t="s">
        <v>51</v>
      </c>
      <c r="C136" s="71" t="s">
        <v>770</v>
      </c>
      <c r="D136" s="74" t="s">
        <v>974</v>
      </c>
      <c r="E136" s="49">
        <v>-28.273850681500001</v>
      </c>
      <c r="F136" s="49">
        <v>-50.833929678200001</v>
      </c>
      <c r="G136" s="50">
        <v>186490567103</v>
      </c>
      <c r="H136" s="50" t="s">
        <v>132</v>
      </c>
      <c r="I136" s="62" t="s">
        <v>771</v>
      </c>
      <c r="J136" s="68" t="str">
        <f>VLOOKUP(B136,'[2]BD-SIGEL'!$C:$D,2,FALSE)</f>
        <v>Eixo Inventariado</v>
      </c>
      <c r="K136" s="75" t="s">
        <v>927</v>
      </c>
      <c r="L136" s="69">
        <f t="shared" si="6"/>
        <v>4</v>
      </c>
      <c r="M136" s="47">
        <v>0</v>
      </c>
      <c r="N136" s="62" t="str">
        <f t="shared" si="7"/>
        <v>não conforme</v>
      </c>
      <c r="O136" s="47"/>
      <c r="P136" s="47"/>
      <c r="Q136" s="47"/>
      <c r="R136" s="47"/>
      <c r="S136" s="47"/>
      <c r="T136" s="47"/>
      <c r="U136" s="47"/>
      <c r="V136" s="47"/>
      <c r="W136" s="47"/>
      <c r="X136" s="47"/>
      <c r="Y136" s="62" t="str">
        <f t="shared" si="8"/>
        <v xml:space="preserve"> </v>
      </c>
    </row>
    <row r="137" spans="1:25" x14ac:dyDescent="0.25">
      <c r="A137" s="47" t="s">
        <v>49</v>
      </c>
      <c r="B137" s="47" t="s">
        <v>118</v>
      </c>
      <c r="C137" s="71" t="s">
        <v>712</v>
      </c>
      <c r="D137" s="74" t="s">
        <v>975</v>
      </c>
      <c r="E137" s="49">
        <v>-28.794817900000002</v>
      </c>
      <c r="F137" s="49">
        <v>-50.707788239999999</v>
      </c>
      <c r="G137" s="50">
        <v>199940500049</v>
      </c>
      <c r="H137" s="50" t="s">
        <v>132</v>
      </c>
      <c r="I137" s="62" t="s">
        <v>772</v>
      </c>
      <c r="J137" s="68" t="str">
        <f>VLOOKUP(B137,'[2]BD-SIGEL'!$C:$D,2,FALSE)</f>
        <v>Operação</v>
      </c>
      <c r="K137" s="75" t="s">
        <v>884</v>
      </c>
      <c r="L137" s="69">
        <f t="shared" si="6"/>
        <v>4</v>
      </c>
      <c r="M137" s="47">
        <v>0</v>
      </c>
      <c r="N137" s="62" t="str">
        <f t="shared" si="7"/>
        <v>não conforme</v>
      </c>
      <c r="O137" s="47"/>
      <c r="P137" s="47"/>
      <c r="Q137" s="47"/>
      <c r="R137" s="47"/>
      <c r="S137" s="47"/>
      <c r="T137" s="47"/>
      <c r="U137" s="47"/>
      <c r="V137" s="47"/>
      <c r="W137" s="47"/>
      <c r="X137" s="47"/>
      <c r="Y137" s="62" t="str">
        <f t="shared" si="8"/>
        <v xml:space="preserve"> </v>
      </c>
    </row>
    <row r="138" spans="1:25" x14ac:dyDescent="0.25">
      <c r="A138" s="47" t="s">
        <v>49</v>
      </c>
      <c r="B138" s="47" t="s">
        <v>89</v>
      </c>
      <c r="C138" s="71" t="s">
        <v>646</v>
      </c>
      <c r="D138" s="74" t="s">
        <v>925</v>
      </c>
      <c r="E138" s="49">
        <v>-28.767077625199999</v>
      </c>
      <c r="F138" s="49">
        <v>-51.8333696535</v>
      </c>
      <c r="G138" s="50" t="s">
        <v>773</v>
      </c>
      <c r="H138" s="50" t="s">
        <v>132</v>
      </c>
      <c r="I138" s="62" t="s">
        <v>774</v>
      </c>
      <c r="J138" s="68" t="str">
        <f>VLOOKUP(B138,'[2]BD-SIGEL'!$C:$D,2,FALSE)</f>
        <v>Operação</v>
      </c>
      <c r="K138" s="75" t="s">
        <v>961</v>
      </c>
      <c r="L138" s="69">
        <f t="shared" si="6"/>
        <v>4</v>
      </c>
      <c r="M138" s="47">
        <v>4</v>
      </c>
      <c r="N138" s="62" t="str">
        <f t="shared" si="7"/>
        <v>conforme</v>
      </c>
      <c r="O138" s="47">
        <v>1</v>
      </c>
      <c r="P138" s="47">
        <v>84.833333333333329</v>
      </c>
      <c r="Q138" s="47">
        <v>2</v>
      </c>
      <c r="R138" s="47">
        <v>69.916666666666671</v>
      </c>
      <c r="S138" s="47">
        <v>1</v>
      </c>
      <c r="T138" s="47">
        <v>55</v>
      </c>
      <c r="U138" s="47"/>
      <c r="V138" s="47"/>
      <c r="W138" s="47"/>
      <c r="X138" s="47"/>
      <c r="Y138" s="62" t="str">
        <f t="shared" si="8"/>
        <v>não conforme</v>
      </c>
    </row>
    <row r="139" spans="1:25" x14ac:dyDescent="0.25">
      <c r="A139" s="47" t="s">
        <v>49</v>
      </c>
      <c r="B139" s="47" t="s">
        <v>71</v>
      </c>
      <c r="C139" s="71" t="s">
        <v>775</v>
      </c>
      <c r="D139" s="74" t="s">
        <v>976</v>
      </c>
      <c r="E139" s="49">
        <v>-28.336388888888902</v>
      </c>
      <c r="F139" s="49">
        <v>-54.027500000000003</v>
      </c>
      <c r="G139" s="50" t="s">
        <v>776</v>
      </c>
      <c r="H139" s="50" t="s">
        <v>132</v>
      </c>
      <c r="I139" s="62" t="s">
        <v>777</v>
      </c>
      <c r="J139" s="68" t="str">
        <f>VLOOKUP(B139,'[2]BD-SIGEL'!$C:$D,2,FALSE)</f>
        <v>DRS</v>
      </c>
      <c r="K139" s="77" t="s">
        <v>132</v>
      </c>
      <c r="L139" s="69">
        <f t="shared" si="6"/>
        <v>4</v>
      </c>
      <c r="M139" s="47">
        <v>0</v>
      </c>
      <c r="N139" s="62" t="str">
        <f t="shared" si="7"/>
        <v>não conforme</v>
      </c>
      <c r="O139" s="47"/>
      <c r="P139" s="47"/>
      <c r="Q139" s="47"/>
      <c r="R139" s="47"/>
      <c r="S139" s="47"/>
      <c r="T139" s="47"/>
      <c r="U139" s="47"/>
      <c r="V139" s="47"/>
      <c r="W139" s="47"/>
      <c r="X139" s="47"/>
      <c r="Y139" s="62" t="str">
        <f t="shared" si="8"/>
        <v xml:space="preserve"> </v>
      </c>
    </row>
    <row r="140" spans="1:25" x14ac:dyDescent="0.25">
      <c r="A140" s="47" t="s">
        <v>49</v>
      </c>
      <c r="B140" s="47" t="s">
        <v>9</v>
      </c>
      <c r="C140" s="71" t="s">
        <v>521</v>
      </c>
      <c r="D140" s="74" t="s">
        <v>887</v>
      </c>
      <c r="E140" s="49">
        <v>-27.770759294600001</v>
      </c>
      <c r="F140" s="49">
        <v>-54.389284891599999</v>
      </c>
      <c r="G140" s="50" t="s">
        <v>778</v>
      </c>
      <c r="H140" s="50" t="s">
        <v>132</v>
      </c>
      <c r="I140" s="62" t="s">
        <v>779</v>
      </c>
      <c r="J140" s="68" t="str">
        <f>VLOOKUP(B140,'[2]BD-SIGEL'!$C:$D,2,FALSE)</f>
        <v>Operação</v>
      </c>
      <c r="K140" s="75" t="s">
        <v>884</v>
      </c>
      <c r="L140" s="69">
        <f t="shared" si="6"/>
        <v>4</v>
      </c>
      <c r="M140" s="47">
        <v>4</v>
      </c>
      <c r="N140" s="62" t="str">
        <f t="shared" si="7"/>
        <v>conforme</v>
      </c>
      <c r="O140" s="47">
        <v>1</v>
      </c>
      <c r="P140" s="47">
        <v>24.5</v>
      </c>
      <c r="Q140" s="47">
        <v>2</v>
      </c>
      <c r="R140" s="47">
        <v>50.166666666666664</v>
      </c>
      <c r="S140" s="47">
        <v>1</v>
      </c>
      <c r="T140" s="47">
        <v>75.833333333333329</v>
      </c>
      <c r="U140" s="47"/>
      <c r="V140" s="47"/>
      <c r="W140" s="47"/>
      <c r="X140" s="47"/>
      <c r="Y140" s="62" t="str">
        <f t="shared" si="8"/>
        <v>não conforme</v>
      </c>
    </row>
    <row r="141" spans="1:25" x14ac:dyDescent="0.25">
      <c r="A141" s="47" t="s">
        <v>49</v>
      </c>
      <c r="B141" s="47" t="s">
        <v>14</v>
      </c>
      <c r="C141" s="71" t="s">
        <v>521</v>
      </c>
      <c r="D141" s="74" t="s">
        <v>887</v>
      </c>
      <c r="E141" s="49">
        <v>-29.267953914700001</v>
      </c>
      <c r="F141" s="49">
        <v>-50.745748333800002</v>
      </c>
      <c r="G141" s="50" t="s">
        <v>780</v>
      </c>
      <c r="H141" s="50" t="s">
        <v>132</v>
      </c>
      <c r="I141" s="62" t="s">
        <v>781</v>
      </c>
      <c r="J141" s="68" t="str">
        <f>VLOOKUP(B141,'[2]BD-SIGEL'!$C:$D,2,FALSE)</f>
        <v>Operação</v>
      </c>
      <c r="K141" s="75" t="s">
        <v>884</v>
      </c>
      <c r="L141" s="69">
        <f t="shared" si="6"/>
        <v>4</v>
      </c>
      <c r="M141" s="47">
        <v>4</v>
      </c>
      <c r="N141" s="62" t="str">
        <f t="shared" si="7"/>
        <v>conforme</v>
      </c>
      <c r="O141" s="47">
        <v>1</v>
      </c>
      <c r="P141" s="47">
        <v>0.25</v>
      </c>
      <c r="Q141" s="47">
        <v>2</v>
      </c>
      <c r="R141" s="47">
        <v>0.125</v>
      </c>
      <c r="S141" s="47">
        <v>1</v>
      </c>
      <c r="T141" s="47">
        <v>0</v>
      </c>
      <c r="U141" s="47"/>
      <c r="V141" s="47"/>
      <c r="W141" s="47"/>
      <c r="X141" s="47"/>
      <c r="Y141" s="62" t="str">
        <f t="shared" si="8"/>
        <v>não conforme</v>
      </c>
    </row>
    <row r="142" spans="1:25" x14ac:dyDescent="0.25">
      <c r="A142" s="47" t="s">
        <v>49</v>
      </c>
      <c r="B142" s="47" t="s">
        <v>19</v>
      </c>
      <c r="C142" s="71" t="s">
        <v>521</v>
      </c>
      <c r="D142" s="74" t="s">
        <v>887</v>
      </c>
      <c r="E142" s="49">
        <v>-29.5005555555556</v>
      </c>
      <c r="F142" s="49">
        <v>-51.001944444444497</v>
      </c>
      <c r="G142" s="50" t="s">
        <v>782</v>
      </c>
      <c r="H142" s="50" t="s">
        <v>132</v>
      </c>
      <c r="I142" s="62" t="s">
        <v>783</v>
      </c>
      <c r="J142" s="68" t="str">
        <f>VLOOKUP(B142,'[2]BD-SIGEL'!$C:$D,2,FALSE)</f>
        <v>Operação</v>
      </c>
      <c r="K142" s="75" t="s">
        <v>884</v>
      </c>
      <c r="L142" s="69">
        <f t="shared" si="6"/>
        <v>4</v>
      </c>
      <c r="M142" s="47">
        <v>4</v>
      </c>
      <c r="N142" s="62" t="str">
        <f t="shared" si="7"/>
        <v>conforme</v>
      </c>
      <c r="O142" s="47">
        <v>1</v>
      </c>
      <c r="P142" s="47">
        <v>20.166666666666668</v>
      </c>
      <c r="Q142" s="47">
        <v>2</v>
      </c>
      <c r="R142" s="47">
        <v>11.541666666666666</v>
      </c>
      <c r="S142" s="47">
        <v>1</v>
      </c>
      <c r="T142" s="47">
        <v>2.9166666666666665</v>
      </c>
      <c r="U142" s="47"/>
      <c r="V142" s="47"/>
      <c r="W142" s="47"/>
      <c r="X142" s="47"/>
      <c r="Y142" s="62" t="str">
        <f t="shared" si="8"/>
        <v>não conforme</v>
      </c>
    </row>
    <row r="143" spans="1:25" x14ac:dyDescent="0.25">
      <c r="A143" s="47" t="s">
        <v>49</v>
      </c>
      <c r="B143" s="47" t="s">
        <v>4</v>
      </c>
      <c r="C143" s="71" t="s">
        <v>521</v>
      </c>
      <c r="D143" s="74" t="s">
        <v>887</v>
      </c>
      <c r="E143" s="49">
        <v>-29.2885042365</v>
      </c>
      <c r="F143" s="49">
        <v>-50.740611427099999</v>
      </c>
      <c r="G143" s="50" t="s">
        <v>784</v>
      </c>
      <c r="H143" s="50" t="s">
        <v>132</v>
      </c>
      <c r="I143" s="62" t="s">
        <v>785</v>
      </c>
      <c r="J143" s="68" t="str">
        <f>VLOOKUP(B143,'[2]BD-SIGEL'!$C:$D,2,FALSE)</f>
        <v>Operação</v>
      </c>
      <c r="K143" s="75" t="s">
        <v>884</v>
      </c>
      <c r="L143" s="69">
        <f t="shared" si="6"/>
        <v>4</v>
      </c>
      <c r="M143" s="47">
        <v>4</v>
      </c>
      <c r="N143" s="62" t="str">
        <f t="shared" si="7"/>
        <v>conforme</v>
      </c>
      <c r="O143" s="47">
        <v>1</v>
      </c>
      <c r="P143" s="47">
        <v>0.33333333333333331</v>
      </c>
      <c r="Q143" s="47">
        <v>2</v>
      </c>
      <c r="R143" s="47">
        <v>0.16666666666666666</v>
      </c>
      <c r="S143" s="47">
        <v>1</v>
      </c>
      <c r="T143" s="47">
        <v>0</v>
      </c>
      <c r="U143" s="47"/>
      <c r="V143" s="47"/>
      <c r="W143" s="47"/>
      <c r="X143" s="47"/>
      <c r="Y143" s="62" t="str">
        <f t="shared" si="8"/>
        <v>não conforme</v>
      </c>
    </row>
    <row r="144" spans="1:25" x14ac:dyDescent="0.25">
      <c r="A144" s="47" t="s">
        <v>49</v>
      </c>
      <c r="B144" s="47" t="s">
        <v>112</v>
      </c>
      <c r="C144" s="71" t="s">
        <v>516</v>
      </c>
      <c r="D144" s="74" t="s">
        <v>883</v>
      </c>
      <c r="E144" s="49">
        <v>-28.24</v>
      </c>
      <c r="F144" s="49">
        <v>-53.56</v>
      </c>
      <c r="G144" s="50" t="s">
        <v>786</v>
      </c>
      <c r="H144" s="50" t="s">
        <v>132</v>
      </c>
      <c r="I144" s="62" t="s">
        <v>787</v>
      </c>
      <c r="J144" s="68" t="str">
        <f>VLOOKUP(B144,'[2]BD-SIGEL'!$C:$D,2,FALSE)</f>
        <v>PB Aceito</v>
      </c>
      <c r="K144" s="77" t="s">
        <v>132</v>
      </c>
      <c r="L144" s="69">
        <f t="shared" si="6"/>
        <v>4</v>
      </c>
      <c r="M144" s="47">
        <v>0</v>
      </c>
      <c r="N144" s="62" t="str">
        <f t="shared" si="7"/>
        <v>não conforme</v>
      </c>
      <c r="O144" s="47"/>
      <c r="P144" s="47"/>
      <c r="Q144" s="47"/>
      <c r="R144" s="47"/>
      <c r="S144" s="47"/>
      <c r="T144" s="47"/>
      <c r="U144" s="47"/>
      <c r="V144" s="47"/>
      <c r="W144" s="47"/>
      <c r="X144" s="47"/>
      <c r="Y144" s="62" t="str">
        <f t="shared" si="8"/>
        <v xml:space="preserve"> </v>
      </c>
    </row>
    <row r="145" spans="1:25" x14ac:dyDescent="0.25">
      <c r="A145" s="47" t="s">
        <v>49</v>
      </c>
      <c r="B145" s="47" t="s">
        <v>788</v>
      </c>
      <c r="C145" s="71" t="s">
        <v>676</v>
      </c>
      <c r="D145" s="74" t="s">
        <v>934</v>
      </c>
      <c r="E145" s="49" t="s">
        <v>789</v>
      </c>
      <c r="F145" s="49" t="s">
        <v>790</v>
      </c>
      <c r="G145" s="50" t="s">
        <v>791</v>
      </c>
      <c r="H145" s="50" t="s">
        <v>132</v>
      </c>
      <c r="I145" s="62" t="s">
        <v>792</v>
      </c>
      <c r="J145" s="68" t="e">
        <f>VLOOKUP(B145,'[2]BD-SIGEL'!$C:$D,2,FALSE)</f>
        <v>#N/A</v>
      </c>
      <c r="K145" s="77" t="s">
        <v>132</v>
      </c>
      <c r="L145" s="69">
        <f t="shared" si="6"/>
        <v>4</v>
      </c>
      <c r="M145" s="47">
        <v>0</v>
      </c>
      <c r="N145" s="62" t="str">
        <f t="shared" si="7"/>
        <v>não conforme</v>
      </c>
      <c r="O145" s="47"/>
      <c r="P145" s="47"/>
      <c r="Q145" s="47"/>
      <c r="R145" s="47"/>
      <c r="S145" s="47"/>
      <c r="T145" s="47"/>
      <c r="U145" s="47"/>
      <c r="V145" s="47"/>
      <c r="W145" s="47"/>
      <c r="X145" s="47"/>
      <c r="Y145" s="62" t="str">
        <f t="shared" si="8"/>
        <v xml:space="preserve"> </v>
      </c>
    </row>
    <row r="146" spans="1:25" x14ac:dyDescent="0.25">
      <c r="A146" s="47" t="s">
        <v>49</v>
      </c>
      <c r="B146" s="47" t="s">
        <v>124</v>
      </c>
      <c r="C146" s="71" t="s">
        <v>521</v>
      </c>
      <c r="D146" s="74" t="s">
        <v>887</v>
      </c>
      <c r="E146" s="49"/>
      <c r="F146" s="49"/>
      <c r="G146" s="50" t="s">
        <v>793</v>
      </c>
      <c r="H146" s="50" t="s">
        <v>132</v>
      </c>
      <c r="I146" s="62" t="s">
        <v>794</v>
      </c>
      <c r="J146" s="68" t="e">
        <f>VLOOKUP(B146,'[2]BD-SIGEL'!$C:$D,2,FALSE)</f>
        <v>#N/A</v>
      </c>
      <c r="K146" s="77" t="s">
        <v>132</v>
      </c>
      <c r="L146" s="69">
        <f t="shared" si="6"/>
        <v>4</v>
      </c>
      <c r="M146" s="47">
        <v>0</v>
      </c>
      <c r="N146" s="62" t="str">
        <f t="shared" si="7"/>
        <v>não conforme</v>
      </c>
      <c r="O146" s="47"/>
      <c r="P146" s="47"/>
      <c r="Q146" s="47"/>
      <c r="R146" s="47"/>
      <c r="S146" s="47"/>
      <c r="T146" s="47"/>
      <c r="U146" s="47"/>
      <c r="V146" s="47"/>
      <c r="W146" s="47"/>
      <c r="X146" s="47"/>
      <c r="Y146" s="62" t="str">
        <f t="shared" si="8"/>
        <v xml:space="preserve"> </v>
      </c>
    </row>
    <row r="147" spans="1:25" x14ac:dyDescent="0.25">
      <c r="A147" s="47" t="s">
        <v>49</v>
      </c>
      <c r="B147" s="47" t="s">
        <v>795</v>
      </c>
      <c r="C147" s="71" t="s">
        <v>796</v>
      </c>
      <c r="D147" s="74" t="s">
        <v>977</v>
      </c>
      <c r="E147" s="49" t="s">
        <v>797</v>
      </c>
      <c r="F147" s="49">
        <v>0</v>
      </c>
      <c r="G147" s="50" t="s">
        <v>798</v>
      </c>
      <c r="H147" s="50" t="s">
        <v>132</v>
      </c>
      <c r="I147" s="62" t="s">
        <v>799</v>
      </c>
      <c r="J147" s="68" t="str">
        <f>VLOOKUP(B147,'[2]BD-SIGEL'!$C:$D,2,FALSE)</f>
        <v>Construção não iniciada</v>
      </c>
      <c r="K147" s="77" t="s">
        <v>132</v>
      </c>
      <c r="L147" s="69">
        <f t="shared" si="6"/>
        <v>4</v>
      </c>
      <c r="M147" s="47">
        <v>0</v>
      </c>
      <c r="N147" s="62" t="str">
        <f t="shared" si="7"/>
        <v>não conforme</v>
      </c>
      <c r="O147" s="47"/>
      <c r="P147" s="47"/>
      <c r="Q147" s="47"/>
      <c r="R147" s="47"/>
      <c r="S147" s="47"/>
      <c r="T147" s="47"/>
      <c r="U147" s="47"/>
      <c r="V147" s="47"/>
      <c r="W147" s="47"/>
      <c r="X147" s="47"/>
      <c r="Y147" s="62" t="str">
        <f t="shared" si="8"/>
        <v xml:space="preserve"> </v>
      </c>
    </row>
    <row r="148" spans="1:25" x14ac:dyDescent="0.25">
      <c r="A148" s="47" t="s">
        <v>49</v>
      </c>
      <c r="B148" s="47" t="s">
        <v>800</v>
      </c>
      <c r="C148" s="71" t="s">
        <v>682</v>
      </c>
      <c r="D148" s="74" t="s">
        <v>936</v>
      </c>
      <c r="E148" s="49"/>
      <c r="F148" s="49"/>
      <c r="G148" s="50" t="s">
        <v>801</v>
      </c>
      <c r="H148" s="50" t="s">
        <v>132</v>
      </c>
      <c r="I148" s="62" t="s">
        <v>802</v>
      </c>
      <c r="J148" s="68" t="e">
        <f>VLOOKUP(B148,'[2]BD-SIGEL'!$C:$D,2,FALSE)</f>
        <v>#N/A</v>
      </c>
      <c r="K148" s="77" t="s">
        <v>132</v>
      </c>
      <c r="L148" s="69">
        <f t="shared" si="6"/>
        <v>4</v>
      </c>
      <c r="M148" s="47">
        <v>0</v>
      </c>
      <c r="N148" s="62" t="str">
        <f t="shared" si="7"/>
        <v>não conforme</v>
      </c>
      <c r="O148" s="47"/>
      <c r="P148" s="47"/>
      <c r="Q148" s="47"/>
      <c r="R148" s="47"/>
      <c r="S148" s="47"/>
      <c r="T148" s="47"/>
      <c r="U148" s="47"/>
      <c r="V148" s="47"/>
      <c r="W148" s="47"/>
      <c r="X148" s="47"/>
      <c r="Y148" s="62" t="str">
        <f t="shared" si="8"/>
        <v xml:space="preserve"> </v>
      </c>
    </row>
    <row r="149" spans="1:25" x14ac:dyDescent="0.25">
      <c r="A149" s="47" t="s">
        <v>49</v>
      </c>
      <c r="B149" s="47" t="s">
        <v>111</v>
      </c>
      <c r="C149" s="71" t="s">
        <v>979</v>
      </c>
      <c r="D149" s="74" t="s">
        <v>978</v>
      </c>
      <c r="E149" s="49">
        <v>0</v>
      </c>
      <c r="F149" s="49">
        <v>0</v>
      </c>
      <c r="G149" s="50" t="s">
        <v>110</v>
      </c>
      <c r="H149" s="50" t="s">
        <v>132</v>
      </c>
      <c r="I149" s="62" t="s">
        <v>803</v>
      </c>
      <c r="J149" s="68" t="str">
        <f>VLOOKUP(B149,'[2]BD-SIGEL'!$C:$D,2,FALSE)</f>
        <v>Construção</v>
      </c>
      <c r="K149" s="75" t="s">
        <v>899</v>
      </c>
      <c r="L149" s="69">
        <f t="shared" si="6"/>
        <v>4</v>
      </c>
      <c r="M149" s="47">
        <v>4</v>
      </c>
      <c r="N149" s="62" t="str">
        <f t="shared" si="7"/>
        <v>conforme</v>
      </c>
      <c r="O149" s="47">
        <v>1</v>
      </c>
      <c r="P149" s="47">
        <v>51.888888888888886</v>
      </c>
      <c r="Q149" s="47">
        <v>2</v>
      </c>
      <c r="R149" s="47">
        <v>50.944444444444443</v>
      </c>
      <c r="S149" s="47">
        <v>1</v>
      </c>
      <c r="T149" s="47">
        <v>50</v>
      </c>
      <c r="U149" s="47"/>
      <c r="V149" s="47"/>
      <c r="W149" s="47"/>
      <c r="X149" s="47"/>
      <c r="Y149" s="62" t="str">
        <f t="shared" si="8"/>
        <v>não conforme</v>
      </c>
    </row>
    <row r="150" spans="1:25" x14ac:dyDescent="0.25">
      <c r="A150" s="47" t="s">
        <v>49</v>
      </c>
      <c r="B150" s="47" t="s">
        <v>804</v>
      </c>
      <c r="C150" s="71" t="s">
        <v>805</v>
      </c>
      <c r="D150" s="74" t="s">
        <v>980</v>
      </c>
      <c r="E150" s="49">
        <v>0</v>
      </c>
      <c r="F150" s="49">
        <v>0</v>
      </c>
      <c r="G150" s="50" t="s">
        <v>806</v>
      </c>
      <c r="H150" s="50" t="s">
        <v>132</v>
      </c>
      <c r="I150" s="62" t="s">
        <v>807</v>
      </c>
      <c r="J150" s="68" t="str">
        <f>VLOOKUP(B150,'[2]BD-SIGEL'!$C:$D,2,FALSE)</f>
        <v>DRS</v>
      </c>
      <c r="K150" s="77" t="s">
        <v>132</v>
      </c>
      <c r="L150" s="69">
        <f t="shared" si="6"/>
        <v>4</v>
      </c>
      <c r="M150" s="47">
        <v>0</v>
      </c>
      <c r="N150" s="62" t="str">
        <f t="shared" si="7"/>
        <v>não conforme</v>
      </c>
      <c r="O150" s="47"/>
      <c r="P150" s="47"/>
      <c r="Q150" s="47"/>
      <c r="R150" s="47"/>
      <c r="S150" s="47"/>
      <c r="T150" s="47"/>
      <c r="U150" s="47"/>
      <c r="V150" s="47"/>
      <c r="W150" s="47"/>
      <c r="X150" s="47"/>
      <c r="Y150" s="62" t="str">
        <f t="shared" si="8"/>
        <v xml:space="preserve"> </v>
      </c>
    </row>
    <row r="151" spans="1:25" x14ac:dyDescent="0.25">
      <c r="A151" s="47" t="s">
        <v>49</v>
      </c>
      <c r="B151" s="47" t="s">
        <v>120</v>
      </c>
      <c r="C151" s="71" t="s">
        <v>660</v>
      </c>
      <c r="D151" s="74" t="s">
        <v>930</v>
      </c>
      <c r="E151" s="49">
        <v>0</v>
      </c>
      <c r="F151" s="49">
        <v>0</v>
      </c>
      <c r="G151" s="50" t="s">
        <v>119</v>
      </c>
      <c r="H151" s="50" t="s">
        <v>132</v>
      </c>
      <c r="I151" s="62" t="s">
        <v>808</v>
      </c>
      <c r="J151" s="68" t="str">
        <f>VLOOKUP(B151,'[2]BD-SIGEL'!$C:$D,2,FALSE)</f>
        <v>Pré-Cadastro</v>
      </c>
      <c r="K151" s="75" t="s">
        <v>927</v>
      </c>
      <c r="L151" s="69">
        <f t="shared" si="6"/>
        <v>4</v>
      </c>
      <c r="M151" s="47">
        <v>0</v>
      </c>
      <c r="N151" s="62" t="str">
        <f t="shared" si="7"/>
        <v>não conforme</v>
      </c>
      <c r="O151" s="47"/>
      <c r="P151" s="47"/>
      <c r="Q151" s="47"/>
      <c r="R151" s="47"/>
      <c r="S151" s="47"/>
      <c r="T151" s="47"/>
      <c r="U151" s="47"/>
      <c r="V151" s="47"/>
      <c r="W151" s="47"/>
      <c r="X151" s="47"/>
      <c r="Y151" s="62" t="str">
        <f t="shared" si="8"/>
        <v xml:space="preserve"> </v>
      </c>
    </row>
    <row r="152" spans="1:25" x14ac:dyDescent="0.25">
      <c r="A152" s="47" t="s">
        <v>49</v>
      </c>
      <c r="B152" s="47" t="s">
        <v>20</v>
      </c>
      <c r="C152" s="71" t="s">
        <v>521</v>
      </c>
      <c r="D152" s="74" t="s">
        <v>887</v>
      </c>
      <c r="E152" s="49">
        <v>-27.613333333333301</v>
      </c>
      <c r="F152" s="49">
        <v>-53.571111111111101</v>
      </c>
      <c r="G152" s="50" t="s">
        <v>809</v>
      </c>
      <c r="H152" s="50" t="s">
        <v>132</v>
      </c>
      <c r="I152" s="62" t="s">
        <v>810</v>
      </c>
      <c r="J152" s="68" t="str">
        <f>VLOOKUP(B152,'[2]BD-SIGEL'!$C:$D,2,FALSE)</f>
        <v>Operação</v>
      </c>
      <c r="K152" s="75" t="s">
        <v>884</v>
      </c>
      <c r="L152" s="69">
        <f t="shared" si="6"/>
        <v>4</v>
      </c>
      <c r="M152" s="47">
        <v>11</v>
      </c>
      <c r="N152" s="62" t="str">
        <f t="shared" si="7"/>
        <v>conforme</v>
      </c>
      <c r="O152" s="47">
        <v>3</v>
      </c>
      <c r="P152" s="47">
        <v>31.638888888888889</v>
      </c>
      <c r="Q152" s="47">
        <v>5</v>
      </c>
      <c r="R152" s="47">
        <v>24.466666666666665</v>
      </c>
      <c r="S152" s="47">
        <v>3</v>
      </c>
      <c r="T152" s="47">
        <v>11.777777777777779</v>
      </c>
      <c r="U152" s="47"/>
      <c r="V152" s="47"/>
      <c r="W152" s="47"/>
      <c r="X152" s="47"/>
      <c r="Y152" s="62" t="str">
        <f t="shared" si="8"/>
        <v>não conforme</v>
      </c>
    </row>
    <row r="153" spans="1:25" x14ac:dyDescent="0.25">
      <c r="A153" s="47" t="s">
        <v>49</v>
      </c>
      <c r="B153" s="47" t="s">
        <v>25</v>
      </c>
      <c r="C153" s="71" t="s">
        <v>521</v>
      </c>
      <c r="D153" s="74" t="s">
        <v>887</v>
      </c>
      <c r="E153" s="49">
        <v>-27.658055555555599</v>
      </c>
      <c r="F153" s="49">
        <v>-51.747777777777799</v>
      </c>
      <c r="G153" s="50" t="s">
        <v>811</v>
      </c>
      <c r="H153" s="50" t="s">
        <v>132</v>
      </c>
      <c r="I153" s="62" t="s">
        <v>812</v>
      </c>
      <c r="J153" s="68" t="str">
        <f>VLOOKUP(B153,'[2]BD-SIGEL'!$C:$D,2,FALSE)</f>
        <v>Operação</v>
      </c>
      <c r="K153" s="75" t="s">
        <v>884</v>
      </c>
      <c r="L153" s="69">
        <f t="shared" si="6"/>
        <v>4</v>
      </c>
      <c r="M153" s="47">
        <v>10</v>
      </c>
      <c r="N153" s="62" t="str">
        <f t="shared" si="7"/>
        <v>conforme</v>
      </c>
      <c r="O153" s="47">
        <v>3</v>
      </c>
      <c r="P153" s="47">
        <v>3.3055555555555554</v>
      </c>
      <c r="Q153" s="47">
        <v>4</v>
      </c>
      <c r="R153" s="47">
        <v>2.4791666666666665</v>
      </c>
      <c r="S153" s="47">
        <v>3</v>
      </c>
      <c r="T153" s="47">
        <v>3.3055555555555554</v>
      </c>
      <c r="U153" s="47"/>
      <c r="V153" s="47"/>
      <c r="W153" s="47"/>
      <c r="X153" s="47"/>
      <c r="Y153" s="62" t="str">
        <f t="shared" si="8"/>
        <v>não conforme</v>
      </c>
    </row>
    <row r="154" spans="1:25" x14ac:dyDescent="0.25">
      <c r="A154" s="47" t="s">
        <v>49</v>
      </c>
      <c r="B154" s="47" t="s">
        <v>813</v>
      </c>
      <c r="C154" s="71" t="s">
        <v>814</v>
      </c>
      <c r="D154" s="74" t="s">
        <v>981</v>
      </c>
      <c r="E154" s="49">
        <v>-28.59</v>
      </c>
      <c r="F154" s="49">
        <v>-52.58</v>
      </c>
      <c r="G154" s="50" t="s">
        <v>815</v>
      </c>
      <c r="H154" s="50" t="s">
        <v>132</v>
      </c>
      <c r="I154" s="62" t="s">
        <v>816</v>
      </c>
      <c r="J154" s="68" t="str">
        <f>VLOOKUP(B154,'[2]BD-SIGEL'!$C:$D,2,FALSE)</f>
        <v>Construção não iniciada</v>
      </c>
      <c r="K154" s="75" t="s">
        <v>899</v>
      </c>
      <c r="L154" s="69">
        <f t="shared" si="6"/>
        <v>4</v>
      </c>
      <c r="M154" s="47">
        <v>0</v>
      </c>
      <c r="N154" s="62" t="str">
        <f t="shared" si="7"/>
        <v>não conforme</v>
      </c>
      <c r="O154" s="47"/>
      <c r="P154" s="47"/>
      <c r="Q154" s="47"/>
      <c r="R154" s="47"/>
      <c r="S154" s="47"/>
      <c r="T154" s="47"/>
      <c r="U154" s="47"/>
      <c r="V154" s="47"/>
      <c r="W154" s="47"/>
      <c r="X154" s="47"/>
      <c r="Y154" s="62" t="str">
        <f t="shared" si="8"/>
        <v xml:space="preserve"> </v>
      </c>
    </row>
    <row r="155" spans="1:25" x14ac:dyDescent="0.25">
      <c r="A155" s="47" t="s">
        <v>49</v>
      </c>
      <c r="B155" s="47" t="s">
        <v>129</v>
      </c>
      <c r="C155" s="71" t="s">
        <v>814</v>
      </c>
      <c r="D155" s="74" t="s">
        <v>981</v>
      </c>
      <c r="E155" s="49">
        <v>-28.65</v>
      </c>
      <c r="F155" s="49">
        <v>-52.7</v>
      </c>
      <c r="G155" s="50" t="s">
        <v>128</v>
      </c>
      <c r="H155" s="50" t="s">
        <v>132</v>
      </c>
      <c r="I155" s="62" t="s">
        <v>817</v>
      </c>
      <c r="J155" s="68" t="str">
        <f>VLOOKUP(B155,'[2]BD-SIGEL'!$C:$D,2,FALSE)</f>
        <v>Construção não iniciada</v>
      </c>
      <c r="K155" s="75" t="s">
        <v>899</v>
      </c>
      <c r="L155" s="69">
        <f t="shared" si="6"/>
        <v>4</v>
      </c>
      <c r="M155" s="47">
        <v>0</v>
      </c>
      <c r="N155" s="62" t="str">
        <f t="shared" si="7"/>
        <v>não conforme</v>
      </c>
      <c r="O155" s="47"/>
      <c r="P155" s="47"/>
      <c r="Q155" s="47"/>
      <c r="R155" s="47"/>
      <c r="S155" s="47"/>
      <c r="T155" s="47"/>
      <c r="U155" s="47"/>
      <c r="V155" s="47"/>
      <c r="W155" s="47"/>
      <c r="X155" s="47"/>
      <c r="Y155" s="62" t="str">
        <f t="shared" si="8"/>
        <v xml:space="preserve"> </v>
      </c>
    </row>
    <row r="156" spans="1:25" x14ac:dyDescent="0.25">
      <c r="A156" s="47" t="s">
        <v>49</v>
      </c>
      <c r="B156" s="47" t="s">
        <v>82</v>
      </c>
      <c r="C156" s="71" t="s">
        <v>818</v>
      </c>
      <c r="D156" s="74" t="s">
        <v>982</v>
      </c>
      <c r="E156" s="49">
        <v>-27.274999999999999</v>
      </c>
      <c r="F156" s="49">
        <v>-52.793888888888901</v>
      </c>
      <c r="G156" s="50" t="s">
        <v>819</v>
      </c>
      <c r="H156" s="50" t="s">
        <v>132</v>
      </c>
      <c r="I156" s="62" t="s">
        <v>820</v>
      </c>
      <c r="J156" s="68" t="str">
        <f>VLOOKUP(B156,'[2]BD-SIGEL'!$C:$D,2,FALSE)</f>
        <v>Operação</v>
      </c>
      <c r="K156" s="75" t="s">
        <v>884</v>
      </c>
      <c r="L156" s="69">
        <f t="shared" si="6"/>
        <v>4</v>
      </c>
      <c r="M156" s="47">
        <v>4</v>
      </c>
      <c r="N156" s="62" t="str">
        <f t="shared" si="7"/>
        <v>conforme</v>
      </c>
      <c r="O156" s="47">
        <v>1</v>
      </c>
      <c r="P156" s="47">
        <v>87.666666666666671</v>
      </c>
      <c r="Q156" s="47">
        <v>2</v>
      </c>
      <c r="R156" s="47">
        <v>92.416666666666671</v>
      </c>
      <c r="S156" s="47">
        <v>1</v>
      </c>
      <c r="T156" s="47">
        <v>87.666666666666671</v>
      </c>
      <c r="U156" s="47"/>
      <c r="V156" s="47"/>
      <c r="W156" s="47"/>
      <c r="X156" s="47"/>
      <c r="Y156" s="62" t="str">
        <f t="shared" si="8"/>
        <v>conforme</v>
      </c>
    </row>
    <row r="157" spans="1:25" x14ac:dyDescent="0.25">
      <c r="A157" s="47" t="s">
        <v>49</v>
      </c>
      <c r="B157" s="47" t="s">
        <v>84</v>
      </c>
      <c r="C157" s="71" t="s">
        <v>821</v>
      </c>
      <c r="D157" s="74" t="s">
        <v>983</v>
      </c>
      <c r="E157" s="49">
        <v>-29.411766414999999</v>
      </c>
      <c r="F157" s="49">
        <v>-54.000014770299998</v>
      </c>
      <c r="G157" s="50" t="s">
        <v>822</v>
      </c>
      <c r="H157" s="50" t="s">
        <v>132</v>
      </c>
      <c r="I157" s="62" t="s">
        <v>823</v>
      </c>
      <c r="J157" s="68" t="str">
        <f>VLOOKUP(B157,'[2]BD-SIGEL'!$C:$D,2,FALSE)</f>
        <v>Construção</v>
      </c>
      <c r="K157" s="75" t="s">
        <v>939</v>
      </c>
      <c r="L157" s="69">
        <f t="shared" si="6"/>
        <v>4</v>
      </c>
      <c r="M157" s="47">
        <v>0</v>
      </c>
      <c r="N157" s="62" t="str">
        <f t="shared" si="7"/>
        <v>não conforme</v>
      </c>
      <c r="O157" s="47"/>
      <c r="P157" s="47"/>
      <c r="Q157" s="47"/>
      <c r="R157" s="47"/>
      <c r="S157" s="47"/>
      <c r="T157" s="47"/>
      <c r="U157" s="47"/>
      <c r="V157" s="47"/>
      <c r="W157" s="47"/>
      <c r="X157" s="47"/>
      <c r="Y157" s="62" t="str">
        <f t="shared" si="8"/>
        <v xml:space="preserve"> </v>
      </c>
    </row>
    <row r="158" spans="1:25" x14ac:dyDescent="0.25">
      <c r="A158" s="47" t="s">
        <v>49</v>
      </c>
      <c r="B158" s="47" t="s">
        <v>824</v>
      </c>
      <c r="C158" s="67" t="s">
        <v>161</v>
      </c>
      <c r="D158" s="74" t="s">
        <v>909</v>
      </c>
      <c r="E158" s="49">
        <v>-28.946000000000002</v>
      </c>
      <c r="F158" s="49">
        <v>-50.055799999999998</v>
      </c>
      <c r="G158" s="50" t="s">
        <v>825</v>
      </c>
      <c r="H158" s="50" t="s">
        <v>132</v>
      </c>
      <c r="I158" s="62" t="s">
        <v>826</v>
      </c>
      <c r="J158" s="68" t="e">
        <f>VLOOKUP(B158,'[2]BD-SIGEL'!$C:$D,2,FALSE)</f>
        <v>#N/A</v>
      </c>
      <c r="K158" s="77" t="s">
        <v>132</v>
      </c>
      <c r="L158" s="69">
        <f t="shared" si="6"/>
        <v>4</v>
      </c>
      <c r="M158" s="47">
        <v>0</v>
      </c>
      <c r="N158" s="62" t="str">
        <f t="shared" si="7"/>
        <v>não conforme</v>
      </c>
      <c r="O158" s="47"/>
      <c r="P158" s="47"/>
      <c r="Q158" s="47"/>
      <c r="R158" s="47"/>
      <c r="S158" s="47"/>
      <c r="T158" s="47"/>
      <c r="U158" s="47"/>
      <c r="V158" s="47"/>
      <c r="W158" s="47"/>
      <c r="X158" s="47"/>
      <c r="Y158" s="62" t="str">
        <f t="shared" si="8"/>
        <v xml:space="preserve"> </v>
      </c>
    </row>
    <row r="159" spans="1:25" x14ac:dyDescent="0.25">
      <c r="A159" s="47" t="s">
        <v>40</v>
      </c>
      <c r="B159" s="47" t="s">
        <v>41</v>
      </c>
      <c r="C159" s="71" t="s">
        <v>831</v>
      </c>
      <c r="D159" s="74" t="s">
        <v>984</v>
      </c>
      <c r="E159" s="49">
        <v>-29.065369138400001</v>
      </c>
      <c r="F159" s="49">
        <v>-51.673167748200001</v>
      </c>
      <c r="G159" s="50">
        <v>7880500082</v>
      </c>
      <c r="H159" s="50" t="s">
        <v>132</v>
      </c>
      <c r="I159" s="62" t="s">
        <v>832</v>
      </c>
      <c r="J159" s="68" t="str">
        <f>VLOOKUP(B159,'[2]BD-SIGEL'!$C:$D,2,FALSE)</f>
        <v>Operação</v>
      </c>
      <c r="K159" s="75" t="s">
        <v>884</v>
      </c>
      <c r="L159" s="69">
        <f t="shared" si="6"/>
        <v>4</v>
      </c>
      <c r="M159" s="47">
        <v>0</v>
      </c>
      <c r="N159" s="62" t="str">
        <f t="shared" si="7"/>
        <v>não conforme</v>
      </c>
      <c r="O159" s="47"/>
      <c r="P159" s="47"/>
      <c r="Q159" s="47"/>
      <c r="R159" s="47"/>
      <c r="S159" s="47"/>
      <c r="T159" s="47"/>
      <c r="U159" s="47"/>
      <c r="V159" s="47"/>
      <c r="W159" s="47"/>
      <c r="X159" s="47"/>
      <c r="Y159" s="62" t="str">
        <f t="shared" si="8"/>
        <v xml:space="preserve"> </v>
      </c>
    </row>
    <row r="160" spans="1:25" x14ac:dyDescent="0.25">
      <c r="A160" s="47" t="s">
        <v>40</v>
      </c>
      <c r="B160" s="47" t="s">
        <v>47</v>
      </c>
      <c r="C160" s="71" t="s">
        <v>521</v>
      </c>
      <c r="D160" s="74" t="s">
        <v>887</v>
      </c>
      <c r="E160" s="49">
        <v>-29.074999999999999</v>
      </c>
      <c r="F160" s="49">
        <v>-53.21</v>
      </c>
      <c r="G160" s="50">
        <v>18130567097</v>
      </c>
      <c r="H160" s="50" t="s">
        <v>132</v>
      </c>
      <c r="I160" s="62" t="s">
        <v>833</v>
      </c>
      <c r="J160" s="68" t="str">
        <f>VLOOKUP(B160,'[2]BD-SIGEL'!$C:$D,2,FALSE)</f>
        <v>Operação</v>
      </c>
      <c r="K160" s="75" t="s">
        <v>884</v>
      </c>
      <c r="L160" s="69">
        <f t="shared" si="6"/>
        <v>4</v>
      </c>
      <c r="M160" s="47">
        <v>5</v>
      </c>
      <c r="N160" s="62" t="str">
        <f t="shared" si="7"/>
        <v>conforme</v>
      </c>
      <c r="O160" s="47">
        <v>2</v>
      </c>
      <c r="P160" s="47">
        <v>39.083333333333336</v>
      </c>
      <c r="Q160" s="47">
        <v>2</v>
      </c>
      <c r="R160" s="47">
        <v>26.833333333333332</v>
      </c>
      <c r="S160" s="47">
        <v>1</v>
      </c>
      <c r="T160" s="47">
        <v>0</v>
      </c>
      <c r="U160" s="47"/>
      <c r="V160" s="47"/>
      <c r="W160" s="47"/>
      <c r="X160" s="47"/>
      <c r="Y160" s="62" t="str">
        <f t="shared" si="8"/>
        <v>não conforme</v>
      </c>
    </row>
    <row r="161" spans="1:25" x14ac:dyDescent="0.25">
      <c r="A161" s="47" t="s">
        <v>40</v>
      </c>
      <c r="B161" s="47" t="s">
        <v>48</v>
      </c>
      <c r="C161" s="71" t="s">
        <v>831</v>
      </c>
      <c r="D161" s="74" t="s">
        <v>984</v>
      </c>
      <c r="E161" s="49">
        <v>-29.0307195227</v>
      </c>
      <c r="F161" s="49">
        <v>-51.518630497099998</v>
      </c>
      <c r="G161" s="50">
        <v>18620500088</v>
      </c>
      <c r="H161" s="50" t="s">
        <v>132</v>
      </c>
      <c r="I161" s="62" t="s">
        <v>834</v>
      </c>
      <c r="J161" s="68" t="str">
        <f>VLOOKUP(B161,'[2]BD-SIGEL'!$C:$D,2,FALSE)</f>
        <v>Operação</v>
      </c>
      <c r="K161" s="75" t="s">
        <v>884</v>
      </c>
      <c r="L161" s="69">
        <f t="shared" si="6"/>
        <v>4</v>
      </c>
      <c r="M161" s="47">
        <v>0</v>
      </c>
      <c r="N161" s="62" t="str">
        <f t="shared" si="7"/>
        <v>não conforme</v>
      </c>
      <c r="O161" s="47"/>
      <c r="P161" s="47"/>
      <c r="Q161" s="47"/>
      <c r="R161" s="47"/>
      <c r="S161" s="47"/>
      <c r="T161" s="47"/>
      <c r="U161" s="47"/>
      <c r="V161" s="47"/>
      <c r="W161" s="47"/>
      <c r="X161" s="47"/>
      <c r="Y161" s="62" t="str">
        <f t="shared" si="8"/>
        <v xml:space="preserve"> </v>
      </c>
    </row>
    <row r="162" spans="1:25" x14ac:dyDescent="0.25">
      <c r="A162" s="47" t="s">
        <v>40</v>
      </c>
      <c r="B162" s="47" t="s">
        <v>30</v>
      </c>
      <c r="C162" s="71" t="s">
        <v>528</v>
      </c>
      <c r="D162" s="74" t="s">
        <v>890</v>
      </c>
      <c r="E162" s="49">
        <v>-28.565555555555601</v>
      </c>
      <c r="F162" s="49">
        <v>-53.255000000000003</v>
      </c>
      <c r="G162" s="50">
        <v>44620500036</v>
      </c>
      <c r="H162" s="50" t="s">
        <v>132</v>
      </c>
      <c r="I162" s="62" t="s">
        <v>835</v>
      </c>
      <c r="J162" s="68" t="str">
        <f>VLOOKUP(B162,'[2]BD-SIGEL'!$C:$D,2,FALSE)</f>
        <v>Operação</v>
      </c>
      <c r="K162" s="75" t="s">
        <v>884</v>
      </c>
      <c r="L162" s="69">
        <f t="shared" si="6"/>
        <v>4</v>
      </c>
      <c r="M162" s="47">
        <v>0</v>
      </c>
      <c r="N162" s="62" t="str">
        <f t="shared" si="7"/>
        <v>não conforme</v>
      </c>
      <c r="O162" s="47"/>
      <c r="P162" s="47"/>
      <c r="Q162" s="47"/>
      <c r="R162" s="47"/>
      <c r="S162" s="47"/>
      <c r="T162" s="47"/>
      <c r="U162" s="47"/>
      <c r="V162" s="47"/>
      <c r="W162" s="47"/>
      <c r="X162" s="47"/>
      <c r="Y162" s="62" t="str">
        <f t="shared" si="8"/>
        <v xml:space="preserve"> </v>
      </c>
    </row>
    <row r="163" spans="1:25" x14ac:dyDescent="0.25">
      <c r="A163" s="47" t="s">
        <v>40</v>
      </c>
      <c r="B163" s="47" t="s">
        <v>836</v>
      </c>
      <c r="C163" s="71" t="s">
        <v>521</v>
      </c>
      <c r="D163" s="74" t="s">
        <v>887</v>
      </c>
      <c r="E163" s="49">
        <v>-28.175652083700001</v>
      </c>
      <c r="F163" s="49">
        <v>-54.814687977399998</v>
      </c>
      <c r="G163" s="50">
        <v>52090500051</v>
      </c>
      <c r="H163" s="50" t="s">
        <v>132</v>
      </c>
      <c r="I163" s="62" t="s">
        <v>837</v>
      </c>
      <c r="J163" s="68" t="e">
        <f>VLOOKUP(B163,'[2]BD-SIGEL'!$C:$D,2,FALSE)</f>
        <v>#N/A</v>
      </c>
      <c r="K163" s="75" t="s">
        <v>884</v>
      </c>
      <c r="L163" s="69">
        <f t="shared" si="6"/>
        <v>4</v>
      </c>
      <c r="M163" s="47">
        <v>0</v>
      </c>
      <c r="N163" s="62" t="str">
        <f t="shared" si="7"/>
        <v>não conforme</v>
      </c>
      <c r="O163" s="47"/>
      <c r="P163" s="47"/>
      <c r="Q163" s="47"/>
      <c r="R163" s="47"/>
      <c r="S163" s="47"/>
      <c r="T163" s="47"/>
      <c r="U163" s="47"/>
      <c r="V163" s="47"/>
      <c r="W163" s="47"/>
      <c r="X163" s="47"/>
      <c r="Y163" s="62" t="str">
        <f t="shared" si="8"/>
        <v xml:space="preserve"> </v>
      </c>
    </row>
    <row r="164" spans="1:25" x14ac:dyDescent="0.25">
      <c r="A164" s="47" t="s">
        <v>40</v>
      </c>
      <c r="B164" s="47" t="s">
        <v>45</v>
      </c>
      <c r="C164" s="71" t="s">
        <v>838</v>
      </c>
      <c r="D164" s="74" t="s">
        <v>985</v>
      </c>
      <c r="E164" s="49">
        <v>-29.447224738300001</v>
      </c>
      <c r="F164" s="49">
        <v>-53.282220638399998</v>
      </c>
      <c r="G164" s="50">
        <v>65210500063</v>
      </c>
      <c r="H164" s="50" t="s">
        <v>132</v>
      </c>
      <c r="I164" s="62" t="s">
        <v>839</v>
      </c>
      <c r="J164" s="68" t="str">
        <f>VLOOKUP(B164,'[2]BD-SIGEL'!$C:$D,2,FALSE)</f>
        <v>Operação</v>
      </c>
      <c r="K164" s="75" t="s">
        <v>884</v>
      </c>
      <c r="L164" s="69">
        <f t="shared" si="6"/>
        <v>4</v>
      </c>
      <c r="M164" s="47">
        <v>10</v>
      </c>
      <c r="N164" s="62" t="str">
        <f t="shared" si="7"/>
        <v>conforme</v>
      </c>
      <c r="O164" s="47">
        <v>3</v>
      </c>
      <c r="P164" s="47">
        <v>88.555555555555557</v>
      </c>
      <c r="Q164" s="47">
        <v>4</v>
      </c>
      <c r="R164" s="47">
        <v>89.604166666666671</v>
      </c>
      <c r="S164" s="47">
        <v>3</v>
      </c>
      <c r="T164" s="47">
        <v>86.555555555555557</v>
      </c>
      <c r="U164" s="47"/>
      <c r="V164" s="47"/>
      <c r="W164" s="47"/>
      <c r="X164" s="47"/>
      <c r="Y164" s="62" t="str">
        <f t="shared" si="8"/>
        <v>conforme</v>
      </c>
    </row>
    <row r="165" spans="1:25" x14ac:dyDescent="0.25">
      <c r="A165" s="47" t="s">
        <v>40</v>
      </c>
      <c r="B165" s="47" t="s">
        <v>77</v>
      </c>
      <c r="C165" s="71" t="s">
        <v>840</v>
      </c>
      <c r="D165" s="74" t="s">
        <v>986</v>
      </c>
      <c r="E165" s="49">
        <v>-28.282603677000001</v>
      </c>
      <c r="F165" s="49">
        <v>-53.8097406431</v>
      </c>
      <c r="G165" s="50">
        <v>74330567083</v>
      </c>
      <c r="H165" s="50" t="s">
        <v>132</v>
      </c>
      <c r="I165" s="62" t="s">
        <v>841</v>
      </c>
      <c r="J165" s="68" t="str">
        <f>VLOOKUP(B165,'[2]BD-SIGEL'!$C:$D,2,FALSE)</f>
        <v>Operação</v>
      </c>
      <c r="K165" s="75" t="s">
        <v>884</v>
      </c>
      <c r="L165" s="69">
        <f t="shared" si="6"/>
        <v>4</v>
      </c>
      <c r="M165" s="47">
        <v>4</v>
      </c>
      <c r="N165" s="62" t="str">
        <f t="shared" si="7"/>
        <v>conforme</v>
      </c>
      <c r="O165" s="47">
        <v>1</v>
      </c>
      <c r="P165" s="47">
        <v>73.166666666666671</v>
      </c>
      <c r="Q165" s="47">
        <v>2</v>
      </c>
      <c r="R165" s="47">
        <v>76.541666666666671</v>
      </c>
      <c r="S165" s="47">
        <v>1</v>
      </c>
      <c r="T165" s="47">
        <v>73.166666666666671</v>
      </c>
      <c r="U165" s="47"/>
      <c r="V165" s="47"/>
      <c r="W165" s="47"/>
      <c r="X165" s="47"/>
      <c r="Y165" s="62" t="str">
        <f t="shared" si="8"/>
        <v>não conforme</v>
      </c>
    </row>
    <row r="166" spans="1:25" x14ac:dyDescent="0.25">
      <c r="A166" s="47" t="s">
        <v>40</v>
      </c>
      <c r="B166" s="47" t="s">
        <v>44</v>
      </c>
      <c r="C166" s="71" t="s">
        <v>831</v>
      </c>
      <c r="D166" s="74" t="s">
        <v>984</v>
      </c>
      <c r="E166" s="49">
        <v>-29.004218946200002</v>
      </c>
      <c r="F166" s="49">
        <v>-51.3846036654</v>
      </c>
      <c r="G166" s="50">
        <v>89630500071</v>
      </c>
      <c r="H166" s="50" t="s">
        <v>132</v>
      </c>
      <c r="I166" s="62" t="s">
        <v>842</v>
      </c>
      <c r="J166" s="68" t="str">
        <f>VLOOKUP(B166,'[2]BD-SIGEL'!$C:$D,2,FALSE)</f>
        <v>Operação</v>
      </c>
      <c r="K166" s="75" t="s">
        <v>884</v>
      </c>
      <c r="L166" s="69">
        <f t="shared" si="6"/>
        <v>4</v>
      </c>
      <c r="M166" s="47">
        <v>0</v>
      </c>
      <c r="N166" s="62" t="str">
        <f t="shared" si="7"/>
        <v>não conforme</v>
      </c>
      <c r="O166" s="47"/>
      <c r="P166" s="47"/>
      <c r="Q166" s="47"/>
      <c r="R166" s="47"/>
      <c r="S166" s="47"/>
      <c r="T166" s="47"/>
      <c r="U166" s="47"/>
      <c r="V166" s="47"/>
      <c r="W166" s="47"/>
      <c r="X166" s="47"/>
      <c r="Y166" s="62" t="str">
        <f t="shared" si="8"/>
        <v xml:space="preserve"> </v>
      </c>
    </row>
    <row r="167" spans="1:25" x14ac:dyDescent="0.25">
      <c r="A167" s="47" t="s">
        <v>40</v>
      </c>
      <c r="B167" s="47" t="s">
        <v>42</v>
      </c>
      <c r="C167" s="71" t="s">
        <v>843</v>
      </c>
      <c r="D167" s="74" t="s">
        <v>987</v>
      </c>
      <c r="E167" s="49">
        <v>-27.328712081500001</v>
      </c>
      <c r="F167" s="49">
        <v>-52.734734301899998</v>
      </c>
      <c r="G167" s="50">
        <v>131730500027</v>
      </c>
      <c r="H167" s="50" t="s">
        <v>132</v>
      </c>
      <c r="I167" s="62" t="s">
        <v>844</v>
      </c>
      <c r="J167" s="68" t="e">
        <f>VLOOKUP(B167,'[2]BD-SIGEL'!$C:$D,2,FALSE)</f>
        <v>#N/A</v>
      </c>
      <c r="K167" s="75" t="s">
        <v>884</v>
      </c>
      <c r="L167" s="69">
        <f t="shared" si="6"/>
        <v>4</v>
      </c>
      <c r="M167" s="47">
        <v>0</v>
      </c>
      <c r="N167" s="62" t="str">
        <f t="shared" si="7"/>
        <v>não conforme</v>
      </c>
      <c r="O167" s="47"/>
      <c r="P167" s="47"/>
      <c r="Q167" s="47"/>
      <c r="R167" s="47"/>
      <c r="S167" s="47"/>
      <c r="T167" s="47"/>
      <c r="U167" s="47"/>
      <c r="V167" s="47"/>
      <c r="W167" s="47"/>
      <c r="X167" s="47"/>
      <c r="Y167" s="62" t="str">
        <f t="shared" si="8"/>
        <v xml:space="preserve"> </v>
      </c>
    </row>
    <row r="168" spans="1:25" x14ac:dyDescent="0.25">
      <c r="A168" s="47" t="s">
        <v>40</v>
      </c>
      <c r="B168" s="47" t="s">
        <v>845</v>
      </c>
      <c r="C168" s="71" t="s">
        <v>521</v>
      </c>
      <c r="D168" s="74" t="s">
        <v>887</v>
      </c>
      <c r="E168" s="49" t="s">
        <v>846</v>
      </c>
      <c r="F168" s="49" t="s">
        <v>847</v>
      </c>
      <c r="G168" s="50" t="s">
        <v>848</v>
      </c>
      <c r="H168" s="50" t="s">
        <v>132</v>
      </c>
      <c r="I168" s="62" t="s">
        <v>849</v>
      </c>
      <c r="J168" s="68" t="e">
        <f>VLOOKUP(B168,'[2]BD-SIGEL'!$C:$D,2,FALSE)</f>
        <v>#N/A</v>
      </c>
      <c r="K168" s="75" t="s">
        <v>884</v>
      </c>
      <c r="L168" s="69">
        <f t="shared" si="6"/>
        <v>4</v>
      </c>
      <c r="M168" s="47">
        <v>0</v>
      </c>
      <c r="N168" s="62" t="str">
        <f t="shared" si="7"/>
        <v>não conforme</v>
      </c>
      <c r="O168" s="47"/>
      <c r="P168" s="47"/>
      <c r="Q168" s="47"/>
      <c r="R168" s="47"/>
      <c r="S168" s="47"/>
      <c r="T168" s="47"/>
      <c r="U168" s="47"/>
      <c r="V168" s="47"/>
      <c r="W168" s="47"/>
      <c r="X168" s="47"/>
      <c r="Y168" s="62" t="str">
        <f t="shared" si="8"/>
        <v xml:space="preserve"> </v>
      </c>
    </row>
    <row r="169" spans="1:25" x14ac:dyDescent="0.25">
      <c r="A169" s="47" t="s">
        <v>40</v>
      </c>
      <c r="B169" s="47" t="s">
        <v>850</v>
      </c>
      <c r="C169" s="71" t="s">
        <v>521</v>
      </c>
      <c r="D169" s="74" t="s">
        <v>887</v>
      </c>
      <c r="E169" s="49">
        <v>-29.016952</v>
      </c>
      <c r="F169" s="49">
        <v>-53.190106</v>
      </c>
      <c r="G169" s="50" t="s">
        <v>851</v>
      </c>
      <c r="H169" s="50" t="s">
        <v>132</v>
      </c>
      <c r="I169" s="62" t="s">
        <v>852</v>
      </c>
      <c r="J169" s="68" t="str">
        <f>VLOOKUP(B169,'[2]BD-SIGEL'!$C:$D,2,FALSE)</f>
        <v>Operação</v>
      </c>
      <c r="K169" s="75" t="s">
        <v>884</v>
      </c>
      <c r="L169" s="69">
        <f t="shared" si="6"/>
        <v>4</v>
      </c>
      <c r="M169" s="47">
        <v>12</v>
      </c>
      <c r="N169" s="62" t="str">
        <f t="shared" si="7"/>
        <v>conforme</v>
      </c>
      <c r="O169" s="47">
        <v>4</v>
      </c>
      <c r="P169" s="47">
        <v>32.1875</v>
      </c>
      <c r="Q169" s="47">
        <v>5</v>
      </c>
      <c r="R169" s="47">
        <v>40.016666666666666</v>
      </c>
      <c r="S169" s="47">
        <v>3</v>
      </c>
      <c r="T169" s="47">
        <v>31.222222222222221</v>
      </c>
      <c r="U169" s="47"/>
      <c r="V169" s="47"/>
      <c r="W169" s="47"/>
      <c r="X169" s="47"/>
      <c r="Y169" s="62" t="str">
        <f t="shared" si="8"/>
        <v>não conforme</v>
      </c>
    </row>
    <row r="170" spans="1:25" x14ac:dyDescent="0.25">
      <c r="A170" s="47" t="s">
        <v>40</v>
      </c>
      <c r="B170" s="47" t="s">
        <v>9</v>
      </c>
      <c r="C170" s="71" t="s">
        <v>521</v>
      </c>
      <c r="D170" s="74" t="s">
        <v>887</v>
      </c>
      <c r="E170" s="49">
        <v>-27.770759294600001</v>
      </c>
      <c r="F170" s="49">
        <v>-54.389284891599999</v>
      </c>
      <c r="G170" s="50" t="s">
        <v>778</v>
      </c>
      <c r="H170" s="50" t="s">
        <v>132</v>
      </c>
      <c r="I170" s="62" t="s">
        <v>779</v>
      </c>
      <c r="J170" s="68" t="str">
        <f>VLOOKUP(B170,'[2]BD-SIGEL'!$C:$D,2,FALSE)</f>
        <v>Operação</v>
      </c>
      <c r="K170" s="75" t="s">
        <v>884</v>
      </c>
      <c r="L170" s="69">
        <f t="shared" si="6"/>
        <v>4</v>
      </c>
      <c r="M170" s="47">
        <v>4</v>
      </c>
      <c r="N170" s="62" t="str">
        <f t="shared" si="7"/>
        <v>conforme</v>
      </c>
      <c r="O170" s="47">
        <v>1</v>
      </c>
      <c r="P170" s="47">
        <v>24.5</v>
      </c>
      <c r="Q170" s="47">
        <v>2</v>
      </c>
      <c r="R170" s="47">
        <v>50.166666666666664</v>
      </c>
      <c r="S170" s="47">
        <v>1</v>
      </c>
      <c r="T170" s="47">
        <v>75.833333333333329</v>
      </c>
      <c r="U170" s="47"/>
      <c r="V170" s="47"/>
      <c r="W170" s="47"/>
      <c r="X170" s="47"/>
      <c r="Y170" s="62" t="str">
        <f t="shared" si="8"/>
        <v>não conforme</v>
      </c>
    </row>
    <row r="171" spans="1:25" x14ac:dyDescent="0.25">
      <c r="A171" s="47" t="s">
        <v>40</v>
      </c>
      <c r="B171" s="47" t="s">
        <v>14</v>
      </c>
      <c r="C171" s="71" t="s">
        <v>521</v>
      </c>
      <c r="D171" s="74" t="s">
        <v>887</v>
      </c>
      <c r="E171" s="49">
        <v>-29.267953914700001</v>
      </c>
      <c r="F171" s="49">
        <v>-50.745748333800002</v>
      </c>
      <c r="G171" s="50" t="s">
        <v>780</v>
      </c>
      <c r="H171" s="50" t="s">
        <v>132</v>
      </c>
      <c r="I171" s="62" t="s">
        <v>781</v>
      </c>
      <c r="J171" s="68" t="str">
        <f>VLOOKUP(B171,'[2]BD-SIGEL'!$C:$D,2,FALSE)</f>
        <v>Operação</v>
      </c>
      <c r="K171" s="75" t="s">
        <v>884</v>
      </c>
      <c r="L171" s="69">
        <f t="shared" si="6"/>
        <v>4</v>
      </c>
      <c r="M171" s="47">
        <v>4</v>
      </c>
      <c r="N171" s="62" t="str">
        <f t="shared" si="7"/>
        <v>conforme</v>
      </c>
      <c r="O171" s="47">
        <v>1</v>
      </c>
      <c r="P171" s="47">
        <v>0.25</v>
      </c>
      <c r="Q171" s="47">
        <v>2</v>
      </c>
      <c r="R171" s="47">
        <v>0.125</v>
      </c>
      <c r="S171" s="47">
        <v>1</v>
      </c>
      <c r="T171" s="47">
        <v>0</v>
      </c>
      <c r="U171" s="47"/>
      <c r="V171" s="47"/>
      <c r="W171" s="47"/>
      <c r="X171" s="47"/>
      <c r="Y171" s="62" t="str">
        <f t="shared" si="8"/>
        <v>não conforme</v>
      </c>
    </row>
    <row r="172" spans="1:25" x14ac:dyDescent="0.25">
      <c r="A172" s="47" t="s">
        <v>40</v>
      </c>
      <c r="B172" s="47" t="s">
        <v>46</v>
      </c>
      <c r="C172" s="71" t="s">
        <v>521</v>
      </c>
      <c r="D172" s="74" t="s">
        <v>887</v>
      </c>
      <c r="E172" s="49">
        <v>-29.2599729497</v>
      </c>
      <c r="F172" s="49">
        <v>-53.235042411499997</v>
      </c>
      <c r="G172" s="50" t="s">
        <v>853</v>
      </c>
      <c r="H172" s="50" t="s">
        <v>132</v>
      </c>
      <c r="I172" s="62" t="s">
        <v>854</v>
      </c>
      <c r="J172" s="68" t="str">
        <f>VLOOKUP(B172,'[2]BD-SIGEL'!$C:$D,2,FALSE)</f>
        <v>Operação</v>
      </c>
      <c r="K172" s="75" t="s">
        <v>884</v>
      </c>
      <c r="L172" s="69">
        <f t="shared" si="6"/>
        <v>4</v>
      </c>
      <c r="M172" s="47">
        <v>10</v>
      </c>
      <c r="N172" s="62" t="str">
        <f t="shared" si="7"/>
        <v>conforme</v>
      </c>
      <c r="O172" s="47">
        <v>3</v>
      </c>
      <c r="P172" s="47">
        <v>25.833333333333332</v>
      </c>
      <c r="Q172" s="47">
        <v>4</v>
      </c>
      <c r="R172" s="47">
        <v>21.8125</v>
      </c>
      <c r="S172" s="47">
        <v>3</v>
      </c>
      <c r="T172" s="47">
        <v>12.333333333333334</v>
      </c>
      <c r="U172" s="47"/>
      <c r="V172" s="47"/>
      <c r="W172" s="47"/>
      <c r="X172" s="47"/>
      <c r="Y172" s="62" t="str">
        <f t="shared" si="8"/>
        <v>não conforme</v>
      </c>
    </row>
    <row r="173" spans="1:25" x14ac:dyDescent="0.25">
      <c r="A173" s="47" t="s">
        <v>40</v>
      </c>
      <c r="B173" s="47" t="s">
        <v>27</v>
      </c>
      <c r="C173" s="71" t="s">
        <v>521</v>
      </c>
      <c r="D173" s="74" t="s">
        <v>887</v>
      </c>
      <c r="E173" s="49">
        <v>-28.555992763399999</v>
      </c>
      <c r="F173" s="49">
        <v>-52.546405629500001</v>
      </c>
      <c r="G173" s="50" t="s">
        <v>856</v>
      </c>
      <c r="H173" s="50" t="s">
        <v>132</v>
      </c>
      <c r="I173" s="62" t="s">
        <v>857</v>
      </c>
      <c r="J173" s="68" t="str">
        <f>VLOOKUP(B173,'[2]BD-SIGEL'!$C:$D,2,FALSE)</f>
        <v>Operação</v>
      </c>
      <c r="K173" s="75" t="s">
        <v>884</v>
      </c>
      <c r="L173" s="69">
        <f t="shared" si="6"/>
        <v>4</v>
      </c>
      <c r="M173" s="47">
        <v>10</v>
      </c>
      <c r="N173" s="62" t="str">
        <f t="shared" si="7"/>
        <v>conforme</v>
      </c>
      <c r="O173" s="47">
        <v>3</v>
      </c>
      <c r="P173" s="47">
        <v>50.166666666666664</v>
      </c>
      <c r="Q173" s="47">
        <v>4</v>
      </c>
      <c r="R173" s="47">
        <v>42.625</v>
      </c>
      <c r="S173" s="47">
        <v>3</v>
      </c>
      <c r="T173" s="47">
        <v>50.166666666666664</v>
      </c>
      <c r="U173" s="47"/>
      <c r="V173" s="47"/>
      <c r="W173" s="47"/>
      <c r="X173" s="47"/>
      <c r="Y173" s="62" t="str">
        <f t="shared" si="8"/>
        <v>não conforme</v>
      </c>
    </row>
    <row r="174" spans="1:25" x14ac:dyDescent="0.25">
      <c r="A174" s="47" t="s">
        <v>40</v>
      </c>
      <c r="B174" s="47" t="s">
        <v>53</v>
      </c>
      <c r="C174" s="71" t="s">
        <v>521</v>
      </c>
      <c r="D174" s="74" t="s">
        <v>887</v>
      </c>
      <c r="E174" s="49">
        <v>-29.343438132799999</v>
      </c>
      <c r="F174" s="49">
        <v>-50.695837703400002</v>
      </c>
      <c r="G174" s="50" t="s">
        <v>858</v>
      </c>
      <c r="H174" s="50" t="s">
        <v>132</v>
      </c>
      <c r="I174" s="62" t="s">
        <v>859</v>
      </c>
      <c r="J174" s="68" t="str">
        <f>VLOOKUP(B174,'[2]BD-SIGEL'!$C:$D,2,FALSE)</f>
        <v>Operação</v>
      </c>
      <c r="K174" s="75" t="s">
        <v>884</v>
      </c>
      <c r="L174" s="69">
        <f t="shared" si="6"/>
        <v>4</v>
      </c>
      <c r="M174" s="47">
        <v>12</v>
      </c>
      <c r="N174" s="62" t="str">
        <f t="shared" si="7"/>
        <v>conforme</v>
      </c>
      <c r="O174" s="47">
        <v>3</v>
      </c>
      <c r="P174" s="47">
        <v>10.833333333333334</v>
      </c>
      <c r="Q174" s="47">
        <v>6</v>
      </c>
      <c r="R174" s="47">
        <v>4.875</v>
      </c>
      <c r="S174" s="47">
        <v>3</v>
      </c>
      <c r="T174" s="47">
        <v>0.75</v>
      </c>
      <c r="U174" s="47"/>
      <c r="V174" s="47"/>
      <c r="W174" s="47"/>
      <c r="X174" s="47"/>
      <c r="Y174" s="62" t="str">
        <f t="shared" si="8"/>
        <v>não conforme</v>
      </c>
    </row>
    <row r="175" spans="1:25" x14ac:dyDescent="0.25">
      <c r="A175" s="47" t="s">
        <v>40</v>
      </c>
      <c r="B175" s="47" t="s">
        <v>860</v>
      </c>
      <c r="C175" s="71" t="s">
        <v>521</v>
      </c>
      <c r="D175" s="74" t="s">
        <v>887</v>
      </c>
      <c r="E175" s="49">
        <v>-29.61</v>
      </c>
      <c r="F175" s="49">
        <v>-51.95</v>
      </c>
      <c r="G175" s="50" t="s">
        <v>861</v>
      </c>
      <c r="H175" s="50" t="s">
        <v>132</v>
      </c>
      <c r="I175" s="62" t="s">
        <v>862</v>
      </c>
      <c r="J175" s="68" t="str">
        <f>VLOOKUP(B175,'[2]BD-SIGEL'!$C:$D,2,FALSE)</f>
        <v>Revogado</v>
      </c>
      <c r="K175" s="75" t="s">
        <v>899</v>
      </c>
      <c r="L175" s="69">
        <f t="shared" si="6"/>
        <v>4</v>
      </c>
      <c r="M175" s="47">
        <v>0</v>
      </c>
      <c r="N175" s="62" t="str">
        <f t="shared" si="7"/>
        <v>não conforme</v>
      </c>
      <c r="O175" s="47"/>
      <c r="P175" s="47"/>
      <c r="Q175" s="47"/>
      <c r="R175" s="47"/>
      <c r="S175" s="47"/>
      <c r="T175" s="47"/>
      <c r="U175" s="47"/>
      <c r="V175" s="47"/>
      <c r="W175" s="47"/>
      <c r="X175" s="47"/>
      <c r="Y175" s="62" t="str">
        <f t="shared" si="8"/>
        <v xml:space="preserve"> </v>
      </c>
    </row>
    <row r="176" spans="1:25" x14ac:dyDescent="0.25">
      <c r="A176" s="47" t="s">
        <v>40</v>
      </c>
      <c r="B176" s="47" t="s">
        <v>863</v>
      </c>
      <c r="C176" s="71" t="s">
        <v>521</v>
      </c>
      <c r="D176" s="74" t="s">
        <v>887</v>
      </c>
      <c r="E176" s="49">
        <v>-28.141110999999999</v>
      </c>
      <c r="F176" s="49">
        <v>-55.051945000000003</v>
      </c>
      <c r="G176" s="50" t="s">
        <v>864</v>
      </c>
      <c r="H176" s="50" t="s">
        <v>132</v>
      </c>
      <c r="I176" s="62" t="s">
        <v>865</v>
      </c>
      <c r="J176" s="68" t="str">
        <f>VLOOKUP(B176,'[2]BD-SIGEL'!$C:$D,2,FALSE)</f>
        <v>Operação</v>
      </c>
      <c r="K176" s="75" t="s">
        <v>884</v>
      </c>
      <c r="L176" s="69">
        <f t="shared" si="6"/>
        <v>4</v>
      </c>
      <c r="M176" s="47">
        <v>0</v>
      </c>
      <c r="N176" s="62" t="str">
        <f t="shared" si="7"/>
        <v>não conforme</v>
      </c>
      <c r="O176" s="47"/>
      <c r="P176" s="47"/>
      <c r="Q176" s="47"/>
      <c r="R176" s="47"/>
      <c r="S176" s="47"/>
      <c r="T176" s="47"/>
      <c r="U176" s="47"/>
      <c r="V176" s="47"/>
      <c r="W176" s="47"/>
      <c r="X176" s="47"/>
      <c r="Y176" s="62" t="str">
        <f t="shared" si="8"/>
        <v xml:space="preserve"> </v>
      </c>
    </row>
    <row r="177" spans="1:25" x14ac:dyDescent="0.25">
      <c r="A177" s="47" t="s">
        <v>40</v>
      </c>
      <c r="B177" s="47" t="s">
        <v>43</v>
      </c>
      <c r="C177" s="71" t="s">
        <v>167</v>
      </c>
      <c r="D177" s="74" t="s">
        <v>887</v>
      </c>
      <c r="E177" s="49">
        <v>-29.3463888888889</v>
      </c>
      <c r="F177" s="49">
        <v>-50.7008333333333</v>
      </c>
      <c r="G177" s="50" t="s">
        <v>866</v>
      </c>
      <c r="H177" s="50" t="s">
        <v>132</v>
      </c>
      <c r="I177" s="62" t="s">
        <v>867</v>
      </c>
      <c r="J177" s="68" t="str">
        <f>VLOOKUP(B177,'[2]BD-SIGEL'!$C:$D,2,FALSE)</f>
        <v>Operação</v>
      </c>
      <c r="K177" s="75" t="s">
        <v>884</v>
      </c>
      <c r="L177" s="69">
        <f t="shared" si="6"/>
        <v>4</v>
      </c>
      <c r="M177" s="47">
        <v>4</v>
      </c>
      <c r="N177" s="62" t="str">
        <f t="shared" si="7"/>
        <v>conforme</v>
      </c>
      <c r="O177" s="47">
        <v>1</v>
      </c>
      <c r="P177" s="47">
        <v>0</v>
      </c>
      <c r="Q177" s="47">
        <v>2</v>
      </c>
      <c r="R177" s="47">
        <v>13.833333333333334</v>
      </c>
      <c r="S177" s="47">
        <v>1</v>
      </c>
      <c r="T177" s="47">
        <v>8.1666666666666661</v>
      </c>
      <c r="U177" s="47"/>
      <c r="V177" s="47"/>
      <c r="W177" s="47"/>
      <c r="X177" s="47"/>
      <c r="Y177" s="62" t="str">
        <f t="shared" si="8"/>
        <v>não conforme</v>
      </c>
    </row>
    <row r="178" spans="1:25" x14ac:dyDescent="0.25">
      <c r="A178" s="47" t="s">
        <v>40</v>
      </c>
      <c r="B178" s="47" t="s">
        <v>20</v>
      </c>
      <c r="C178" s="71" t="s">
        <v>521</v>
      </c>
      <c r="D178" s="74" t="s">
        <v>887</v>
      </c>
      <c r="E178" s="49">
        <v>-27.613333333333301</v>
      </c>
      <c r="F178" s="49">
        <v>-53.571111111111101</v>
      </c>
      <c r="G178" s="50" t="s">
        <v>809</v>
      </c>
      <c r="H178" s="50" t="s">
        <v>132</v>
      </c>
      <c r="I178" s="62" t="s">
        <v>810</v>
      </c>
      <c r="J178" s="68" t="str">
        <f>VLOOKUP(B178,'[2]BD-SIGEL'!$C:$D,2,FALSE)</f>
        <v>Operação</v>
      </c>
      <c r="K178" s="75" t="s">
        <v>884</v>
      </c>
      <c r="L178" s="69">
        <f t="shared" si="6"/>
        <v>4</v>
      </c>
      <c r="M178" s="47">
        <v>10</v>
      </c>
      <c r="N178" s="62" t="str">
        <f t="shared" si="7"/>
        <v>conforme</v>
      </c>
      <c r="O178" s="47">
        <v>3</v>
      </c>
      <c r="P178" s="47">
        <v>31.638888888888889</v>
      </c>
      <c r="Q178" s="47">
        <v>5</v>
      </c>
      <c r="R178" s="47">
        <v>24.466666666666665</v>
      </c>
      <c r="S178" s="47">
        <v>2</v>
      </c>
      <c r="T178" s="47">
        <v>13.708333333333334</v>
      </c>
      <c r="U178" s="47"/>
      <c r="V178" s="47"/>
      <c r="W178" s="47"/>
      <c r="X178" s="47"/>
      <c r="Y178" s="62" t="str">
        <f t="shared" si="8"/>
        <v>não conforme</v>
      </c>
    </row>
    <row r="179" spans="1:25" x14ac:dyDescent="0.25">
      <c r="A179" s="47" t="s">
        <v>40</v>
      </c>
      <c r="B179" s="47" t="s">
        <v>25</v>
      </c>
      <c r="C179" s="80" t="s">
        <v>521</v>
      </c>
      <c r="D179" s="74" t="s">
        <v>887</v>
      </c>
      <c r="E179" s="49">
        <v>-27.658055555555599</v>
      </c>
      <c r="F179" s="49">
        <v>-51.747777777777799</v>
      </c>
      <c r="G179" s="50" t="s">
        <v>811</v>
      </c>
      <c r="H179" s="50" t="s">
        <v>132</v>
      </c>
      <c r="I179" s="62" t="s">
        <v>812</v>
      </c>
      <c r="J179" s="68" t="str">
        <f>VLOOKUP(B179,'[2]BD-SIGEL'!$C:$D,2,FALSE)</f>
        <v>Operação</v>
      </c>
      <c r="K179" s="75" t="s">
        <v>884</v>
      </c>
      <c r="L179" s="69">
        <f t="shared" si="6"/>
        <v>4</v>
      </c>
      <c r="M179" s="47">
        <v>0</v>
      </c>
      <c r="N179" s="62" t="str">
        <f t="shared" si="7"/>
        <v>não conforme</v>
      </c>
      <c r="O179" s="47"/>
      <c r="P179" s="47"/>
      <c r="Q179" s="47"/>
      <c r="R179" s="47"/>
      <c r="S179" s="47"/>
      <c r="T179" s="47"/>
      <c r="U179" s="47"/>
      <c r="V179" s="47"/>
      <c r="W179" s="47"/>
      <c r="X179" s="47"/>
      <c r="Y179" s="62" t="str">
        <f t="shared" si="8"/>
        <v xml:space="preserve"> </v>
      </c>
    </row>
    <row r="1048551" spans="6:6" x14ac:dyDescent="0.25">
      <c r="F1048551" s="74"/>
    </row>
  </sheetData>
  <mergeCells count="17">
    <mergeCell ref="O1:P1"/>
    <mergeCell ref="Q1:R1"/>
    <mergeCell ref="S1:T1"/>
    <mergeCell ref="U1:V1"/>
    <mergeCell ref="W1:X1"/>
    <mergeCell ref="N1:N2"/>
    <mergeCell ref="A1:A2"/>
    <mergeCell ref="B1:B2"/>
    <mergeCell ref="C1:C2"/>
    <mergeCell ref="E1:E2"/>
    <mergeCell ref="F1:F2"/>
    <mergeCell ref="G1:G2"/>
    <mergeCell ref="H1:H2"/>
    <mergeCell ref="I1:I2"/>
    <mergeCell ref="J1:J2"/>
    <mergeCell ref="L1:L2"/>
    <mergeCell ref="M1:M2"/>
  </mergeCells>
  <conditionalFormatting sqref="C163:C179">
    <cfRule type="expression" dxfId="28" priority="22">
      <formula>#REF!=Indeferido</formula>
    </cfRule>
  </conditionalFormatting>
  <conditionalFormatting sqref="I163:I179 C163:C179">
    <cfRule type="expression" dxfId="27" priority="20">
      <formula>"I3=Indeferido"</formula>
    </cfRule>
    <cfRule type="expression" dxfId="26" priority="21">
      <formula>"$I3=status!$A$2"</formula>
    </cfRule>
  </conditionalFormatting>
  <conditionalFormatting sqref="A177:A179 I163:I179">
    <cfRule type="expression" dxfId="25" priority="15">
      <formula>#REF!=Indeferido</formula>
    </cfRule>
  </conditionalFormatting>
  <conditionalFormatting sqref="A177:A179">
    <cfRule type="expression" dxfId="24" priority="13">
      <formula>"I3=Indeferido"</formula>
    </cfRule>
    <cfRule type="expression" dxfId="23" priority="14">
      <formula>"$I3=status!$A$2"</formula>
    </cfRule>
  </conditionalFormatting>
  <conditionalFormatting sqref="B177:B179">
    <cfRule type="expression" dxfId="22" priority="12">
      <formula>#REF!=Indeferido</formula>
    </cfRule>
  </conditionalFormatting>
  <conditionalFormatting sqref="B177:B179">
    <cfRule type="expression" dxfId="21" priority="10">
      <formula>"I3=Indeferido"</formula>
    </cfRule>
    <cfRule type="expression" dxfId="20" priority="11">
      <formula>"$I3=status!$A$2"</formula>
    </cfRule>
  </conditionalFormatting>
  <conditionalFormatting sqref="Y3:Y178 N3:N178">
    <cfRule type="containsText" dxfId="19" priority="5" operator="containsText" text="não conforme">
      <formula>NOT(ISERROR(SEARCH("não conforme",N3)))</formula>
    </cfRule>
    <cfRule type="containsText" dxfId="18" priority="6" operator="containsText" text="n">
      <formula>NOT(ISERROR(SEARCH("n",N3)))</formula>
    </cfRule>
  </conditionalFormatting>
  <conditionalFormatting sqref="N179">
    <cfRule type="containsText" dxfId="17" priority="1" operator="containsText" text="não conforme">
      <formula>NOT(ISERROR(SEARCH("não conforme",N179)))</formula>
    </cfRule>
    <cfRule type="containsText" dxfId="16" priority="2" operator="containsText" text="n">
      <formula>NOT(ISERROR(SEARCH("n",N179)))</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3" id="{3B57A929-162E-436D-866F-A48A2B93AF1D}">
            <xm:f>$I164='\\semarspaefs02\SEMA\SETORES\OUTORGA\OUTORGA\Meus Documentos\02_AGUA-SUPERFICIAL\Geracao-de-Energia\[DIOUT_Geração de energia_status processos_out2020.xlsx]status'!#REF!</xm:f>
            <x14:dxf>
              <fill>
                <patternFill>
                  <bgColor rgb="FFFFFF99"/>
                </patternFill>
              </fill>
            </x14:dxf>
          </x14:cfRule>
          <x14:cfRule type="expression" priority="24" id="{FAAE43A1-C380-44C4-9B77-634DBEBAC50A}">
            <xm:f>$I164='\\semarspaefs02\SEMA\SETORES\OUTORGA\OUTORGA\Meus Documentos\02_AGUA-SUPERFICIAL\Geracao-de-Energia\[DIOUT_Geração de energia_status processos_out2020.xlsx]status'!#REF!</xm:f>
            <x14:dxf>
              <fill>
                <patternFill>
                  <bgColor theme="6" tint="0.59996337778862885"/>
                </patternFill>
              </fill>
            </x14:dxf>
          </x14:cfRule>
          <xm:sqref>C163:C173 C175:C179</xm:sqref>
        </x14:conditionalFormatting>
        <x14:conditionalFormatting xmlns:xm="http://schemas.microsoft.com/office/excel/2006/main">
          <x14:cfRule type="expression" priority="29" id="{DE15CCF5-5333-465E-9EAB-39BA142DE5C4}">
            <xm:f>$I176='\\semarspaefs02\SEMA\SETORES\OUTORGA\OUTORGA\Meus Documentos\02_AGUA-SUPERFICIAL\Geracao-de-Energia\[DIOUT_Geração de energia_status processos_out2020.xlsx]status'!#REF!</xm:f>
            <x14:dxf>
              <fill>
                <patternFill>
                  <bgColor theme="0" tint="-0.14996795556505021"/>
                </patternFill>
              </fill>
            </x14:dxf>
          </x14:cfRule>
          <x14:cfRule type="expression" priority="30" id="{4A45E3B7-B50A-4940-902A-79E7E2E24CD9}">
            <xm:f>$I176='\\semarspaefs02\SEMA\SETORES\OUTORGA\OUTORGA\Meus Documentos\02_AGUA-SUPERFICIAL\Geracao-de-Energia\[DIOUT_Geração de energia_status processos_out2020.xlsx]status'!#REF!</xm:f>
            <x14:dxf>
              <fill>
                <patternFill>
                  <bgColor theme="5" tint="0.59996337778862885"/>
                </patternFill>
              </fill>
            </x14:dxf>
          </x14:cfRule>
          <x14:cfRule type="expression" priority="31" id="{9BD89B84-7B35-455F-9371-B814012B91C6}">
            <xm:f>$I176='\\semarspaefs02\SEMA\SETORES\OUTORGA\OUTORGA\Meus Documentos\02_AGUA-SUPERFICIAL\Geracao-de-Energia\[DIOUT_Geração de energia_status processos_out2020.xlsx]status'!#REF!</xm:f>
            <x14:dxf>
              <fill>
                <patternFill>
                  <bgColor theme="9" tint="0.79998168889431442"/>
                </patternFill>
              </fill>
            </x14:dxf>
          </x14:cfRule>
          <x14:cfRule type="expression" priority="32" id="{4A0CDEBE-BCD3-46A0-85D6-0E625D6C6A54}">
            <xm:f>$I202='\\semarspaefs02\SEMA\SETORES\OUTORGA\OUTORGA\Meus Documentos\02_AGUA-SUPERFICIAL\Geracao-de-Energia\[DIOUT_Geração de energia_status processos_out2020.xlsx]status'!#REF!</xm:f>
            <x14:dxf>
              <fill>
                <patternFill>
                  <bgColor theme="5" tint="0.79998168889431442"/>
                </patternFill>
              </fill>
            </x14:dxf>
          </x14:cfRule>
          <xm:sqref>C175:C179</xm:sqref>
        </x14:conditionalFormatting>
        <x14:conditionalFormatting xmlns:xm="http://schemas.microsoft.com/office/excel/2006/main">
          <x14:cfRule type="expression" priority="66" id="{3B57A929-162E-436D-866F-A48A2B93AF1D}">
            <xm:f>#REF!='\\semarspaefs02\SEMA\SETORES\OUTORGA\OUTORGA\Meus Documentos\02_AGUA-SUPERFICIAL\Geracao-de-Energia\[DIOUT_Geração de energia_status processos_out2020.xlsx]status'!#REF!</xm:f>
            <x14:dxf>
              <fill>
                <patternFill>
                  <bgColor rgb="FFFFFF99"/>
                </patternFill>
              </fill>
            </x14:dxf>
          </x14:cfRule>
          <x14:cfRule type="expression" priority="67" id="{FAAE43A1-C380-44C4-9B77-634DBEBAC50A}">
            <xm:f>#REF!='\\semarspaefs02\SEMA\SETORES\OUTORGA\OUTORGA\Meus Documentos\02_AGUA-SUPERFICIAL\Geracao-de-Energia\[DIOUT_Geração de energia_status processos_out2020.xlsx]status'!#REF!</xm:f>
            <x14:dxf>
              <fill>
                <patternFill>
                  <bgColor theme="6" tint="0.59996337778862885"/>
                </patternFill>
              </fill>
            </x14:dxf>
          </x14:cfRule>
          <xm:sqref>C174</xm:sqref>
        </x14:conditionalFormatting>
        <x14:conditionalFormatting xmlns:xm="http://schemas.microsoft.com/office/excel/2006/main">
          <x14:cfRule type="expression" priority="68" id="{83D6F1E0-126A-4A3E-9AB6-ABC91202A6F2}">
            <xm:f>#REF!='\\semarspaefs02\SEMA\SETORES\OUTORGA\OUTORGA\Meus Documentos\02_AGUA-SUPERFICIAL\Geracao-de-Energia\[DIOUT_Geração de energia_status processos_out2020.xlsx]status'!#REF!</xm:f>
            <x14:dxf>
              <fill>
                <patternFill>
                  <bgColor theme="0" tint="-0.14996795556505021"/>
                </patternFill>
              </fill>
            </x14:dxf>
          </x14:cfRule>
          <x14:cfRule type="expression" priority="69" id="{9148AA2A-DDEE-4D1E-A01E-020EEF6C1906}">
            <xm:f>#REF!='\\semarspaefs02\SEMA\SETORES\OUTORGA\OUTORGA\Meus Documentos\02_AGUA-SUPERFICIAL\Geracao-de-Energia\[DIOUT_Geração de energia_status processos_out2020.xlsx]status'!#REF!</xm:f>
            <x14:dxf>
              <fill>
                <patternFill>
                  <bgColor theme="5" tint="0.59996337778862885"/>
                </patternFill>
              </fill>
            </x14:dxf>
          </x14:cfRule>
          <x14:cfRule type="expression" priority="70" id="{03FDA2BE-6ED2-4ADF-9EC9-85B7839E40D3}">
            <xm:f>#REF!='\\semarspaefs02\SEMA\SETORES\OUTORGA\OUTORGA\Meus Documentos\02_AGUA-SUPERFICIAL\Geracao-de-Energia\[DIOUT_Geração de energia_status processos_out2020.xlsx]status'!#REF!</xm:f>
            <x14:dxf>
              <fill>
                <patternFill>
                  <bgColor theme="9" tint="0.79998168889431442"/>
                </patternFill>
              </fill>
            </x14:dxf>
          </x14:cfRule>
          <x14:cfRule type="expression" priority="71" id="{E65B822D-3FDE-4DD6-BC37-5A4C528FCEBE}">
            <xm:f>#REF!='\\semarspaefs02\SEMA\SETORES\OUTORGA\OUTORGA\Meus Documentos\02_AGUA-SUPERFICIAL\Geracao-de-Energia\[DIOUT_Geração de energia_status processos_out2020.xlsx]status'!#REF!</xm:f>
            <x14:dxf>
              <fill>
                <patternFill>
                  <bgColor theme="5" tint="0.79998168889431442"/>
                </patternFill>
              </fill>
            </x14:dxf>
          </x14:cfRule>
          <xm:sqref>C174</xm:sqref>
        </x14:conditionalFormatting>
        <x14:conditionalFormatting xmlns:xm="http://schemas.microsoft.com/office/excel/2006/main">
          <x14:cfRule type="expression" priority="72" id="{EDC33D46-558F-48DA-84D2-DD81A18ECABB}">
            <xm:f>$I164='\\semarspaefs02\SEMA\SETORES\OUTORGA\OUTORGA\Meus Documentos\02_AGUA-SUPERFICIAL\Geracao-de-Energia\[DIOUT_Geração de energia_status processos_out2020.xlsx]status'!#REF!</xm:f>
            <x14:dxf>
              <fill>
                <patternFill>
                  <bgColor theme="0" tint="-0.14996795556505021"/>
                </patternFill>
              </fill>
            </x14:dxf>
          </x14:cfRule>
          <x14:cfRule type="expression" priority="73" id="{BDFC8603-B96D-4598-9A69-B7A4E6AC13DE}">
            <xm:f>$I164='\\semarspaefs02\SEMA\SETORES\OUTORGA\OUTORGA\Meus Documentos\02_AGUA-SUPERFICIAL\Geracao-de-Energia\[DIOUT_Geração de energia_status processos_out2020.xlsx]status'!#REF!</xm:f>
            <x14:dxf>
              <fill>
                <patternFill>
                  <bgColor theme="5" tint="0.59996337778862885"/>
                </patternFill>
              </fill>
            </x14:dxf>
          </x14:cfRule>
          <x14:cfRule type="expression" priority="74" id="{AF46DB37-B3BD-41CF-A1DD-5C644308BBAA}">
            <xm:f>$I164='\\semarspaefs02\SEMA\SETORES\OUTORGA\OUTORGA\Meus Documentos\02_AGUA-SUPERFICIAL\Geracao-de-Energia\[DIOUT_Geração de energia_status processos_out2020.xlsx]status'!#REF!</xm:f>
            <x14:dxf>
              <fill>
                <patternFill>
                  <bgColor theme="9" tint="0.79998168889431442"/>
                </patternFill>
              </fill>
            </x14:dxf>
          </x14:cfRule>
          <x14:cfRule type="expression" priority="75" id="{2E208C2B-66A9-4CF6-9F88-23549E730CDC}">
            <xm:f>$I194='\\semarspaefs02\SEMA\SETORES\OUTORGA\OUTORGA\Meus Documentos\02_AGUA-SUPERFICIAL\Geracao-de-Energia\[DIOUT_Geração de energia_status processos_out2020.xlsx]status'!#REF!</xm:f>
            <x14:dxf>
              <fill>
                <patternFill>
                  <bgColor theme="5" tint="0.79998168889431442"/>
                </patternFill>
              </fill>
            </x14:dxf>
          </x14:cfRule>
          <xm:sqref>C163:C173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GestorPCD_2019</vt:lpstr>
      <vt:lpstr>RELATÓRIO (por estacão)</vt:lpstr>
      <vt:lpstr>RELATÓRIO (por empreendimento)</vt:lpstr>
      <vt:lpstr>OUTORGADOS</vt:lpstr>
      <vt:lpstr>Não Encontrados</vt:lpstr>
      <vt:lpstr>monitoramento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Manera</dc:creator>
  <cp:lastModifiedBy>Leonardo Manera</cp:lastModifiedBy>
  <dcterms:created xsi:type="dcterms:W3CDTF">2020-06-13T21:50:08Z</dcterms:created>
  <dcterms:modified xsi:type="dcterms:W3CDTF">2021-01-19T10:46:55Z</dcterms:modified>
</cp:coreProperties>
</file>