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ForAnalysis" sheetId="1" r:id="rId1"/>
    <sheet name="FlowerAnalysis" sheetId="6" r:id="rId2"/>
    <sheet name="FieldDataSheet" sheetId="2" r:id="rId3"/>
    <sheet name="FlowerFieldSheet" sheetId="7" r:id="rId4"/>
    <sheet name="metadata" sheetId="3" r:id="rId5"/>
    <sheet name="work log" sheetId="4" r:id="rId6"/>
  </sheets>
  <definedNames>
    <definedName name="_xlnm._FilterDatabase" localSheetId="1" hidden="1">FlowerAnalysis!$A$1:$BV$33</definedName>
    <definedName name="_xlnm._FilterDatabase" localSheetId="0" hidden="1">ForAnalysis!$A$1:$AC$1822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63" i="1"/>
  <c r="V539"/>
  <c r="V307"/>
  <c r="V301"/>
  <c r="V1534"/>
  <c r="V1531"/>
  <c r="V1816"/>
  <c r="V1813"/>
  <c r="V1810"/>
  <c r="V1807"/>
  <c r="V1802"/>
  <c r="V1797"/>
  <c r="V1793"/>
  <c r="V1791"/>
  <c r="V1784"/>
  <c r="V1781"/>
  <c r="V1779"/>
  <c r="V1774"/>
  <c r="V1769"/>
  <c r="V1765"/>
  <c r="V1760"/>
  <c r="V1755"/>
  <c r="V1748"/>
  <c r="V1740"/>
  <c r="V1738"/>
  <c r="V1735"/>
  <c r="V1732"/>
  <c r="V1730"/>
  <c r="V1723"/>
  <c r="V1717"/>
  <c r="V1709"/>
  <c r="V1703"/>
  <c r="V1701"/>
  <c r="V1698"/>
  <c r="V1696"/>
  <c r="V1694"/>
  <c r="V1690"/>
  <c r="V1688"/>
  <c r="V1686"/>
  <c r="V1684"/>
  <c r="V1682"/>
  <c r="V1679"/>
  <c r="V1673"/>
  <c r="V1669"/>
  <c r="V1666"/>
  <c r="V1663"/>
  <c r="V1661"/>
  <c r="V1658"/>
  <c r="V1655"/>
  <c r="V1653"/>
  <c r="V1645"/>
  <c r="V1641"/>
  <c r="V1638"/>
  <c r="V1635"/>
  <c r="V1631"/>
  <c r="V1628"/>
  <c r="V1625"/>
  <c r="V1623"/>
  <c r="V1619"/>
  <c r="V1616"/>
  <c r="V1613"/>
  <c r="V1609"/>
  <c r="V1607"/>
  <c r="V1600"/>
  <c r="V1593"/>
  <c r="V1588"/>
  <c r="V1581"/>
  <c r="V1576"/>
  <c r="V1570"/>
  <c r="V1564"/>
  <c r="V1557"/>
  <c r="V1554"/>
  <c r="V1551"/>
  <c r="V1548"/>
  <c r="V1545"/>
  <c r="V1543"/>
  <c r="V1540"/>
  <c r="V1537"/>
  <c r="V1528"/>
  <c r="V1522"/>
  <c r="V1519"/>
  <c r="V1513"/>
  <c r="V1510"/>
  <c r="V1507"/>
  <c r="V1504"/>
  <c r="V1498"/>
  <c r="V1491"/>
  <c r="V1488"/>
  <c r="V1481"/>
  <c r="V1478"/>
  <c r="V1472"/>
  <c r="V1468"/>
  <c r="V1464"/>
  <c r="V1460"/>
  <c r="V1455"/>
  <c r="V1452"/>
  <c r="V1446"/>
  <c r="V1443"/>
  <c r="V1441"/>
  <c r="V1439"/>
  <c r="V1437"/>
  <c r="V1435"/>
  <c r="V1433"/>
  <c r="V1430"/>
  <c r="V1427"/>
  <c r="V1417"/>
  <c r="V1408"/>
  <c r="V1400"/>
  <c r="V1398"/>
  <c r="V1391"/>
  <c r="V1386"/>
  <c r="V1384"/>
  <c r="V1376"/>
  <c r="V1374"/>
  <c r="V1367"/>
  <c r="V1361"/>
  <c r="V1356"/>
  <c r="V1354"/>
  <c r="V1352"/>
  <c r="V1350"/>
  <c r="V1348"/>
  <c r="V1346"/>
  <c r="V1344"/>
  <c r="V1342"/>
  <c r="V1340"/>
  <c r="V1334"/>
  <c r="V1332"/>
  <c r="V1326"/>
  <c r="V1324"/>
  <c r="V1322"/>
  <c r="V1320"/>
  <c r="V1317"/>
  <c r="V1312"/>
  <c r="V1305"/>
  <c r="V1302"/>
  <c r="V1297"/>
  <c r="V1295"/>
  <c r="V1292"/>
  <c r="V1286"/>
  <c r="V1284"/>
  <c r="V1277"/>
  <c r="V1271"/>
  <c r="V1269"/>
  <c r="V1260"/>
  <c r="V1258"/>
  <c r="V1252"/>
  <c r="V1249"/>
  <c r="V1246"/>
  <c r="V1242"/>
  <c r="V1239"/>
  <c r="V1236"/>
  <c r="V1227"/>
  <c r="V1218"/>
  <c r="V1209"/>
  <c r="V1200"/>
  <c r="V1197"/>
  <c r="V1194"/>
  <c r="V1191"/>
  <c r="V1189"/>
  <c r="V1186"/>
  <c r="V1183"/>
  <c r="V1180"/>
  <c r="V1177"/>
  <c r="V1170"/>
  <c r="V1167"/>
  <c r="V1158"/>
  <c r="V1155"/>
  <c r="V1152"/>
  <c r="V1149"/>
  <c r="V1147"/>
  <c r="V1143"/>
  <c r="V1140"/>
  <c r="V1137"/>
  <c r="V1131"/>
  <c r="V1129"/>
  <c r="V1126"/>
  <c r="V1123"/>
  <c r="V1116"/>
  <c r="V1111"/>
  <c r="V1103"/>
  <c r="V1095"/>
  <c r="V1087"/>
  <c r="V1081"/>
  <c r="V1073"/>
  <c r="V1070"/>
  <c r="V1066"/>
  <c r="V1060"/>
  <c r="V1057"/>
  <c r="V1046"/>
  <c r="V1038"/>
  <c r="V1030"/>
  <c r="V1027"/>
  <c r="V1024"/>
  <c r="V1021"/>
  <c r="V1018"/>
  <c r="V1015"/>
  <c r="V1012"/>
  <c r="V1009"/>
  <c r="V1007"/>
  <c r="V1004"/>
  <c r="V995"/>
  <c r="V993"/>
  <c r="V991"/>
  <c r="V989"/>
  <c r="V981"/>
  <c r="V978"/>
  <c r="V976"/>
  <c r="V973"/>
  <c r="V970"/>
  <c r="V964"/>
  <c r="V961"/>
  <c r="V958"/>
  <c r="V955"/>
  <c r="V949"/>
  <c r="V940"/>
  <c r="V937"/>
  <c r="V931"/>
  <c r="V928"/>
  <c r="V921"/>
  <c r="V914"/>
  <c r="V911"/>
  <c r="V908"/>
  <c r="V905"/>
  <c r="V902"/>
  <c r="V899"/>
  <c r="V895"/>
  <c r="V892"/>
  <c r="V888"/>
  <c r="V878"/>
  <c r="V876"/>
  <c r="V869"/>
  <c r="V865"/>
  <c r="V862"/>
  <c r="V855"/>
  <c r="V848"/>
  <c r="V845"/>
  <c r="V839"/>
  <c r="V835"/>
  <c r="V830"/>
  <c r="V823"/>
  <c r="V815"/>
  <c r="V811"/>
  <c r="V807"/>
  <c r="V802"/>
  <c r="V798"/>
  <c r="V795"/>
  <c r="V791"/>
  <c r="V787"/>
  <c r="V779"/>
  <c r="V770"/>
  <c r="V762"/>
  <c r="V755"/>
  <c r="V745"/>
  <c r="V735"/>
  <c r="V731"/>
  <c r="V727"/>
  <c r="V723"/>
  <c r="V711"/>
  <c r="V708"/>
  <c r="V700"/>
  <c r="V691"/>
  <c r="V687"/>
  <c r="V684"/>
  <c r="V680"/>
  <c r="V677"/>
  <c r="V669"/>
  <c r="V664"/>
  <c r="V659"/>
  <c r="V651"/>
  <c r="V645"/>
  <c r="V640"/>
  <c r="V636"/>
  <c r="V632"/>
  <c r="V627"/>
  <c r="V623"/>
  <c r="V619"/>
  <c r="V615"/>
  <c r="V611"/>
  <c r="V607"/>
  <c r="V603"/>
  <c r="V595"/>
  <c r="V591"/>
  <c r="V587"/>
  <c r="V581"/>
  <c r="V577"/>
  <c r="V573"/>
  <c r="V569"/>
  <c r="V565"/>
  <c r="V560"/>
  <c r="V556"/>
  <c r="V552"/>
  <c r="V548"/>
  <c r="V543"/>
  <c r="V535"/>
  <c r="V528"/>
  <c r="V520"/>
  <c r="V512"/>
  <c r="V508"/>
  <c r="V500"/>
  <c r="V493"/>
  <c r="V485"/>
  <c r="V474"/>
  <c r="V467"/>
  <c r="V463"/>
  <c r="V459"/>
  <c r="V455"/>
  <c r="V446"/>
  <c r="V438"/>
  <c r="V429"/>
  <c r="V420"/>
  <c r="V413"/>
  <c r="V407"/>
  <c r="V400"/>
  <c r="V393"/>
  <c r="V388"/>
  <c r="V381"/>
  <c r="V374"/>
  <c r="V366"/>
  <c r="V357"/>
  <c r="V349"/>
  <c r="V339"/>
  <c r="V335"/>
  <c r="V331"/>
  <c r="V327"/>
  <c r="V323"/>
  <c r="V319"/>
  <c r="V311"/>
  <c r="V304"/>
  <c r="V292"/>
  <c r="V288"/>
  <c r="V284"/>
  <c r="V279"/>
  <c r="V271"/>
  <c r="V263"/>
  <c r="V259"/>
  <c r="V250"/>
  <c r="V241"/>
  <c r="V232"/>
  <c r="V227"/>
  <c r="V218"/>
  <c r="V483"/>
  <c r="S1836"/>
  <c r="S1835"/>
  <c r="S1834"/>
  <c r="S1833"/>
  <c r="S1832"/>
  <c r="S1831"/>
  <c r="S1830"/>
  <c r="S1829"/>
  <c r="S1828"/>
  <c r="S1827"/>
  <c r="U1807"/>
  <c r="T1807"/>
  <c r="S1807"/>
  <c r="Q1808"/>
  <c r="Q1807"/>
  <c r="R1807"/>
  <c r="U1802"/>
  <c r="T1802"/>
  <c r="Q1806"/>
  <c r="Q1802"/>
  <c r="R1802"/>
  <c r="S1802"/>
  <c r="X7"/>
  <c r="U1417"/>
  <c r="T1417"/>
  <c r="S1417"/>
  <c r="Q1425"/>
  <c r="Q1417"/>
  <c r="R1417"/>
  <c r="U1408"/>
  <c r="T1408"/>
  <c r="S1408"/>
  <c r="Q1415"/>
  <c r="Q1408"/>
  <c r="R1408"/>
  <c r="U1227"/>
  <c r="T1227"/>
  <c r="S1227"/>
  <c r="Q1234"/>
  <c r="Q1227"/>
  <c r="R1227"/>
  <c r="Q1225"/>
  <c r="Q1218"/>
  <c r="R1218"/>
  <c r="U1218"/>
  <c r="T1218"/>
  <c r="S1218"/>
  <c r="U1209"/>
  <c r="T1209"/>
  <c r="S1209"/>
  <c r="Q1216"/>
  <c r="Q1209"/>
  <c r="R1209"/>
  <c r="U1200"/>
  <c r="T1200"/>
  <c r="S1200"/>
  <c r="Q1207"/>
  <c r="Q1200"/>
  <c r="R1200"/>
  <c r="U1158"/>
  <c r="S1158"/>
  <c r="T1158"/>
  <c r="Q1165"/>
  <c r="Q1158"/>
  <c r="R1158"/>
  <c r="U1793"/>
  <c r="T1793"/>
  <c r="S1793"/>
  <c r="Q1795"/>
  <c r="Q1793"/>
  <c r="R1793"/>
  <c r="U1738"/>
  <c r="T1738"/>
  <c r="U1740"/>
  <c r="T1740"/>
  <c r="S1740"/>
  <c r="Q1746"/>
  <c r="Q1740"/>
  <c r="R1740"/>
  <c r="U1709"/>
  <c r="T1709"/>
  <c r="S1709"/>
  <c r="Q1715"/>
  <c r="Q1709"/>
  <c r="R1709"/>
  <c r="U1645"/>
  <c r="T1645"/>
  <c r="S1645"/>
  <c r="Q1651"/>
  <c r="Q1645"/>
  <c r="R1645"/>
  <c r="U1400"/>
  <c r="T1400"/>
  <c r="S1400"/>
  <c r="Q1406"/>
  <c r="Q1400"/>
  <c r="R1400"/>
  <c r="U1376"/>
  <c r="T1376"/>
  <c r="S1376"/>
  <c r="Q1382"/>
  <c r="Q1376"/>
  <c r="R1376"/>
  <c r="U1352"/>
  <c r="T1352"/>
  <c r="U1350"/>
  <c r="T1350"/>
  <c r="U1348"/>
  <c r="T1348"/>
  <c r="U1346"/>
  <c r="T1346"/>
  <c r="U1305"/>
  <c r="T1305"/>
  <c r="S1305"/>
  <c r="Q1310"/>
  <c r="Q1305"/>
  <c r="R1305"/>
  <c r="U1334"/>
  <c r="T1334"/>
  <c r="S1334"/>
  <c r="Q1338"/>
  <c r="Q1334"/>
  <c r="R1334"/>
  <c r="U1332"/>
  <c r="T1332"/>
  <c r="U1302"/>
  <c r="T1302"/>
  <c r="S1302"/>
  <c r="Q1303"/>
  <c r="Q1302"/>
  <c r="R1302"/>
  <c r="U1784"/>
  <c r="T1784"/>
  <c r="S1784"/>
  <c r="Q1789"/>
  <c r="Q1784"/>
  <c r="R1784"/>
  <c r="U1748"/>
  <c r="T1748"/>
  <c r="S1748"/>
  <c r="Q1753"/>
  <c r="Q1748"/>
  <c r="R1748"/>
  <c r="Q1728"/>
  <c r="Q1723"/>
  <c r="R1723"/>
  <c r="U1723"/>
  <c r="T1723"/>
  <c r="S1723"/>
  <c r="U1600"/>
  <c r="T1600"/>
  <c r="S1600"/>
  <c r="Q1605"/>
  <c r="Q1600"/>
  <c r="R1600"/>
  <c r="U1593"/>
  <c r="T1593"/>
  <c r="S1593"/>
  <c r="Q1598"/>
  <c r="Q1593"/>
  <c r="R1593"/>
  <c r="Q1586"/>
  <c r="Q1581"/>
  <c r="R1581"/>
  <c r="U1581"/>
  <c r="T1581"/>
  <c r="S1581"/>
  <c r="U1557"/>
  <c r="T1557"/>
  <c r="S1557"/>
  <c r="Q1562"/>
  <c r="Q1557"/>
  <c r="R1557"/>
  <c r="U1491"/>
  <c r="T1491"/>
  <c r="S1491"/>
  <c r="Q1496"/>
  <c r="Q1491"/>
  <c r="R1491"/>
  <c r="U1481"/>
  <c r="T1481"/>
  <c r="S1481"/>
  <c r="Q1486"/>
  <c r="Q1481"/>
  <c r="R1481"/>
  <c r="U1391"/>
  <c r="T1391"/>
  <c r="S1391"/>
  <c r="Q1396"/>
  <c r="Q1391"/>
  <c r="R1391"/>
  <c r="U1367"/>
  <c r="T1367"/>
  <c r="S1367"/>
  <c r="Q1372"/>
  <c r="Q1367"/>
  <c r="R1367"/>
  <c r="U1277"/>
  <c r="T1277"/>
  <c r="S1277"/>
  <c r="Q1282"/>
  <c r="Q1277"/>
  <c r="R1277"/>
  <c r="U1263"/>
  <c r="T1263"/>
  <c r="S1263"/>
  <c r="Q1267"/>
  <c r="Q1263"/>
  <c r="R1263"/>
  <c r="U1147"/>
  <c r="T1147"/>
  <c r="U1170"/>
  <c r="T1170"/>
  <c r="S1170"/>
  <c r="Q1175"/>
  <c r="Q1170"/>
  <c r="R1170"/>
  <c r="U1816"/>
  <c r="T1816"/>
  <c r="S1816"/>
  <c r="Q1820"/>
  <c r="Q1816"/>
  <c r="R1816"/>
  <c r="U1717"/>
  <c r="T1717"/>
  <c r="S1717"/>
  <c r="Q1721"/>
  <c r="Q1717"/>
  <c r="R1717"/>
  <c r="U1703"/>
  <c r="T1703"/>
  <c r="S1703"/>
  <c r="Q1707"/>
  <c r="Q1703"/>
  <c r="R1703"/>
  <c r="U1673"/>
  <c r="T1673"/>
  <c r="S1673"/>
  <c r="Q1677"/>
  <c r="Q1673"/>
  <c r="R1673"/>
  <c r="U1570"/>
  <c r="T1570"/>
  <c r="S1570"/>
  <c r="Q1574"/>
  <c r="Q1570"/>
  <c r="R1570"/>
  <c r="U1564"/>
  <c r="T1564"/>
  <c r="S1564"/>
  <c r="Q1568"/>
  <c r="Q1564"/>
  <c r="R1564"/>
  <c r="Q1526"/>
  <c r="Q1522"/>
  <c r="R1522"/>
  <c r="U1522"/>
  <c r="T1522"/>
  <c r="S1522"/>
  <c r="U1513"/>
  <c r="T1513"/>
  <c r="S1513"/>
  <c r="Q1517"/>
  <c r="Q1513"/>
  <c r="R1513"/>
  <c r="U1498"/>
  <c r="T1498"/>
  <c r="S1498"/>
  <c r="Q1502"/>
  <c r="Q1498"/>
  <c r="R1498"/>
  <c r="U1472"/>
  <c r="T1472"/>
  <c r="S1472"/>
  <c r="Q1476"/>
  <c r="Q1472"/>
  <c r="R1472"/>
  <c r="U1452"/>
  <c r="T1452"/>
  <c r="S1452"/>
  <c r="Q1453"/>
  <c r="Q1452"/>
  <c r="R1452"/>
  <c r="U1446"/>
  <c r="T1446"/>
  <c r="S1446"/>
  <c r="Q1450"/>
  <c r="Q1446"/>
  <c r="R1446"/>
  <c r="U1361"/>
  <c r="T1361"/>
  <c r="S1361"/>
  <c r="Q1365"/>
  <c r="Q1361"/>
  <c r="R1361"/>
  <c r="U1326"/>
  <c r="T1326"/>
  <c r="S1326"/>
  <c r="Q1330"/>
  <c r="Q1326"/>
  <c r="R1326"/>
  <c r="U1286"/>
  <c r="T1286"/>
  <c r="S1286"/>
  <c r="Q1290"/>
  <c r="Q1286"/>
  <c r="R1286"/>
  <c r="U1271"/>
  <c r="T1271"/>
  <c r="S1271"/>
  <c r="Q1275"/>
  <c r="Q1271"/>
  <c r="R1271"/>
  <c r="U1252"/>
  <c r="T1252"/>
  <c r="S1252"/>
  <c r="Q1256"/>
  <c r="Q1252"/>
  <c r="R1252"/>
  <c r="U1797"/>
  <c r="T1797"/>
  <c r="S1797"/>
  <c r="Q1800"/>
  <c r="Q1797"/>
  <c r="R1797"/>
  <c r="U1774"/>
  <c r="T1774"/>
  <c r="S1774"/>
  <c r="Q1777"/>
  <c r="Q1774"/>
  <c r="R1774"/>
  <c r="U1769"/>
  <c r="T1769"/>
  <c r="S1769"/>
  <c r="Q1772"/>
  <c r="Q1769"/>
  <c r="R1769"/>
  <c r="U1760"/>
  <c r="T1760"/>
  <c r="S1760"/>
  <c r="Q1763"/>
  <c r="Q1760"/>
  <c r="R1760"/>
  <c r="U1755"/>
  <c r="T1755"/>
  <c r="S1755"/>
  <c r="Q1758"/>
  <c r="Q1755"/>
  <c r="R1755"/>
  <c r="U1588"/>
  <c r="T1588"/>
  <c r="S1588"/>
  <c r="Q1591"/>
  <c r="Q1588"/>
  <c r="R1588"/>
  <c r="U1576"/>
  <c r="T1576"/>
  <c r="S1576"/>
  <c r="Q1579"/>
  <c r="Q1576"/>
  <c r="R1576"/>
  <c r="U1455"/>
  <c r="T1455"/>
  <c r="S1455"/>
  <c r="Q1458"/>
  <c r="Q1455"/>
  <c r="R1455"/>
  <c r="U1386"/>
  <c r="T1386"/>
  <c r="S1386"/>
  <c r="Q1389"/>
  <c r="Q1386"/>
  <c r="R1386"/>
  <c r="U1356"/>
  <c r="T1356"/>
  <c r="S1356"/>
  <c r="Q1359"/>
  <c r="Q1356"/>
  <c r="R1356"/>
  <c r="U1312"/>
  <c r="T1312"/>
  <c r="S1312"/>
  <c r="Q1315"/>
  <c r="Q1312"/>
  <c r="R1312"/>
  <c r="U1297"/>
  <c r="T1297"/>
  <c r="S1297"/>
  <c r="Q1300"/>
  <c r="Q1297"/>
  <c r="R1297"/>
  <c r="U1765"/>
  <c r="T1765"/>
  <c r="S1765"/>
  <c r="Q1767"/>
  <c r="Q1765"/>
  <c r="R1765"/>
  <c r="U1735"/>
  <c r="T1735"/>
  <c r="S1735"/>
  <c r="Q1736"/>
  <c r="Q1735"/>
  <c r="R1735"/>
  <c r="U1690"/>
  <c r="T1690"/>
  <c r="S1690"/>
  <c r="Q1692"/>
  <c r="Q1690"/>
  <c r="R1690"/>
  <c r="U1669"/>
  <c r="T1669"/>
  <c r="S1669"/>
  <c r="Q1671"/>
  <c r="Q1669"/>
  <c r="R1669"/>
  <c r="U1641"/>
  <c r="T1641"/>
  <c r="S1641"/>
  <c r="Q1643"/>
  <c r="Q1641"/>
  <c r="R1641"/>
  <c r="U1631"/>
  <c r="T1631"/>
  <c r="S1631"/>
  <c r="Q1633"/>
  <c r="Q1631"/>
  <c r="R1631"/>
  <c r="U1619"/>
  <c r="T1619"/>
  <c r="S1619"/>
  <c r="Q1621"/>
  <c r="Q1619"/>
  <c r="R1619"/>
  <c r="U1609"/>
  <c r="T1609"/>
  <c r="S1609"/>
  <c r="Q1611"/>
  <c r="Q1609"/>
  <c r="R1609"/>
  <c r="U1468"/>
  <c r="T1468"/>
  <c r="S1468"/>
  <c r="Q1470"/>
  <c r="Q1468"/>
  <c r="R1468"/>
  <c r="U1464"/>
  <c r="T1464"/>
  <c r="S1464"/>
  <c r="Q1466"/>
  <c r="Q1464"/>
  <c r="R1464"/>
  <c r="U1460"/>
  <c r="T1460"/>
  <c r="S1460"/>
  <c r="Q1462"/>
  <c r="Q1460"/>
  <c r="R1460"/>
  <c r="U1242"/>
  <c r="T1242"/>
  <c r="S1242"/>
  <c r="Q1244"/>
  <c r="Q1242"/>
  <c r="R1242"/>
  <c r="U1143"/>
  <c r="T1143"/>
  <c r="S1143"/>
  <c r="Q1145"/>
  <c r="Q1143"/>
  <c r="R1143"/>
  <c r="U1342"/>
  <c r="T1342"/>
  <c r="U1340"/>
  <c r="T1340"/>
  <c r="U1791"/>
  <c r="T1791"/>
  <c r="U1779"/>
  <c r="T1779"/>
  <c r="U1730"/>
  <c r="T1730"/>
  <c r="U1701"/>
  <c r="T1701"/>
  <c r="U1696"/>
  <c r="T1696"/>
  <c r="U1694"/>
  <c r="T1694"/>
  <c r="U1688"/>
  <c r="T1688"/>
  <c r="U1686"/>
  <c r="T1686"/>
  <c r="U1684"/>
  <c r="T1684"/>
  <c r="U1682"/>
  <c r="T1682"/>
  <c r="U1653"/>
  <c r="T1653"/>
  <c r="U1661"/>
  <c r="T1661"/>
  <c r="U1623"/>
  <c r="T1623"/>
  <c r="U1607"/>
  <c r="T1607"/>
  <c r="U1543"/>
  <c r="T1543"/>
  <c r="U1478"/>
  <c r="T1478"/>
  <c r="S1478"/>
  <c r="Q1479"/>
  <c r="Q1478"/>
  <c r="R1478"/>
  <c r="U1441"/>
  <c r="T1441"/>
  <c r="U1439"/>
  <c r="T1439"/>
  <c r="U1437"/>
  <c r="T1437"/>
  <c r="U1435"/>
  <c r="T1435"/>
  <c r="U1433"/>
  <c r="T1433"/>
  <c r="U1398"/>
  <c r="T1398"/>
  <c r="U1384"/>
  <c r="T1384"/>
  <c r="U1374"/>
  <c r="T1374"/>
  <c r="U1354"/>
  <c r="T1354"/>
  <c r="U1344"/>
  <c r="T1344"/>
  <c r="U1324"/>
  <c r="T1324"/>
  <c r="U1322"/>
  <c r="T1322"/>
  <c r="U1320"/>
  <c r="T1320"/>
  <c r="U1295"/>
  <c r="T1295"/>
  <c r="U1284"/>
  <c r="T1284"/>
  <c r="U1269"/>
  <c r="T1269"/>
  <c r="U1258"/>
  <c r="T1258"/>
  <c r="U1129"/>
  <c r="T1129"/>
  <c r="U1813"/>
  <c r="T1813"/>
  <c r="S1813"/>
  <c r="Q1814"/>
  <c r="Q1813"/>
  <c r="R1813"/>
  <c r="U1810"/>
  <c r="T1810"/>
  <c r="S1810"/>
  <c r="Q1811"/>
  <c r="Q1810"/>
  <c r="R1810"/>
  <c r="U1781"/>
  <c r="T1781"/>
  <c r="S1781"/>
  <c r="Q1782"/>
  <c r="Q1781"/>
  <c r="R1781"/>
  <c r="U1732"/>
  <c r="T1732"/>
  <c r="S1732"/>
  <c r="Q1733"/>
  <c r="Q1732"/>
  <c r="R1732"/>
  <c r="U1698"/>
  <c r="T1698"/>
  <c r="S1698"/>
  <c r="Q1699"/>
  <c r="Q1698"/>
  <c r="R1698"/>
  <c r="U1679"/>
  <c r="T1679"/>
  <c r="S1679"/>
  <c r="Q1680"/>
  <c r="Q1679"/>
  <c r="R1679"/>
  <c r="U1666"/>
  <c r="T1666"/>
  <c r="S1666"/>
  <c r="Q1667"/>
  <c r="Q1666"/>
  <c r="R1666"/>
  <c r="U1663"/>
  <c r="T1663"/>
  <c r="S1663"/>
  <c r="Q1664"/>
  <c r="Q1663"/>
  <c r="R1663"/>
  <c r="U1658"/>
  <c r="T1658"/>
  <c r="S1658"/>
  <c r="Q1659"/>
  <c r="Q1658"/>
  <c r="R1658"/>
  <c r="U1655"/>
  <c r="T1655"/>
  <c r="S1655"/>
  <c r="Q1656"/>
  <c r="Q1655"/>
  <c r="R1655"/>
  <c r="U1638"/>
  <c r="T1638"/>
  <c r="S1638"/>
  <c r="Q1639"/>
  <c r="Q1638"/>
  <c r="R1638"/>
  <c r="U1635"/>
  <c r="T1635"/>
  <c r="S1635"/>
  <c r="Q1636"/>
  <c r="Q1635"/>
  <c r="R1635"/>
  <c r="U1628"/>
  <c r="T1628"/>
  <c r="S1628"/>
  <c r="Q1629"/>
  <c r="Q1628"/>
  <c r="R1628"/>
  <c r="U1625"/>
  <c r="T1625"/>
  <c r="S1625"/>
  <c r="Q1626"/>
  <c r="Q1625"/>
  <c r="R1625"/>
  <c r="U1616"/>
  <c r="T1616"/>
  <c r="S1616"/>
  <c r="Q1617"/>
  <c r="Q1616"/>
  <c r="R1616"/>
  <c r="U1613"/>
  <c r="T1613"/>
  <c r="S1613"/>
  <c r="Q1614"/>
  <c r="Q1613"/>
  <c r="R1613"/>
  <c r="U1554"/>
  <c r="T1554"/>
  <c r="S1554"/>
  <c r="Q1555"/>
  <c r="Q1554"/>
  <c r="R1554"/>
  <c r="U1551"/>
  <c r="T1551"/>
  <c r="S1551"/>
  <c r="Q1552"/>
  <c r="Q1551"/>
  <c r="R1551"/>
  <c r="U1548"/>
  <c r="T1548"/>
  <c r="S1548"/>
  <c r="Q1549"/>
  <c r="Q1548"/>
  <c r="R1548"/>
  <c r="U1545"/>
  <c r="T1545"/>
  <c r="S1545"/>
  <c r="Q1546"/>
  <c r="Q1545"/>
  <c r="R1545"/>
  <c r="U1540"/>
  <c r="T1540"/>
  <c r="S1540"/>
  <c r="Q1541"/>
  <c r="Q1540"/>
  <c r="R1540"/>
  <c r="U1537"/>
  <c r="T1537"/>
  <c r="S1537"/>
  <c r="Q1538"/>
  <c r="Q1537"/>
  <c r="R1537"/>
  <c r="U1534"/>
  <c r="T1534"/>
  <c r="S1534"/>
  <c r="Q1535"/>
  <c r="Q1534"/>
  <c r="R1534"/>
  <c r="U1531"/>
  <c r="T1531"/>
  <c r="S1531"/>
  <c r="Q1532"/>
  <c r="Q1531"/>
  <c r="R1531"/>
  <c r="U1528"/>
  <c r="T1528"/>
  <c r="S1528"/>
  <c r="Q1529"/>
  <c r="Q1528"/>
  <c r="R1528"/>
  <c r="U1519"/>
  <c r="T1519"/>
  <c r="S1519"/>
  <c r="Q1520"/>
  <c r="Q1519"/>
  <c r="R1519"/>
  <c r="U1510"/>
  <c r="T1510"/>
  <c r="S1510"/>
  <c r="Q1511"/>
  <c r="Q1510"/>
  <c r="R1510"/>
  <c r="U1507"/>
  <c r="T1507"/>
  <c r="S1507"/>
  <c r="Q1508"/>
  <c r="Q1507"/>
  <c r="R1507"/>
  <c r="U1504"/>
  <c r="T1504"/>
  <c r="S1504"/>
  <c r="Q1505"/>
  <c r="Q1504"/>
  <c r="R1504"/>
  <c r="U1488"/>
  <c r="T1488"/>
  <c r="S1488"/>
  <c r="Q1489"/>
  <c r="Q1488"/>
  <c r="R1488"/>
  <c r="U1443"/>
  <c r="T1443"/>
  <c r="S1443"/>
  <c r="Q1444"/>
  <c r="Q1443"/>
  <c r="R1443"/>
  <c r="U1430"/>
  <c r="T1430"/>
  <c r="S1430"/>
  <c r="Q1431"/>
  <c r="Q1430"/>
  <c r="R1430"/>
  <c r="U1427"/>
  <c r="T1427"/>
  <c r="S1427"/>
  <c r="Q1428"/>
  <c r="Q1427"/>
  <c r="R1427"/>
  <c r="U1317"/>
  <c r="T1317"/>
  <c r="S1317"/>
  <c r="Q1318"/>
  <c r="Q1317"/>
  <c r="R1317"/>
  <c r="U1292"/>
  <c r="T1292"/>
  <c r="S1292"/>
  <c r="Q1293"/>
  <c r="Q1292"/>
  <c r="R1292"/>
  <c r="U1260"/>
  <c r="T1260"/>
  <c r="S1260"/>
  <c r="Q1261"/>
  <c r="Q1260"/>
  <c r="R1260"/>
  <c r="U1249"/>
  <c r="T1249"/>
  <c r="S1249"/>
  <c r="Q1250"/>
  <c r="Q1249"/>
  <c r="R1249"/>
  <c r="U1246"/>
  <c r="T1246"/>
  <c r="S1246"/>
  <c r="Q1247"/>
  <c r="Q1246"/>
  <c r="R1246"/>
  <c r="U1239"/>
  <c r="T1239"/>
  <c r="S1239"/>
  <c r="Q1240"/>
  <c r="Q1239"/>
  <c r="R1239"/>
  <c r="U1236"/>
  <c r="T1236"/>
  <c r="S1236"/>
  <c r="Q1237"/>
  <c r="Q1236"/>
  <c r="R1236"/>
  <c r="U1197"/>
  <c r="T1197"/>
  <c r="S1197"/>
  <c r="Q1198"/>
  <c r="Q1197"/>
  <c r="R1197"/>
  <c r="U1194"/>
  <c r="T1194"/>
  <c r="S1194"/>
  <c r="Q1195"/>
  <c r="Q1194"/>
  <c r="R1194"/>
  <c r="U1191"/>
  <c r="T1191"/>
  <c r="S1191"/>
  <c r="Q1192"/>
  <c r="Q1191"/>
  <c r="R1191"/>
  <c r="U1186"/>
  <c r="T1186"/>
  <c r="S1186"/>
  <c r="Q1187"/>
  <c r="Q1186"/>
  <c r="R1186"/>
  <c r="U1183"/>
  <c r="T1183"/>
  <c r="S1183"/>
  <c r="Q1184"/>
  <c r="Q1183"/>
  <c r="R1183"/>
  <c r="U1180"/>
  <c r="T1180"/>
  <c r="S1180"/>
  <c r="Q1181"/>
  <c r="Q1180"/>
  <c r="R1180"/>
  <c r="U1177"/>
  <c r="T1177"/>
  <c r="S1177"/>
  <c r="Q1178"/>
  <c r="Q1177"/>
  <c r="R1177"/>
  <c r="U1167"/>
  <c r="T1167"/>
  <c r="S1167"/>
  <c r="Q1168"/>
  <c r="Q1167"/>
  <c r="R1167"/>
  <c r="U1155"/>
  <c r="T1155"/>
  <c r="S1155"/>
  <c r="Q1156"/>
  <c r="Q1155"/>
  <c r="R1155"/>
  <c r="U1152"/>
  <c r="T1152"/>
  <c r="S1152"/>
  <c r="Q1153"/>
  <c r="Q1152"/>
  <c r="R1152"/>
  <c r="U1149"/>
  <c r="T1149"/>
  <c r="S1149"/>
  <c r="Q1150"/>
  <c r="Q1149"/>
  <c r="R1149"/>
  <c r="U1140"/>
  <c r="T1140"/>
  <c r="S1140"/>
  <c r="Q1141"/>
  <c r="Q1140"/>
  <c r="R1140"/>
  <c r="U1137"/>
  <c r="T1137"/>
  <c r="S1137"/>
  <c r="Q1138"/>
  <c r="Q1137"/>
  <c r="R1137"/>
  <c r="U976"/>
  <c r="T976"/>
  <c r="U931"/>
  <c r="T931"/>
  <c r="S931"/>
  <c r="Q935"/>
  <c r="Q931"/>
  <c r="R931"/>
  <c r="U892"/>
  <c r="T892"/>
  <c r="S892"/>
  <c r="Q893"/>
  <c r="Q892"/>
  <c r="R892"/>
  <c r="U1189"/>
  <c r="T1189"/>
  <c r="U1007"/>
  <c r="T1007"/>
  <c r="U993"/>
  <c r="T993"/>
  <c r="U991"/>
  <c r="T991"/>
  <c r="U989"/>
  <c r="T989"/>
  <c r="U876"/>
  <c r="T876"/>
  <c r="U1123"/>
  <c r="T1123"/>
  <c r="S1123"/>
  <c r="Q1124"/>
  <c r="Q1123"/>
  <c r="R1123"/>
  <c r="U1103"/>
  <c r="T1103"/>
  <c r="S1103"/>
  <c r="Q1109"/>
  <c r="Q1103"/>
  <c r="R1103"/>
  <c r="U1095"/>
  <c r="T1095"/>
  <c r="S1095"/>
  <c r="Q1101"/>
  <c r="Q1095"/>
  <c r="R1095"/>
  <c r="S1046"/>
  <c r="T1046"/>
  <c r="U1046"/>
  <c r="Q1055"/>
  <c r="Q1046"/>
  <c r="R1046"/>
  <c r="U1060"/>
  <c r="T1060"/>
  <c r="S1060"/>
  <c r="Q1064"/>
  <c r="Q1060"/>
  <c r="R1060"/>
  <c r="U995"/>
  <c r="T995"/>
  <c r="S995"/>
  <c r="Q1002"/>
  <c r="Q995"/>
  <c r="R995"/>
  <c r="U940"/>
  <c r="T940"/>
  <c r="S940"/>
  <c r="Q947"/>
  <c r="Q940"/>
  <c r="R940"/>
  <c r="U928"/>
  <c r="T928"/>
  <c r="S928"/>
  <c r="Q929"/>
  <c r="Q928"/>
  <c r="R928"/>
  <c r="T878"/>
  <c r="U878"/>
  <c r="Q886"/>
  <c r="Q878"/>
  <c r="R878"/>
  <c r="S878"/>
  <c r="U869"/>
  <c r="T869"/>
  <c r="S869"/>
  <c r="Q874"/>
  <c r="Q869"/>
  <c r="R869"/>
  <c r="U1111"/>
  <c r="T1111"/>
  <c r="S1111"/>
  <c r="Q1114"/>
  <c r="Q1111"/>
  <c r="R1111"/>
  <c r="U830"/>
  <c r="T830"/>
  <c r="S830"/>
  <c r="Q833"/>
  <c r="Q830"/>
  <c r="R830"/>
  <c r="U1131"/>
  <c r="T1131"/>
  <c r="S1131"/>
  <c r="Q1135"/>
  <c r="Q1131"/>
  <c r="R1131"/>
  <c r="U1081"/>
  <c r="T1081"/>
  <c r="S1081"/>
  <c r="Q1085"/>
  <c r="Q1081"/>
  <c r="R1081"/>
  <c r="U964"/>
  <c r="T964"/>
  <c r="S964"/>
  <c r="Q968"/>
  <c r="Q964"/>
  <c r="R964"/>
  <c r="U949"/>
  <c r="T949"/>
  <c r="S949"/>
  <c r="Q953"/>
  <c r="Q949"/>
  <c r="R949"/>
  <c r="U1087"/>
  <c r="T1087"/>
  <c r="S1087"/>
  <c r="Q1093"/>
  <c r="Q1087"/>
  <c r="R1087"/>
  <c r="U1073"/>
  <c r="T1073"/>
  <c r="S1073"/>
  <c r="Q1079"/>
  <c r="Q1073"/>
  <c r="R1073"/>
  <c r="U1038"/>
  <c r="T1038"/>
  <c r="S1038"/>
  <c r="Q1044"/>
  <c r="Q1038"/>
  <c r="R1038"/>
  <c r="U1030"/>
  <c r="T1030"/>
  <c r="S1030"/>
  <c r="Q1036"/>
  <c r="Q1030"/>
  <c r="R1030"/>
  <c r="U981"/>
  <c r="T981"/>
  <c r="S981"/>
  <c r="Q987"/>
  <c r="Q981"/>
  <c r="R981"/>
  <c r="U1116"/>
  <c r="T1116"/>
  <c r="S1116"/>
  <c r="Q1121"/>
  <c r="Q1116"/>
  <c r="R1116"/>
  <c r="U921"/>
  <c r="T921"/>
  <c r="S921"/>
  <c r="Q926"/>
  <c r="Q921"/>
  <c r="R921"/>
  <c r="U914"/>
  <c r="T914"/>
  <c r="S914"/>
  <c r="Q919"/>
  <c r="Q914"/>
  <c r="R914"/>
  <c r="U955"/>
  <c r="T955"/>
  <c r="S955"/>
  <c r="Q956"/>
  <c r="Q955"/>
  <c r="R955"/>
  <c r="U1126"/>
  <c r="T1126"/>
  <c r="S1126"/>
  <c r="Q1127"/>
  <c r="Q1126"/>
  <c r="R1126"/>
  <c r="U1070"/>
  <c r="T1070"/>
  <c r="S1070"/>
  <c r="Q1071"/>
  <c r="Q1070"/>
  <c r="R1070"/>
  <c r="U1057"/>
  <c r="T1057"/>
  <c r="S1057"/>
  <c r="Q1058"/>
  <c r="Q1057"/>
  <c r="R1057"/>
  <c r="U1027"/>
  <c r="T1027"/>
  <c r="S1027"/>
  <c r="Q1028"/>
  <c r="Q1027"/>
  <c r="R1027"/>
  <c r="U1024"/>
  <c r="T1024"/>
  <c r="S1024"/>
  <c r="Q1025"/>
  <c r="Q1024"/>
  <c r="R1024"/>
  <c r="U1021"/>
  <c r="T1021"/>
  <c r="S1021"/>
  <c r="Q1022"/>
  <c r="Q1021"/>
  <c r="R1021"/>
  <c r="U1018"/>
  <c r="T1018"/>
  <c r="S1018"/>
  <c r="Q1019"/>
  <c r="Q1018"/>
  <c r="R1018"/>
  <c r="U1015"/>
  <c r="T1015"/>
  <c r="S1015"/>
  <c r="Q1016"/>
  <c r="Q1015"/>
  <c r="R1015"/>
  <c r="U1012"/>
  <c r="T1012"/>
  <c r="S1012"/>
  <c r="Q1013"/>
  <c r="Q1012"/>
  <c r="R1012"/>
  <c r="U1009"/>
  <c r="T1009"/>
  <c r="S1009"/>
  <c r="Q1010"/>
  <c r="Q1009"/>
  <c r="R1009"/>
  <c r="U1004"/>
  <c r="T1004"/>
  <c r="S1004"/>
  <c r="Q1005"/>
  <c r="Q1004"/>
  <c r="R1004"/>
  <c r="U978"/>
  <c r="T978"/>
  <c r="S978"/>
  <c r="Q979"/>
  <c r="Q978"/>
  <c r="R978"/>
  <c r="U973"/>
  <c r="T973"/>
  <c r="S973"/>
  <c r="Q974"/>
  <c r="Q973"/>
  <c r="R973"/>
  <c r="U970"/>
  <c r="T970"/>
  <c r="S970"/>
  <c r="Q971"/>
  <c r="Q970"/>
  <c r="R970"/>
  <c r="U961"/>
  <c r="T961"/>
  <c r="S961"/>
  <c r="Q962"/>
  <c r="Q961"/>
  <c r="R961"/>
  <c r="U958"/>
  <c r="T958"/>
  <c r="S958"/>
  <c r="Q959"/>
  <c r="Q958"/>
  <c r="R958"/>
  <c r="U937"/>
  <c r="T937"/>
  <c r="S937"/>
  <c r="Q938"/>
  <c r="Q937"/>
  <c r="R937"/>
  <c r="U911"/>
  <c r="T911"/>
  <c r="S911"/>
  <c r="Q912"/>
  <c r="Q911"/>
  <c r="R911"/>
  <c r="U908"/>
  <c r="T908"/>
  <c r="S908"/>
  <c r="Q909"/>
  <c r="Q908"/>
  <c r="R908"/>
  <c r="U905"/>
  <c r="T905"/>
  <c r="S905"/>
  <c r="Q906"/>
  <c r="Q905"/>
  <c r="R905"/>
  <c r="U902"/>
  <c r="T902"/>
  <c r="S902"/>
  <c r="Q903"/>
  <c r="Q902"/>
  <c r="R902"/>
  <c r="U899"/>
  <c r="T899"/>
  <c r="S899"/>
  <c r="Q900"/>
  <c r="Q899"/>
  <c r="R899"/>
  <c r="U1066"/>
  <c r="T1066"/>
  <c r="S1066"/>
  <c r="Q1068"/>
  <c r="Q1066"/>
  <c r="R1066"/>
  <c r="U895"/>
  <c r="T895"/>
  <c r="S895"/>
  <c r="Q897"/>
  <c r="Q895"/>
  <c r="R895"/>
  <c r="U888"/>
  <c r="T888"/>
  <c r="S888"/>
  <c r="Q890"/>
  <c r="Q888"/>
  <c r="R888"/>
  <c r="U865"/>
  <c r="T865"/>
  <c r="S865"/>
  <c r="Q867"/>
  <c r="Q865"/>
  <c r="R865"/>
  <c r="U862"/>
  <c r="T862"/>
  <c r="S862"/>
  <c r="Q863"/>
  <c r="Q862"/>
  <c r="R862"/>
  <c r="U845"/>
  <c r="T845"/>
  <c r="S845"/>
  <c r="Q846"/>
  <c r="Q845"/>
  <c r="R845"/>
  <c r="S839"/>
  <c r="T839"/>
  <c r="U839"/>
  <c r="Q843"/>
  <c r="Q839"/>
  <c r="R839"/>
  <c r="U848"/>
  <c r="T848"/>
  <c r="S848"/>
  <c r="Q853"/>
  <c r="Q848"/>
  <c r="R848"/>
  <c r="U855"/>
  <c r="T855"/>
  <c r="S855"/>
  <c r="Q860"/>
  <c r="Q855"/>
  <c r="R855"/>
  <c r="U779"/>
  <c r="T779"/>
  <c r="S779"/>
  <c r="Q785"/>
  <c r="Q779"/>
  <c r="R779"/>
  <c r="U762"/>
  <c r="T762"/>
  <c r="S762"/>
  <c r="Q768"/>
  <c r="Q762"/>
  <c r="R762"/>
  <c r="U770"/>
  <c r="T770"/>
  <c r="S770"/>
  <c r="Q777"/>
  <c r="Q770"/>
  <c r="R770"/>
  <c r="Q753"/>
  <c r="Q745"/>
  <c r="R745"/>
  <c r="U745"/>
  <c r="T745"/>
  <c r="S745"/>
  <c r="S735"/>
  <c r="T735"/>
  <c r="U735"/>
  <c r="Q743"/>
  <c r="Q735"/>
  <c r="R735"/>
  <c r="S711"/>
  <c r="T711"/>
  <c r="U711"/>
  <c r="Q721"/>
  <c r="Q711"/>
  <c r="R711"/>
  <c r="U687"/>
  <c r="T687"/>
  <c r="S687"/>
  <c r="Q689"/>
  <c r="Q687"/>
  <c r="R687"/>
  <c r="U815"/>
  <c r="T815"/>
  <c r="S815"/>
  <c r="Q821"/>
  <c r="Q815"/>
  <c r="R815"/>
  <c r="U823"/>
  <c r="T823"/>
  <c r="S823"/>
  <c r="Q828"/>
  <c r="Q823"/>
  <c r="R823"/>
  <c r="U755"/>
  <c r="T755"/>
  <c r="S755"/>
  <c r="Q760"/>
  <c r="Q755"/>
  <c r="R755"/>
  <c r="U700"/>
  <c r="T700"/>
  <c r="S700"/>
  <c r="Q706"/>
  <c r="Q700"/>
  <c r="R700"/>
  <c r="S691"/>
  <c r="T691"/>
  <c r="U691"/>
  <c r="Q698"/>
  <c r="Q691"/>
  <c r="R691"/>
  <c r="T684"/>
  <c r="U684"/>
  <c r="S684"/>
  <c r="Q684"/>
  <c r="R684"/>
  <c r="U802"/>
  <c r="T802"/>
  <c r="S802"/>
  <c r="Q805"/>
  <c r="Q802"/>
  <c r="R802"/>
  <c r="U795"/>
  <c r="T795"/>
  <c r="S795"/>
  <c r="Q796"/>
  <c r="Q795"/>
  <c r="R795"/>
  <c r="U835"/>
  <c r="T835"/>
  <c r="S835"/>
  <c r="Q837"/>
  <c r="Q835"/>
  <c r="R835"/>
  <c r="U811"/>
  <c r="T811"/>
  <c r="S811"/>
  <c r="Q813"/>
  <c r="Q811"/>
  <c r="R811"/>
  <c r="U807"/>
  <c r="T807"/>
  <c r="S807"/>
  <c r="Q809"/>
  <c r="Q807"/>
  <c r="R807"/>
  <c r="U798"/>
  <c r="T798"/>
  <c r="S798"/>
  <c r="Q800"/>
  <c r="Q798"/>
  <c r="R798"/>
  <c r="U791"/>
  <c r="T791"/>
  <c r="S791"/>
  <c r="Q793"/>
  <c r="Q791"/>
  <c r="R791"/>
  <c r="U787"/>
  <c r="T787"/>
  <c r="S787"/>
  <c r="Q789"/>
  <c r="Q787"/>
  <c r="R787"/>
  <c r="U731"/>
  <c r="T731"/>
  <c r="S731"/>
  <c r="Q733"/>
  <c r="Q731"/>
  <c r="R731"/>
  <c r="Q725"/>
  <c r="Q723"/>
  <c r="R723"/>
  <c r="U727"/>
  <c r="T727"/>
  <c r="S727"/>
  <c r="Q729"/>
  <c r="Q727"/>
  <c r="R727"/>
  <c r="U723"/>
  <c r="T723"/>
  <c r="S723"/>
  <c r="U708"/>
  <c r="T708"/>
  <c r="S708"/>
  <c r="Q709"/>
  <c r="Q708"/>
  <c r="R708"/>
  <c r="U680"/>
  <c r="T680"/>
  <c r="S680"/>
  <c r="Q682"/>
  <c r="Q680"/>
  <c r="R680"/>
  <c r="U677"/>
  <c r="T677"/>
  <c r="S677"/>
  <c r="Q678"/>
  <c r="Q677"/>
  <c r="R677"/>
  <c r="U587"/>
  <c r="T587"/>
  <c r="S587"/>
  <c r="Q588"/>
  <c r="Q587"/>
  <c r="R587"/>
  <c r="U669"/>
  <c r="T669"/>
  <c r="S669"/>
  <c r="Q675"/>
  <c r="Q669"/>
  <c r="R669"/>
  <c r="U664"/>
  <c r="T664"/>
  <c r="S664"/>
  <c r="Q667"/>
  <c r="Q664"/>
  <c r="R664"/>
  <c r="U659"/>
  <c r="T659"/>
  <c r="S659"/>
  <c r="Q662"/>
  <c r="Q659"/>
  <c r="R659"/>
  <c r="U640"/>
  <c r="T640"/>
  <c r="S640"/>
  <c r="Q643"/>
  <c r="Q640"/>
  <c r="R640"/>
  <c r="U627"/>
  <c r="T627"/>
  <c r="S627"/>
  <c r="Q630"/>
  <c r="Q627"/>
  <c r="R627"/>
  <c r="U560"/>
  <c r="T560"/>
  <c r="S560"/>
  <c r="Q563"/>
  <c r="Q560"/>
  <c r="R560"/>
  <c r="U543"/>
  <c r="T543"/>
  <c r="S543"/>
  <c r="Q546"/>
  <c r="Q543"/>
  <c r="R543"/>
  <c r="U651"/>
  <c r="T651"/>
  <c r="S651"/>
  <c r="Q657"/>
  <c r="Q651"/>
  <c r="R651"/>
  <c r="U595"/>
  <c r="T595"/>
  <c r="S595"/>
  <c r="Q601"/>
  <c r="Q595"/>
  <c r="R595"/>
  <c r="U645"/>
  <c r="T645"/>
  <c r="S645"/>
  <c r="Q647"/>
  <c r="Q645"/>
  <c r="R645"/>
  <c r="U636"/>
  <c r="T636"/>
  <c r="S636"/>
  <c r="Q638"/>
  <c r="Q636"/>
  <c r="R636"/>
  <c r="U632"/>
  <c r="T632"/>
  <c r="S632"/>
  <c r="Q634"/>
  <c r="Q632"/>
  <c r="R632"/>
  <c r="U623"/>
  <c r="T623"/>
  <c r="S623"/>
  <c r="Q625"/>
  <c r="Q623"/>
  <c r="R623"/>
  <c r="U619"/>
  <c r="T619"/>
  <c r="S619"/>
  <c r="Q621"/>
  <c r="Q619"/>
  <c r="R619"/>
  <c r="U615"/>
  <c r="T615"/>
  <c r="S615"/>
  <c r="Q617"/>
  <c r="Q615"/>
  <c r="R615"/>
  <c r="U611"/>
  <c r="T611"/>
  <c r="S611"/>
  <c r="Q613"/>
  <c r="Q611"/>
  <c r="R611"/>
  <c r="U607"/>
  <c r="T607"/>
  <c r="S607"/>
  <c r="Q609"/>
  <c r="Q607"/>
  <c r="R607"/>
  <c r="U603"/>
  <c r="T603"/>
  <c r="S603"/>
  <c r="Q605"/>
  <c r="Q603"/>
  <c r="R603"/>
  <c r="U591"/>
  <c r="T591"/>
  <c r="S591"/>
  <c r="Q593"/>
  <c r="Q591"/>
  <c r="R591"/>
  <c r="U581"/>
  <c r="T581"/>
  <c r="S581"/>
  <c r="Q583"/>
  <c r="Q581"/>
  <c r="R581"/>
  <c r="U577"/>
  <c r="T577"/>
  <c r="S577"/>
  <c r="Q579"/>
  <c r="Q577"/>
  <c r="R577"/>
  <c r="U573"/>
  <c r="T573"/>
  <c r="S573"/>
  <c r="Q575"/>
  <c r="Q573"/>
  <c r="R573"/>
  <c r="U569"/>
  <c r="T569"/>
  <c r="S569"/>
  <c r="Q571"/>
  <c r="Q569"/>
  <c r="R569"/>
  <c r="U565"/>
  <c r="T565"/>
  <c r="S565"/>
  <c r="Q567"/>
  <c r="Q565"/>
  <c r="R565"/>
  <c r="U556"/>
  <c r="T556"/>
  <c r="S556"/>
  <c r="Q558"/>
  <c r="Q556"/>
  <c r="R556"/>
  <c r="U552"/>
  <c r="T552"/>
  <c r="S552"/>
  <c r="Q554"/>
  <c r="Q552"/>
  <c r="R552"/>
  <c r="U548"/>
  <c r="T548"/>
  <c r="S548"/>
  <c r="Q550"/>
  <c r="Q548"/>
  <c r="R548"/>
  <c r="U539"/>
  <c r="T539"/>
  <c r="S539"/>
  <c r="Q541"/>
  <c r="Q539"/>
  <c r="R539"/>
  <c r="U535"/>
  <c r="T535"/>
  <c r="S535"/>
  <c r="Q537"/>
  <c r="Q535"/>
  <c r="R535"/>
  <c r="U528"/>
  <c r="T528"/>
  <c r="S528"/>
  <c r="Q533"/>
  <c r="Q528"/>
  <c r="R528"/>
  <c r="U520"/>
  <c r="T520"/>
  <c r="S520"/>
  <c r="Q526"/>
  <c r="Q520"/>
  <c r="R520"/>
  <c r="U512"/>
  <c r="T512"/>
  <c r="S512"/>
  <c r="Q518"/>
  <c r="Q512"/>
  <c r="R512"/>
  <c r="U500"/>
  <c r="T500"/>
  <c r="S500"/>
  <c r="Q506"/>
  <c r="Q500"/>
  <c r="R500"/>
  <c r="U508"/>
  <c r="T508"/>
  <c r="S508"/>
  <c r="Q510"/>
  <c r="Q508"/>
  <c r="R508"/>
  <c r="U493"/>
  <c r="T493"/>
  <c r="S493"/>
  <c r="Q498"/>
  <c r="Q493"/>
  <c r="R493"/>
  <c r="U483"/>
  <c r="T483"/>
  <c r="T467"/>
  <c r="U467"/>
  <c r="S467"/>
  <c r="Q472"/>
  <c r="Q467"/>
  <c r="R467"/>
  <c r="U463"/>
  <c r="T463"/>
  <c r="S463"/>
  <c r="Q465"/>
  <c r="Q463"/>
  <c r="R463"/>
  <c r="U459"/>
  <c r="T459"/>
  <c r="S459"/>
  <c r="Q461"/>
  <c r="Q459"/>
  <c r="R459"/>
  <c r="U455"/>
  <c r="T455"/>
  <c r="S455"/>
  <c r="Q457"/>
  <c r="Q455"/>
  <c r="R455"/>
  <c r="U429"/>
  <c r="T429"/>
  <c r="S429"/>
  <c r="Q436"/>
  <c r="Q429"/>
  <c r="R429"/>
  <c r="Q435"/>
  <c r="Q428"/>
  <c r="U438"/>
  <c r="T438"/>
  <c r="S438"/>
  <c r="Q444"/>
  <c r="Q438"/>
  <c r="R438"/>
  <c r="U485"/>
  <c r="T485"/>
  <c r="S485"/>
  <c r="Q491"/>
  <c r="Q485"/>
  <c r="R485"/>
  <c r="U474"/>
  <c r="T474"/>
  <c r="S474"/>
  <c r="Q481"/>
  <c r="Q474"/>
  <c r="R474"/>
  <c r="U446"/>
  <c r="T446"/>
  <c r="S446"/>
  <c r="Q453"/>
  <c r="Q446"/>
  <c r="R446"/>
  <c r="U420"/>
  <c r="T420"/>
  <c r="S420"/>
  <c r="Q427"/>
  <c r="Q420"/>
  <c r="R420"/>
  <c r="U407"/>
  <c r="T407"/>
  <c r="S407"/>
  <c r="Q411"/>
  <c r="Q407"/>
  <c r="R407"/>
  <c r="U388"/>
  <c r="T388"/>
  <c r="S388"/>
  <c r="Q391"/>
  <c r="Q388"/>
  <c r="R388"/>
  <c r="U413"/>
  <c r="T413"/>
  <c r="S413"/>
  <c r="Q418"/>
  <c r="Q413"/>
  <c r="R413"/>
  <c r="U400"/>
  <c r="T400"/>
  <c r="S400"/>
  <c r="Q405"/>
  <c r="Q400"/>
  <c r="R400"/>
  <c r="Q398"/>
  <c r="Q393"/>
  <c r="R393"/>
  <c r="U393"/>
  <c r="T393"/>
  <c r="S393"/>
  <c r="U381"/>
  <c r="T381"/>
  <c r="S381"/>
  <c r="Q386"/>
  <c r="Q381"/>
  <c r="R381"/>
  <c r="U374"/>
  <c r="T374"/>
  <c r="S374"/>
  <c r="Q379"/>
  <c r="Q374"/>
  <c r="R374"/>
  <c r="U357"/>
  <c r="T357"/>
  <c r="Q364"/>
  <c r="Q357"/>
  <c r="R357"/>
  <c r="S357"/>
  <c r="U366"/>
  <c r="T366"/>
  <c r="S366"/>
  <c r="Q372"/>
  <c r="Q366"/>
  <c r="R366"/>
  <c r="U349"/>
  <c r="T349"/>
  <c r="S349"/>
  <c r="Q355"/>
  <c r="Q349"/>
  <c r="R349"/>
  <c r="U339"/>
  <c r="T339"/>
  <c r="S339"/>
  <c r="Q347"/>
  <c r="Q339"/>
  <c r="R339"/>
  <c r="U311"/>
  <c r="T311"/>
  <c r="S311"/>
  <c r="Q311"/>
  <c r="Q317"/>
  <c r="R311"/>
  <c r="U335"/>
  <c r="T335"/>
  <c r="S335"/>
  <c r="Q337"/>
  <c r="Q335"/>
  <c r="R335"/>
  <c r="U331"/>
  <c r="T331"/>
  <c r="S331"/>
  <c r="Q333"/>
  <c r="Q331"/>
  <c r="R331"/>
  <c r="U327"/>
  <c r="T327"/>
  <c r="S327"/>
  <c r="Q329"/>
  <c r="Q327"/>
  <c r="R327"/>
  <c r="U323"/>
  <c r="T323"/>
  <c r="S323"/>
  <c r="Q325"/>
  <c r="Q323"/>
  <c r="R323"/>
  <c r="U319"/>
  <c r="T319"/>
  <c r="S319"/>
  <c r="Q321"/>
  <c r="Q319"/>
  <c r="R319"/>
  <c r="U304"/>
  <c r="T304"/>
  <c r="S304"/>
  <c r="Q305"/>
  <c r="Q304"/>
  <c r="R304"/>
  <c r="U301"/>
  <c r="T301"/>
  <c r="S301"/>
  <c r="Q302"/>
  <c r="Q301"/>
  <c r="R301"/>
  <c r="U307"/>
  <c r="T307"/>
  <c r="S307"/>
  <c r="Q309"/>
  <c r="Q307"/>
  <c r="R307"/>
  <c r="U288"/>
  <c r="T288"/>
  <c r="S288"/>
  <c r="Q290"/>
  <c r="Q288"/>
  <c r="R288"/>
  <c r="U292"/>
  <c r="T292"/>
  <c r="S292"/>
  <c r="Q299"/>
  <c r="Q292"/>
  <c r="R292"/>
  <c r="U284"/>
  <c r="T284"/>
  <c r="S284"/>
  <c r="Q286"/>
  <c r="Q284"/>
  <c r="R284"/>
  <c r="U279"/>
  <c r="T279"/>
  <c r="S279"/>
  <c r="Q282"/>
  <c r="Q279"/>
  <c r="R279"/>
  <c r="U271"/>
  <c r="T271"/>
  <c r="S271"/>
  <c r="Q277"/>
  <c r="Q271"/>
  <c r="R271"/>
  <c r="U263"/>
  <c r="T263"/>
  <c r="S263"/>
  <c r="Q269"/>
  <c r="Q263"/>
  <c r="R263"/>
  <c r="U259"/>
  <c r="T259"/>
  <c r="S259"/>
  <c r="Q261"/>
  <c r="Q259"/>
  <c r="R259"/>
  <c r="U250"/>
  <c r="T250"/>
  <c r="S250"/>
  <c r="Q250"/>
  <c r="Q257"/>
  <c r="R250"/>
  <c r="S241"/>
  <c r="Q248"/>
  <c r="Q241"/>
  <c r="R241"/>
  <c r="U241"/>
  <c r="T241"/>
  <c r="U232"/>
  <c r="T232"/>
  <c r="S232"/>
  <c r="Q239"/>
  <c r="Q232"/>
  <c r="R232"/>
  <c r="U227"/>
  <c r="T227"/>
  <c r="S227"/>
  <c r="Q230"/>
  <c r="Q227"/>
  <c r="R227"/>
  <c r="U218"/>
  <c r="T218"/>
  <c r="S218"/>
  <c r="Q225"/>
  <c r="Q218"/>
  <c r="R218"/>
  <c r="Q228"/>
  <c r="Q229"/>
  <c r="Q231"/>
  <c r="Q233"/>
  <c r="Q234"/>
  <c r="Q235"/>
  <c r="Q236"/>
  <c r="Q237"/>
  <c r="Q238"/>
  <c r="Q240"/>
  <c r="Q242"/>
  <c r="Q243"/>
  <c r="Q244"/>
  <c r="Q245"/>
  <c r="Q246"/>
  <c r="Q247"/>
  <c r="Q249"/>
  <c r="Q251"/>
  <c r="Q252"/>
  <c r="Q253"/>
  <c r="Q254"/>
  <c r="Q255"/>
  <c r="Q256"/>
  <c r="Q258"/>
  <c r="Q260"/>
  <c r="Q262"/>
  <c r="Q264"/>
  <c r="Q265"/>
  <c r="Q266"/>
  <c r="Q267"/>
  <c r="Q268"/>
  <c r="Q270"/>
  <c r="Q272"/>
  <c r="Q273"/>
  <c r="Q274"/>
  <c r="Q275"/>
  <c r="Q276"/>
  <c r="Q278"/>
  <c r="Q280"/>
  <c r="Q281"/>
  <c r="Q283"/>
  <c r="Q285"/>
  <c r="Q287"/>
  <c r="Q289"/>
  <c r="Q291"/>
  <c r="Q293"/>
  <c r="Q294"/>
  <c r="Q295"/>
  <c r="Q296"/>
  <c r="Q297"/>
  <c r="Q298"/>
  <c r="Q300"/>
  <c r="Q303"/>
  <c r="Q306"/>
  <c r="Q308"/>
  <c r="Q310"/>
  <c r="Q312"/>
  <c r="Q313"/>
  <c r="Q314"/>
  <c r="Q315"/>
  <c r="Q316"/>
  <c r="Q318"/>
  <c r="Q320"/>
  <c r="Q322"/>
  <c r="Q324"/>
  <c r="Q326"/>
  <c r="Q328"/>
  <c r="Q330"/>
  <c r="Q332"/>
  <c r="Q334"/>
  <c r="Q336"/>
  <c r="Q338"/>
  <c r="Q340"/>
  <c r="Q341"/>
  <c r="Q342"/>
  <c r="Q343"/>
  <c r="Q344"/>
  <c r="Q345"/>
  <c r="Q346"/>
  <c r="Q348"/>
  <c r="Q350"/>
  <c r="Q351"/>
  <c r="Q352"/>
  <c r="Q353"/>
  <c r="Q354"/>
  <c r="Q356"/>
  <c r="Q358"/>
  <c r="Q359"/>
  <c r="Q360"/>
  <c r="Q361"/>
  <c r="Q362"/>
  <c r="Q363"/>
  <c r="Q365"/>
  <c r="Q367"/>
  <c r="Q368"/>
  <c r="Q369"/>
  <c r="Q370"/>
  <c r="Q371"/>
  <c r="Q373"/>
  <c r="Q375"/>
  <c r="Q376"/>
  <c r="Q377"/>
  <c r="Q378"/>
  <c r="Q380"/>
  <c r="Q382"/>
  <c r="Q383"/>
  <c r="Q384"/>
  <c r="Q385"/>
  <c r="Q387"/>
  <c r="Q389"/>
  <c r="Q390"/>
  <c r="Q392"/>
  <c r="Q394"/>
  <c r="Q395"/>
  <c r="Q396"/>
  <c r="Q397"/>
  <c r="Q399"/>
  <c r="Q401"/>
  <c r="Q402"/>
  <c r="Q403"/>
  <c r="Q404"/>
  <c r="Q406"/>
  <c r="Q408"/>
  <c r="Q409"/>
  <c r="Q410"/>
  <c r="Q412"/>
  <c r="Q414"/>
  <c r="Q415"/>
  <c r="Q416"/>
  <c r="Q417"/>
  <c r="Q419"/>
  <c r="Q421"/>
  <c r="Q422"/>
  <c r="Q423"/>
  <c r="Q424"/>
  <c r="Q425"/>
  <c r="Q426"/>
  <c r="Q430"/>
  <c r="Q431"/>
  <c r="Q432"/>
  <c r="Q433"/>
  <c r="Q434"/>
  <c r="Q437"/>
  <c r="Q439"/>
  <c r="Q440"/>
  <c r="Q441"/>
  <c r="Q442"/>
  <c r="Q443"/>
  <c r="Q445"/>
  <c r="Q447"/>
  <c r="Q448"/>
  <c r="Q449"/>
  <c r="Q450"/>
  <c r="Q451"/>
  <c r="Q452"/>
  <c r="Q454"/>
  <c r="Q456"/>
  <c r="Q458"/>
  <c r="Q460"/>
  <c r="Q462"/>
  <c r="Q464"/>
  <c r="Q466"/>
  <c r="Q468"/>
  <c r="Q469"/>
  <c r="Q470"/>
  <c r="Q471"/>
  <c r="Q473"/>
  <c r="Q475"/>
  <c r="Q476"/>
  <c r="Q477"/>
  <c r="Q478"/>
  <c r="Q479"/>
  <c r="Q480"/>
  <c r="Q482"/>
  <c r="Q483"/>
  <c r="Q484"/>
  <c r="Q486"/>
  <c r="Q487"/>
  <c r="Q488"/>
  <c r="Q489"/>
  <c r="Q490"/>
  <c r="Q492"/>
  <c r="Q494"/>
  <c r="Q495"/>
  <c r="Q496"/>
  <c r="Q497"/>
  <c r="Q499"/>
  <c r="Q501"/>
  <c r="Q502"/>
  <c r="Q503"/>
  <c r="Q504"/>
  <c r="Q505"/>
  <c r="Q507"/>
  <c r="Q509"/>
  <c r="Q511"/>
  <c r="Q513"/>
  <c r="Q514"/>
  <c r="Q515"/>
  <c r="Q516"/>
  <c r="Q517"/>
  <c r="Q519"/>
  <c r="Q521"/>
  <c r="Q522"/>
  <c r="Q523"/>
  <c r="Q524"/>
  <c r="Q525"/>
  <c r="Q527"/>
  <c r="Q529"/>
  <c r="Q530"/>
  <c r="Q531"/>
  <c r="Q532"/>
  <c r="Q534"/>
  <c r="Q536"/>
  <c r="Q538"/>
  <c r="Q540"/>
  <c r="Q542"/>
  <c r="Q544"/>
  <c r="Q545"/>
  <c r="Q547"/>
  <c r="Q549"/>
  <c r="Q551"/>
  <c r="Q553"/>
  <c r="Q555"/>
  <c r="Q557"/>
  <c r="Q559"/>
  <c r="Q561"/>
  <c r="Q562"/>
  <c r="Q564"/>
  <c r="Q566"/>
  <c r="Q568"/>
  <c r="Q570"/>
  <c r="Q572"/>
  <c r="Q574"/>
  <c r="Q576"/>
  <c r="Q578"/>
  <c r="Q580"/>
  <c r="Q582"/>
  <c r="Q584"/>
  <c r="Q585"/>
  <c r="Q586"/>
  <c r="Q589"/>
  <c r="Q590"/>
  <c r="Q592"/>
  <c r="Q594"/>
  <c r="Q596"/>
  <c r="Q597"/>
  <c r="Q598"/>
  <c r="Q599"/>
  <c r="Q600"/>
  <c r="Q602"/>
  <c r="Q604"/>
  <c r="Q606"/>
  <c r="Q608"/>
  <c r="Q610"/>
  <c r="Q612"/>
  <c r="Q614"/>
  <c r="Q616"/>
  <c r="Q618"/>
  <c r="Q620"/>
  <c r="Q622"/>
  <c r="Q624"/>
  <c r="Q626"/>
  <c r="Q628"/>
  <c r="Q629"/>
  <c r="Q631"/>
  <c r="Q633"/>
  <c r="Q635"/>
  <c r="Q637"/>
  <c r="Q639"/>
  <c r="Q641"/>
  <c r="Q642"/>
  <c r="Q644"/>
  <c r="Q646"/>
  <c r="Q648"/>
  <c r="Q649"/>
  <c r="Q650"/>
  <c r="Q652"/>
  <c r="Q653"/>
  <c r="Q654"/>
  <c r="Q655"/>
  <c r="Q656"/>
  <c r="Q658"/>
  <c r="Q660"/>
  <c r="Q661"/>
  <c r="Q663"/>
  <c r="Q665"/>
  <c r="Q666"/>
  <c r="Q668"/>
  <c r="Q670"/>
  <c r="Q671"/>
  <c r="Q672"/>
  <c r="Q673"/>
  <c r="Q674"/>
  <c r="Q676"/>
  <c r="Q679"/>
  <c r="Q681"/>
  <c r="Q683"/>
  <c r="Q685"/>
  <c r="Q686"/>
  <c r="Q688"/>
  <c r="Q690"/>
  <c r="Q692"/>
  <c r="Q693"/>
  <c r="Q694"/>
  <c r="Q695"/>
  <c r="Q696"/>
  <c r="Q697"/>
  <c r="Q699"/>
  <c r="Q701"/>
  <c r="Q702"/>
  <c r="Q703"/>
  <c r="Q704"/>
  <c r="Q705"/>
  <c r="Q707"/>
  <c r="Q710"/>
  <c r="Q712"/>
  <c r="Q713"/>
  <c r="Q714"/>
  <c r="Q715"/>
  <c r="Q716"/>
  <c r="Q717"/>
  <c r="Q718"/>
  <c r="Q719"/>
  <c r="Q720"/>
  <c r="Q722"/>
  <c r="Q724"/>
  <c r="Q726"/>
  <c r="Q728"/>
  <c r="Q730"/>
  <c r="Q732"/>
  <c r="Q734"/>
  <c r="Q736"/>
  <c r="Q737"/>
  <c r="Q738"/>
  <c r="Q739"/>
  <c r="Q740"/>
  <c r="Q741"/>
  <c r="Q742"/>
  <c r="Q744"/>
  <c r="Q746"/>
  <c r="Q747"/>
  <c r="Q748"/>
  <c r="Q749"/>
  <c r="Q750"/>
  <c r="Q751"/>
  <c r="Q752"/>
  <c r="Q754"/>
  <c r="Q756"/>
  <c r="Q757"/>
  <c r="Q758"/>
  <c r="Q759"/>
  <c r="Q761"/>
  <c r="Q763"/>
  <c r="Q764"/>
  <c r="Q765"/>
  <c r="Q766"/>
  <c r="Q767"/>
  <c r="Q769"/>
  <c r="Q771"/>
  <c r="Q772"/>
  <c r="Q773"/>
  <c r="Q774"/>
  <c r="Q775"/>
  <c r="Q776"/>
  <c r="Q778"/>
  <c r="Q780"/>
  <c r="Q781"/>
  <c r="Q782"/>
  <c r="Q783"/>
  <c r="Q784"/>
  <c r="Q786"/>
  <c r="Q788"/>
  <c r="Q790"/>
  <c r="Q792"/>
  <c r="Q794"/>
  <c r="Q797"/>
  <c r="Q799"/>
  <c r="Q801"/>
  <c r="Q803"/>
  <c r="Q804"/>
  <c r="Q806"/>
  <c r="Q808"/>
  <c r="Q810"/>
  <c r="Q812"/>
  <c r="Q814"/>
  <c r="Q816"/>
  <c r="Q817"/>
  <c r="Q818"/>
  <c r="Q819"/>
  <c r="Q820"/>
  <c r="Q822"/>
  <c r="Q824"/>
  <c r="Q825"/>
  <c r="Q826"/>
  <c r="Q827"/>
  <c r="Q829"/>
  <c r="Q831"/>
  <c r="Q832"/>
  <c r="Q834"/>
  <c r="Q836"/>
  <c r="Q838"/>
  <c r="Q840"/>
  <c r="Q841"/>
  <c r="Q842"/>
  <c r="Q844"/>
  <c r="Q847"/>
  <c r="Q849"/>
  <c r="Q850"/>
  <c r="Q851"/>
  <c r="Q852"/>
  <c r="Q854"/>
  <c r="Q856"/>
  <c r="Q857"/>
  <c r="Q858"/>
  <c r="Q859"/>
  <c r="Q861"/>
  <c r="Q864"/>
  <c r="Q866"/>
  <c r="Q868"/>
  <c r="Q870"/>
  <c r="Q871"/>
  <c r="Q872"/>
  <c r="Q873"/>
  <c r="Q875"/>
  <c r="Q876"/>
  <c r="Q877"/>
  <c r="Q879"/>
  <c r="Q880"/>
  <c r="Q881"/>
  <c r="Q882"/>
  <c r="Q883"/>
  <c r="Q884"/>
  <c r="Q885"/>
  <c r="Q887"/>
  <c r="Q889"/>
  <c r="Q891"/>
  <c r="Q894"/>
  <c r="Q896"/>
  <c r="Q898"/>
  <c r="Q901"/>
  <c r="Q904"/>
  <c r="Q907"/>
  <c r="Q910"/>
  <c r="Q913"/>
  <c r="Q915"/>
  <c r="Q916"/>
  <c r="Q917"/>
  <c r="Q918"/>
  <c r="Q920"/>
  <c r="Q922"/>
  <c r="Q923"/>
  <c r="Q924"/>
  <c r="Q925"/>
  <c r="Q927"/>
  <c r="Q930"/>
  <c r="Q932"/>
  <c r="Q933"/>
  <c r="Q934"/>
  <c r="Q936"/>
  <c r="Q939"/>
  <c r="Q941"/>
  <c r="Q942"/>
  <c r="Q943"/>
  <c r="Q944"/>
  <c r="Q945"/>
  <c r="Q946"/>
  <c r="Q948"/>
  <c r="Q950"/>
  <c r="Q951"/>
  <c r="Q952"/>
  <c r="Q954"/>
  <c r="Q957"/>
  <c r="Q960"/>
  <c r="Q963"/>
  <c r="Q965"/>
  <c r="Q966"/>
  <c r="Q967"/>
  <c r="Q969"/>
  <c r="Q972"/>
  <c r="Q975"/>
  <c r="Q976"/>
  <c r="Q977"/>
  <c r="Q980"/>
  <c r="Q982"/>
  <c r="Q983"/>
  <c r="Q984"/>
  <c r="Q985"/>
  <c r="Q986"/>
  <c r="Q988"/>
  <c r="Q989"/>
  <c r="Q990"/>
  <c r="Q991"/>
  <c r="Q992"/>
  <c r="Q993"/>
  <c r="Q994"/>
  <c r="Q996"/>
  <c r="Q997"/>
  <c r="Q998"/>
  <c r="Q999"/>
  <c r="Q1000"/>
  <c r="Q1001"/>
  <c r="Q1003"/>
  <c r="Q1006"/>
  <c r="Q1007"/>
  <c r="Q1008"/>
  <c r="Q1011"/>
  <c r="Q1014"/>
  <c r="Q1017"/>
  <c r="Q1020"/>
  <c r="Q1023"/>
  <c r="Q1026"/>
  <c r="Q1029"/>
  <c r="Q1031"/>
  <c r="Q1032"/>
  <c r="Q1033"/>
  <c r="Q1034"/>
  <c r="Q1035"/>
  <c r="Q1037"/>
  <c r="Q1039"/>
  <c r="Q1040"/>
  <c r="Q1041"/>
  <c r="Q1042"/>
  <c r="Q1043"/>
  <c r="Q1045"/>
  <c r="Q1047"/>
  <c r="Q1048"/>
  <c r="Q1049"/>
  <c r="Q1050"/>
  <c r="Q1051"/>
  <c r="Q1052"/>
  <c r="Q1053"/>
  <c r="Q1054"/>
  <c r="Q1056"/>
  <c r="Q1059"/>
  <c r="Q1061"/>
  <c r="Q1062"/>
  <c r="Q1063"/>
  <c r="Q1065"/>
  <c r="Q1067"/>
  <c r="Q1069"/>
  <c r="Q1072"/>
  <c r="Q1074"/>
  <c r="Q1075"/>
  <c r="Q1076"/>
  <c r="Q1077"/>
  <c r="Q1078"/>
  <c r="Q1080"/>
  <c r="Q1082"/>
  <c r="Q1083"/>
  <c r="Q1084"/>
  <c r="Q1086"/>
  <c r="Q1088"/>
  <c r="Q1089"/>
  <c r="Q1090"/>
  <c r="Q1091"/>
  <c r="Q1092"/>
  <c r="Q1094"/>
  <c r="Q1096"/>
  <c r="Q1097"/>
  <c r="Q1098"/>
  <c r="Q1099"/>
  <c r="Q1100"/>
  <c r="Q1102"/>
  <c r="Q1104"/>
  <c r="Q1105"/>
  <c r="Q1106"/>
  <c r="Q1107"/>
  <c r="Q1108"/>
  <c r="Q1110"/>
  <c r="Q1112"/>
  <c r="Q1113"/>
  <c r="Q1115"/>
  <c r="Q1117"/>
  <c r="Q1118"/>
  <c r="Q1119"/>
  <c r="Q1120"/>
  <c r="Q1122"/>
  <c r="Q1125"/>
  <c r="Q1128"/>
  <c r="Q1129"/>
  <c r="Q1130"/>
  <c r="Q1132"/>
  <c r="Q1133"/>
  <c r="Q1134"/>
  <c r="Q1136"/>
  <c r="Q1139"/>
  <c r="Q1142"/>
  <c r="Q1144"/>
  <c r="Q1146"/>
  <c r="Q1147"/>
  <c r="Q1148"/>
  <c r="Q1151"/>
  <c r="Q1154"/>
  <c r="Q1157"/>
  <c r="Q1159"/>
  <c r="Q1160"/>
  <c r="Q1161"/>
  <c r="Q1162"/>
  <c r="Q1163"/>
  <c r="Q1164"/>
  <c r="Q1166"/>
  <c r="Q1169"/>
  <c r="Q1171"/>
  <c r="Q1172"/>
  <c r="Q1173"/>
  <c r="Q1174"/>
  <c r="Q1176"/>
  <c r="Q1179"/>
  <c r="Q1182"/>
  <c r="Q1185"/>
  <c r="Q1188"/>
  <c r="Q1189"/>
  <c r="Q1190"/>
  <c r="Q1193"/>
  <c r="Q1196"/>
  <c r="Q1199"/>
  <c r="Q1201"/>
  <c r="Q1202"/>
  <c r="Q1203"/>
  <c r="Q1204"/>
  <c r="Q1205"/>
  <c r="Q1206"/>
  <c r="Q1208"/>
  <c r="Q1210"/>
  <c r="Q1211"/>
  <c r="Q1212"/>
  <c r="Q1213"/>
  <c r="Q1214"/>
  <c r="Q1215"/>
  <c r="Q1217"/>
  <c r="Q1219"/>
  <c r="Q1220"/>
  <c r="Q1221"/>
  <c r="Q1222"/>
  <c r="Q1223"/>
  <c r="Q1224"/>
  <c r="Q1226"/>
  <c r="Q1228"/>
  <c r="Q1229"/>
  <c r="Q1230"/>
  <c r="Q1231"/>
  <c r="Q1232"/>
  <c r="Q1233"/>
  <c r="Q1235"/>
  <c r="Q1238"/>
  <c r="Q1241"/>
  <c r="Q1243"/>
  <c r="Q1245"/>
  <c r="Q1248"/>
  <c r="Q1251"/>
  <c r="Q1253"/>
  <c r="Q1254"/>
  <c r="Q1255"/>
  <c r="Q1257"/>
  <c r="Q1258"/>
  <c r="Q1259"/>
  <c r="Q1262"/>
  <c r="Q1264"/>
  <c r="Q1265"/>
  <c r="Q1266"/>
  <c r="Q1268"/>
  <c r="Q1269"/>
  <c r="Q1270"/>
  <c r="Q1272"/>
  <c r="Q1273"/>
  <c r="Q1274"/>
  <c r="Q1276"/>
  <c r="Q1278"/>
  <c r="Q1279"/>
  <c r="Q1280"/>
  <c r="Q1281"/>
  <c r="Q1283"/>
  <c r="Q1284"/>
  <c r="Q1285"/>
  <c r="Q1287"/>
  <c r="Q1288"/>
  <c r="Q1289"/>
  <c r="Q1291"/>
  <c r="Q1294"/>
  <c r="Q1295"/>
  <c r="Q1296"/>
  <c r="Q1298"/>
  <c r="Q1299"/>
  <c r="Q1301"/>
  <c r="Q1304"/>
  <c r="Q1306"/>
  <c r="Q1307"/>
  <c r="Q1308"/>
  <c r="Q1309"/>
  <c r="Q1311"/>
  <c r="Q1313"/>
  <c r="Q1314"/>
  <c r="Q1316"/>
  <c r="Q1319"/>
  <c r="Q1320"/>
  <c r="Q1321"/>
  <c r="Q1322"/>
  <c r="Q1323"/>
  <c r="Q1324"/>
  <c r="Q1325"/>
  <c r="Q1327"/>
  <c r="Q1328"/>
  <c r="Q1329"/>
  <c r="Q1331"/>
  <c r="Q1332"/>
  <c r="Q1333"/>
  <c r="Q1335"/>
  <c r="Q1336"/>
  <c r="Q1337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7"/>
  <c r="Q1358"/>
  <c r="Q1360"/>
  <c r="Q1362"/>
  <c r="Q1363"/>
  <c r="Q1364"/>
  <c r="Q1366"/>
  <c r="Q1368"/>
  <c r="Q1369"/>
  <c r="Q1370"/>
  <c r="Q1371"/>
  <c r="Q1373"/>
  <c r="Q1374"/>
  <c r="Q1375"/>
  <c r="Q1377"/>
  <c r="Q1378"/>
  <c r="Q1379"/>
  <c r="Q1380"/>
  <c r="Q1381"/>
  <c r="Q1383"/>
  <c r="Q1384"/>
  <c r="Q1385"/>
  <c r="Q1387"/>
  <c r="Q1388"/>
  <c r="Q1390"/>
  <c r="Q1392"/>
  <c r="Q1393"/>
  <c r="Q1394"/>
  <c r="Q1395"/>
  <c r="Q1397"/>
  <c r="Q1398"/>
  <c r="Q1399"/>
  <c r="Q1401"/>
  <c r="Q1402"/>
  <c r="Q1403"/>
  <c r="Q1404"/>
  <c r="Q1405"/>
  <c r="Q1407"/>
  <c r="Q1409"/>
  <c r="Q1410"/>
  <c r="Q1411"/>
  <c r="Q1412"/>
  <c r="Q1413"/>
  <c r="Q1414"/>
  <c r="Q1416"/>
  <c r="Q1418"/>
  <c r="Q1419"/>
  <c r="Q1420"/>
  <c r="Q1421"/>
  <c r="Q1422"/>
  <c r="Q1423"/>
  <c r="Q1424"/>
  <c r="Q1426"/>
  <c r="Q1429"/>
  <c r="Q1432"/>
  <c r="Q1433"/>
  <c r="Q1434"/>
  <c r="Q1435"/>
  <c r="Q1436"/>
  <c r="Q1437"/>
  <c r="Q1438"/>
  <c r="Q1439"/>
  <c r="Q1440"/>
  <c r="Q1441"/>
  <c r="Q1442"/>
  <c r="Q1445"/>
  <c r="Q1447"/>
  <c r="Q1448"/>
  <c r="Q1449"/>
  <c r="Q1451"/>
  <c r="Q1454"/>
  <c r="Q1456"/>
  <c r="Q1457"/>
  <c r="Q1459"/>
  <c r="Q1461"/>
  <c r="Q1463"/>
  <c r="Q1465"/>
  <c r="Q1467"/>
  <c r="Q1469"/>
  <c r="Q1471"/>
  <c r="Q1473"/>
  <c r="Q1474"/>
  <c r="Q1475"/>
  <c r="Q1477"/>
  <c r="Q1480"/>
  <c r="Q1482"/>
  <c r="Q1483"/>
  <c r="Q1484"/>
  <c r="Q1485"/>
  <c r="Q1487"/>
  <c r="Q1490"/>
  <c r="Q1492"/>
  <c r="Q1493"/>
  <c r="Q1494"/>
  <c r="Q1495"/>
  <c r="Q1497"/>
  <c r="Q1499"/>
  <c r="Q1500"/>
  <c r="Q1501"/>
  <c r="Q1503"/>
  <c r="Q1506"/>
  <c r="Q1509"/>
  <c r="Q1512"/>
  <c r="Q1514"/>
  <c r="Q1515"/>
  <c r="Q1516"/>
  <c r="Q1518"/>
  <c r="Q1521"/>
  <c r="Q1523"/>
  <c r="Q1524"/>
  <c r="Q1525"/>
  <c r="Q1527"/>
  <c r="Q1530"/>
  <c r="Q1533"/>
  <c r="Q1536"/>
  <c r="Q1539"/>
  <c r="Q1542"/>
  <c r="Q1543"/>
  <c r="Q1544"/>
  <c r="Q1547"/>
  <c r="Q1550"/>
  <c r="Q1553"/>
  <c r="Q1556"/>
  <c r="Q1558"/>
  <c r="Q1559"/>
  <c r="Q1560"/>
  <c r="Q1561"/>
  <c r="Q1563"/>
  <c r="Q1565"/>
  <c r="Q1566"/>
  <c r="Q1567"/>
  <c r="Q1569"/>
  <c r="Q1571"/>
  <c r="Q1572"/>
  <c r="Q1573"/>
  <c r="Q1575"/>
  <c r="Q1577"/>
  <c r="Q1578"/>
  <c r="Q1580"/>
  <c r="Q1582"/>
  <c r="Q1583"/>
  <c r="Q1584"/>
  <c r="Q1585"/>
  <c r="Q1587"/>
  <c r="Q1589"/>
  <c r="Q1590"/>
  <c r="Q1592"/>
  <c r="Q1594"/>
  <c r="Q1595"/>
  <c r="Q1596"/>
  <c r="Q1597"/>
  <c r="Q1599"/>
  <c r="Q1601"/>
  <c r="Q1602"/>
  <c r="Q1603"/>
  <c r="Q1604"/>
  <c r="Q1606"/>
  <c r="Q1607"/>
  <c r="Q1608"/>
  <c r="Q1610"/>
  <c r="Q1612"/>
  <c r="Q1615"/>
  <c r="Q1618"/>
  <c r="Q1620"/>
  <c r="Q1622"/>
  <c r="Q1623"/>
  <c r="Q1624"/>
  <c r="Q1627"/>
  <c r="Q1630"/>
  <c r="Q1632"/>
  <c r="Q1634"/>
  <c r="Q1637"/>
  <c r="Q1640"/>
  <c r="Q1642"/>
  <c r="Q1644"/>
  <c r="Q1646"/>
  <c r="Q1647"/>
  <c r="Q1648"/>
  <c r="Q1649"/>
  <c r="Q1650"/>
  <c r="Q1652"/>
  <c r="Q1653"/>
  <c r="Q1654"/>
  <c r="Q1657"/>
  <c r="Q1660"/>
  <c r="Q1661"/>
  <c r="Q1662"/>
  <c r="Q1665"/>
  <c r="Q1668"/>
  <c r="Q1670"/>
  <c r="Q1672"/>
  <c r="Q1674"/>
  <c r="Q1675"/>
  <c r="Q1676"/>
  <c r="Q1678"/>
  <c r="Q1681"/>
  <c r="Q1682"/>
  <c r="Q1683"/>
  <c r="Q1684"/>
  <c r="Q1685"/>
  <c r="Q1686"/>
  <c r="Q1687"/>
  <c r="Q1688"/>
  <c r="Q1689"/>
  <c r="Q1691"/>
  <c r="Q1693"/>
  <c r="Q1694"/>
  <c r="Q1695"/>
  <c r="Q1696"/>
  <c r="Q1697"/>
  <c r="Q1700"/>
  <c r="Q1701"/>
  <c r="Q1702"/>
  <c r="Q1704"/>
  <c r="Q1705"/>
  <c r="Q1706"/>
  <c r="Q1708"/>
  <c r="Q1710"/>
  <c r="Q1711"/>
  <c r="Q1712"/>
  <c r="Q1713"/>
  <c r="Q1714"/>
  <c r="Q1716"/>
  <c r="Q1718"/>
  <c r="Q1719"/>
  <c r="Q1720"/>
  <c r="Q1722"/>
  <c r="Q1724"/>
  <c r="Q1725"/>
  <c r="Q1726"/>
  <c r="Q1727"/>
  <c r="Q1729"/>
  <c r="Q1730"/>
  <c r="Q1731"/>
  <c r="Q1734"/>
  <c r="Q1737"/>
  <c r="Q1738"/>
  <c r="Q1739"/>
  <c r="Q1741"/>
  <c r="Q1742"/>
  <c r="Q1743"/>
  <c r="Q1744"/>
  <c r="Q1745"/>
  <c r="Q1747"/>
  <c r="Q1749"/>
  <c r="Q1750"/>
  <c r="Q1751"/>
  <c r="Q1752"/>
  <c r="Q1754"/>
  <c r="Q1756"/>
  <c r="Q1757"/>
  <c r="Q1759"/>
  <c r="Q1761"/>
  <c r="Q1762"/>
  <c r="Q1764"/>
  <c r="Q1766"/>
  <c r="Q1768"/>
  <c r="Q1770"/>
  <c r="Q1771"/>
  <c r="Q1773"/>
  <c r="Q1775"/>
  <c r="Q1776"/>
  <c r="Q1778"/>
  <c r="Q1779"/>
  <c r="Q1780"/>
  <c r="Q1783"/>
  <c r="Q1785"/>
  <c r="Q1786"/>
  <c r="Q1787"/>
  <c r="Q1788"/>
  <c r="Q1790"/>
  <c r="Q1791"/>
  <c r="Q1792"/>
  <c r="Q1794"/>
  <c r="Q1796"/>
  <c r="Q1798"/>
  <c r="Q1799"/>
  <c r="Q1801"/>
  <c r="Q1803"/>
  <c r="Q1804"/>
  <c r="Q1805"/>
  <c r="Q1809"/>
  <c r="Q1812"/>
  <c r="Q1815"/>
  <c r="Q1817"/>
  <c r="Q1818"/>
  <c r="Q1819"/>
  <c r="Q1821"/>
  <c r="Q219"/>
  <c r="Q220"/>
  <c r="Q221"/>
  <c r="Q222"/>
  <c r="Q223"/>
  <c r="Q224"/>
  <c r="Q226"/>
  <c r="M8" i="4"/>
  <c r="M7"/>
  <c r="M6"/>
  <c r="I6"/>
  <c r="M5"/>
  <c r="I5"/>
  <c r="M4"/>
  <c r="I4"/>
  <c r="AD29" i="6"/>
  <c r="AC29"/>
  <c r="AA29"/>
  <c r="Z29"/>
  <c r="X29"/>
  <c r="W29"/>
  <c r="U29"/>
  <c r="P29"/>
  <c r="O29"/>
  <c r="AD28"/>
  <c r="AC28"/>
  <c r="AA28"/>
  <c r="Z28"/>
  <c r="X28"/>
  <c r="W28"/>
  <c r="U28"/>
  <c r="P28"/>
  <c r="O28"/>
  <c r="AD27"/>
  <c r="AC27"/>
  <c r="AA27"/>
  <c r="Z27"/>
  <c r="X27"/>
  <c r="W27"/>
  <c r="U27"/>
  <c r="P27"/>
  <c r="O27"/>
  <c r="AD26"/>
  <c r="AC26"/>
  <c r="AA26"/>
  <c r="Z26"/>
  <c r="X26"/>
  <c r="W26"/>
  <c r="U26"/>
  <c r="P26"/>
  <c r="O26"/>
  <c r="AD25"/>
  <c r="AC25"/>
  <c r="AA25"/>
  <c r="Z25"/>
  <c r="X25"/>
  <c r="W25"/>
  <c r="U25"/>
  <c r="P25"/>
  <c r="O25"/>
  <c r="AD24"/>
  <c r="AC24"/>
  <c r="AA24"/>
  <c r="Z24"/>
  <c r="X24"/>
  <c r="W24"/>
  <c r="U24"/>
  <c r="P24"/>
  <c r="O24"/>
  <c r="AD23"/>
  <c r="AC23"/>
  <c r="AA23"/>
  <c r="Z23"/>
  <c r="X23"/>
  <c r="W23"/>
  <c r="U23"/>
  <c r="P23"/>
  <c r="O23"/>
  <c r="AD22"/>
  <c r="AC22"/>
  <c r="AA22"/>
  <c r="Z22"/>
  <c r="X22"/>
  <c r="W22"/>
  <c r="U22"/>
  <c r="P22"/>
  <c r="O22"/>
  <c r="AD21"/>
  <c r="AC21"/>
  <c r="AA21"/>
  <c r="Z21"/>
  <c r="X21"/>
  <c r="W21"/>
  <c r="U21"/>
  <c r="P21"/>
  <c r="O21"/>
  <c r="AD20"/>
  <c r="AC20"/>
  <c r="AA20"/>
  <c r="Z20"/>
  <c r="X20"/>
  <c r="W20"/>
  <c r="U20"/>
  <c r="P20"/>
  <c r="O20"/>
  <c r="AD19"/>
  <c r="AC19"/>
  <c r="AA19"/>
  <c r="Z19"/>
  <c r="X19"/>
  <c r="W19"/>
  <c r="U19"/>
  <c r="P19"/>
  <c r="AD18"/>
  <c r="AC18"/>
  <c r="AA18"/>
  <c r="Z18"/>
  <c r="X18"/>
  <c r="W18"/>
  <c r="U18"/>
  <c r="P18"/>
  <c r="O18"/>
  <c r="AD17"/>
  <c r="AC17"/>
  <c r="AA17"/>
  <c r="Z17"/>
  <c r="X17"/>
  <c r="W17"/>
  <c r="U17"/>
  <c r="P17"/>
  <c r="O17"/>
  <c r="AD16"/>
  <c r="AC16"/>
  <c r="AA16"/>
  <c r="Z16"/>
  <c r="X16"/>
  <c r="W16"/>
  <c r="U16"/>
  <c r="P16"/>
  <c r="O16"/>
  <c r="O9"/>
  <c r="O8"/>
  <c r="O7"/>
  <c r="O6"/>
  <c r="O5"/>
  <c r="O4"/>
  <c r="X134" i="1"/>
  <c r="X126"/>
  <c r="X69"/>
  <c r="X68"/>
  <c r="X63"/>
  <c r="X62"/>
  <c r="X30"/>
  <c r="AB23"/>
  <c r="AB24"/>
  <c r="AB25"/>
  <c r="AB26"/>
  <c r="AB29"/>
  <c r="X29"/>
  <c r="X26"/>
  <c r="X25"/>
  <c r="X24"/>
  <c r="X23"/>
  <c r="X20"/>
  <c r="X19"/>
  <c r="X18"/>
  <c r="X17"/>
  <c r="X16"/>
  <c r="X15"/>
  <c r="X14"/>
  <c r="X13"/>
  <c r="X12"/>
  <c r="X11"/>
  <c r="X10"/>
  <c r="X9"/>
  <c r="X8"/>
  <c r="X6"/>
  <c r="X5"/>
  <c r="X3"/>
  <c r="X2"/>
</calcChain>
</file>

<file path=xl/sharedStrings.xml><?xml version="1.0" encoding="utf-8"?>
<sst xmlns="http://schemas.openxmlformats.org/spreadsheetml/2006/main" count="14786" uniqueCount="216">
  <si>
    <t>Date</t>
  </si>
  <si>
    <t>Seed ID</t>
  </si>
  <si>
    <t>Plot #</t>
  </si>
  <si>
    <t>Caging Type</t>
  </si>
  <si>
    <t>Slope</t>
  </si>
  <si>
    <t>Aspect</t>
  </si>
  <si>
    <t>Veg Cover</t>
  </si>
  <si>
    <t>Replicate</t>
  </si>
  <si>
    <t>Collector</t>
  </si>
  <si>
    <t>Scar</t>
  </si>
  <si>
    <t>V1</t>
  </si>
  <si>
    <t>V2</t>
  </si>
  <si>
    <t>V3</t>
  </si>
  <si>
    <t>V4</t>
  </si>
  <si>
    <t>V5</t>
  </si>
  <si>
    <t>V6</t>
  </si>
  <si>
    <t>L=leaves</t>
  </si>
  <si>
    <t>P=pod</t>
  </si>
  <si>
    <t>F=Flowers</t>
  </si>
  <si>
    <t>Hn=No herb</t>
  </si>
  <si>
    <t>Hy = herbivory</t>
  </si>
  <si>
    <t>V7</t>
  </si>
  <si>
    <t>V8</t>
  </si>
  <si>
    <t>V9</t>
  </si>
  <si>
    <t>V10</t>
  </si>
  <si>
    <t>North</t>
  </si>
  <si>
    <t>seed_id</t>
  </si>
  <si>
    <t>topography</t>
  </si>
  <si>
    <t>plot</t>
  </si>
  <si>
    <t>aspect</t>
  </si>
  <si>
    <t>scar</t>
  </si>
  <si>
    <t>date</t>
  </si>
  <si>
    <t>x/x/x/x = height/diameter/leaves/herbivory</t>
  </si>
  <si>
    <t>herbivory</t>
  </si>
  <si>
    <t>none</t>
  </si>
  <si>
    <t>leaflets</t>
  </si>
  <si>
    <t>whole leaf</t>
  </si>
  <si>
    <t>multiple leaves</t>
  </si>
  <si>
    <t>whole plant</t>
  </si>
  <si>
    <t>height</t>
  </si>
  <si>
    <t>diameter</t>
  </si>
  <si>
    <t>leaves</t>
  </si>
  <si>
    <t>vegcover</t>
  </si>
  <si>
    <t>year</t>
  </si>
  <si>
    <t>cage</t>
  </si>
  <si>
    <t>caging</t>
  </si>
  <si>
    <t>big</t>
  </si>
  <si>
    <t>small</t>
  </si>
  <si>
    <t>2x4in</t>
  </si>
  <si>
    <t>1/4in</t>
  </si>
  <si>
    <t>only rebar</t>
  </si>
  <si>
    <t>gentle</t>
  </si>
  <si>
    <t>s</t>
  </si>
  <si>
    <t>us</t>
  </si>
  <si>
    <t>when seed id = 0 no lupines were present in that cage that visit</t>
  </si>
  <si>
    <t>(for data sheet)</t>
  </si>
  <si>
    <t>na</t>
  </si>
  <si>
    <t>scarified</t>
  </si>
  <si>
    <t>unscarified</t>
  </si>
  <si>
    <t>not available</t>
  </si>
  <si>
    <t>data collection</t>
  </si>
  <si>
    <t>Task</t>
  </si>
  <si>
    <t>Time</t>
  </si>
  <si>
    <t>Position</t>
  </si>
  <si>
    <t>Name</t>
  </si>
  <si>
    <t>staff</t>
  </si>
  <si>
    <t>justin</t>
  </si>
  <si>
    <t>vol</t>
  </si>
  <si>
    <t>raam</t>
  </si>
  <si>
    <t>maddie</t>
  </si>
  <si>
    <t>setup</t>
  </si>
  <si>
    <t>justin hart</t>
  </si>
  <si>
    <t>cat</t>
  </si>
  <si>
    <t>beau</t>
  </si>
  <si>
    <t>ofc</t>
  </si>
  <si>
    <t>swale</t>
  </si>
  <si>
    <t>steep</t>
  </si>
  <si>
    <t>road</t>
  </si>
  <si>
    <t>n</t>
  </si>
  <si>
    <t>scout</t>
  </si>
  <si>
    <t>germ?</t>
  </si>
  <si>
    <t>death?</t>
  </si>
  <si>
    <t>y</t>
  </si>
  <si>
    <t>usfws</t>
  </si>
  <si>
    <t>salary</t>
  </si>
  <si>
    <t>lisa</t>
  </si>
  <si>
    <t>connie</t>
  </si>
  <si>
    <t>On 1/25/16</t>
  </si>
  <si>
    <t>Gentle</t>
  </si>
  <si>
    <t>Swale</t>
  </si>
  <si>
    <t>Road</t>
  </si>
  <si>
    <t>Steep N</t>
  </si>
  <si>
    <t>Steep S</t>
  </si>
  <si>
    <t>South</t>
  </si>
  <si>
    <t>No Aspect</t>
  </si>
  <si>
    <t>Scarified</t>
  </si>
  <si>
    <t>Unscarified</t>
  </si>
  <si>
    <t>Herbivory</t>
  </si>
  <si>
    <t>Year 1</t>
  </si>
  <si>
    <t>Year 2</t>
  </si>
  <si>
    <t>Total</t>
  </si>
  <si>
    <t>DIED</t>
  </si>
  <si>
    <t>On 2/8/16</t>
  </si>
  <si>
    <t>*</t>
  </si>
  <si>
    <t>Cause of Death</t>
  </si>
  <si>
    <t>outside any cage</t>
  </si>
  <si>
    <t>Plant #324</t>
  </si>
  <si>
    <t>Flower Date</t>
  </si>
  <si>
    <t>Seed Date</t>
  </si>
  <si>
    <t>Staff</t>
  </si>
  <si>
    <t>flower</t>
  </si>
  <si>
    <t>seeds</t>
  </si>
  <si>
    <t>germdate</t>
  </si>
  <si>
    <t>flowerdate</t>
  </si>
  <si>
    <t>seeddate</t>
  </si>
  <si>
    <t>dessicated</t>
  </si>
  <si>
    <t>gone</t>
  </si>
  <si>
    <t>Died on 2/22</t>
  </si>
  <si>
    <t>Germ 2/22</t>
  </si>
  <si>
    <t>Overall Germ</t>
  </si>
  <si>
    <t>washed out</t>
  </si>
  <si>
    <t>GONE</t>
  </si>
  <si>
    <t>Dessicated</t>
  </si>
  <si>
    <t>Washed out</t>
  </si>
  <si>
    <t>Germ 3/7</t>
  </si>
  <si>
    <t>Died 3/7</t>
  </si>
  <si>
    <t>paul</t>
  </si>
  <si>
    <t>Intern</t>
  </si>
  <si>
    <t>Volunteer</t>
  </si>
  <si>
    <t>BURIED</t>
  </si>
  <si>
    <t>Died 3/21</t>
  </si>
  <si>
    <t>Germ 3/21</t>
  </si>
  <si>
    <t>NA</t>
  </si>
  <si>
    <t>Small</t>
  </si>
  <si>
    <t>Big</t>
  </si>
  <si>
    <t>None</t>
  </si>
  <si>
    <t>UnScar</t>
  </si>
  <si>
    <t>specimen collection</t>
  </si>
  <si>
    <t>buried</t>
  </si>
  <si>
    <t>complete</t>
  </si>
  <si>
    <t>lab meeting</t>
  </si>
  <si>
    <t>Germ 4/4</t>
  </si>
  <si>
    <t>Died 4/4</t>
  </si>
  <si>
    <t>Flowers 4/4</t>
  </si>
  <si>
    <t>Seeds 4/4</t>
  </si>
  <si>
    <t>Flowers</t>
  </si>
  <si>
    <t>Seeds</t>
  </si>
  <si>
    <t>Caging</t>
  </si>
  <si>
    <t>Year</t>
  </si>
  <si>
    <t>Topo</t>
  </si>
  <si>
    <t>Germ Date</t>
  </si>
  <si>
    <t>soils</t>
  </si>
  <si>
    <t>int</t>
  </si>
  <si>
    <t>eli</t>
  </si>
  <si>
    <t>carina</t>
  </si>
  <si>
    <t>jerry</t>
  </si>
  <si>
    <t>lillian</t>
  </si>
  <si>
    <t>task</t>
  </si>
  <si>
    <t>data</t>
  </si>
  <si>
    <t>scouting</t>
  </si>
  <si>
    <t>GDNWR</t>
  </si>
  <si>
    <t>weeding</t>
  </si>
  <si>
    <t>steven</t>
  </si>
  <si>
    <t>nicole</t>
  </si>
  <si>
    <t>Gone</t>
  </si>
  <si>
    <t>Died 5/5</t>
  </si>
  <si>
    <t>Died 5/17</t>
  </si>
  <si>
    <t>north</t>
  </si>
  <si>
    <t xml:space="preserve">total </t>
  </si>
  <si>
    <t>ON 5/5</t>
  </si>
  <si>
    <t>ON 5/17</t>
  </si>
  <si>
    <t>F 5/5</t>
  </si>
  <si>
    <t>S 5/5</t>
  </si>
  <si>
    <t>F 5/17</t>
  </si>
  <si>
    <t>S 5/17</t>
  </si>
  <si>
    <t>ON 5/31</t>
  </si>
  <si>
    <t>r1</t>
  </si>
  <si>
    <t>r2</t>
  </si>
  <si>
    <t>id</t>
  </si>
  <si>
    <t>germ</t>
  </si>
  <si>
    <t>death</t>
  </si>
  <si>
    <t>cause of death</t>
  </si>
  <si>
    <t>volume</t>
  </si>
  <si>
    <t>anaylsis</t>
  </si>
  <si>
    <t>topo</t>
  </si>
  <si>
    <t>volume growth rate</t>
  </si>
  <si>
    <t>leaf growth rate</t>
  </si>
  <si>
    <t>max veg</t>
  </si>
  <si>
    <t>avg veg</t>
  </si>
  <si>
    <t>noe</t>
  </si>
  <si>
    <t>Seed ID Conversion</t>
  </si>
  <si>
    <t>gentle small 1</t>
  </si>
  <si>
    <t>gentle big 2</t>
  </si>
  <si>
    <t>Gentle 1 No Cage</t>
  </si>
  <si>
    <t>Gentle 2 Big</t>
  </si>
  <si>
    <t>Gentle 3 None</t>
  </si>
  <si>
    <t>gentle none 3</t>
  </si>
  <si>
    <t>Swale 3 None</t>
  </si>
  <si>
    <t>Swale 1 None</t>
  </si>
  <si>
    <t>swale none 3</t>
  </si>
  <si>
    <t>swale none 1</t>
  </si>
  <si>
    <t>road big 2</t>
  </si>
  <si>
    <t>Road 2 Big</t>
  </si>
  <si>
    <t>south small 2</t>
  </si>
  <si>
    <t>south big 2</t>
  </si>
  <si>
    <t>south none 2</t>
  </si>
  <si>
    <t>South 2 Small</t>
  </si>
  <si>
    <t>South 2 Big</t>
  </si>
  <si>
    <t>South 2 None</t>
  </si>
  <si>
    <t>South 3 None</t>
  </si>
  <si>
    <t>south none 3</t>
  </si>
  <si>
    <t>south none 5</t>
  </si>
  <si>
    <t>Originally 401</t>
  </si>
  <si>
    <t>Originally 400</t>
  </si>
  <si>
    <t>Originally 396</t>
  </si>
  <si>
    <t>biomass</t>
  </si>
</sst>
</file>

<file path=xl/styles.xml><?xml version="1.0" encoding="utf-8"?>
<styleSheet xmlns="http://schemas.openxmlformats.org/spreadsheetml/2006/main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C8DC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6CC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8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1" xfId="0" applyBorder="1" applyAlignment="1"/>
    <xf numFmtId="0" fontId="0" fillId="0" borderId="0" xfId="0" applyBorder="1"/>
    <xf numFmtId="0" fontId="0" fillId="0" borderId="2" xfId="0" applyBorder="1" applyAlignment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2" borderId="3" xfId="0" applyFill="1" applyBorder="1"/>
    <xf numFmtId="0" fontId="4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5" fillId="0" borderId="1" xfId="0" applyFont="1" applyFill="1" applyBorder="1"/>
    <xf numFmtId="16" fontId="0" fillId="0" borderId="0" xfId="0" applyNumberFormat="1"/>
    <xf numFmtId="14" fontId="0" fillId="0" borderId="0" xfId="0" applyNumberFormat="1"/>
    <xf numFmtId="0" fontId="0" fillId="4" borderId="0" xfId="0" applyFill="1"/>
    <xf numFmtId="0" fontId="6" fillId="0" borderId="0" xfId="0" applyFont="1"/>
    <xf numFmtId="0" fontId="0" fillId="5" borderId="0" xfId="0" applyFill="1"/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9" borderId="0" xfId="0" applyFill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7" fillId="10" borderId="3" xfId="0" applyFont="1" applyFill="1" applyBorder="1" applyAlignment="1">
      <alignment horizontal="center"/>
    </xf>
    <xf numFmtId="0" fontId="0" fillId="0" borderId="4" xfId="0" applyBorder="1"/>
    <xf numFmtId="0" fontId="0" fillId="3" borderId="4" xfId="0" applyFill="1" applyBorder="1"/>
    <xf numFmtId="0" fontId="7" fillId="10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6" xfId="0" applyBorder="1"/>
    <xf numFmtId="14" fontId="7" fillId="0" borderId="3" xfId="0" applyNumberFormat="1" applyFont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7" xfId="0" applyBorder="1"/>
    <xf numFmtId="0" fontId="7" fillId="0" borderId="6" xfId="0" applyFont="1" applyFill="1" applyBorder="1" applyAlignment="1">
      <alignment horizontal="center"/>
    </xf>
    <xf numFmtId="14" fontId="0" fillId="0" borderId="6" xfId="0" applyNumberFormat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0" fillId="7" borderId="3" xfId="0" applyFill="1" applyBorder="1"/>
    <xf numFmtId="0" fontId="7" fillId="11" borderId="3" xfId="0" applyFont="1" applyFill="1" applyBorder="1" applyAlignment="1">
      <alignment horizontal="left"/>
    </xf>
    <xf numFmtId="0" fontId="0" fillId="11" borderId="3" xfId="0" applyFill="1" applyBorder="1"/>
    <xf numFmtId="0" fontId="7" fillId="12" borderId="3" xfId="0" applyFont="1" applyFill="1" applyBorder="1" applyAlignment="1">
      <alignment horizontal="left"/>
    </xf>
    <xf numFmtId="0" fontId="0" fillId="12" borderId="3" xfId="0" applyFill="1" applyBorder="1"/>
    <xf numFmtId="0" fontId="7" fillId="13" borderId="3" xfId="0" applyFont="1" applyFill="1" applyBorder="1" applyAlignment="1">
      <alignment horizontal="left"/>
    </xf>
    <xf numFmtId="0" fontId="0" fillId="13" borderId="3" xfId="0" applyFill="1" applyBorder="1"/>
    <xf numFmtId="0" fontId="9" fillId="0" borderId="0" xfId="0" applyFont="1"/>
    <xf numFmtId="0" fontId="10" fillId="0" borderId="0" xfId="0" applyFont="1"/>
    <xf numFmtId="14" fontId="6" fillId="0" borderId="0" xfId="0" applyNumberFormat="1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14" borderId="0" xfId="0" applyFill="1" applyAlignment="1">
      <alignment horizontal="center"/>
    </xf>
  </cellXfs>
  <cellStyles count="8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C2191"/>
  <sheetViews>
    <sheetView tabSelected="1" zoomScale="110" zoomScaleNormal="110" zoomScalePageLayoutView="110" workbookViewId="0">
      <pane ySplit="1" topLeftCell="A1777" activePane="bottomLeft" state="frozen"/>
      <selection activeCell="D1" sqref="D1"/>
      <selection pane="bottomLeft" activeCell="V1816" sqref="V1816"/>
    </sheetView>
  </sheetViews>
  <sheetFormatPr defaultColWidth="11" defaultRowHeight="15.75"/>
  <cols>
    <col min="1" max="1" width="7.125" bestFit="1" customWidth="1"/>
    <col min="2" max="2" width="10" bestFit="1" customWidth="1"/>
    <col min="3" max="3" width="10" customWidth="1"/>
    <col min="4" max="4" width="8.125" customWidth="1"/>
    <col min="5" max="6" width="9.875" customWidth="1"/>
    <col min="10" max="11" width="10.5" customWidth="1"/>
    <col min="15" max="15" width="9.875" customWidth="1"/>
    <col min="16" max="16" width="13.625" bestFit="1" customWidth="1"/>
    <col min="17" max="22" width="11" customWidth="1"/>
  </cols>
  <sheetData>
    <row r="1" spans="1:29" s="20" customFormat="1">
      <c r="A1" s="20" t="s">
        <v>178</v>
      </c>
      <c r="B1" s="20" t="s">
        <v>184</v>
      </c>
      <c r="C1" s="20" t="s">
        <v>44</v>
      </c>
      <c r="D1" s="20" t="s">
        <v>28</v>
      </c>
      <c r="E1" s="20" t="s">
        <v>29</v>
      </c>
      <c r="F1" s="20" t="s">
        <v>30</v>
      </c>
      <c r="G1" s="20" t="s">
        <v>39</v>
      </c>
      <c r="H1" s="20" t="s">
        <v>40</v>
      </c>
      <c r="I1" s="20" t="s">
        <v>41</v>
      </c>
      <c r="J1" s="20" t="s">
        <v>33</v>
      </c>
      <c r="K1" s="20" t="s">
        <v>42</v>
      </c>
      <c r="L1" s="20" t="s">
        <v>43</v>
      </c>
      <c r="M1" s="20" t="s">
        <v>179</v>
      </c>
      <c r="N1" s="20" t="s">
        <v>180</v>
      </c>
      <c r="O1" s="20" t="s">
        <v>31</v>
      </c>
      <c r="P1" s="20" t="s">
        <v>181</v>
      </c>
      <c r="Q1" s="20" t="s">
        <v>182</v>
      </c>
      <c r="R1" s="20" t="s">
        <v>176</v>
      </c>
      <c r="S1" s="20" t="s">
        <v>177</v>
      </c>
      <c r="T1" s="20" t="s">
        <v>187</v>
      </c>
      <c r="U1" s="20" t="s">
        <v>188</v>
      </c>
      <c r="V1" s="20" t="s">
        <v>215</v>
      </c>
    </row>
    <row r="2" spans="1:29" ht="15" hidden="1" customHeight="1">
      <c r="A2">
        <v>0</v>
      </c>
      <c r="B2" t="s">
        <v>51</v>
      </c>
      <c r="C2" t="s">
        <v>34</v>
      </c>
      <c r="D2">
        <v>1</v>
      </c>
      <c r="E2" t="s">
        <v>52</v>
      </c>
      <c r="F2" t="s">
        <v>56</v>
      </c>
      <c r="G2" t="s">
        <v>56</v>
      </c>
      <c r="H2" t="s">
        <v>56</v>
      </c>
      <c r="I2" t="s">
        <v>56</v>
      </c>
      <c r="J2" t="s">
        <v>56</v>
      </c>
      <c r="K2">
        <v>2</v>
      </c>
      <c r="L2">
        <v>2</v>
      </c>
      <c r="M2" s="17" t="s">
        <v>78</v>
      </c>
      <c r="N2" t="s">
        <v>78</v>
      </c>
      <c r="O2" s="17">
        <v>42382</v>
      </c>
      <c r="W2" t="s">
        <v>89</v>
      </c>
      <c r="X2">
        <f>COUNTIFS(B:B,"swale",M:M,"y")</f>
        <v>73</v>
      </c>
    </row>
    <row r="3" spans="1:29" s="20" customFormat="1" ht="15" hidden="1" customHeight="1">
      <c r="A3">
        <v>0</v>
      </c>
      <c r="B3" t="s">
        <v>51</v>
      </c>
      <c r="C3" t="s">
        <v>47</v>
      </c>
      <c r="D3">
        <v>1</v>
      </c>
      <c r="E3" t="s">
        <v>52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>
        <v>4</v>
      </c>
      <c r="L3">
        <v>2</v>
      </c>
      <c r="M3" s="17" t="s">
        <v>78</v>
      </c>
      <c r="N3" t="s">
        <v>78</v>
      </c>
      <c r="O3" s="17">
        <v>42382</v>
      </c>
      <c r="P3"/>
      <c r="Q3"/>
      <c r="R3"/>
      <c r="S3"/>
      <c r="T3"/>
      <c r="U3"/>
      <c r="V3"/>
      <c r="W3" t="s">
        <v>90</v>
      </c>
      <c r="X3">
        <f>COUNTIFS(B:B,"road",M:M,"y")</f>
        <v>18</v>
      </c>
      <c r="Y3"/>
      <c r="Z3"/>
      <c r="AA3"/>
      <c r="AB3"/>
      <c r="AC3"/>
    </row>
    <row r="4" spans="1:29" ht="15" hidden="1" customHeight="1">
      <c r="A4">
        <v>0</v>
      </c>
      <c r="B4" t="s">
        <v>51</v>
      </c>
      <c r="C4" t="s">
        <v>46</v>
      </c>
      <c r="D4">
        <v>2</v>
      </c>
      <c r="E4" t="s">
        <v>52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>
        <v>3</v>
      </c>
      <c r="L4">
        <v>2</v>
      </c>
      <c r="M4" s="17" t="s">
        <v>78</v>
      </c>
      <c r="N4" t="s">
        <v>78</v>
      </c>
      <c r="O4" s="17">
        <v>42382</v>
      </c>
      <c r="X4" t="s">
        <v>100</v>
      </c>
      <c r="Y4" t="s">
        <v>98</v>
      </c>
      <c r="Z4" t="s">
        <v>99</v>
      </c>
      <c r="AA4" t="s">
        <v>47</v>
      </c>
      <c r="AB4" t="s">
        <v>46</v>
      </c>
      <c r="AC4" t="s">
        <v>34</v>
      </c>
    </row>
    <row r="5" spans="1:29" ht="15" hidden="1" customHeight="1">
      <c r="A5">
        <v>0</v>
      </c>
      <c r="B5" t="s">
        <v>51</v>
      </c>
      <c r="C5" t="s">
        <v>34</v>
      </c>
      <c r="D5">
        <v>3</v>
      </c>
      <c r="E5" t="s">
        <v>52</v>
      </c>
      <c r="F5" t="s">
        <v>56</v>
      </c>
      <c r="G5" t="s">
        <v>56</v>
      </c>
      <c r="H5" t="s">
        <v>56</v>
      </c>
      <c r="I5" t="s">
        <v>56</v>
      </c>
      <c r="J5" t="s">
        <v>56</v>
      </c>
      <c r="K5">
        <v>0</v>
      </c>
      <c r="L5">
        <v>2</v>
      </c>
      <c r="M5" s="17" t="s">
        <v>78</v>
      </c>
      <c r="N5" t="s">
        <v>78</v>
      </c>
      <c r="O5" s="17">
        <v>42382</v>
      </c>
      <c r="W5" t="s">
        <v>87</v>
      </c>
      <c r="X5">
        <f>COUNTIFS(M:M,"y",O:O,"1/25/2016")</f>
        <v>162</v>
      </c>
    </row>
    <row r="6" spans="1:29" ht="15" customHeight="1">
      <c r="A6">
        <v>0</v>
      </c>
      <c r="B6" t="s">
        <v>51</v>
      </c>
      <c r="C6" t="s">
        <v>46</v>
      </c>
      <c r="D6">
        <v>4</v>
      </c>
      <c r="E6" t="s">
        <v>52</v>
      </c>
      <c r="F6" t="s">
        <v>56</v>
      </c>
      <c r="G6" t="s">
        <v>56</v>
      </c>
      <c r="H6" t="s">
        <v>56</v>
      </c>
      <c r="I6" t="s">
        <v>56</v>
      </c>
      <c r="J6" t="s">
        <v>56</v>
      </c>
      <c r="K6">
        <v>0</v>
      </c>
      <c r="L6">
        <v>1</v>
      </c>
      <c r="M6" s="17" t="s">
        <v>78</v>
      </c>
      <c r="N6" t="s">
        <v>78</v>
      </c>
      <c r="O6" s="17">
        <v>42382</v>
      </c>
      <c r="W6" t="s">
        <v>88</v>
      </c>
      <c r="X6">
        <f>COUNTIFS(B:B,"gentle",M:M,"y")</f>
        <v>73</v>
      </c>
    </row>
    <row r="7" spans="1:29" ht="15" customHeight="1">
      <c r="A7">
        <v>0</v>
      </c>
      <c r="B7" t="s">
        <v>51</v>
      </c>
      <c r="C7" t="s">
        <v>34</v>
      </c>
      <c r="D7">
        <v>4</v>
      </c>
      <c r="E7" t="s">
        <v>52</v>
      </c>
      <c r="F7" t="s">
        <v>56</v>
      </c>
      <c r="G7" t="s">
        <v>56</v>
      </c>
      <c r="H7" t="s">
        <v>56</v>
      </c>
      <c r="I7" t="s">
        <v>56</v>
      </c>
      <c r="J7" t="s">
        <v>56</v>
      </c>
      <c r="K7">
        <v>0</v>
      </c>
      <c r="L7">
        <v>1</v>
      </c>
      <c r="M7" s="17" t="s">
        <v>78</v>
      </c>
      <c r="N7" t="s">
        <v>78</v>
      </c>
      <c r="O7" s="17">
        <v>42382</v>
      </c>
      <c r="W7" t="s">
        <v>91</v>
      </c>
      <c r="X7">
        <f>COUNTIFS(B:B,"steep",M:M,"y",E:E,"n")</f>
        <v>69</v>
      </c>
    </row>
    <row r="8" spans="1:29" ht="15" customHeight="1">
      <c r="A8">
        <v>0</v>
      </c>
      <c r="B8" t="s">
        <v>51</v>
      </c>
      <c r="C8" t="s">
        <v>34</v>
      </c>
      <c r="D8">
        <v>5</v>
      </c>
      <c r="E8" t="s">
        <v>52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>
        <v>0</v>
      </c>
      <c r="L8">
        <v>1</v>
      </c>
      <c r="M8" s="17" t="s">
        <v>78</v>
      </c>
      <c r="N8" t="s">
        <v>78</v>
      </c>
      <c r="O8" s="17">
        <v>42382</v>
      </c>
      <c r="W8" t="s">
        <v>92</v>
      </c>
      <c r="X8">
        <f>COUNTIFS(B:B,"steep",M:M,"y",E:E,"s")</f>
        <v>110</v>
      </c>
    </row>
    <row r="9" spans="1:29" ht="15" customHeight="1">
      <c r="A9">
        <v>0</v>
      </c>
      <c r="B9" t="s">
        <v>51</v>
      </c>
      <c r="C9" t="s">
        <v>34</v>
      </c>
      <c r="D9">
        <v>6</v>
      </c>
      <c r="E9" t="s">
        <v>52</v>
      </c>
      <c r="F9" t="s">
        <v>56</v>
      </c>
      <c r="G9" t="s">
        <v>56</v>
      </c>
      <c r="H9" t="s">
        <v>56</v>
      </c>
      <c r="I9" t="s">
        <v>56</v>
      </c>
      <c r="J9" t="s">
        <v>56</v>
      </c>
      <c r="K9">
        <v>0</v>
      </c>
      <c r="L9">
        <v>1</v>
      </c>
      <c r="M9" s="17" t="s">
        <v>78</v>
      </c>
      <c r="N9" t="s">
        <v>78</v>
      </c>
      <c r="O9" s="17">
        <v>42382</v>
      </c>
      <c r="W9" t="s">
        <v>93</v>
      </c>
      <c r="X9">
        <f>COUNTIFS(E:E,"s",M:M,"y")</f>
        <v>183</v>
      </c>
    </row>
    <row r="10" spans="1:29" hidden="1">
      <c r="A10">
        <v>0</v>
      </c>
      <c r="B10" t="s">
        <v>75</v>
      </c>
      <c r="C10" t="s">
        <v>34</v>
      </c>
      <c r="D10">
        <v>1</v>
      </c>
      <c r="E10" t="s">
        <v>56</v>
      </c>
      <c r="F10" t="s">
        <v>56</v>
      </c>
      <c r="G10" t="s">
        <v>56</v>
      </c>
      <c r="H10" t="s">
        <v>56</v>
      </c>
      <c r="I10" t="s">
        <v>56</v>
      </c>
      <c r="J10" t="s">
        <v>56</v>
      </c>
      <c r="K10">
        <v>1</v>
      </c>
      <c r="L10">
        <v>2</v>
      </c>
      <c r="M10" s="17" t="s">
        <v>78</v>
      </c>
      <c r="N10" t="s">
        <v>78</v>
      </c>
      <c r="O10" s="17">
        <v>42382</v>
      </c>
      <c r="W10" t="s">
        <v>25</v>
      </c>
      <c r="X10">
        <f>COUNTIFS(E:E,"n",M:M,"y")</f>
        <v>69</v>
      </c>
    </row>
    <row r="11" spans="1:29" hidden="1">
      <c r="A11">
        <v>0</v>
      </c>
      <c r="B11" t="s">
        <v>75</v>
      </c>
      <c r="C11" t="s">
        <v>34</v>
      </c>
      <c r="D11">
        <v>2</v>
      </c>
      <c r="E11" t="s">
        <v>56</v>
      </c>
      <c r="F11" t="s">
        <v>56</v>
      </c>
      <c r="G11" t="s">
        <v>56</v>
      </c>
      <c r="H11" t="s">
        <v>56</v>
      </c>
      <c r="I11" t="s">
        <v>56</v>
      </c>
      <c r="J11" t="s">
        <v>56</v>
      </c>
      <c r="K11">
        <v>1</v>
      </c>
      <c r="L11">
        <v>2</v>
      </c>
      <c r="M11" s="17" t="s">
        <v>78</v>
      </c>
      <c r="N11" t="s">
        <v>78</v>
      </c>
      <c r="O11" s="17">
        <v>42382</v>
      </c>
      <c r="W11" t="s">
        <v>94</v>
      </c>
      <c r="X11">
        <f>COUNTIFS(E:E,"na",M:M,"y")</f>
        <v>91</v>
      </c>
    </row>
    <row r="12" spans="1:29" hidden="1">
      <c r="A12">
        <v>0</v>
      </c>
      <c r="B12" t="s">
        <v>75</v>
      </c>
      <c r="C12" t="s">
        <v>34</v>
      </c>
      <c r="D12">
        <v>3</v>
      </c>
      <c r="E12" t="s">
        <v>56</v>
      </c>
      <c r="F12" t="s">
        <v>56</v>
      </c>
      <c r="G12" t="s">
        <v>56</v>
      </c>
      <c r="H12" t="s">
        <v>56</v>
      </c>
      <c r="I12" t="s">
        <v>56</v>
      </c>
      <c r="J12" t="s">
        <v>56</v>
      </c>
      <c r="K12">
        <v>1</v>
      </c>
      <c r="L12">
        <v>2</v>
      </c>
      <c r="M12" s="17" t="s">
        <v>78</v>
      </c>
      <c r="N12" t="s">
        <v>78</v>
      </c>
      <c r="O12" s="17">
        <v>42382</v>
      </c>
      <c r="W12" t="s">
        <v>99</v>
      </c>
      <c r="X12">
        <f>COUNTIFS(M:M,"y",L:L,"2")</f>
        <v>66</v>
      </c>
    </row>
    <row r="13" spans="1:29">
      <c r="A13">
        <v>0</v>
      </c>
      <c r="B13" t="s">
        <v>75</v>
      </c>
      <c r="C13" t="s">
        <v>34</v>
      </c>
      <c r="D13">
        <v>4</v>
      </c>
      <c r="E13" t="s">
        <v>56</v>
      </c>
      <c r="F13" t="s">
        <v>56</v>
      </c>
      <c r="G13" t="s">
        <v>56</v>
      </c>
      <c r="H13" t="s">
        <v>56</v>
      </c>
      <c r="I13" t="s">
        <v>56</v>
      </c>
      <c r="J13" t="s">
        <v>56</v>
      </c>
      <c r="K13">
        <v>3</v>
      </c>
      <c r="L13">
        <v>1</v>
      </c>
      <c r="M13" s="17" t="s">
        <v>78</v>
      </c>
      <c r="N13" t="s">
        <v>78</v>
      </c>
      <c r="O13" s="17">
        <v>42382</v>
      </c>
      <c r="W13" t="s">
        <v>95</v>
      </c>
      <c r="X13">
        <f>COUNTIFS(F:F,"s",M:M,"y")</f>
        <v>265</v>
      </c>
    </row>
    <row r="14" spans="1:29" ht="15" customHeight="1">
      <c r="A14">
        <v>0</v>
      </c>
      <c r="B14" t="s">
        <v>75</v>
      </c>
      <c r="C14" t="s">
        <v>46</v>
      </c>
      <c r="D14">
        <v>5</v>
      </c>
      <c r="E14" t="s">
        <v>56</v>
      </c>
      <c r="F14" t="s">
        <v>56</v>
      </c>
      <c r="G14" t="s">
        <v>56</v>
      </c>
      <c r="H14" t="s">
        <v>56</v>
      </c>
      <c r="I14" t="s">
        <v>56</v>
      </c>
      <c r="J14" t="s">
        <v>56</v>
      </c>
      <c r="K14">
        <v>12</v>
      </c>
      <c r="L14">
        <v>1</v>
      </c>
      <c r="M14" s="17" t="s">
        <v>78</v>
      </c>
      <c r="N14" t="s">
        <v>78</v>
      </c>
      <c r="O14" s="17">
        <v>42382</v>
      </c>
      <c r="W14" t="s">
        <v>96</v>
      </c>
      <c r="X14">
        <f>COUNTIFS(F:F,"us",M:M,"y")</f>
        <v>77</v>
      </c>
    </row>
    <row r="15" spans="1:29">
      <c r="A15">
        <v>0</v>
      </c>
      <c r="B15" t="s">
        <v>75</v>
      </c>
      <c r="C15" t="s">
        <v>34</v>
      </c>
      <c r="D15">
        <v>5</v>
      </c>
      <c r="E15" t="s">
        <v>56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>
        <v>2</v>
      </c>
      <c r="L15">
        <v>1</v>
      </c>
      <c r="M15" s="17" t="s">
        <v>78</v>
      </c>
      <c r="N15" t="s">
        <v>78</v>
      </c>
      <c r="O15" s="17">
        <v>42382</v>
      </c>
      <c r="W15" t="s">
        <v>97</v>
      </c>
      <c r="X15">
        <f>COUNTIFS(M:M,"y",J:J,"1")+COUNTIFS(M:M,"y",J:J,"2")+COUNTIFS(M:M,"y",J:J,"3")+COUNTIFS(M:M,"y",J:J,"4")</f>
        <v>38</v>
      </c>
    </row>
    <row r="16" spans="1:29" ht="15" customHeight="1">
      <c r="A16">
        <v>0</v>
      </c>
      <c r="B16" t="s">
        <v>75</v>
      </c>
      <c r="C16" t="s">
        <v>46</v>
      </c>
      <c r="D16">
        <v>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>
        <v>1</v>
      </c>
      <c r="L16">
        <v>1</v>
      </c>
      <c r="M16" s="17" t="s">
        <v>78</v>
      </c>
      <c r="N16" t="s">
        <v>78</v>
      </c>
      <c r="O16" s="17">
        <v>42382</v>
      </c>
      <c r="W16" t="s">
        <v>98</v>
      </c>
      <c r="X16">
        <f>COUNTIFS(M:M,"y",L:L,"1")</f>
        <v>277</v>
      </c>
    </row>
    <row r="17" spans="1:28">
      <c r="A17">
        <v>0</v>
      </c>
      <c r="B17" t="s">
        <v>75</v>
      </c>
      <c r="C17" t="s">
        <v>34</v>
      </c>
      <c r="D17">
        <v>6</v>
      </c>
      <c r="E17" t="s">
        <v>56</v>
      </c>
      <c r="F17" t="s">
        <v>56</v>
      </c>
      <c r="G17" t="s">
        <v>56</v>
      </c>
      <c r="H17" t="s">
        <v>56</v>
      </c>
      <c r="I17" t="s">
        <v>56</v>
      </c>
      <c r="J17" t="s">
        <v>56</v>
      </c>
      <c r="K17">
        <v>1</v>
      </c>
      <c r="L17">
        <v>1</v>
      </c>
      <c r="M17" s="17" t="s">
        <v>78</v>
      </c>
      <c r="N17" t="s">
        <v>78</v>
      </c>
      <c r="O17" s="17">
        <v>42382</v>
      </c>
      <c r="W17" t="s">
        <v>101</v>
      </c>
      <c r="X17">
        <f>COUNTIF(N:N,"y")</f>
        <v>342</v>
      </c>
    </row>
    <row r="18" spans="1:28" ht="15" customHeight="1">
      <c r="A18">
        <v>0</v>
      </c>
      <c r="B18" t="s">
        <v>75</v>
      </c>
      <c r="C18" t="s">
        <v>47</v>
      </c>
      <c r="D18">
        <v>6</v>
      </c>
      <c r="E18" t="s">
        <v>56</v>
      </c>
      <c r="F18" t="s">
        <v>56</v>
      </c>
      <c r="G18" t="s">
        <v>56</v>
      </c>
      <c r="H18" t="s">
        <v>56</v>
      </c>
      <c r="I18" t="s">
        <v>56</v>
      </c>
      <c r="J18" t="s">
        <v>56</v>
      </c>
      <c r="K18">
        <v>7</v>
      </c>
      <c r="L18">
        <v>1</v>
      </c>
      <c r="M18" s="17" t="s">
        <v>78</v>
      </c>
      <c r="N18" t="s">
        <v>78</v>
      </c>
      <c r="O18" s="17">
        <v>42382</v>
      </c>
      <c r="W18" t="s">
        <v>125</v>
      </c>
      <c r="X18">
        <f>COUNTIFS(N:N,"y",O:O,"3/7/2016")</f>
        <v>34</v>
      </c>
    </row>
    <row r="19" spans="1:28" ht="15" hidden="1" customHeight="1">
      <c r="A19">
        <v>0</v>
      </c>
      <c r="B19" t="s">
        <v>76</v>
      </c>
      <c r="C19" t="s">
        <v>46</v>
      </c>
      <c r="D19">
        <v>2</v>
      </c>
      <c r="E19" t="s">
        <v>52</v>
      </c>
      <c r="F19" t="s">
        <v>56</v>
      </c>
      <c r="G19" t="s">
        <v>56</v>
      </c>
      <c r="H19" t="s">
        <v>56</v>
      </c>
      <c r="I19" t="s">
        <v>56</v>
      </c>
      <c r="J19" t="s">
        <v>56</v>
      </c>
      <c r="K19">
        <v>3</v>
      </c>
      <c r="L19">
        <v>2</v>
      </c>
      <c r="M19" s="17" t="s">
        <v>78</v>
      </c>
      <c r="N19" t="s">
        <v>78</v>
      </c>
      <c r="O19" s="17">
        <v>42382</v>
      </c>
      <c r="W19" t="s">
        <v>141</v>
      </c>
      <c r="X19">
        <f>COUNTIFS(M:M,"y",O:O,"4/4/2016")</f>
        <v>0</v>
      </c>
    </row>
    <row r="20" spans="1:28" ht="15" customHeight="1">
      <c r="A20">
        <v>0</v>
      </c>
      <c r="B20" t="s">
        <v>76</v>
      </c>
      <c r="C20" t="s">
        <v>46</v>
      </c>
      <c r="D20">
        <v>2</v>
      </c>
      <c r="E20" s="19" t="s">
        <v>78</v>
      </c>
      <c r="F20" t="s">
        <v>56</v>
      </c>
      <c r="G20" t="s">
        <v>56</v>
      </c>
      <c r="H20" t="s">
        <v>56</v>
      </c>
      <c r="I20" t="s">
        <v>56</v>
      </c>
      <c r="J20" t="s">
        <v>56</v>
      </c>
      <c r="K20">
        <v>55</v>
      </c>
      <c r="L20">
        <v>1</v>
      </c>
      <c r="M20" s="17" t="s">
        <v>78</v>
      </c>
      <c r="N20" t="s">
        <v>78</v>
      </c>
      <c r="O20" s="17">
        <v>42382</v>
      </c>
      <c r="W20" t="s">
        <v>142</v>
      </c>
      <c r="X20">
        <f>COUNTIFS(N:N,"y",O:O,"4/4/2016")</f>
        <v>33</v>
      </c>
    </row>
    <row r="21" spans="1:28" ht="15" hidden="1" customHeight="1">
      <c r="A21">
        <v>0</v>
      </c>
      <c r="B21" t="s">
        <v>76</v>
      </c>
      <c r="C21" t="s">
        <v>34</v>
      </c>
      <c r="D21">
        <v>2</v>
      </c>
      <c r="E21" t="s">
        <v>52</v>
      </c>
      <c r="F21" t="s">
        <v>56</v>
      </c>
      <c r="G21" t="s">
        <v>56</v>
      </c>
      <c r="H21" t="s">
        <v>56</v>
      </c>
      <c r="I21" t="s">
        <v>56</v>
      </c>
      <c r="J21" t="s">
        <v>56</v>
      </c>
      <c r="K21">
        <v>2</v>
      </c>
      <c r="L21">
        <v>2</v>
      </c>
      <c r="M21" s="17" t="s">
        <v>78</v>
      </c>
      <c r="N21" t="s">
        <v>78</v>
      </c>
      <c r="O21" s="17">
        <v>42382</v>
      </c>
    </row>
    <row r="22" spans="1:28" ht="15" hidden="1" customHeight="1">
      <c r="A22">
        <v>0</v>
      </c>
      <c r="B22" t="s">
        <v>76</v>
      </c>
      <c r="C22" t="s">
        <v>47</v>
      </c>
      <c r="D22">
        <v>2</v>
      </c>
      <c r="E22" t="s">
        <v>52</v>
      </c>
      <c r="F22" t="s">
        <v>56</v>
      </c>
      <c r="G22" t="s">
        <v>56</v>
      </c>
      <c r="H22" t="s">
        <v>56</v>
      </c>
      <c r="I22" t="s">
        <v>56</v>
      </c>
      <c r="J22" t="s">
        <v>56</v>
      </c>
      <c r="K22">
        <v>2</v>
      </c>
      <c r="L22">
        <v>2</v>
      </c>
      <c r="M22" s="17" t="s">
        <v>78</v>
      </c>
      <c r="N22" t="s">
        <v>78</v>
      </c>
      <c r="O22" s="17">
        <v>42382</v>
      </c>
    </row>
    <row r="23" spans="1:28" ht="15" customHeight="1">
      <c r="A23">
        <v>0</v>
      </c>
      <c r="B23" t="s">
        <v>76</v>
      </c>
      <c r="C23" t="s">
        <v>46</v>
      </c>
      <c r="D23">
        <v>3</v>
      </c>
      <c r="E23" s="19" t="s">
        <v>78</v>
      </c>
      <c r="F23" t="s">
        <v>56</v>
      </c>
      <c r="G23" t="s">
        <v>56</v>
      </c>
      <c r="H23" t="s">
        <v>56</v>
      </c>
      <c r="I23" t="s">
        <v>56</v>
      </c>
      <c r="J23" t="s">
        <v>56</v>
      </c>
      <c r="K23">
        <v>1</v>
      </c>
      <c r="L23">
        <v>1</v>
      </c>
      <c r="M23" s="17" t="s">
        <v>78</v>
      </c>
      <c r="N23" t="s">
        <v>78</v>
      </c>
      <c r="O23" s="17">
        <v>42382</v>
      </c>
      <c r="W23" t="s">
        <v>117</v>
      </c>
      <c r="X23">
        <f>COUNTIFS(N:N,"y",O:O,"2/22/2016")</f>
        <v>147</v>
      </c>
      <c r="AA23" t="s">
        <v>116</v>
      </c>
      <c r="AB23">
        <f>COUNTIF(P:P,"gone")</f>
        <v>138</v>
      </c>
    </row>
    <row r="24" spans="1:28" ht="15" hidden="1" customHeight="1">
      <c r="A24">
        <v>0</v>
      </c>
      <c r="B24" t="s">
        <v>76</v>
      </c>
      <c r="C24" t="s">
        <v>34</v>
      </c>
      <c r="D24">
        <v>3</v>
      </c>
      <c r="E24" t="s">
        <v>52</v>
      </c>
      <c r="F24" t="s">
        <v>56</v>
      </c>
      <c r="G24" t="s">
        <v>56</v>
      </c>
      <c r="H24" t="s">
        <v>56</v>
      </c>
      <c r="I24" t="s">
        <v>56</v>
      </c>
      <c r="J24" t="s">
        <v>56</v>
      </c>
      <c r="K24">
        <v>1</v>
      </c>
      <c r="L24">
        <v>2</v>
      </c>
      <c r="M24" s="17" t="s">
        <v>78</v>
      </c>
      <c r="N24" t="s">
        <v>78</v>
      </c>
      <c r="O24" s="17">
        <v>42382</v>
      </c>
      <c r="W24" t="s">
        <v>102</v>
      </c>
      <c r="X24">
        <f>COUNTIFS(M:M,"y",O:O,"2/8/2016")</f>
        <v>52</v>
      </c>
      <c r="AA24" t="s">
        <v>139</v>
      </c>
      <c r="AB24">
        <f>COUNTIF(P:P,"complete")</f>
        <v>37</v>
      </c>
    </row>
    <row r="25" spans="1:28" ht="15" customHeight="1">
      <c r="A25">
        <v>0</v>
      </c>
      <c r="B25" t="s">
        <v>76</v>
      </c>
      <c r="C25" t="s">
        <v>34</v>
      </c>
      <c r="D25">
        <v>3</v>
      </c>
      <c r="E25" s="19" t="s">
        <v>78</v>
      </c>
      <c r="F25" t="s">
        <v>56</v>
      </c>
      <c r="G25" t="s">
        <v>56</v>
      </c>
      <c r="H25" t="s">
        <v>56</v>
      </c>
      <c r="I25" t="s">
        <v>56</v>
      </c>
      <c r="J25" t="s">
        <v>56</v>
      </c>
      <c r="K25">
        <v>5</v>
      </c>
      <c r="L25">
        <v>1</v>
      </c>
      <c r="M25" s="17" t="s">
        <v>78</v>
      </c>
      <c r="N25" t="s">
        <v>78</v>
      </c>
      <c r="O25" s="17">
        <v>42382</v>
      </c>
      <c r="W25" t="s">
        <v>118</v>
      </c>
      <c r="X25">
        <f>COUNTIFS(M:M,"y",O:O,"2/22/2016")</f>
        <v>10</v>
      </c>
      <c r="AA25" t="s">
        <v>115</v>
      </c>
      <c r="AB25">
        <f>COUNTIF(P:P,"dessicated")</f>
        <v>156</v>
      </c>
    </row>
    <row r="26" spans="1:28" ht="15" customHeight="1">
      <c r="A26">
        <v>0</v>
      </c>
      <c r="B26" t="s">
        <v>76</v>
      </c>
      <c r="C26" t="s">
        <v>34</v>
      </c>
      <c r="D26">
        <v>5</v>
      </c>
      <c r="E26" t="s">
        <v>52</v>
      </c>
      <c r="F26" t="s">
        <v>56</v>
      </c>
      <c r="G26" t="s">
        <v>56</v>
      </c>
      <c r="H26" t="s">
        <v>56</v>
      </c>
      <c r="I26" t="s">
        <v>56</v>
      </c>
      <c r="J26" t="s">
        <v>56</v>
      </c>
      <c r="K26">
        <v>0</v>
      </c>
      <c r="L26">
        <v>1</v>
      </c>
      <c r="M26" s="17" t="s">
        <v>78</v>
      </c>
      <c r="N26" t="s">
        <v>78</v>
      </c>
      <c r="O26" s="17">
        <v>42382</v>
      </c>
      <c r="W26" t="s">
        <v>124</v>
      </c>
      <c r="X26">
        <f>COUNTIFS(M:M,"y",O:O,"3/7/2016")</f>
        <v>6</v>
      </c>
      <c r="AA26" t="s">
        <v>138</v>
      </c>
      <c r="AB26">
        <f>COUNTIF(P:P,"buried")</f>
        <v>6</v>
      </c>
    </row>
    <row r="27" spans="1:28" ht="15" customHeight="1">
      <c r="A27">
        <v>0</v>
      </c>
      <c r="B27" t="s">
        <v>76</v>
      </c>
      <c r="C27" t="s">
        <v>34</v>
      </c>
      <c r="D27">
        <v>6</v>
      </c>
      <c r="E27" t="s">
        <v>52</v>
      </c>
      <c r="F27" t="s">
        <v>56</v>
      </c>
      <c r="G27" t="s">
        <v>56</v>
      </c>
      <c r="H27" t="s">
        <v>56</v>
      </c>
      <c r="I27" t="s">
        <v>56</v>
      </c>
      <c r="J27" t="s">
        <v>56</v>
      </c>
      <c r="K27">
        <v>3</v>
      </c>
      <c r="L27">
        <v>1</v>
      </c>
      <c r="M27" s="17" t="s">
        <v>78</v>
      </c>
      <c r="N27" t="s">
        <v>78</v>
      </c>
      <c r="O27" s="17">
        <v>42382</v>
      </c>
    </row>
    <row r="28" spans="1:28" ht="15" hidden="1" customHeight="1">
      <c r="A28">
        <v>0</v>
      </c>
      <c r="B28" t="s">
        <v>77</v>
      </c>
      <c r="C28" t="s">
        <v>46</v>
      </c>
      <c r="D28">
        <v>2</v>
      </c>
      <c r="E28" t="s">
        <v>56</v>
      </c>
      <c r="F28" t="s">
        <v>56</v>
      </c>
      <c r="G28" t="s">
        <v>56</v>
      </c>
      <c r="H28" t="s">
        <v>56</v>
      </c>
      <c r="I28" t="s">
        <v>56</v>
      </c>
      <c r="J28" t="s">
        <v>56</v>
      </c>
      <c r="K28">
        <v>1</v>
      </c>
      <c r="L28">
        <v>2</v>
      </c>
      <c r="M28" s="17" t="s">
        <v>78</v>
      </c>
      <c r="N28" t="s">
        <v>78</v>
      </c>
      <c r="O28" s="17">
        <v>42382</v>
      </c>
    </row>
    <row r="29" spans="1:28" ht="15" hidden="1" customHeight="1">
      <c r="A29">
        <v>0</v>
      </c>
      <c r="B29" t="s">
        <v>51</v>
      </c>
      <c r="C29" t="s">
        <v>47</v>
      </c>
      <c r="D29">
        <v>1</v>
      </c>
      <c r="E29" s="19" t="s">
        <v>52</v>
      </c>
      <c r="F29" t="s">
        <v>56</v>
      </c>
      <c r="G29" t="s">
        <v>56</v>
      </c>
      <c r="H29" t="s">
        <v>56</v>
      </c>
      <c r="I29" t="s">
        <v>56</v>
      </c>
      <c r="J29" t="s">
        <v>56</v>
      </c>
      <c r="K29">
        <v>5</v>
      </c>
      <c r="L29">
        <v>2</v>
      </c>
      <c r="M29" s="17" t="s">
        <v>78</v>
      </c>
      <c r="N29" t="s">
        <v>78</v>
      </c>
      <c r="O29" s="17">
        <v>42394</v>
      </c>
      <c r="W29" t="s">
        <v>119</v>
      </c>
      <c r="X29">
        <f>COUNTIF(M:M,"y")</f>
        <v>343</v>
      </c>
      <c r="AA29" t="s">
        <v>168</v>
      </c>
      <c r="AB29">
        <f>SUM(AB23:AB26)</f>
        <v>337</v>
      </c>
    </row>
    <row r="30" spans="1:28" ht="15" hidden="1" customHeight="1">
      <c r="A30">
        <v>0</v>
      </c>
      <c r="B30" t="s">
        <v>51</v>
      </c>
      <c r="C30" t="s">
        <v>46</v>
      </c>
      <c r="D30">
        <v>2</v>
      </c>
      <c r="E30" s="19" t="s">
        <v>52</v>
      </c>
      <c r="F30" t="s">
        <v>56</v>
      </c>
      <c r="G30" t="s">
        <v>56</v>
      </c>
      <c r="H30" t="s">
        <v>56</v>
      </c>
      <c r="I30" t="s">
        <v>56</v>
      </c>
      <c r="J30" t="s">
        <v>56</v>
      </c>
      <c r="K30">
        <v>18</v>
      </c>
      <c r="L30">
        <v>2</v>
      </c>
      <c r="M30" s="17" t="s">
        <v>78</v>
      </c>
      <c r="N30" t="s">
        <v>78</v>
      </c>
      <c r="O30" s="17">
        <v>42394</v>
      </c>
      <c r="X30">
        <f>COUNTIF(N:N,"y")</f>
        <v>342</v>
      </c>
    </row>
    <row r="31" spans="1:28" ht="15" hidden="1" customHeight="1">
      <c r="A31">
        <v>0</v>
      </c>
      <c r="B31" t="s">
        <v>51</v>
      </c>
      <c r="C31" t="s">
        <v>34</v>
      </c>
      <c r="D31">
        <v>3</v>
      </c>
      <c r="E31" s="19" t="s">
        <v>52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>
        <v>2</v>
      </c>
      <c r="L31">
        <v>2</v>
      </c>
      <c r="M31" s="17" t="s">
        <v>78</v>
      </c>
      <c r="N31" t="s">
        <v>78</v>
      </c>
      <c r="O31" s="17">
        <v>42394</v>
      </c>
    </row>
    <row r="32" spans="1:28" ht="15" customHeight="1">
      <c r="A32">
        <v>0</v>
      </c>
      <c r="B32" t="s">
        <v>51</v>
      </c>
      <c r="C32" t="s">
        <v>34</v>
      </c>
      <c r="D32">
        <v>4</v>
      </c>
      <c r="E32" s="19" t="s">
        <v>52</v>
      </c>
      <c r="F32" t="s">
        <v>56</v>
      </c>
      <c r="G32" t="s">
        <v>56</v>
      </c>
      <c r="H32" t="s">
        <v>56</v>
      </c>
      <c r="I32" t="s">
        <v>56</v>
      </c>
      <c r="J32" t="s">
        <v>56</v>
      </c>
      <c r="K32">
        <v>5</v>
      </c>
      <c r="L32">
        <v>1</v>
      </c>
      <c r="M32" s="17" t="s">
        <v>78</v>
      </c>
      <c r="N32" t="s">
        <v>78</v>
      </c>
      <c r="O32" s="17">
        <v>42394</v>
      </c>
    </row>
    <row r="33" spans="1:15" hidden="1">
      <c r="A33">
        <v>0</v>
      </c>
      <c r="B33" t="s">
        <v>75</v>
      </c>
      <c r="C33" t="s">
        <v>34</v>
      </c>
      <c r="D33">
        <v>1</v>
      </c>
      <c r="E33" s="19" t="s">
        <v>56</v>
      </c>
      <c r="F33" s="19" t="s">
        <v>56</v>
      </c>
      <c r="G33" t="s">
        <v>56</v>
      </c>
      <c r="H33" t="s">
        <v>56</v>
      </c>
      <c r="I33" t="s">
        <v>56</v>
      </c>
      <c r="J33" t="s">
        <v>56</v>
      </c>
      <c r="K33">
        <v>1</v>
      </c>
      <c r="L33">
        <v>2</v>
      </c>
      <c r="M33" s="17" t="s">
        <v>78</v>
      </c>
      <c r="N33" t="s">
        <v>78</v>
      </c>
      <c r="O33" s="17">
        <v>42394</v>
      </c>
    </row>
    <row r="34" spans="1:15" ht="15" hidden="1" customHeight="1">
      <c r="A34">
        <v>0</v>
      </c>
      <c r="B34" t="s">
        <v>75</v>
      </c>
      <c r="C34" t="s">
        <v>47</v>
      </c>
      <c r="D34">
        <v>1</v>
      </c>
      <c r="E34" s="19" t="s">
        <v>56</v>
      </c>
      <c r="F34" s="19" t="s">
        <v>56</v>
      </c>
      <c r="G34" t="s">
        <v>56</v>
      </c>
      <c r="H34" t="s">
        <v>56</v>
      </c>
      <c r="I34" t="s">
        <v>56</v>
      </c>
      <c r="J34" t="s">
        <v>56</v>
      </c>
      <c r="K34">
        <v>30</v>
      </c>
      <c r="L34">
        <v>2</v>
      </c>
      <c r="M34" s="17" t="s">
        <v>78</v>
      </c>
      <c r="N34" t="s">
        <v>78</v>
      </c>
      <c r="O34" s="17">
        <v>42394</v>
      </c>
    </row>
    <row r="35" spans="1:15" hidden="1">
      <c r="A35">
        <v>0</v>
      </c>
      <c r="B35" t="s">
        <v>75</v>
      </c>
      <c r="C35" t="s">
        <v>34</v>
      </c>
      <c r="D35">
        <v>2</v>
      </c>
      <c r="E35" s="19" t="s">
        <v>56</v>
      </c>
      <c r="F35" s="19" t="s">
        <v>56</v>
      </c>
      <c r="G35" t="s">
        <v>56</v>
      </c>
      <c r="H35" t="s">
        <v>56</v>
      </c>
      <c r="I35" t="s">
        <v>56</v>
      </c>
      <c r="J35" t="s">
        <v>56</v>
      </c>
      <c r="K35">
        <v>1</v>
      </c>
      <c r="L35">
        <v>2</v>
      </c>
      <c r="M35" s="17" t="s">
        <v>78</v>
      </c>
      <c r="N35" t="s">
        <v>78</v>
      </c>
      <c r="O35" s="17">
        <v>42394</v>
      </c>
    </row>
    <row r="36" spans="1:15" hidden="1">
      <c r="A36">
        <v>0</v>
      </c>
      <c r="B36" t="s">
        <v>75</v>
      </c>
      <c r="C36" t="s">
        <v>34</v>
      </c>
      <c r="D36">
        <v>3</v>
      </c>
      <c r="E36" s="19" t="s">
        <v>56</v>
      </c>
      <c r="F36" s="19" t="s">
        <v>56</v>
      </c>
      <c r="G36" t="s">
        <v>56</v>
      </c>
      <c r="H36" t="s">
        <v>56</v>
      </c>
      <c r="I36" t="s">
        <v>56</v>
      </c>
      <c r="J36" t="s">
        <v>56</v>
      </c>
      <c r="K36">
        <v>1</v>
      </c>
      <c r="L36">
        <v>2</v>
      </c>
      <c r="M36" s="17" t="s">
        <v>78</v>
      </c>
      <c r="N36" t="s">
        <v>78</v>
      </c>
      <c r="O36" s="17">
        <v>42394</v>
      </c>
    </row>
    <row r="37" spans="1:15" ht="15" hidden="1" customHeight="1">
      <c r="A37">
        <v>0</v>
      </c>
      <c r="B37" t="s">
        <v>76</v>
      </c>
      <c r="C37" t="s">
        <v>46</v>
      </c>
      <c r="D37">
        <v>2</v>
      </c>
      <c r="E37" s="19" t="s">
        <v>52</v>
      </c>
      <c r="F37" t="s">
        <v>56</v>
      </c>
      <c r="G37" t="s">
        <v>56</v>
      </c>
      <c r="H37" t="s">
        <v>56</v>
      </c>
      <c r="I37" t="s">
        <v>56</v>
      </c>
      <c r="J37" t="s">
        <v>56</v>
      </c>
      <c r="K37">
        <v>5</v>
      </c>
      <c r="L37">
        <v>2</v>
      </c>
      <c r="M37" s="17" t="s">
        <v>78</v>
      </c>
      <c r="N37" t="s">
        <v>78</v>
      </c>
      <c r="O37" s="17">
        <v>42394</v>
      </c>
    </row>
    <row r="38" spans="1:15" ht="15" hidden="1" customHeight="1">
      <c r="A38">
        <v>0</v>
      </c>
      <c r="B38" t="s">
        <v>76</v>
      </c>
      <c r="C38" t="s">
        <v>34</v>
      </c>
      <c r="D38">
        <v>2</v>
      </c>
      <c r="E38" s="19" t="s">
        <v>52</v>
      </c>
      <c r="F38" t="s">
        <v>56</v>
      </c>
      <c r="G38" t="s">
        <v>56</v>
      </c>
      <c r="H38" t="s">
        <v>56</v>
      </c>
      <c r="I38" t="s">
        <v>56</v>
      </c>
      <c r="J38" t="s">
        <v>56</v>
      </c>
      <c r="K38">
        <v>1</v>
      </c>
      <c r="L38">
        <v>2</v>
      </c>
      <c r="M38" s="17" t="s">
        <v>78</v>
      </c>
      <c r="N38" t="s">
        <v>78</v>
      </c>
      <c r="O38" s="17">
        <v>42394</v>
      </c>
    </row>
    <row r="39" spans="1:15" ht="15" hidden="1" customHeight="1">
      <c r="A39">
        <v>0</v>
      </c>
      <c r="B39" t="s">
        <v>76</v>
      </c>
      <c r="C39" t="s">
        <v>47</v>
      </c>
      <c r="D39">
        <v>2</v>
      </c>
      <c r="E39" s="19" t="s">
        <v>52</v>
      </c>
      <c r="F39" t="s">
        <v>56</v>
      </c>
      <c r="G39" t="s">
        <v>56</v>
      </c>
      <c r="H39" t="s">
        <v>56</v>
      </c>
      <c r="I39" t="s">
        <v>56</v>
      </c>
      <c r="J39" t="s">
        <v>56</v>
      </c>
      <c r="K39">
        <v>3</v>
      </c>
      <c r="L39">
        <v>2</v>
      </c>
      <c r="M39" s="17" t="s">
        <v>78</v>
      </c>
      <c r="N39" t="s">
        <v>78</v>
      </c>
      <c r="O39" s="17">
        <v>42394</v>
      </c>
    </row>
    <row r="40" spans="1:15" ht="15" hidden="1" customHeight="1">
      <c r="A40">
        <v>0</v>
      </c>
      <c r="B40" t="s">
        <v>76</v>
      </c>
      <c r="C40" t="s">
        <v>34</v>
      </c>
      <c r="D40">
        <v>3</v>
      </c>
      <c r="E40" s="19" t="s">
        <v>52</v>
      </c>
      <c r="F40" t="s">
        <v>56</v>
      </c>
      <c r="G40" t="s">
        <v>56</v>
      </c>
      <c r="H40" t="s">
        <v>56</v>
      </c>
      <c r="I40" t="s">
        <v>56</v>
      </c>
      <c r="J40" t="s">
        <v>56</v>
      </c>
      <c r="K40">
        <v>1</v>
      </c>
      <c r="L40">
        <v>2</v>
      </c>
      <c r="M40" s="17" t="s">
        <v>78</v>
      </c>
      <c r="N40" t="s">
        <v>78</v>
      </c>
      <c r="O40" s="17">
        <v>42394</v>
      </c>
    </row>
    <row r="41" spans="1:15" ht="15" hidden="1" customHeight="1">
      <c r="A41">
        <v>0</v>
      </c>
      <c r="B41" t="s">
        <v>77</v>
      </c>
      <c r="C41" t="s">
        <v>46</v>
      </c>
      <c r="D41">
        <v>2</v>
      </c>
      <c r="E41" s="19" t="s">
        <v>56</v>
      </c>
      <c r="F41" s="19" t="s">
        <v>56</v>
      </c>
      <c r="G41" t="s">
        <v>56</v>
      </c>
      <c r="H41" t="s">
        <v>56</v>
      </c>
      <c r="I41" t="s">
        <v>56</v>
      </c>
      <c r="J41" t="s">
        <v>56</v>
      </c>
      <c r="K41">
        <v>3</v>
      </c>
      <c r="L41">
        <v>2</v>
      </c>
      <c r="M41" s="17" t="s">
        <v>78</v>
      </c>
      <c r="N41" t="s">
        <v>78</v>
      </c>
      <c r="O41" s="17">
        <v>42394</v>
      </c>
    </row>
    <row r="42" spans="1:15" ht="15" hidden="1" customHeight="1">
      <c r="A42">
        <v>0</v>
      </c>
      <c r="B42" t="s">
        <v>51</v>
      </c>
      <c r="C42" t="s">
        <v>47</v>
      </c>
      <c r="D42">
        <v>1</v>
      </c>
      <c r="E42" s="19" t="s">
        <v>52</v>
      </c>
      <c r="F42" s="19" t="s">
        <v>56</v>
      </c>
      <c r="G42" t="s">
        <v>56</v>
      </c>
      <c r="H42" t="s">
        <v>56</v>
      </c>
      <c r="I42" t="s">
        <v>56</v>
      </c>
      <c r="J42" t="s">
        <v>56</v>
      </c>
      <c r="K42">
        <v>7</v>
      </c>
      <c r="L42">
        <v>2</v>
      </c>
      <c r="M42" s="17" t="s">
        <v>78</v>
      </c>
      <c r="N42" t="s">
        <v>78</v>
      </c>
      <c r="O42" s="17">
        <v>42408</v>
      </c>
    </row>
    <row r="43" spans="1:15" ht="15" hidden="1" customHeight="1">
      <c r="A43">
        <v>0</v>
      </c>
      <c r="B43" t="s">
        <v>51</v>
      </c>
      <c r="C43" t="s">
        <v>46</v>
      </c>
      <c r="D43">
        <v>2</v>
      </c>
      <c r="E43" s="19" t="s">
        <v>52</v>
      </c>
      <c r="F43" s="19" t="s">
        <v>56</v>
      </c>
      <c r="G43" t="s">
        <v>56</v>
      </c>
      <c r="H43" t="s">
        <v>56</v>
      </c>
      <c r="I43" t="s">
        <v>56</v>
      </c>
      <c r="J43" t="s">
        <v>56</v>
      </c>
      <c r="K43">
        <v>35</v>
      </c>
      <c r="L43">
        <v>2</v>
      </c>
      <c r="M43" s="17" t="s">
        <v>78</v>
      </c>
      <c r="N43" t="s">
        <v>78</v>
      </c>
      <c r="O43" s="17">
        <v>42408</v>
      </c>
    </row>
    <row r="44" spans="1:15" ht="15" hidden="1" customHeight="1">
      <c r="A44">
        <v>0</v>
      </c>
      <c r="B44" t="s">
        <v>51</v>
      </c>
      <c r="C44" t="s">
        <v>34</v>
      </c>
      <c r="D44">
        <v>3</v>
      </c>
      <c r="E44" s="19" t="s">
        <v>52</v>
      </c>
      <c r="F44" s="19" t="s">
        <v>56</v>
      </c>
      <c r="G44" t="s">
        <v>56</v>
      </c>
      <c r="H44" t="s">
        <v>56</v>
      </c>
      <c r="I44" t="s">
        <v>56</v>
      </c>
      <c r="J44" t="s">
        <v>56</v>
      </c>
      <c r="K44">
        <v>2</v>
      </c>
      <c r="L44">
        <v>2</v>
      </c>
      <c r="M44" s="17" t="s">
        <v>78</v>
      </c>
      <c r="N44" t="s">
        <v>78</v>
      </c>
      <c r="O44" s="17">
        <v>42408</v>
      </c>
    </row>
    <row r="45" spans="1:15">
      <c r="A45">
        <v>0</v>
      </c>
      <c r="B45" t="s">
        <v>75</v>
      </c>
      <c r="C45" t="s">
        <v>34</v>
      </c>
      <c r="D45">
        <v>1</v>
      </c>
      <c r="E45" s="19" t="s">
        <v>56</v>
      </c>
      <c r="F45" s="19" t="s">
        <v>56</v>
      </c>
      <c r="G45" t="s">
        <v>56</v>
      </c>
      <c r="H45" t="s">
        <v>56</v>
      </c>
      <c r="I45" t="s">
        <v>56</v>
      </c>
      <c r="J45" t="s">
        <v>56</v>
      </c>
      <c r="K45">
        <v>1</v>
      </c>
      <c r="L45">
        <v>1</v>
      </c>
      <c r="M45" s="17" t="s">
        <v>78</v>
      </c>
      <c r="N45" t="s">
        <v>78</v>
      </c>
      <c r="O45" s="17">
        <v>42408</v>
      </c>
    </row>
    <row r="46" spans="1:15">
      <c r="A46">
        <v>0</v>
      </c>
      <c r="B46" t="s">
        <v>75</v>
      </c>
      <c r="C46" t="s">
        <v>34</v>
      </c>
      <c r="D46">
        <v>3</v>
      </c>
      <c r="E46" s="19" t="s">
        <v>56</v>
      </c>
      <c r="F46" s="19" t="s">
        <v>56</v>
      </c>
      <c r="G46" t="s">
        <v>56</v>
      </c>
      <c r="H46" t="s">
        <v>56</v>
      </c>
      <c r="I46" t="s">
        <v>56</v>
      </c>
      <c r="J46" t="s">
        <v>56</v>
      </c>
      <c r="K46" t="s">
        <v>56</v>
      </c>
      <c r="L46">
        <v>1</v>
      </c>
      <c r="M46" s="17" t="s">
        <v>78</v>
      </c>
      <c r="N46" t="s">
        <v>78</v>
      </c>
      <c r="O46" s="17">
        <v>42408</v>
      </c>
    </row>
    <row r="47" spans="1:15" ht="15" customHeight="1">
      <c r="A47">
        <v>0</v>
      </c>
      <c r="B47" t="s">
        <v>76</v>
      </c>
      <c r="C47" t="s">
        <v>46</v>
      </c>
      <c r="D47">
        <v>2</v>
      </c>
      <c r="E47" s="19" t="s">
        <v>52</v>
      </c>
      <c r="F47" s="19" t="s">
        <v>56</v>
      </c>
      <c r="G47" t="s">
        <v>56</v>
      </c>
      <c r="H47" t="s">
        <v>56</v>
      </c>
      <c r="I47" t="s">
        <v>56</v>
      </c>
      <c r="J47" t="s">
        <v>56</v>
      </c>
      <c r="K47">
        <v>23</v>
      </c>
      <c r="L47">
        <v>1</v>
      </c>
      <c r="M47" s="17" t="s">
        <v>78</v>
      </c>
      <c r="N47" t="s">
        <v>78</v>
      </c>
      <c r="O47" s="17">
        <v>42408</v>
      </c>
    </row>
    <row r="48" spans="1:15" ht="15" customHeight="1">
      <c r="A48">
        <v>0</v>
      </c>
      <c r="B48" t="s">
        <v>76</v>
      </c>
      <c r="C48" t="s">
        <v>34</v>
      </c>
      <c r="D48">
        <v>2</v>
      </c>
      <c r="E48" s="19" t="s">
        <v>52</v>
      </c>
      <c r="F48" s="19" t="s">
        <v>56</v>
      </c>
      <c r="G48" t="s">
        <v>56</v>
      </c>
      <c r="H48" t="s">
        <v>56</v>
      </c>
      <c r="I48" t="s">
        <v>56</v>
      </c>
      <c r="J48" t="s">
        <v>56</v>
      </c>
      <c r="K48">
        <v>7</v>
      </c>
      <c r="L48">
        <v>1</v>
      </c>
      <c r="M48" s="17" t="s">
        <v>78</v>
      </c>
      <c r="N48" t="s">
        <v>78</v>
      </c>
      <c r="O48" s="17">
        <v>42408</v>
      </c>
    </row>
    <row r="49" spans="1:24" ht="15" customHeight="1">
      <c r="A49">
        <v>0</v>
      </c>
      <c r="B49" t="s">
        <v>76</v>
      </c>
      <c r="C49" t="s">
        <v>47</v>
      </c>
      <c r="D49">
        <v>2</v>
      </c>
      <c r="E49" s="19" t="s">
        <v>52</v>
      </c>
      <c r="F49" s="19" t="s">
        <v>56</v>
      </c>
      <c r="G49" t="s">
        <v>56</v>
      </c>
      <c r="H49" t="s">
        <v>56</v>
      </c>
      <c r="I49" t="s">
        <v>56</v>
      </c>
      <c r="J49" t="s">
        <v>56</v>
      </c>
      <c r="K49">
        <v>8</v>
      </c>
      <c r="L49">
        <v>1</v>
      </c>
      <c r="M49" s="17" t="s">
        <v>78</v>
      </c>
      <c r="N49" t="s">
        <v>78</v>
      </c>
      <c r="O49" s="17">
        <v>42408</v>
      </c>
    </row>
    <row r="50" spans="1:24" ht="15" customHeight="1">
      <c r="A50">
        <v>0</v>
      </c>
      <c r="B50" t="s">
        <v>76</v>
      </c>
      <c r="C50" t="s">
        <v>34</v>
      </c>
      <c r="D50">
        <v>3</v>
      </c>
      <c r="E50" s="19" t="s">
        <v>52</v>
      </c>
      <c r="F50" s="19" t="s">
        <v>56</v>
      </c>
      <c r="G50" t="s">
        <v>56</v>
      </c>
      <c r="H50" t="s">
        <v>56</v>
      </c>
      <c r="I50" t="s">
        <v>56</v>
      </c>
      <c r="J50" t="s">
        <v>56</v>
      </c>
      <c r="K50">
        <v>2</v>
      </c>
      <c r="L50">
        <v>1</v>
      </c>
      <c r="M50" s="17" t="s">
        <v>78</v>
      </c>
      <c r="N50" t="s">
        <v>78</v>
      </c>
      <c r="O50" s="17">
        <v>42408</v>
      </c>
    </row>
    <row r="51" spans="1:24" ht="15" hidden="1" customHeight="1">
      <c r="A51">
        <v>0</v>
      </c>
      <c r="B51" t="s">
        <v>77</v>
      </c>
      <c r="C51" t="s">
        <v>46</v>
      </c>
      <c r="D51">
        <v>2</v>
      </c>
      <c r="E51" s="19" t="s">
        <v>56</v>
      </c>
      <c r="F51" s="19" t="s">
        <v>56</v>
      </c>
      <c r="G51" t="s">
        <v>56</v>
      </c>
      <c r="H51" t="s">
        <v>56</v>
      </c>
      <c r="I51" t="s">
        <v>56</v>
      </c>
      <c r="J51" t="s">
        <v>56</v>
      </c>
      <c r="K51">
        <v>6</v>
      </c>
      <c r="L51">
        <v>2</v>
      </c>
      <c r="M51" s="17" t="s">
        <v>78</v>
      </c>
      <c r="N51" t="s">
        <v>78</v>
      </c>
      <c r="O51" s="17">
        <v>42408</v>
      </c>
    </row>
    <row r="52" spans="1:24" ht="15" hidden="1" customHeight="1">
      <c r="A52">
        <v>0</v>
      </c>
      <c r="B52" t="s">
        <v>77</v>
      </c>
      <c r="C52" t="s">
        <v>34</v>
      </c>
      <c r="D52">
        <v>3</v>
      </c>
      <c r="E52" s="19" t="s">
        <v>56</v>
      </c>
      <c r="F52" s="19" t="s">
        <v>56</v>
      </c>
      <c r="G52" t="s">
        <v>56</v>
      </c>
      <c r="H52" t="s">
        <v>56</v>
      </c>
      <c r="I52" t="s">
        <v>56</v>
      </c>
      <c r="J52" t="s">
        <v>56</v>
      </c>
      <c r="K52">
        <v>1</v>
      </c>
      <c r="L52">
        <v>2</v>
      </c>
      <c r="M52" s="17" t="s">
        <v>78</v>
      </c>
      <c r="N52" t="s">
        <v>78</v>
      </c>
      <c r="O52" s="17">
        <v>42408</v>
      </c>
    </row>
    <row r="53" spans="1:24" ht="15" hidden="1" customHeight="1">
      <c r="A53">
        <v>0</v>
      </c>
      <c r="B53" t="s">
        <v>51</v>
      </c>
      <c r="C53" t="s">
        <v>47</v>
      </c>
      <c r="D53">
        <v>1</v>
      </c>
      <c r="E53" s="19" t="s">
        <v>52</v>
      </c>
      <c r="F53" s="19" t="s">
        <v>56</v>
      </c>
      <c r="G53" t="s">
        <v>56</v>
      </c>
      <c r="H53" t="s">
        <v>56</v>
      </c>
      <c r="I53" t="s">
        <v>56</v>
      </c>
      <c r="J53" t="s">
        <v>56</v>
      </c>
      <c r="K53">
        <v>5</v>
      </c>
      <c r="L53">
        <v>2</v>
      </c>
      <c r="M53" s="17" t="s">
        <v>78</v>
      </c>
      <c r="N53" t="s">
        <v>78</v>
      </c>
      <c r="O53" s="17">
        <v>42422</v>
      </c>
    </row>
    <row r="54" spans="1:24" ht="15" hidden="1" customHeight="1">
      <c r="A54">
        <v>0</v>
      </c>
      <c r="B54" t="s">
        <v>51</v>
      </c>
      <c r="C54" t="s">
        <v>46</v>
      </c>
      <c r="D54">
        <v>2</v>
      </c>
      <c r="E54" s="19" t="s">
        <v>52</v>
      </c>
      <c r="F54" s="19" t="s">
        <v>56</v>
      </c>
      <c r="G54" t="s">
        <v>56</v>
      </c>
      <c r="H54" t="s">
        <v>56</v>
      </c>
      <c r="I54" t="s">
        <v>56</v>
      </c>
      <c r="J54" t="s">
        <v>56</v>
      </c>
      <c r="K54">
        <v>50</v>
      </c>
      <c r="L54">
        <v>2</v>
      </c>
      <c r="M54" s="17" t="s">
        <v>78</v>
      </c>
      <c r="N54" t="s">
        <v>78</v>
      </c>
      <c r="O54" s="17">
        <v>42422</v>
      </c>
    </row>
    <row r="55" spans="1:24" ht="15" hidden="1" customHeight="1">
      <c r="A55">
        <v>0</v>
      </c>
      <c r="B55" t="s">
        <v>51</v>
      </c>
      <c r="C55" t="s">
        <v>34</v>
      </c>
      <c r="D55">
        <v>3</v>
      </c>
      <c r="E55" s="19" t="s">
        <v>52</v>
      </c>
      <c r="F55" s="19" t="s">
        <v>56</v>
      </c>
      <c r="G55" t="s">
        <v>56</v>
      </c>
      <c r="H55" t="s">
        <v>56</v>
      </c>
      <c r="I55" t="s">
        <v>56</v>
      </c>
      <c r="J55" t="s">
        <v>56</v>
      </c>
      <c r="K55">
        <v>5</v>
      </c>
      <c r="L55">
        <v>2</v>
      </c>
      <c r="M55" s="17" t="s">
        <v>78</v>
      </c>
      <c r="N55" t="s">
        <v>78</v>
      </c>
      <c r="O55" s="17">
        <v>42422</v>
      </c>
    </row>
    <row r="56" spans="1:24" hidden="1">
      <c r="A56">
        <v>0</v>
      </c>
      <c r="B56" t="s">
        <v>75</v>
      </c>
      <c r="C56" t="s">
        <v>34</v>
      </c>
      <c r="D56">
        <v>1</v>
      </c>
      <c r="E56" s="19" t="s">
        <v>56</v>
      </c>
      <c r="F56" s="19" t="s">
        <v>56</v>
      </c>
      <c r="G56" t="s">
        <v>56</v>
      </c>
      <c r="H56" t="s">
        <v>56</v>
      </c>
      <c r="I56" t="s">
        <v>56</v>
      </c>
      <c r="J56" t="s">
        <v>56</v>
      </c>
      <c r="K56">
        <v>1</v>
      </c>
      <c r="L56">
        <v>2</v>
      </c>
      <c r="M56" s="17" t="s">
        <v>78</v>
      </c>
      <c r="N56" t="s">
        <v>78</v>
      </c>
      <c r="O56" s="17">
        <v>42422</v>
      </c>
    </row>
    <row r="57" spans="1:24" hidden="1">
      <c r="A57">
        <v>0</v>
      </c>
      <c r="B57" t="s">
        <v>75</v>
      </c>
      <c r="C57" t="s">
        <v>34</v>
      </c>
      <c r="D57">
        <v>3</v>
      </c>
      <c r="E57" s="19" t="s">
        <v>56</v>
      </c>
      <c r="F57" s="19" t="s">
        <v>56</v>
      </c>
      <c r="G57" t="s">
        <v>56</v>
      </c>
      <c r="H57" t="s">
        <v>56</v>
      </c>
      <c r="I57" t="s">
        <v>56</v>
      </c>
      <c r="J57" t="s">
        <v>56</v>
      </c>
      <c r="K57">
        <v>3</v>
      </c>
      <c r="L57">
        <v>2</v>
      </c>
      <c r="M57" s="17" t="s">
        <v>78</v>
      </c>
      <c r="N57" t="s">
        <v>78</v>
      </c>
      <c r="O57" s="17">
        <v>42422</v>
      </c>
    </row>
    <row r="58" spans="1:24">
      <c r="A58">
        <v>0</v>
      </c>
      <c r="B58" t="s">
        <v>75</v>
      </c>
      <c r="C58" t="s">
        <v>34</v>
      </c>
      <c r="D58">
        <v>4</v>
      </c>
      <c r="E58" s="19" t="s">
        <v>56</v>
      </c>
      <c r="F58" s="19" t="s">
        <v>56</v>
      </c>
      <c r="G58" t="s">
        <v>56</v>
      </c>
      <c r="H58" t="s">
        <v>56</v>
      </c>
      <c r="I58" t="s">
        <v>56</v>
      </c>
      <c r="J58" t="s">
        <v>56</v>
      </c>
      <c r="K58">
        <v>9</v>
      </c>
      <c r="L58">
        <v>1</v>
      </c>
      <c r="M58" s="17" t="s">
        <v>78</v>
      </c>
      <c r="N58" t="s">
        <v>78</v>
      </c>
      <c r="O58" s="17">
        <v>42422</v>
      </c>
    </row>
    <row r="59" spans="1:24" ht="15" hidden="1" customHeight="1">
      <c r="A59">
        <v>0</v>
      </c>
      <c r="B59" t="s">
        <v>76</v>
      </c>
      <c r="C59" t="s">
        <v>46</v>
      </c>
      <c r="D59">
        <v>2</v>
      </c>
      <c r="E59" s="19" t="s">
        <v>52</v>
      </c>
      <c r="F59" s="19" t="s">
        <v>56</v>
      </c>
      <c r="G59" t="s">
        <v>56</v>
      </c>
      <c r="H59" t="s">
        <v>56</v>
      </c>
      <c r="I59" t="s">
        <v>56</v>
      </c>
      <c r="J59" t="s">
        <v>56</v>
      </c>
      <c r="K59">
        <v>50</v>
      </c>
      <c r="L59">
        <v>2</v>
      </c>
      <c r="M59" s="17" t="s">
        <v>78</v>
      </c>
      <c r="N59" t="s">
        <v>78</v>
      </c>
      <c r="O59" s="17">
        <v>42422</v>
      </c>
    </row>
    <row r="60" spans="1:24" ht="15" hidden="1" customHeight="1">
      <c r="A60">
        <v>0</v>
      </c>
      <c r="B60" t="s">
        <v>76</v>
      </c>
      <c r="C60" t="s">
        <v>34</v>
      </c>
      <c r="D60">
        <v>2</v>
      </c>
      <c r="E60" s="19" t="s">
        <v>52</v>
      </c>
      <c r="F60" s="19" t="s">
        <v>56</v>
      </c>
      <c r="G60" t="s">
        <v>56</v>
      </c>
      <c r="H60" t="s">
        <v>56</v>
      </c>
      <c r="I60" t="s">
        <v>56</v>
      </c>
      <c r="J60" t="s">
        <v>56</v>
      </c>
      <c r="K60">
        <v>15</v>
      </c>
      <c r="L60">
        <v>2</v>
      </c>
      <c r="M60" s="17" t="s">
        <v>78</v>
      </c>
      <c r="N60" t="s">
        <v>78</v>
      </c>
      <c r="O60" s="17">
        <v>42422</v>
      </c>
    </row>
    <row r="61" spans="1:24" ht="15" hidden="1" customHeight="1">
      <c r="A61">
        <v>0</v>
      </c>
      <c r="B61" t="s">
        <v>76</v>
      </c>
      <c r="C61" t="s">
        <v>47</v>
      </c>
      <c r="D61">
        <v>2</v>
      </c>
      <c r="E61" s="19" t="s">
        <v>52</v>
      </c>
      <c r="F61" s="19" t="s">
        <v>56</v>
      </c>
      <c r="G61" t="s">
        <v>56</v>
      </c>
      <c r="H61" t="s">
        <v>56</v>
      </c>
      <c r="I61" t="s">
        <v>56</v>
      </c>
      <c r="J61" t="s">
        <v>56</v>
      </c>
      <c r="K61">
        <v>20</v>
      </c>
      <c r="L61">
        <v>2</v>
      </c>
      <c r="M61" s="17" t="s">
        <v>78</v>
      </c>
      <c r="N61" t="s">
        <v>78</v>
      </c>
      <c r="O61" s="17">
        <v>42422</v>
      </c>
    </row>
    <row r="62" spans="1:24" ht="15" hidden="1" customHeight="1">
      <c r="A62">
        <v>0</v>
      </c>
      <c r="B62" t="s">
        <v>76</v>
      </c>
      <c r="C62" t="s">
        <v>34</v>
      </c>
      <c r="D62">
        <v>3</v>
      </c>
      <c r="E62" s="19" t="s">
        <v>52</v>
      </c>
      <c r="F62" s="19" t="s">
        <v>56</v>
      </c>
      <c r="G62" t="s">
        <v>56</v>
      </c>
      <c r="H62" t="s">
        <v>56</v>
      </c>
      <c r="I62" t="s">
        <v>56</v>
      </c>
      <c r="J62" t="s">
        <v>56</v>
      </c>
      <c r="K62">
        <v>2</v>
      </c>
      <c r="L62">
        <v>2</v>
      </c>
      <c r="M62" s="17" t="s">
        <v>78</v>
      </c>
      <c r="N62" t="s">
        <v>78</v>
      </c>
      <c r="O62" s="17">
        <v>42422</v>
      </c>
      <c r="W62" t="s">
        <v>165</v>
      </c>
      <c r="X62">
        <f>COUNTIFS(N:N,"y",O:O,"5/5/2016")</f>
        <v>25</v>
      </c>
    </row>
    <row r="63" spans="1:24" ht="15" customHeight="1">
      <c r="A63">
        <v>0</v>
      </c>
      <c r="B63" t="s">
        <v>76</v>
      </c>
      <c r="C63" t="s">
        <v>34</v>
      </c>
      <c r="D63">
        <v>3</v>
      </c>
      <c r="E63" s="19" t="s">
        <v>78</v>
      </c>
      <c r="F63" s="19" t="s">
        <v>56</v>
      </c>
      <c r="G63" t="s">
        <v>56</v>
      </c>
      <c r="H63" t="s">
        <v>56</v>
      </c>
      <c r="I63" t="s">
        <v>56</v>
      </c>
      <c r="J63" t="s">
        <v>56</v>
      </c>
      <c r="K63">
        <v>1</v>
      </c>
      <c r="L63">
        <v>1</v>
      </c>
      <c r="M63" s="17" t="s">
        <v>78</v>
      </c>
      <c r="N63" t="s">
        <v>78</v>
      </c>
      <c r="O63" s="17">
        <v>42422</v>
      </c>
      <c r="W63" t="s">
        <v>166</v>
      </c>
      <c r="X63">
        <f>COUNTIFS(N:N,"y",O:O,"5/17/2016")</f>
        <v>14</v>
      </c>
    </row>
    <row r="64" spans="1:24" ht="15" hidden="1" customHeight="1">
      <c r="A64">
        <v>0</v>
      </c>
      <c r="B64" t="s">
        <v>77</v>
      </c>
      <c r="C64" t="s">
        <v>46</v>
      </c>
      <c r="D64">
        <v>2</v>
      </c>
      <c r="E64" s="19" t="s">
        <v>56</v>
      </c>
      <c r="F64" s="19" t="s">
        <v>56</v>
      </c>
      <c r="G64" t="s">
        <v>56</v>
      </c>
      <c r="H64" t="s">
        <v>56</v>
      </c>
      <c r="I64" t="s">
        <v>56</v>
      </c>
      <c r="J64" t="s">
        <v>56</v>
      </c>
      <c r="K64">
        <v>6</v>
      </c>
      <c r="L64">
        <v>2</v>
      </c>
      <c r="M64" s="17" t="s">
        <v>78</v>
      </c>
      <c r="N64" t="s">
        <v>78</v>
      </c>
      <c r="O64" s="17">
        <v>42422</v>
      </c>
    </row>
    <row r="65" spans="1:24" ht="15" hidden="1" customHeight="1">
      <c r="A65">
        <v>0</v>
      </c>
      <c r="B65" t="s">
        <v>77</v>
      </c>
      <c r="C65" t="s">
        <v>34</v>
      </c>
      <c r="D65">
        <v>3</v>
      </c>
      <c r="E65" s="19" t="s">
        <v>56</v>
      </c>
      <c r="F65" s="19" t="s">
        <v>56</v>
      </c>
      <c r="G65" t="s">
        <v>56</v>
      </c>
      <c r="H65" t="s">
        <v>56</v>
      </c>
      <c r="I65" t="s">
        <v>56</v>
      </c>
      <c r="J65" t="s">
        <v>56</v>
      </c>
      <c r="K65">
        <v>1</v>
      </c>
      <c r="L65">
        <v>2</v>
      </c>
      <c r="M65" s="17" t="s">
        <v>78</v>
      </c>
      <c r="N65" t="s">
        <v>78</v>
      </c>
      <c r="O65" s="17">
        <v>42422</v>
      </c>
    </row>
    <row r="66" spans="1:24" ht="15" hidden="1" customHeight="1">
      <c r="A66">
        <v>0</v>
      </c>
      <c r="B66" t="s">
        <v>51</v>
      </c>
      <c r="C66" t="s">
        <v>47</v>
      </c>
      <c r="D66">
        <v>1</v>
      </c>
      <c r="E66" s="19" t="s">
        <v>52</v>
      </c>
      <c r="F66" s="19" t="s">
        <v>56</v>
      </c>
      <c r="G66" t="s">
        <v>56</v>
      </c>
      <c r="H66" t="s">
        <v>56</v>
      </c>
      <c r="I66" t="s">
        <v>56</v>
      </c>
      <c r="J66" t="s">
        <v>56</v>
      </c>
      <c r="K66">
        <v>8</v>
      </c>
      <c r="L66">
        <v>2</v>
      </c>
      <c r="M66" s="17" t="s">
        <v>78</v>
      </c>
      <c r="N66" t="s">
        <v>78</v>
      </c>
      <c r="O66" s="17">
        <v>42436</v>
      </c>
    </row>
    <row r="67" spans="1:24" ht="15" hidden="1" customHeight="1">
      <c r="A67">
        <v>0</v>
      </c>
      <c r="B67" t="s">
        <v>51</v>
      </c>
      <c r="C67" t="s">
        <v>46</v>
      </c>
      <c r="D67">
        <v>2</v>
      </c>
      <c r="E67" s="19" t="s">
        <v>52</v>
      </c>
      <c r="F67" s="19" t="s">
        <v>56</v>
      </c>
      <c r="G67" t="s">
        <v>56</v>
      </c>
      <c r="H67" t="s">
        <v>56</v>
      </c>
      <c r="I67" t="s">
        <v>56</v>
      </c>
      <c r="J67" t="s">
        <v>56</v>
      </c>
      <c r="K67">
        <v>88</v>
      </c>
      <c r="L67">
        <v>2</v>
      </c>
      <c r="M67" s="17" t="s">
        <v>78</v>
      </c>
      <c r="N67" t="s">
        <v>78</v>
      </c>
      <c r="O67" s="17">
        <v>42436</v>
      </c>
    </row>
    <row r="68" spans="1:24" ht="15" hidden="1" customHeight="1">
      <c r="A68">
        <v>0</v>
      </c>
      <c r="B68" t="s">
        <v>51</v>
      </c>
      <c r="C68" t="s">
        <v>34</v>
      </c>
      <c r="D68">
        <v>3</v>
      </c>
      <c r="E68" s="19" t="s">
        <v>52</v>
      </c>
      <c r="F68" s="19" t="s">
        <v>56</v>
      </c>
      <c r="G68" t="s">
        <v>56</v>
      </c>
      <c r="H68" t="s">
        <v>56</v>
      </c>
      <c r="I68" t="s">
        <v>56</v>
      </c>
      <c r="J68" t="s">
        <v>56</v>
      </c>
      <c r="K68">
        <v>10</v>
      </c>
      <c r="L68">
        <v>2</v>
      </c>
      <c r="M68" s="17" t="s">
        <v>78</v>
      </c>
      <c r="N68" t="s">
        <v>78</v>
      </c>
      <c r="O68" s="17">
        <v>42436</v>
      </c>
      <c r="W68" t="s">
        <v>130</v>
      </c>
      <c r="X68">
        <f>COUNTIFS(N:N,"y",O:O,"3/21/2016")</f>
        <v>8</v>
      </c>
    </row>
    <row r="69" spans="1:24" ht="15" hidden="1" customHeight="1">
      <c r="A69">
        <v>0</v>
      </c>
      <c r="B69" t="s">
        <v>75</v>
      </c>
      <c r="C69" t="s">
        <v>46</v>
      </c>
      <c r="D69">
        <v>1</v>
      </c>
      <c r="E69" s="19" t="s">
        <v>56</v>
      </c>
      <c r="F69" s="19" t="s">
        <v>53</v>
      </c>
      <c r="G69" t="s">
        <v>56</v>
      </c>
      <c r="H69" t="s">
        <v>56</v>
      </c>
      <c r="I69" t="s">
        <v>56</v>
      </c>
      <c r="J69" t="s">
        <v>56</v>
      </c>
      <c r="K69">
        <v>45</v>
      </c>
      <c r="L69">
        <v>2</v>
      </c>
      <c r="M69" s="17" t="s">
        <v>78</v>
      </c>
      <c r="N69" t="s">
        <v>78</v>
      </c>
      <c r="O69" s="17">
        <v>42436</v>
      </c>
      <c r="W69" t="s">
        <v>131</v>
      </c>
      <c r="X69">
        <f>COUNTIFS(M:M,"y",O:O,"3/21/2016")</f>
        <v>4</v>
      </c>
    </row>
    <row r="70" spans="1:24" hidden="1">
      <c r="A70">
        <v>0</v>
      </c>
      <c r="B70" t="s">
        <v>75</v>
      </c>
      <c r="C70" t="s">
        <v>34</v>
      </c>
      <c r="D70">
        <v>1</v>
      </c>
      <c r="E70" s="19" t="s">
        <v>56</v>
      </c>
      <c r="F70" s="19" t="s">
        <v>56</v>
      </c>
      <c r="G70" t="s">
        <v>56</v>
      </c>
      <c r="H70" t="s">
        <v>56</v>
      </c>
      <c r="I70" t="s">
        <v>56</v>
      </c>
      <c r="J70" t="s">
        <v>56</v>
      </c>
      <c r="K70">
        <v>9</v>
      </c>
      <c r="L70">
        <v>2</v>
      </c>
      <c r="M70" s="17" t="s">
        <v>78</v>
      </c>
      <c r="N70" t="s">
        <v>78</v>
      </c>
      <c r="O70" s="17">
        <v>42436</v>
      </c>
    </row>
    <row r="71" spans="1:24" hidden="1">
      <c r="A71">
        <v>0</v>
      </c>
      <c r="B71" t="s">
        <v>75</v>
      </c>
      <c r="C71" t="s">
        <v>34</v>
      </c>
      <c r="D71">
        <v>3</v>
      </c>
      <c r="E71" s="19" t="s">
        <v>56</v>
      </c>
      <c r="F71" s="19" t="s">
        <v>56</v>
      </c>
      <c r="G71" t="s">
        <v>56</v>
      </c>
      <c r="H71" t="s">
        <v>56</v>
      </c>
      <c r="I71" t="s">
        <v>56</v>
      </c>
      <c r="J71" t="s">
        <v>56</v>
      </c>
      <c r="K71">
        <v>9</v>
      </c>
      <c r="L71">
        <v>2</v>
      </c>
      <c r="M71" s="17" t="s">
        <v>78</v>
      </c>
      <c r="N71" t="s">
        <v>78</v>
      </c>
      <c r="O71" s="17">
        <v>42436</v>
      </c>
    </row>
    <row r="72" spans="1:24" ht="15" customHeight="1">
      <c r="A72">
        <v>0</v>
      </c>
      <c r="B72" t="s">
        <v>75</v>
      </c>
      <c r="C72" t="s">
        <v>46</v>
      </c>
      <c r="D72">
        <v>4</v>
      </c>
      <c r="E72" s="19" t="s">
        <v>56</v>
      </c>
      <c r="F72" s="19" t="s">
        <v>56</v>
      </c>
      <c r="G72" t="s">
        <v>56</v>
      </c>
      <c r="H72" t="s">
        <v>56</v>
      </c>
      <c r="I72" t="s">
        <v>56</v>
      </c>
      <c r="J72" t="s">
        <v>56</v>
      </c>
      <c r="K72">
        <v>45</v>
      </c>
      <c r="L72">
        <v>1</v>
      </c>
      <c r="M72" s="17" t="s">
        <v>78</v>
      </c>
      <c r="N72" t="s">
        <v>78</v>
      </c>
      <c r="O72" s="17">
        <v>42436</v>
      </c>
    </row>
    <row r="73" spans="1:24">
      <c r="A73">
        <v>0</v>
      </c>
      <c r="B73" t="s">
        <v>75</v>
      </c>
      <c r="C73" t="s">
        <v>34</v>
      </c>
      <c r="D73">
        <v>4</v>
      </c>
      <c r="E73" s="19" t="s">
        <v>56</v>
      </c>
      <c r="F73" s="19" t="s">
        <v>56</v>
      </c>
      <c r="G73" t="s">
        <v>56</v>
      </c>
      <c r="H73" t="s">
        <v>56</v>
      </c>
      <c r="I73" t="s">
        <v>56</v>
      </c>
      <c r="J73" t="s">
        <v>56</v>
      </c>
      <c r="K73">
        <v>60</v>
      </c>
      <c r="L73">
        <v>1</v>
      </c>
      <c r="M73" s="17" t="s">
        <v>78</v>
      </c>
      <c r="N73" t="s">
        <v>78</v>
      </c>
      <c r="O73" s="17">
        <v>42436</v>
      </c>
    </row>
    <row r="74" spans="1:24" ht="15" hidden="1" customHeight="1">
      <c r="A74">
        <v>0</v>
      </c>
      <c r="B74" t="s">
        <v>76</v>
      </c>
      <c r="C74" t="s">
        <v>46</v>
      </c>
      <c r="D74">
        <v>2</v>
      </c>
      <c r="E74" s="19" t="s">
        <v>52</v>
      </c>
      <c r="F74" s="19" t="s">
        <v>56</v>
      </c>
      <c r="G74" t="s">
        <v>56</v>
      </c>
      <c r="H74" t="s">
        <v>56</v>
      </c>
      <c r="I74" t="s">
        <v>56</v>
      </c>
      <c r="J74" t="s">
        <v>56</v>
      </c>
      <c r="K74">
        <v>32</v>
      </c>
      <c r="L74">
        <v>2</v>
      </c>
      <c r="M74" s="17" t="s">
        <v>78</v>
      </c>
      <c r="N74" t="s">
        <v>78</v>
      </c>
      <c r="O74" s="17">
        <v>42436</v>
      </c>
    </row>
    <row r="75" spans="1:24" ht="15" hidden="1" customHeight="1">
      <c r="A75">
        <v>0</v>
      </c>
      <c r="B75" t="s">
        <v>76</v>
      </c>
      <c r="C75" t="s">
        <v>34</v>
      </c>
      <c r="D75">
        <v>2</v>
      </c>
      <c r="E75" s="19" t="s">
        <v>52</v>
      </c>
      <c r="F75" s="19" t="s">
        <v>56</v>
      </c>
      <c r="G75" t="s">
        <v>56</v>
      </c>
      <c r="H75" t="s">
        <v>56</v>
      </c>
      <c r="I75" t="s">
        <v>56</v>
      </c>
      <c r="J75" t="s">
        <v>56</v>
      </c>
      <c r="K75">
        <v>17</v>
      </c>
      <c r="L75">
        <v>2</v>
      </c>
      <c r="M75" s="17" t="s">
        <v>78</v>
      </c>
      <c r="N75" t="s">
        <v>78</v>
      </c>
      <c r="O75" s="17">
        <v>42436</v>
      </c>
    </row>
    <row r="76" spans="1:24" ht="15" hidden="1" customHeight="1">
      <c r="A76">
        <v>0</v>
      </c>
      <c r="B76" t="s">
        <v>76</v>
      </c>
      <c r="C76" t="s">
        <v>47</v>
      </c>
      <c r="D76">
        <v>2</v>
      </c>
      <c r="E76" s="19" t="s">
        <v>52</v>
      </c>
      <c r="F76" s="19" t="s">
        <v>56</v>
      </c>
      <c r="G76" t="s">
        <v>56</v>
      </c>
      <c r="H76" t="s">
        <v>56</v>
      </c>
      <c r="I76" t="s">
        <v>56</v>
      </c>
      <c r="J76" t="s">
        <v>56</v>
      </c>
      <c r="K76">
        <v>25</v>
      </c>
      <c r="L76">
        <v>2</v>
      </c>
      <c r="M76" s="17" t="s">
        <v>78</v>
      </c>
      <c r="N76" t="s">
        <v>78</v>
      </c>
      <c r="O76" s="17">
        <v>42436</v>
      </c>
    </row>
    <row r="77" spans="1:24" ht="15" hidden="1" customHeight="1">
      <c r="A77">
        <v>0</v>
      </c>
      <c r="B77" t="s">
        <v>76</v>
      </c>
      <c r="C77" t="s">
        <v>34</v>
      </c>
      <c r="D77">
        <v>3</v>
      </c>
      <c r="E77" s="19" t="s">
        <v>52</v>
      </c>
      <c r="F77" s="19" t="s">
        <v>56</v>
      </c>
      <c r="G77" t="s">
        <v>56</v>
      </c>
      <c r="H77" t="s">
        <v>56</v>
      </c>
      <c r="I77" t="s">
        <v>56</v>
      </c>
      <c r="J77" t="s">
        <v>56</v>
      </c>
      <c r="K77">
        <v>79</v>
      </c>
      <c r="L77">
        <v>2</v>
      </c>
      <c r="M77" s="17" t="s">
        <v>78</v>
      </c>
      <c r="N77" t="s">
        <v>78</v>
      </c>
      <c r="O77" s="17">
        <v>42436</v>
      </c>
    </row>
    <row r="78" spans="1:24" ht="15" customHeight="1">
      <c r="A78">
        <v>0</v>
      </c>
      <c r="B78" t="s">
        <v>76</v>
      </c>
      <c r="C78" t="s">
        <v>34</v>
      </c>
      <c r="D78">
        <v>3</v>
      </c>
      <c r="E78" s="19" t="s">
        <v>78</v>
      </c>
      <c r="F78" s="19" t="s">
        <v>56</v>
      </c>
      <c r="G78" t="s">
        <v>56</v>
      </c>
      <c r="H78" t="s">
        <v>56</v>
      </c>
      <c r="I78" t="s">
        <v>56</v>
      </c>
      <c r="J78" t="s">
        <v>56</v>
      </c>
      <c r="K78">
        <v>3</v>
      </c>
      <c r="L78">
        <v>1</v>
      </c>
      <c r="M78" s="17" t="s">
        <v>78</v>
      </c>
      <c r="N78" t="s">
        <v>78</v>
      </c>
      <c r="O78" s="17">
        <v>42436</v>
      </c>
    </row>
    <row r="79" spans="1:24" ht="15" hidden="1" customHeight="1">
      <c r="A79">
        <v>0</v>
      </c>
      <c r="B79" t="s">
        <v>76</v>
      </c>
      <c r="C79" t="s">
        <v>47</v>
      </c>
      <c r="D79">
        <v>3</v>
      </c>
      <c r="E79" s="19" t="s">
        <v>52</v>
      </c>
      <c r="F79" s="19" t="s">
        <v>56</v>
      </c>
      <c r="G79" t="s">
        <v>56</v>
      </c>
      <c r="H79" t="s">
        <v>56</v>
      </c>
      <c r="I79" t="s">
        <v>56</v>
      </c>
      <c r="J79" t="s">
        <v>56</v>
      </c>
      <c r="K79">
        <v>14</v>
      </c>
      <c r="L79">
        <v>2</v>
      </c>
      <c r="M79" s="17" t="s">
        <v>78</v>
      </c>
      <c r="N79" t="s">
        <v>78</v>
      </c>
      <c r="O79" s="17">
        <v>42436</v>
      </c>
    </row>
    <row r="80" spans="1:24" ht="15" customHeight="1">
      <c r="A80">
        <v>0</v>
      </c>
      <c r="B80" t="s">
        <v>76</v>
      </c>
      <c r="C80" t="s">
        <v>46</v>
      </c>
      <c r="D80">
        <v>6</v>
      </c>
      <c r="E80" s="19" t="s">
        <v>52</v>
      </c>
      <c r="F80" s="19" t="s">
        <v>56</v>
      </c>
      <c r="G80" t="s">
        <v>56</v>
      </c>
      <c r="H80" t="s">
        <v>56</v>
      </c>
      <c r="I80" t="s">
        <v>56</v>
      </c>
      <c r="J80" t="s">
        <v>56</v>
      </c>
      <c r="K80">
        <v>29</v>
      </c>
      <c r="L80">
        <v>1</v>
      </c>
      <c r="M80" s="17" t="s">
        <v>78</v>
      </c>
      <c r="N80" t="s">
        <v>78</v>
      </c>
      <c r="O80" s="17">
        <v>42436</v>
      </c>
    </row>
    <row r="81" spans="1:15" ht="15" hidden="1" customHeight="1">
      <c r="A81">
        <v>0</v>
      </c>
      <c r="B81" t="s">
        <v>77</v>
      </c>
      <c r="C81" t="s">
        <v>46</v>
      </c>
      <c r="D81">
        <v>2</v>
      </c>
      <c r="E81" s="19" t="s">
        <v>56</v>
      </c>
      <c r="F81" s="19" t="s">
        <v>56</v>
      </c>
      <c r="G81" t="s">
        <v>56</v>
      </c>
      <c r="H81" t="s">
        <v>56</v>
      </c>
      <c r="I81" t="s">
        <v>56</v>
      </c>
      <c r="J81" t="s">
        <v>56</v>
      </c>
      <c r="K81">
        <v>7</v>
      </c>
      <c r="L81">
        <v>2</v>
      </c>
      <c r="M81" s="17" t="s">
        <v>78</v>
      </c>
      <c r="N81" t="s">
        <v>78</v>
      </c>
      <c r="O81" s="17">
        <v>42436</v>
      </c>
    </row>
    <row r="82" spans="1:15" ht="15" hidden="1" customHeight="1">
      <c r="A82">
        <v>0</v>
      </c>
      <c r="B82" t="s">
        <v>77</v>
      </c>
      <c r="C82" t="s">
        <v>34</v>
      </c>
      <c r="D82">
        <v>3</v>
      </c>
      <c r="E82" s="19" t="s">
        <v>56</v>
      </c>
      <c r="F82" s="19" t="s">
        <v>56</v>
      </c>
      <c r="G82" t="s">
        <v>56</v>
      </c>
      <c r="H82" t="s">
        <v>56</v>
      </c>
      <c r="I82" t="s">
        <v>56</v>
      </c>
      <c r="J82" t="s">
        <v>56</v>
      </c>
      <c r="K82">
        <v>7</v>
      </c>
      <c r="L82">
        <v>2</v>
      </c>
      <c r="M82" s="17" t="s">
        <v>78</v>
      </c>
      <c r="N82" t="s">
        <v>78</v>
      </c>
      <c r="O82" s="17">
        <v>42436</v>
      </c>
    </row>
    <row r="83" spans="1:15" ht="15" hidden="1" customHeight="1">
      <c r="A83">
        <v>0</v>
      </c>
      <c r="B83" t="s">
        <v>51</v>
      </c>
      <c r="C83" t="s">
        <v>47</v>
      </c>
      <c r="D83">
        <v>1</v>
      </c>
      <c r="E83" s="19" t="s">
        <v>52</v>
      </c>
      <c r="F83" s="19" t="s">
        <v>56</v>
      </c>
      <c r="G83" t="s">
        <v>56</v>
      </c>
      <c r="H83" t="s">
        <v>56</v>
      </c>
      <c r="I83" t="s">
        <v>56</v>
      </c>
      <c r="J83" t="s">
        <v>56</v>
      </c>
      <c r="K83">
        <v>25</v>
      </c>
      <c r="L83">
        <v>2</v>
      </c>
      <c r="M83" s="17" t="s">
        <v>78</v>
      </c>
      <c r="N83" t="s">
        <v>78</v>
      </c>
      <c r="O83" s="17">
        <v>42450</v>
      </c>
    </row>
    <row r="84" spans="1:15" ht="15" hidden="1" customHeight="1">
      <c r="A84">
        <v>0</v>
      </c>
      <c r="B84" t="s">
        <v>51</v>
      </c>
      <c r="C84" t="s">
        <v>46</v>
      </c>
      <c r="D84">
        <v>2</v>
      </c>
      <c r="E84" s="19" t="s">
        <v>52</v>
      </c>
      <c r="F84" s="19" t="s">
        <v>56</v>
      </c>
      <c r="G84" t="s">
        <v>56</v>
      </c>
      <c r="H84" t="s">
        <v>56</v>
      </c>
      <c r="I84" t="s">
        <v>56</v>
      </c>
      <c r="J84" t="s">
        <v>56</v>
      </c>
      <c r="K84">
        <v>99</v>
      </c>
      <c r="L84">
        <v>2</v>
      </c>
      <c r="M84" s="17" t="s">
        <v>78</v>
      </c>
      <c r="N84" t="s">
        <v>78</v>
      </c>
      <c r="O84" s="17">
        <v>42450</v>
      </c>
    </row>
    <row r="85" spans="1:15" ht="15" hidden="1" customHeight="1">
      <c r="A85">
        <v>0</v>
      </c>
      <c r="B85" t="s">
        <v>51</v>
      </c>
      <c r="C85" t="s">
        <v>34</v>
      </c>
      <c r="D85">
        <v>3</v>
      </c>
      <c r="E85" s="19" t="s">
        <v>52</v>
      </c>
      <c r="F85" s="19" t="s">
        <v>56</v>
      </c>
      <c r="G85" t="s">
        <v>56</v>
      </c>
      <c r="H85" t="s">
        <v>56</v>
      </c>
      <c r="I85" t="s">
        <v>56</v>
      </c>
      <c r="J85" t="s">
        <v>56</v>
      </c>
      <c r="K85">
        <v>12</v>
      </c>
      <c r="L85">
        <v>2</v>
      </c>
      <c r="M85" s="17" t="s">
        <v>78</v>
      </c>
      <c r="N85" t="s">
        <v>78</v>
      </c>
      <c r="O85" s="17">
        <v>42450</v>
      </c>
    </row>
    <row r="86" spans="1:15" ht="15" customHeight="1">
      <c r="A86">
        <v>0</v>
      </c>
      <c r="B86" t="s">
        <v>51</v>
      </c>
      <c r="C86" t="s">
        <v>47</v>
      </c>
      <c r="D86">
        <v>4</v>
      </c>
      <c r="E86" s="19" t="s">
        <v>52</v>
      </c>
      <c r="F86" s="19" t="s">
        <v>56</v>
      </c>
      <c r="G86" t="s">
        <v>56</v>
      </c>
      <c r="H86" t="s">
        <v>56</v>
      </c>
      <c r="I86" t="s">
        <v>56</v>
      </c>
      <c r="J86" t="s">
        <v>56</v>
      </c>
      <c r="K86">
        <v>27</v>
      </c>
      <c r="L86">
        <v>1</v>
      </c>
      <c r="M86" s="17" t="s">
        <v>78</v>
      </c>
      <c r="N86" t="s">
        <v>78</v>
      </c>
      <c r="O86" s="17">
        <v>42450</v>
      </c>
    </row>
    <row r="87" spans="1:15" ht="15" customHeight="1">
      <c r="A87">
        <v>0</v>
      </c>
      <c r="B87" t="s">
        <v>51</v>
      </c>
      <c r="C87" t="s">
        <v>46</v>
      </c>
      <c r="D87">
        <v>6</v>
      </c>
      <c r="E87" s="19" t="s">
        <v>52</v>
      </c>
      <c r="F87" s="19" t="s">
        <v>56</v>
      </c>
      <c r="G87" t="s">
        <v>56</v>
      </c>
      <c r="H87" t="s">
        <v>56</v>
      </c>
      <c r="I87" t="s">
        <v>56</v>
      </c>
      <c r="J87" t="s">
        <v>56</v>
      </c>
      <c r="K87">
        <v>3</v>
      </c>
      <c r="L87">
        <v>1</v>
      </c>
      <c r="M87" s="17" t="s">
        <v>78</v>
      </c>
      <c r="N87" t="s">
        <v>78</v>
      </c>
      <c r="O87" s="17">
        <v>42450</v>
      </c>
    </row>
    <row r="88" spans="1:15" ht="15" customHeight="1">
      <c r="A88">
        <v>0</v>
      </c>
      <c r="B88" t="s">
        <v>51</v>
      </c>
      <c r="C88" t="s">
        <v>47</v>
      </c>
      <c r="D88">
        <v>6</v>
      </c>
      <c r="E88" s="19" t="s">
        <v>52</v>
      </c>
      <c r="F88" s="19" t="s">
        <v>56</v>
      </c>
      <c r="G88" t="s">
        <v>56</v>
      </c>
      <c r="H88" t="s">
        <v>56</v>
      </c>
      <c r="I88" t="s">
        <v>56</v>
      </c>
      <c r="J88" t="s">
        <v>56</v>
      </c>
      <c r="K88">
        <v>30</v>
      </c>
      <c r="L88">
        <v>1</v>
      </c>
      <c r="M88" s="17" t="s">
        <v>78</v>
      </c>
      <c r="N88" t="s">
        <v>78</v>
      </c>
      <c r="O88" s="17">
        <v>42450</v>
      </c>
    </row>
    <row r="89" spans="1:15" ht="15" hidden="1" customHeight="1">
      <c r="A89">
        <v>0</v>
      </c>
      <c r="B89" t="s">
        <v>75</v>
      </c>
      <c r="C89" t="s">
        <v>46</v>
      </c>
      <c r="D89">
        <v>1</v>
      </c>
      <c r="E89" s="19" t="s">
        <v>56</v>
      </c>
      <c r="F89" s="19" t="s">
        <v>56</v>
      </c>
      <c r="G89" t="s">
        <v>56</v>
      </c>
      <c r="H89" t="s">
        <v>56</v>
      </c>
      <c r="I89" t="s">
        <v>56</v>
      </c>
      <c r="J89" t="s">
        <v>56</v>
      </c>
      <c r="K89">
        <v>75</v>
      </c>
      <c r="L89">
        <v>2</v>
      </c>
      <c r="M89" s="17" t="s">
        <v>78</v>
      </c>
      <c r="N89" t="s">
        <v>78</v>
      </c>
      <c r="O89" s="17">
        <v>42450</v>
      </c>
    </row>
    <row r="90" spans="1:15" hidden="1">
      <c r="A90">
        <v>0</v>
      </c>
      <c r="B90" t="s">
        <v>75</v>
      </c>
      <c r="C90" t="s">
        <v>34</v>
      </c>
      <c r="D90">
        <v>1</v>
      </c>
      <c r="E90" s="19" t="s">
        <v>56</v>
      </c>
      <c r="F90" s="19" t="s">
        <v>56</v>
      </c>
      <c r="G90" t="s">
        <v>56</v>
      </c>
      <c r="H90" t="s">
        <v>56</v>
      </c>
      <c r="I90" t="s">
        <v>56</v>
      </c>
      <c r="J90" t="s">
        <v>56</v>
      </c>
      <c r="K90">
        <v>20</v>
      </c>
      <c r="L90">
        <v>2</v>
      </c>
      <c r="M90" s="17" t="s">
        <v>78</v>
      </c>
      <c r="N90" t="s">
        <v>78</v>
      </c>
      <c r="O90" s="17">
        <v>42450</v>
      </c>
    </row>
    <row r="91" spans="1:15" hidden="1">
      <c r="A91">
        <v>0</v>
      </c>
      <c r="B91" t="s">
        <v>75</v>
      </c>
      <c r="C91" t="s">
        <v>34</v>
      </c>
      <c r="D91">
        <v>2</v>
      </c>
      <c r="E91" s="19" t="s">
        <v>56</v>
      </c>
      <c r="F91" s="19" t="s">
        <v>56</v>
      </c>
      <c r="G91" t="s">
        <v>56</v>
      </c>
      <c r="H91" t="s">
        <v>56</v>
      </c>
      <c r="I91" t="s">
        <v>56</v>
      </c>
      <c r="J91" t="s">
        <v>56</v>
      </c>
      <c r="K91">
        <v>20</v>
      </c>
      <c r="L91">
        <v>2</v>
      </c>
      <c r="M91" s="17" t="s">
        <v>78</v>
      </c>
      <c r="N91" t="s">
        <v>78</v>
      </c>
      <c r="O91" s="17">
        <v>42450</v>
      </c>
    </row>
    <row r="92" spans="1:15" hidden="1">
      <c r="A92">
        <v>0</v>
      </c>
      <c r="B92" t="s">
        <v>75</v>
      </c>
      <c r="C92" t="s">
        <v>34</v>
      </c>
      <c r="D92">
        <v>3</v>
      </c>
      <c r="E92" s="19" t="s">
        <v>56</v>
      </c>
      <c r="F92" s="19" t="s">
        <v>56</v>
      </c>
      <c r="G92" t="s">
        <v>56</v>
      </c>
      <c r="H92" t="s">
        <v>56</v>
      </c>
      <c r="I92" t="s">
        <v>56</v>
      </c>
      <c r="J92" t="s">
        <v>56</v>
      </c>
      <c r="K92">
        <v>24</v>
      </c>
      <c r="L92">
        <v>2</v>
      </c>
      <c r="M92" s="17" t="s">
        <v>78</v>
      </c>
      <c r="N92" t="s">
        <v>78</v>
      </c>
      <c r="O92" s="17">
        <v>42450</v>
      </c>
    </row>
    <row r="93" spans="1:15">
      <c r="A93">
        <v>0</v>
      </c>
      <c r="B93" t="s">
        <v>75</v>
      </c>
      <c r="C93" t="s">
        <v>34</v>
      </c>
      <c r="D93">
        <v>4</v>
      </c>
      <c r="E93" s="19" t="s">
        <v>56</v>
      </c>
      <c r="F93" s="19" t="s">
        <v>56</v>
      </c>
      <c r="G93" t="s">
        <v>56</v>
      </c>
      <c r="H93" t="s">
        <v>56</v>
      </c>
      <c r="I93" t="s">
        <v>56</v>
      </c>
      <c r="J93" t="s">
        <v>56</v>
      </c>
      <c r="K93">
        <v>45</v>
      </c>
      <c r="L93">
        <v>1</v>
      </c>
      <c r="M93" s="17" t="s">
        <v>78</v>
      </c>
      <c r="N93" t="s">
        <v>78</v>
      </c>
      <c r="O93" s="17">
        <v>42450</v>
      </c>
    </row>
    <row r="94" spans="1:15">
      <c r="A94">
        <v>0</v>
      </c>
      <c r="B94" t="s">
        <v>75</v>
      </c>
      <c r="C94" t="s">
        <v>34</v>
      </c>
      <c r="D94">
        <v>5</v>
      </c>
      <c r="E94" s="19" t="s">
        <v>56</v>
      </c>
      <c r="F94" s="19" t="s">
        <v>56</v>
      </c>
      <c r="G94" t="s">
        <v>56</v>
      </c>
      <c r="H94" t="s">
        <v>56</v>
      </c>
      <c r="I94" t="s">
        <v>56</v>
      </c>
      <c r="J94" t="s">
        <v>56</v>
      </c>
      <c r="K94">
        <v>78</v>
      </c>
      <c r="L94">
        <v>1</v>
      </c>
      <c r="M94" s="17" t="s">
        <v>78</v>
      </c>
      <c r="N94" t="s">
        <v>78</v>
      </c>
      <c r="O94" s="17">
        <v>42450</v>
      </c>
    </row>
    <row r="95" spans="1:15" ht="15" hidden="1" customHeight="1">
      <c r="A95">
        <v>0</v>
      </c>
      <c r="B95" t="s">
        <v>76</v>
      </c>
      <c r="C95" t="s">
        <v>46</v>
      </c>
      <c r="D95">
        <v>1</v>
      </c>
      <c r="E95" s="19" t="s">
        <v>52</v>
      </c>
      <c r="F95" s="19" t="s">
        <v>56</v>
      </c>
      <c r="G95" t="s">
        <v>56</v>
      </c>
      <c r="H95" t="s">
        <v>56</v>
      </c>
      <c r="I95" t="s">
        <v>56</v>
      </c>
      <c r="J95" t="s">
        <v>56</v>
      </c>
      <c r="K95">
        <v>98</v>
      </c>
      <c r="L95">
        <v>2</v>
      </c>
      <c r="M95" s="17" t="s">
        <v>78</v>
      </c>
      <c r="N95" t="s">
        <v>78</v>
      </c>
      <c r="O95" s="17">
        <v>42450</v>
      </c>
    </row>
    <row r="96" spans="1:15" ht="15" hidden="1" customHeight="1">
      <c r="A96">
        <v>0</v>
      </c>
      <c r="B96" t="s">
        <v>76</v>
      </c>
      <c r="C96" t="s">
        <v>34</v>
      </c>
      <c r="D96">
        <v>1</v>
      </c>
      <c r="E96" s="19" t="s">
        <v>52</v>
      </c>
      <c r="F96" s="19" t="s">
        <v>56</v>
      </c>
      <c r="G96" t="s">
        <v>56</v>
      </c>
      <c r="H96" t="s">
        <v>56</v>
      </c>
      <c r="I96" t="s">
        <v>56</v>
      </c>
      <c r="J96" t="s">
        <v>56</v>
      </c>
      <c r="K96">
        <v>64</v>
      </c>
      <c r="L96">
        <v>2</v>
      </c>
      <c r="M96" s="17" t="s">
        <v>78</v>
      </c>
      <c r="N96" t="s">
        <v>78</v>
      </c>
      <c r="O96" s="17">
        <v>42450</v>
      </c>
    </row>
    <row r="97" spans="1:15" ht="15" hidden="1" customHeight="1">
      <c r="A97">
        <v>0</v>
      </c>
      <c r="B97" t="s">
        <v>76</v>
      </c>
      <c r="C97" t="s">
        <v>46</v>
      </c>
      <c r="D97">
        <v>2</v>
      </c>
      <c r="E97" s="19" t="s">
        <v>52</v>
      </c>
      <c r="F97" s="19" t="s">
        <v>56</v>
      </c>
      <c r="G97" t="s">
        <v>56</v>
      </c>
      <c r="H97" t="s">
        <v>56</v>
      </c>
      <c r="I97" t="s">
        <v>56</v>
      </c>
      <c r="J97" t="s">
        <v>56</v>
      </c>
      <c r="K97">
        <v>63</v>
      </c>
      <c r="L97">
        <v>2</v>
      </c>
      <c r="M97" s="17" t="s">
        <v>78</v>
      </c>
      <c r="N97" t="s">
        <v>78</v>
      </c>
      <c r="O97" s="17">
        <v>42450</v>
      </c>
    </row>
    <row r="98" spans="1:15" ht="15" hidden="1" customHeight="1">
      <c r="A98">
        <v>0</v>
      </c>
      <c r="B98" t="s">
        <v>76</v>
      </c>
      <c r="C98" t="s">
        <v>34</v>
      </c>
      <c r="D98">
        <v>2</v>
      </c>
      <c r="E98" s="19" t="s">
        <v>52</v>
      </c>
      <c r="F98" s="19" t="s">
        <v>56</v>
      </c>
      <c r="G98" t="s">
        <v>56</v>
      </c>
      <c r="H98" t="s">
        <v>56</v>
      </c>
      <c r="I98" t="s">
        <v>56</v>
      </c>
      <c r="J98" t="s">
        <v>56</v>
      </c>
      <c r="K98">
        <v>28</v>
      </c>
      <c r="L98">
        <v>2</v>
      </c>
      <c r="M98" s="17" t="s">
        <v>78</v>
      </c>
      <c r="N98" t="s">
        <v>78</v>
      </c>
      <c r="O98" s="17">
        <v>42450</v>
      </c>
    </row>
    <row r="99" spans="1:15" ht="15" hidden="1" customHeight="1">
      <c r="A99">
        <v>0</v>
      </c>
      <c r="B99" t="s">
        <v>76</v>
      </c>
      <c r="C99" t="s">
        <v>47</v>
      </c>
      <c r="D99">
        <v>2</v>
      </c>
      <c r="E99" s="19" t="s">
        <v>52</v>
      </c>
      <c r="F99" s="19" t="s">
        <v>56</v>
      </c>
      <c r="G99" t="s">
        <v>56</v>
      </c>
      <c r="H99" t="s">
        <v>56</v>
      </c>
      <c r="I99" t="s">
        <v>56</v>
      </c>
      <c r="J99" t="s">
        <v>56</v>
      </c>
      <c r="K99">
        <v>32</v>
      </c>
      <c r="L99">
        <v>2</v>
      </c>
      <c r="M99" s="17" t="s">
        <v>78</v>
      </c>
      <c r="N99" t="s">
        <v>78</v>
      </c>
      <c r="O99" s="17">
        <v>42450</v>
      </c>
    </row>
    <row r="100" spans="1:15" ht="15" customHeight="1">
      <c r="A100">
        <v>0</v>
      </c>
      <c r="B100" t="s">
        <v>76</v>
      </c>
      <c r="C100" t="s">
        <v>34</v>
      </c>
      <c r="D100">
        <v>3</v>
      </c>
      <c r="E100" s="19" t="s">
        <v>78</v>
      </c>
      <c r="F100" s="19" t="s">
        <v>56</v>
      </c>
      <c r="G100" t="s">
        <v>56</v>
      </c>
      <c r="H100" t="s">
        <v>56</v>
      </c>
      <c r="I100" t="s">
        <v>56</v>
      </c>
      <c r="J100" t="s">
        <v>56</v>
      </c>
      <c r="K100">
        <v>8</v>
      </c>
      <c r="L100">
        <v>1</v>
      </c>
      <c r="M100" s="17" t="s">
        <v>78</v>
      </c>
      <c r="N100" t="s">
        <v>78</v>
      </c>
      <c r="O100" s="17">
        <v>42450</v>
      </c>
    </row>
    <row r="101" spans="1:15" ht="15" hidden="1" customHeight="1">
      <c r="A101">
        <v>0</v>
      </c>
      <c r="B101" t="s">
        <v>76</v>
      </c>
      <c r="C101" t="s">
        <v>34</v>
      </c>
      <c r="D101">
        <v>3</v>
      </c>
      <c r="E101" s="19" t="s">
        <v>52</v>
      </c>
      <c r="F101" s="19" t="s">
        <v>56</v>
      </c>
      <c r="G101" t="s">
        <v>56</v>
      </c>
      <c r="H101" t="s">
        <v>56</v>
      </c>
      <c r="I101" t="s">
        <v>56</v>
      </c>
      <c r="J101" t="s">
        <v>56</v>
      </c>
      <c r="K101">
        <v>7</v>
      </c>
      <c r="L101">
        <v>2</v>
      </c>
      <c r="M101" s="17" t="s">
        <v>78</v>
      </c>
      <c r="N101" t="s">
        <v>78</v>
      </c>
      <c r="O101" s="17">
        <v>42450</v>
      </c>
    </row>
    <row r="102" spans="1:15" ht="15" hidden="1" customHeight="1">
      <c r="A102">
        <v>0</v>
      </c>
      <c r="B102" t="s">
        <v>76</v>
      </c>
      <c r="C102" t="s">
        <v>47</v>
      </c>
      <c r="D102">
        <v>3</v>
      </c>
      <c r="E102" s="19" t="s">
        <v>52</v>
      </c>
      <c r="F102" s="19" t="s">
        <v>56</v>
      </c>
      <c r="G102" t="s">
        <v>56</v>
      </c>
      <c r="H102" t="s">
        <v>56</v>
      </c>
      <c r="I102" t="s">
        <v>56</v>
      </c>
      <c r="J102" t="s">
        <v>56</v>
      </c>
      <c r="K102">
        <v>20</v>
      </c>
      <c r="L102">
        <v>2</v>
      </c>
      <c r="M102" s="17" t="s">
        <v>78</v>
      </c>
      <c r="N102" t="s">
        <v>78</v>
      </c>
      <c r="O102" s="17">
        <v>42450</v>
      </c>
    </row>
    <row r="103" spans="1:15" ht="15" customHeight="1">
      <c r="A103">
        <v>0</v>
      </c>
      <c r="B103" t="s">
        <v>76</v>
      </c>
      <c r="C103" t="s">
        <v>34</v>
      </c>
      <c r="D103">
        <v>4</v>
      </c>
      <c r="E103" s="19" t="s">
        <v>52</v>
      </c>
      <c r="F103" s="19" t="s">
        <v>56</v>
      </c>
      <c r="G103" t="s">
        <v>56</v>
      </c>
      <c r="H103" t="s">
        <v>56</v>
      </c>
      <c r="I103" t="s">
        <v>56</v>
      </c>
      <c r="J103" t="s">
        <v>56</v>
      </c>
      <c r="K103">
        <v>25</v>
      </c>
      <c r="L103">
        <v>1</v>
      </c>
      <c r="M103" s="17" t="s">
        <v>78</v>
      </c>
      <c r="N103" t="s">
        <v>78</v>
      </c>
      <c r="O103" s="17">
        <v>42450</v>
      </c>
    </row>
    <row r="104" spans="1:15" ht="15" customHeight="1">
      <c r="A104">
        <v>0</v>
      </c>
      <c r="B104" t="s">
        <v>76</v>
      </c>
      <c r="C104" t="s">
        <v>34</v>
      </c>
      <c r="D104">
        <v>5</v>
      </c>
      <c r="E104" s="19" t="s">
        <v>52</v>
      </c>
      <c r="F104" s="19" t="s">
        <v>56</v>
      </c>
      <c r="G104" t="s">
        <v>56</v>
      </c>
      <c r="H104" t="s">
        <v>56</v>
      </c>
      <c r="I104" t="s">
        <v>56</v>
      </c>
      <c r="J104" t="s">
        <v>56</v>
      </c>
      <c r="K104">
        <v>10</v>
      </c>
      <c r="L104">
        <v>1</v>
      </c>
      <c r="M104" s="17" t="s">
        <v>78</v>
      </c>
      <c r="N104" t="s">
        <v>78</v>
      </c>
      <c r="O104" s="17">
        <v>42450</v>
      </c>
    </row>
    <row r="105" spans="1:15" ht="15" customHeight="1">
      <c r="A105">
        <v>0</v>
      </c>
      <c r="B105" t="s">
        <v>76</v>
      </c>
      <c r="C105" t="s">
        <v>46</v>
      </c>
      <c r="D105">
        <v>6</v>
      </c>
      <c r="E105" s="19" t="s">
        <v>52</v>
      </c>
      <c r="F105" s="19" t="s">
        <v>56</v>
      </c>
      <c r="G105" t="s">
        <v>56</v>
      </c>
      <c r="H105" t="s">
        <v>56</v>
      </c>
      <c r="I105" t="s">
        <v>56</v>
      </c>
      <c r="J105" t="s">
        <v>56</v>
      </c>
      <c r="K105">
        <v>15</v>
      </c>
      <c r="L105">
        <v>1</v>
      </c>
      <c r="M105" s="17" t="s">
        <v>78</v>
      </c>
      <c r="N105" t="s">
        <v>78</v>
      </c>
      <c r="O105" s="17">
        <v>42450</v>
      </c>
    </row>
    <row r="106" spans="1:15" ht="15" hidden="1" customHeight="1">
      <c r="A106">
        <v>0</v>
      </c>
      <c r="B106" t="s">
        <v>77</v>
      </c>
      <c r="C106" t="s">
        <v>46</v>
      </c>
      <c r="D106">
        <v>2</v>
      </c>
      <c r="E106" s="19" t="s">
        <v>56</v>
      </c>
      <c r="F106" s="19" t="s">
        <v>56</v>
      </c>
      <c r="G106" t="s">
        <v>56</v>
      </c>
      <c r="H106" t="s">
        <v>56</v>
      </c>
      <c r="I106" t="s">
        <v>56</v>
      </c>
      <c r="J106" t="s">
        <v>56</v>
      </c>
      <c r="K106">
        <v>15</v>
      </c>
      <c r="L106">
        <v>2</v>
      </c>
      <c r="M106" s="17" t="s">
        <v>78</v>
      </c>
      <c r="N106" t="s">
        <v>78</v>
      </c>
      <c r="O106" s="17">
        <v>42450</v>
      </c>
    </row>
    <row r="107" spans="1:15" ht="15" hidden="1" customHeight="1">
      <c r="A107">
        <v>0</v>
      </c>
      <c r="B107" t="s">
        <v>77</v>
      </c>
      <c r="C107" t="s">
        <v>46</v>
      </c>
      <c r="D107">
        <v>3</v>
      </c>
      <c r="E107" s="19" t="s">
        <v>56</v>
      </c>
      <c r="F107" s="19" t="s">
        <v>56</v>
      </c>
      <c r="G107" t="s">
        <v>56</v>
      </c>
      <c r="H107" t="s">
        <v>56</v>
      </c>
      <c r="I107" t="s">
        <v>56</v>
      </c>
      <c r="J107" t="s">
        <v>56</v>
      </c>
      <c r="K107">
        <v>5</v>
      </c>
      <c r="L107">
        <v>2</v>
      </c>
      <c r="M107" s="17" t="s">
        <v>78</v>
      </c>
      <c r="N107" t="s">
        <v>78</v>
      </c>
      <c r="O107" s="17">
        <v>42450</v>
      </c>
    </row>
    <row r="108" spans="1:15" ht="15" hidden="1" customHeight="1">
      <c r="A108">
        <v>0</v>
      </c>
      <c r="B108" t="s">
        <v>77</v>
      </c>
      <c r="C108" t="s">
        <v>34</v>
      </c>
      <c r="D108">
        <v>3</v>
      </c>
      <c r="E108" s="19" t="s">
        <v>56</v>
      </c>
      <c r="F108" s="19" t="s">
        <v>56</v>
      </c>
      <c r="G108" t="s">
        <v>56</v>
      </c>
      <c r="H108" t="s">
        <v>56</v>
      </c>
      <c r="I108" t="s">
        <v>56</v>
      </c>
      <c r="J108" t="s">
        <v>56</v>
      </c>
      <c r="K108">
        <v>5</v>
      </c>
      <c r="L108">
        <v>2</v>
      </c>
      <c r="M108" s="17" t="s">
        <v>78</v>
      </c>
      <c r="N108" t="s">
        <v>78</v>
      </c>
      <c r="O108" s="17">
        <v>42450</v>
      </c>
    </row>
    <row r="109" spans="1:15" ht="15" hidden="1" customHeight="1">
      <c r="A109">
        <v>0</v>
      </c>
      <c r="B109" t="s">
        <v>51</v>
      </c>
      <c r="C109" t="s">
        <v>47</v>
      </c>
      <c r="D109">
        <v>1</v>
      </c>
      <c r="E109" s="19" t="s">
        <v>52</v>
      </c>
      <c r="F109" s="19" t="s">
        <v>56</v>
      </c>
      <c r="G109" t="s">
        <v>56</v>
      </c>
      <c r="H109" t="s">
        <v>56</v>
      </c>
      <c r="I109" t="s">
        <v>56</v>
      </c>
      <c r="J109" t="s">
        <v>56</v>
      </c>
      <c r="K109">
        <v>37</v>
      </c>
      <c r="L109">
        <v>2</v>
      </c>
      <c r="M109" s="17" t="s">
        <v>78</v>
      </c>
      <c r="N109" t="s">
        <v>78</v>
      </c>
      <c r="O109" s="17">
        <v>42464</v>
      </c>
    </row>
    <row r="110" spans="1:15" ht="15" hidden="1" customHeight="1">
      <c r="A110">
        <v>0</v>
      </c>
      <c r="B110" t="s">
        <v>51</v>
      </c>
      <c r="C110" t="s">
        <v>46</v>
      </c>
      <c r="D110">
        <v>2</v>
      </c>
      <c r="E110" s="19" t="s">
        <v>52</v>
      </c>
      <c r="F110" s="19" t="s">
        <v>56</v>
      </c>
      <c r="G110" t="s">
        <v>56</v>
      </c>
      <c r="H110" t="s">
        <v>56</v>
      </c>
      <c r="I110" t="s">
        <v>56</v>
      </c>
      <c r="J110" t="s">
        <v>56</v>
      </c>
      <c r="K110">
        <v>92</v>
      </c>
      <c r="L110">
        <v>2</v>
      </c>
      <c r="M110" s="17" t="s">
        <v>78</v>
      </c>
      <c r="N110" t="s">
        <v>78</v>
      </c>
      <c r="O110" s="17">
        <v>42464</v>
      </c>
    </row>
    <row r="111" spans="1:15" ht="15" hidden="1" customHeight="1">
      <c r="A111">
        <v>0</v>
      </c>
      <c r="B111" t="s">
        <v>51</v>
      </c>
      <c r="C111" t="s">
        <v>34</v>
      </c>
      <c r="D111">
        <v>3</v>
      </c>
      <c r="E111" s="19" t="s">
        <v>52</v>
      </c>
      <c r="F111" s="19" t="s">
        <v>56</v>
      </c>
      <c r="G111" t="s">
        <v>56</v>
      </c>
      <c r="H111" t="s">
        <v>56</v>
      </c>
      <c r="I111" t="s">
        <v>56</v>
      </c>
      <c r="J111" t="s">
        <v>56</v>
      </c>
      <c r="K111">
        <v>26</v>
      </c>
      <c r="L111">
        <v>2</v>
      </c>
      <c r="M111" s="17" t="s">
        <v>78</v>
      </c>
      <c r="N111" t="s">
        <v>78</v>
      </c>
      <c r="O111" s="17">
        <v>42464</v>
      </c>
    </row>
    <row r="112" spans="1:15" ht="15" customHeight="1">
      <c r="A112">
        <v>0</v>
      </c>
      <c r="B112" t="s">
        <v>51</v>
      </c>
      <c r="C112" t="s">
        <v>47</v>
      </c>
      <c r="D112">
        <v>4</v>
      </c>
      <c r="E112" s="19" t="s">
        <v>52</v>
      </c>
      <c r="F112" s="19" t="s">
        <v>56</v>
      </c>
      <c r="G112" t="s">
        <v>56</v>
      </c>
      <c r="H112" t="s">
        <v>56</v>
      </c>
      <c r="I112" t="s">
        <v>56</v>
      </c>
      <c r="J112" t="s">
        <v>56</v>
      </c>
      <c r="K112">
        <v>24</v>
      </c>
      <c r="L112">
        <v>1</v>
      </c>
      <c r="M112" s="17" t="s">
        <v>78</v>
      </c>
      <c r="N112" t="s">
        <v>78</v>
      </c>
      <c r="O112" s="17">
        <v>42464</v>
      </c>
    </row>
    <row r="113" spans="1:24" ht="15" customHeight="1">
      <c r="A113">
        <v>0</v>
      </c>
      <c r="B113" t="s">
        <v>51</v>
      </c>
      <c r="C113" t="s">
        <v>46</v>
      </c>
      <c r="D113">
        <v>6</v>
      </c>
      <c r="E113" s="19" t="s">
        <v>52</v>
      </c>
      <c r="F113" s="19" t="s">
        <v>56</v>
      </c>
      <c r="G113" t="s">
        <v>56</v>
      </c>
      <c r="H113" t="s">
        <v>56</v>
      </c>
      <c r="I113" t="s">
        <v>56</v>
      </c>
      <c r="J113" t="s">
        <v>56</v>
      </c>
      <c r="K113">
        <v>4</v>
      </c>
      <c r="L113">
        <v>1</v>
      </c>
      <c r="M113" s="17" t="s">
        <v>78</v>
      </c>
      <c r="N113" t="s">
        <v>78</v>
      </c>
      <c r="O113" s="17">
        <v>42464</v>
      </c>
    </row>
    <row r="114" spans="1:24" ht="15" customHeight="1">
      <c r="A114">
        <v>0</v>
      </c>
      <c r="B114" t="s">
        <v>51</v>
      </c>
      <c r="C114" t="s">
        <v>47</v>
      </c>
      <c r="D114">
        <v>6</v>
      </c>
      <c r="E114" s="19" t="s">
        <v>52</v>
      </c>
      <c r="F114" s="19" t="s">
        <v>56</v>
      </c>
      <c r="G114" t="s">
        <v>56</v>
      </c>
      <c r="H114" t="s">
        <v>56</v>
      </c>
      <c r="I114" t="s">
        <v>56</v>
      </c>
      <c r="J114" t="s">
        <v>56</v>
      </c>
      <c r="K114">
        <v>32</v>
      </c>
      <c r="L114">
        <v>1</v>
      </c>
      <c r="M114" s="17" t="s">
        <v>78</v>
      </c>
      <c r="N114" t="s">
        <v>78</v>
      </c>
      <c r="O114" s="17">
        <v>42464</v>
      </c>
    </row>
    <row r="115" spans="1:24" ht="15" hidden="1" customHeight="1">
      <c r="A115">
        <v>0</v>
      </c>
      <c r="B115" t="s">
        <v>75</v>
      </c>
      <c r="C115" t="s">
        <v>46</v>
      </c>
      <c r="D115">
        <v>1</v>
      </c>
      <c r="E115" s="19" t="s">
        <v>56</v>
      </c>
      <c r="F115" s="19" t="s">
        <v>56</v>
      </c>
      <c r="G115" t="s">
        <v>56</v>
      </c>
      <c r="H115" t="s">
        <v>56</v>
      </c>
      <c r="I115" t="s">
        <v>56</v>
      </c>
      <c r="J115" t="s">
        <v>56</v>
      </c>
      <c r="K115">
        <v>48</v>
      </c>
      <c r="L115">
        <v>2</v>
      </c>
      <c r="M115" s="17" t="s">
        <v>78</v>
      </c>
      <c r="N115" t="s">
        <v>78</v>
      </c>
      <c r="O115" s="17">
        <v>42464</v>
      </c>
    </row>
    <row r="116" spans="1:24" hidden="1">
      <c r="A116">
        <v>0</v>
      </c>
      <c r="B116" t="s">
        <v>75</v>
      </c>
      <c r="C116" t="s">
        <v>34</v>
      </c>
      <c r="D116">
        <v>1</v>
      </c>
      <c r="E116" s="19" t="s">
        <v>56</v>
      </c>
      <c r="F116" s="19" t="s">
        <v>56</v>
      </c>
      <c r="G116" t="s">
        <v>56</v>
      </c>
      <c r="H116" t="s">
        <v>56</v>
      </c>
      <c r="I116" t="s">
        <v>56</v>
      </c>
      <c r="J116" t="s">
        <v>56</v>
      </c>
      <c r="K116">
        <v>23</v>
      </c>
      <c r="L116">
        <v>2</v>
      </c>
      <c r="M116" s="17" t="s">
        <v>78</v>
      </c>
      <c r="N116" t="s">
        <v>78</v>
      </c>
      <c r="O116" s="17">
        <v>42464</v>
      </c>
    </row>
    <row r="117" spans="1:24" hidden="1">
      <c r="A117">
        <v>0</v>
      </c>
      <c r="B117" t="s">
        <v>75</v>
      </c>
      <c r="C117" t="s">
        <v>34</v>
      </c>
      <c r="D117">
        <v>2</v>
      </c>
      <c r="E117" s="19" t="s">
        <v>56</v>
      </c>
      <c r="F117" s="19" t="s">
        <v>56</v>
      </c>
      <c r="G117" t="s">
        <v>56</v>
      </c>
      <c r="H117" t="s">
        <v>56</v>
      </c>
      <c r="I117" t="s">
        <v>56</v>
      </c>
      <c r="J117" t="s">
        <v>56</v>
      </c>
      <c r="K117">
        <v>32</v>
      </c>
      <c r="L117">
        <v>2</v>
      </c>
      <c r="M117" s="17" t="s">
        <v>78</v>
      </c>
      <c r="N117" t="s">
        <v>78</v>
      </c>
      <c r="O117" s="17">
        <v>42464</v>
      </c>
    </row>
    <row r="118" spans="1:24" hidden="1">
      <c r="A118">
        <v>0</v>
      </c>
      <c r="B118" t="s">
        <v>75</v>
      </c>
      <c r="C118" t="s">
        <v>34</v>
      </c>
      <c r="D118">
        <v>3</v>
      </c>
      <c r="E118" s="19" t="s">
        <v>56</v>
      </c>
      <c r="F118" s="19" t="s">
        <v>56</v>
      </c>
      <c r="G118" t="s">
        <v>56</v>
      </c>
      <c r="H118" t="s">
        <v>56</v>
      </c>
      <c r="I118" t="s">
        <v>56</v>
      </c>
      <c r="J118" t="s">
        <v>56</v>
      </c>
      <c r="K118">
        <v>26</v>
      </c>
      <c r="L118">
        <v>2</v>
      </c>
      <c r="M118" s="17" t="s">
        <v>78</v>
      </c>
      <c r="N118" t="s">
        <v>78</v>
      </c>
      <c r="O118" s="17">
        <v>42464</v>
      </c>
    </row>
    <row r="119" spans="1:24">
      <c r="A119">
        <v>0</v>
      </c>
      <c r="B119" t="s">
        <v>75</v>
      </c>
      <c r="C119" t="s">
        <v>34</v>
      </c>
      <c r="D119">
        <v>4</v>
      </c>
      <c r="E119" s="19" t="s">
        <v>56</v>
      </c>
      <c r="F119" s="19" t="s">
        <v>56</v>
      </c>
      <c r="G119" t="s">
        <v>56</v>
      </c>
      <c r="H119" t="s">
        <v>56</v>
      </c>
      <c r="I119" t="s">
        <v>56</v>
      </c>
      <c r="J119" t="s">
        <v>56</v>
      </c>
      <c r="K119">
        <v>70</v>
      </c>
      <c r="L119">
        <v>1</v>
      </c>
      <c r="M119" s="17" t="s">
        <v>78</v>
      </c>
      <c r="N119" t="s">
        <v>78</v>
      </c>
      <c r="O119" s="17">
        <v>42464</v>
      </c>
    </row>
    <row r="120" spans="1:24">
      <c r="A120">
        <v>0</v>
      </c>
      <c r="B120" t="s">
        <v>75</v>
      </c>
      <c r="C120" t="s">
        <v>34</v>
      </c>
      <c r="D120">
        <v>5</v>
      </c>
      <c r="E120" s="19" t="s">
        <v>56</v>
      </c>
      <c r="F120" s="19" t="s">
        <v>56</v>
      </c>
      <c r="G120" t="s">
        <v>56</v>
      </c>
      <c r="H120" t="s">
        <v>56</v>
      </c>
      <c r="I120" t="s">
        <v>56</v>
      </c>
      <c r="J120" t="s">
        <v>56</v>
      </c>
      <c r="K120">
        <v>88</v>
      </c>
      <c r="L120">
        <v>1</v>
      </c>
      <c r="M120" s="17" t="s">
        <v>78</v>
      </c>
      <c r="N120" t="s">
        <v>78</v>
      </c>
      <c r="O120" s="17">
        <v>42464</v>
      </c>
    </row>
    <row r="121" spans="1:24" ht="15" customHeight="1">
      <c r="A121">
        <v>0</v>
      </c>
      <c r="B121" t="s">
        <v>75</v>
      </c>
      <c r="C121" t="s">
        <v>47</v>
      </c>
      <c r="D121">
        <v>6</v>
      </c>
      <c r="E121" s="19" t="s">
        <v>56</v>
      </c>
      <c r="F121" s="19" t="s">
        <v>56</v>
      </c>
      <c r="G121" t="s">
        <v>56</v>
      </c>
      <c r="H121" t="s">
        <v>56</v>
      </c>
      <c r="I121" t="s">
        <v>56</v>
      </c>
      <c r="J121" t="s">
        <v>56</v>
      </c>
      <c r="K121">
        <v>73</v>
      </c>
      <c r="L121">
        <v>1</v>
      </c>
      <c r="M121" s="17" t="s">
        <v>78</v>
      </c>
      <c r="N121" t="s">
        <v>78</v>
      </c>
      <c r="O121" s="17">
        <v>42464</v>
      </c>
    </row>
    <row r="122" spans="1:24" ht="15" hidden="1" customHeight="1">
      <c r="A122">
        <v>0</v>
      </c>
      <c r="B122" t="s">
        <v>76</v>
      </c>
      <c r="C122" t="s">
        <v>46</v>
      </c>
      <c r="D122">
        <v>1</v>
      </c>
      <c r="E122" s="19" t="s">
        <v>52</v>
      </c>
      <c r="F122" s="19" t="s">
        <v>56</v>
      </c>
      <c r="G122" t="s">
        <v>56</v>
      </c>
      <c r="H122" t="s">
        <v>56</v>
      </c>
      <c r="I122" t="s">
        <v>56</v>
      </c>
      <c r="J122" t="s">
        <v>56</v>
      </c>
      <c r="K122">
        <v>99</v>
      </c>
      <c r="L122">
        <v>2</v>
      </c>
      <c r="M122" s="17" t="s">
        <v>78</v>
      </c>
      <c r="N122" t="s">
        <v>78</v>
      </c>
      <c r="O122" s="17">
        <v>42464</v>
      </c>
    </row>
    <row r="123" spans="1:24" ht="15" hidden="1" customHeight="1">
      <c r="A123">
        <v>0</v>
      </c>
      <c r="B123" t="s">
        <v>76</v>
      </c>
      <c r="C123" t="s">
        <v>34</v>
      </c>
      <c r="D123">
        <v>1</v>
      </c>
      <c r="E123" s="19" t="s">
        <v>52</v>
      </c>
      <c r="F123" s="19" t="s">
        <v>56</v>
      </c>
      <c r="G123" t="s">
        <v>56</v>
      </c>
      <c r="H123" t="s">
        <v>56</v>
      </c>
      <c r="I123" t="s">
        <v>56</v>
      </c>
      <c r="J123" t="s">
        <v>56</v>
      </c>
      <c r="K123">
        <v>84</v>
      </c>
      <c r="L123">
        <v>2</v>
      </c>
      <c r="M123" s="17" t="s">
        <v>78</v>
      </c>
      <c r="N123" t="s">
        <v>78</v>
      </c>
      <c r="O123" s="17">
        <v>42464</v>
      </c>
    </row>
    <row r="124" spans="1:24" ht="15" hidden="1" customHeight="1">
      <c r="A124">
        <v>0</v>
      </c>
      <c r="B124" t="s">
        <v>76</v>
      </c>
      <c r="C124" t="s">
        <v>46</v>
      </c>
      <c r="D124">
        <v>2</v>
      </c>
      <c r="E124" s="19" t="s">
        <v>52</v>
      </c>
      <c r="F124" s="19" t="s">
        <v>56</v>
      </c>
      <c r="G124" t="s">
        <v>56</v>
      </c>
      <c r="H124" t="s">
        <v>56</v>
      </c>
      <c r="I124" t="s">
        <v>56</v>
      </c>
      <c r="J124" t="s">
        <v>56</v>
      </c>
      <c r="K124">
        <v>65</v>
      </c>
      <c r="L124">
        <v>2</v>
      </c>
      <c r="M124" s="17" t="s">
        <v>78</v>
      </c>
      <c r="N124" t="s">
        <v>78</v>
      </c>
      <c r="O124" s="17">
        <v>42464</v>
      </c>
    </row>
    <row r="125" spans="1:24" ht="15" hidden="1" customHeight="1">
      <c r="A125">
        <v>0</v>
      </c>
      <c r="B125" t="s">
        <v>76</v>
      </c>
      <c r="C125" t="s">
        <v>34</v>
      </c>
      <c r="D125">
        <v>2</v>
      </c>
      <c r="E125" s="19" t="s">
        <v>52</v>
      </c>
      <c r="F125" s="19" t="s">
        <v>56</v>
      </c>
      <c r="G125" s="19" t="s">
        <v>56</v>
      </c>
      <c r="H125" s="19" t="s">
        <v>56</v>
      </c>
      <c r="I125" t="s">
        <v>56</v>
      </c>
      <c r="J125" t="s">
        <v>56</v>
      </c>
      <c r="K125">
        <v>31</v>
      </c>
      <c r="L125">
        <v>2</v>
      </c>
      <c r="M125" s="17" t="s">
        <v>78</v>
      </c>
      <c r="N125" t="s">
        <v>78</v>
      </c>
      <c r="O125" s="17">
        <v>42464</v>
      </c>
    </row>
    <row r="126" spans="1:24" ht="15" hidden="1" customHeight="1">
      <c r="A126">
        <v>0</v>
      </c>
      <c r="B126" t="s">
        <v>76</v>
      </c>
      <c r="C126" t="s">
        <v>47</v>
      </c>
      <c r="D126">
        <v>2</v>
      </c>
      <c r="E126" s="19" t="s">
        <v>52</v>
      </c>
      <c r="F126" s="19" t="s">
        <v>56</v>
      </c>
      <c r="G126" t="s">
        <v>56</v>
      </c>
      <c r="H126" t="s">
        <v>56</v>
      </c>
      <c r="I126" t="s">
        <v>56</v>
      </c>
      <c r="J126" t="s">
        <v>56</v>
      </c>
      <c r="K126">
        <v>38</v>
      </c>
      <c r="L126">
        <v>2</v>
      </c>
      <c r="M126" s="17" t="s">
        <v>78</v>
      </c>
      <c r="N126" t="s">
        <v>78</v>
      </c>
      <c r="O126" s="17">
        <v>42464</v>
      </c>
      <c r="X126">
        <f>COUNTIF(N:N,"y")</f>
        <v>342</v>
      </c>
    </row>
    <row r="127" spans="1:24" ht="15" hidden="1" customHeight="1">
      <c r="A127">
        <v>0</v>
      </c>
      <c r="B127" t="s">
        <v>76</v>
      </c>
      <c r="C127" t="s">
        <v>34</v>
      </c>
      <c r="D127">
        <v>3</v>
      </c>
      <c r="E127" s="19" t="s">
        <v>52</v>
      </c>
      <c r="F127" s="19" t="s">
        <v>56</v>
      </c>
      <c r="G127" t="s">
        <v>56</v>
      </c>
      <c r="H127" t="s">
        <v>56</v>
      </c>
      <c r="I127" t="s">
        <v>56</v>
      </c>
      <c r="J127" t="s">
        <v>56</v>
      </c>
      <c r="K127">
        <v>10</v>
      </c>
      <c r="L127">
        <v>2</v>
      </c>
      <c r="M127" s="17" t="s">
        <v>78</v>
      </c>
      <c r="N127" t="s">
        <v>78</v>
      </c>
      <c r="O127" s="17">
        <v>42464</v>
      </c>
    </row>
    <row r="128" spans="1:24" ht="15" customHeight="1">
      <c r="A128">
        <v>0</v>
      </c>
      <c r="B128" t="s">
        <v>76</v>
      </c>
      <c r="C128" t="s">
        <v>34</v>
      </c>
      <c r="D128">
        <v>3</v>
      </c>
      <c r="E128" s="19" t="s">
        <v>78</v>
      </c>
      <c r="F128" s="19" t="s">
        <v>56</v>
      </c>
      <c r="G128" t="s">
        <v>56</v>
      </c>
      <c r="H128" t="s">
        <v>56</v>
      </c>
      <c r="I128" t="s">
        <v>56</v>
      </c>
      <c r="J128" t="s">
        <v>56</v>
      </c>
      <c r="K128">
        <v>18</v>
      </c>
      <c r="L128">
        <v>1</v>
      </c>
      <c r="M128" s="17" t="s">
        <v>78</v>
      </c>
      <c r="N128" t="s">
        <v>78</v>
      </c>
      <c r="O128" s="17">
        <v>42464</v>
      </c>
    </row>
    <row r="129" spans="1:24" ht="15" hidden="1" customHeight="1">
      <c r="A129">
        <v>0</v>
      </c>
      <c r="B129" t="s">
        <v>76</v>
      </c>
      <c r="C129" t="s">
        <v>47</v>
      </c>
      <c r="D129">
        <v>3</v>
      </c>
      <c r="E129" s="19" t="s">
        <v>52</v>
      </c>
      <c r="F129" s="19" t="s">
        <v>56</v>
      </c>
      <c r="G129" t="s">
        <v>56</v>
      </c>
      <c r="H129" t="s">
        <v>56</v>
      </c>
      <c r="I129" t="s">
        <v>56</v>
      </c>
      <c r="J129" t="s">
        <v>56</v>
      </c>
      <c r="K129">
        <v>24</v>
      </c>
      <c r="L129">
        <v>2</v>
      </c>
      <c r="M129" s="17" t="s">
        <v>78</v>
      </c>
      <c r="N129" t="s">
        <v>78</v>
      </c>
      <c r="O129" s="17">
        <v>42464</v>
      </c>
    </row>
    <row r="130" spans="1:24" ht="15" customHeight="1">
      <c r="A130">
        <v>0</v>
      </c>
      <c r="B130" t="s">
        <v>76</v>
      </c>
      <c r="C130" t="s">
        <v>34</v>
      </c>
      <c r="D130">
        <v>4</v>
      </c>
      <c r="E130" s="19" t="s">
        <v>52</v>
      </c>
      <c r="F130" s="19" t="s">
        <v>56</v>
      </c>
      <c r="G130" t="s">
        <v>56</v>
      </c>
      <c r="H130" t="s">
        <v>56</v>
      </c>
      <c r="I130" t="s">
        <v>56</v>
      </c>
      <c r="J130" t="s">
        <v>56</v>
      </c>
      <c r="K130">
        <v>16</v>
      </c>
      <c r="L130">
        <v>1</v>
      </c>
      <c r="M130" s="17" t="s">
        <v>78</v>
      </c>
      <c r="N130" t="s">
        <v>78</v>
      </c>
      <c r="O130" s="17">
        <v>42464</v>
      </c>
    </row>
    <row r="131" spans="1:24" ht="15" customHeight="1">
      <c r="A131">
        <v>0</v>
      </c>
      <c r="B131" t="s">
        <v>76</v>
      </c>
      <c r="C131" t="s">
        <v>34</v>
      </c>
      <c r="D131">
        <v>5</v>
      </c>
      <c r="E131" s="19" t="s">
        <v>52</v>
      </c>
      <c r="F131" s="19" t="s">
        <v>56</v>
      </c>
      <c r="G131" t="s">
        <v>56</v>
      </c>
      <c r="H131" t="s">
        <v>56</v>
      </c>
      <c r="I131" t="s">
        <v>56</v>
      </c>
      <c r="J131" t="s">
        <v>56</v>
      </c>
      <c r="K131">
        <v>9</v>
      </c>
      <c r="L131">
        <v>1</v>
      </c>
      <c r="M131" s="17" t="s">
        <v>78</v>
      </c>
      <c r="N131" t="s">
        <v>78</v>
      </c>
      <c r="O131" s="17">
        <v>42464</v>
      </c>
    </row>
    <row r="132" spans="1:24" ht="15" customHeight="1">
      <c r="A132">
        <v>0</v>
      </c>
      <c r="B132" t="s">
        <v>76</v>
      </c>
      <c r="C132" t="s">
        <v>46</v>
      </c>
      <c r="D132">
        <v>6</v>
      </c>
      <c r="E132" s="19" t="s">
        <v>52</v>
      </c>
      <c r="F132" s="19" t="s">
        <v>56</v>
      </c>
      <c r="G132" t="s">
        <v>56</v>
      </c>
      <c r="H132" t="s">
        <v>56</v>
      </c>
      <c r="I132" t="s">
        <v>56</v>
      </c>
      <c r="J132" t="s">
        <v>56</v>
      </c>
      <c r="K132">
        <v>17</v>
      </c>
      <c r="L132">
        <v>1</v>
      </c>
      <c r="M132" s="17" t="s">
        <v>78</v>
      </c>
      <c r="N132" t="s">
        <v>78</v>
      </c>
      <c r="O132" s="17">
        <v>42464</v>
      </c>
    </row>
    <row r="133" spans="1:24" ht="15" hidden="1" customHeight="1">
      <c r="A133">
        <v>0</v>
      </c>
      <c r="B133" t="s">
        <v>77</v>
      </c>
      <c r="C133" t="s">
        <v>46</v>
      </c>
      <c r="D133">
        <v>2</v>
      </c>
      <c r="E133" s="19" t="s">
        <v>56</v>
      </c>
      <c r="F133" s="19" t="s">
        <v>56</v>
      </c>
      <c r="G133" t="s">
        <v>56</v>
      </c>
      <c r="H133" t="s">
        <v>56</v>
      </c>
      <c r="I133" t="s">
        <v>56</v>
      </c>
      <c r="J133" t="s">
        <v>56</v>
      </c>
      <c r="K133">
        <v>17</v>
      </c>
      <c r="L133">
        <v>2</v>
      </c>
      <c r="M133" s="17" t="s">
        <v>78</v>
      </c>
      <c r="N133" t="s">
        <v>78</v>
      </c>
      <c r="O133" s="17">
        <v>42464</v>
      </c>
    </row>
    <row r="134" spans="1:24" ht="15" hidden="1" customHeight="1">
      <c r="A134">
        <v>0</v>
      </c>
      <c r="B134" t="s">
        <v>77</v>
      </c>
      <c r="C134" t="s">
        <v>46</v>
      </c>
      <c r="D134">
        <v>3</v>
      </c>
      <c r="E134" s="19" t="s">
        <v>56</v>
      </c>
      <c r="F134" s="19" t="s">
        <v>56</v>
      </c>
      <c r="G134" t="s">
        <v>56</v>
      </c>
      <c r="H134" t="s">
        <v>56</v>
      </c>
      <c r="I134" t="s">
        <v>56</v>
      </c>
      <c r="J134" t="s">
        <v>56</v>
      </c>
      <c r="K134">
        <v>4</v>
      </c>
      <c r="L134">
        <v>2</v>
      </c>
      <c r="M134" s="17" t="s">
        <v>78</v>
      </c>
      <c r="N134" t="s">
        <v>78</v>
      </c>
      <c r="O134" s="17">
        <v>42464</v>
      </c>
      <c r="W134" t="s">
        <v>100</v>
      </c>
      <c r="X134">
        <f>X125-AB125</f>
        <v>0</v>
      </c>
    </row>
    <row r="135" spans="1:24" ht="15" hidden="1" customHeight="1">
      <c r="A135">
        <v>0</v>
      </c>
      <c r="B135" t="s">
        <v>77</v>
      </c>
      <c r="C135" t="s">
        <v>34</v>
      </c>
      <c r="D135">
        <v>3</v>
      </c>
      <c r="E135" s="19" t="s">
        <v>56</v>
      </c>
      <c r="F135" s="19" t="s">
        <v>56</v>
      </c>
      <c r="G135" t="s">
        <v>56</v>
      </c>
      <c r="H135" t="s">
        <v>56</v>
      </c>
      <c r="I135" t="s">
        <v>56</v>
      </c>
      <c r="J135" t="s">
        <v>56</v>
      </c>
      <c r="K135">
        <v>15</v>
      </c>
      <c r="L135">
        <v>2</v>
      </c>
      <c r="M135" s="17" t="s">
        <v>78</v>
      </c>
      <c r="N135" t="s">
        <v>78</v>
      </c>
      <c r="O135" s="17">
        <v>42464</v>
      </c>
    </row>
    <row r="136" spans="1:24" ht="15" hidden="1" customHeight="1">
      <c r="A136">
        <v>0</v>
      </c>
      <c r="B136" t="s">
        <v>51</v>
      </c>
      <c r="C136" t="s">
        <v>34</v>
      </c>
      <c r="D136">
        <v>1</v>
      </c>
      <c r="E136" s="19" t="s">
        <v>52</v>
      </c>
      <c r="F136" s="19" t="s">
        <v>56</v>
      </c>
      <c r="G136" t="s">
        <v>56</v>
      </c>
      <c r="H136" t="s">
        <v>56</v>
      </c>
      <c r="I136" t="s">
        <v>56</v>
      </c>
      <c r="J136" t="s">
        <v>56</v>
      </c>
      <c r="K136">
        <v>65</v>
      </c>
      <c r="L136">
        <v>2</v>
      </c>
      <c r="M136" s="17" t="s">
        <v>78</v>
      </c>
      <c r="N136" t="s">
        <v>78</v>
      </c>
      <c r="O136" s="17">
        <v>42480</v>
      </c>
    </row>
    <row r="137" spans="1:24" ht="15" hidden="1" customHeight="1">
      <c r="A137">
        <v>0</v>
      </c>
      <c r="B137" t="s">
        <v>51</v>
      </c>
      <c r="C137" t="s">
        <v>47</v>
      </c>
      <c r="D137">
        <v>1</v>
      </c>
      <c r="E137" s="19" t="s">
        <v>52</v>
      </c>
      <c r="F137" s="19" t="s">
        <v>56</v>
      </c>
      <c r="G137" t="s">
        <v>56</v>
      </c>
      <c r="H137" t="s">
        <v>56</v>
      </c>
      <c r="I137" t="s">
        <v>56</v>
      </c>
      <c r="J137" t="s">
        <v>56</v>
      </c>
      <c r="K137">
        <v>40</v>
      </c>
      <c r="L137">
        <v>2</v>
      </c>
      <c r="M137" s="17" t="s">
        <v>78</v>
      </c>
      <c r="N137" t="s">
        <v>78</v>
      </c>
      <c r="O137" s="17">
        <v>42480</v>
      </c>
    </row>
    <row r="138" spans="1:24" ht="15" hidden="1" customHeight="1">
      <c r="A138">
        <v>0</v>
      </c>
      <c r="B138" t="s">
        <v>51</v>
      </c>
      <c r="C138" t="s">
        <v>46</v>
      </c>
      <c r="D138">
        <v>2</v>
      </c>
      <c r="E138" s="19" t="s">
        <v>52</v>
      </c>
      <c r="F138" s="19" t="s">
        <v>56</v>
      </c>
      <c r="G138" t="s">
        <v>56</v>
      </c>
      <c r="H138" t="s">
        <v>56</v>
      </c>
      <c r="I138" t="s">
        <v>56</v>
      </c>
      <c r="J138" t="s">
        <v>56</v>
      </c>
      <c r="K138">
        <v>55</v>
      </c>
      <c r="L138">
        <v>2</v>
      </c>
      <c r="M138" s="17" t="s">
        <v>78</v>
      </c>
      <c r="N138" t="s">
        <v>78</v>
      </c>
      <c r="O138" s="17">
        <v>42480</v>
      </c>
    </row>
    <row r="139" spans="1:24" ht="15" hidden="1" customHeight="1">
      <c r="A139">
        <v>0</v>
      </c>
      <c r="B139" t="s">
        <v>51</v>
      </c>
      <c r="C139" t="s">
        <v>34</v>
      </c>
      <c r="D139">
        <v>3</v>
      </c>
      <c r="E139" s="19" t="s">
        <v>52</v>
      </c>
      <c r="F139" s="19" t="s">
        <v>56</v>
      </c>
      <c r="G139" t="s">
        <v>56</v>
      </c>
      <c r="H139" t="s">
        <v>56</v>
      </c>
      <c r="I139" t="s">
        <v>56</v>
      </c>
      <c r="J139" t="s">
        <v>56</v>
      </c>
      <c r="K139">
        <v>25</v>
      </c>
      <c r="L139">
        <v>2</v>
      </c>
      <c r="M139" s="17" t="s">
        <v>78</v>
      </c>
      <c r="N139" t="s">
        <v>78</v>
      </c>
      <c r="O139" s="17">
        <v>42480</v>
      </c>
    </row>
    <row r="140" spans="1:24" ht="15" customHeight="1">
      <c r="A140">
        <v>0</v>
      </c>
      <c r="B140" t="s">
        <v>51</v>
      </c>
      <c r="C140" t="s">
        <v>47</v>
      </c>
      <c r="D140">
        <v>4</v>
      </c>
      <c r="E140" s="19" t="s">
        <v>52</v>
      </c>
      <c r="F140" s="19" t="s">
        <v>52</v>
      </c>
      <c r="G140" t="s">
        <v>56</v>
      </c>
      <c r="H140" t="s">
        <v>56</v>
      </c>
      <c r="I140" t="s">
        <v>56</v>
      </c>
      <c r="J140" t="s">
        <v>56</v>
      </c>
      <c r="K140">
        <v>38</v>
      </c>
      <c r="L140">
        <v>1</v>
      </c>
      <c r="M140" s="17" t="s">
        <v>78</v>
      </c>
      <c r="N140" t="s">
        <v>78</v>
      </c>
      <c r="O140" s="17">
        <v>42480</v>
      </c>
    </row>
    <row r="141" spans="1:24" ht="15" customHeight="1">
      <c r="A141">
        <v>0</v>
      </c>
      <c r="B141" t="s">
        <v>51</v>
      </c>
      <c r="C141" t="s">
        <v>46</v>
      </c>
      <c r="D141">
        <v>5</v>
      </c>
      <c r="E141" s="19" t="s">
        <v>52</v>
      </c>
      <c r="F141" s="19" t="s">
        <v>52</v>
      </c>
      <c r="G141" t="s">
        <v>56</v>
      </c>
      <c r="H141" t="s">
        <v>56</v>
      </c>
      <c r="I141" t="s">
        <v>56</v>
      </c>
      <c r="J141" t="s">
        <v>56</v>
      </c>
      <c r="K141">
        <v>45</v>
      </c>
      <c r="L141">
        <v>1</v>
      </c>
      <c r="M141" s="17" t="s">
        <v>78</v>
      </c>
      <c r="N141" t="s">
        <v>78</v>
      </c>
      <c r="O141" s="17">
        <v>42480</v>
      </c>
    </row>
    <row r="142" spans="1:24" ht="15" customHeight="1">
      <c r="A142">
        <v>0</v>
      </c>
      <c r="B142" t="s">
        <v>51</v>
      </c>
      <c r="C142" t="s">
        <v>34</v>
      </c>
      <c r="D142">
        <v>5</v>
      </c>
      <c r="E142" s="19" t="s">
        <v>52</v>
      </c>
      <c r="F142" s="19" t="s">
        <v>52</v>
      </c>
      <c r="G142" t="s">
        <v>56</v>
      </c>
      <c r="H142" t="s">
        <v>56</v>
      </c>
      <c r="I142" t="s">
        <v>56</v>
      </c>
      <c r="J142" t="s">
        <v>56</v>
      </c>
      <c r="K142">
        <v>90</v>
      </c>
      <c r="L142">
        <v>1</v>
      </c>
      <c r="M142" s="17" t="s">
        <v>78</v>
      </c>
      <c r="N142" t="s">
        <v>78</v>
      </c>
      <c r="O142" s="17">
        <v>42480</v>
      </c>
    </row>
    <row r="143" spans="1:24" ht="15" customHeight="1">
      <c r="A143">
        <v>0</v>
      </c>
      <c r="B143" t="s">
        <v>51</v>
      </c>
      <c r="C143" t="s">
        <v>46</v>
      </c>
      <c r="D143">
        <v>6</v>
      </c>
      <c r="E143" s="19" t="s">
        <v>52</v>
      </c>
      <c r="F143" s="19" t="s">
        <v>52</v>
      </c>
      <c r="G143" t="s">
        <v>56</v>
      </c>
      <c r="H143" t="s">
        <v>56</v>
      </c>
      <c r="I143" t="s">
        <v>56</v>
      </c>
      <c r="J143" t="s">
        <v>56</v>
      </c>
      <c r="K143">
        <v>5</v>
      </c>
      <c r="L143">
        <v>1</v>
      </c>
      <c r="M143" s="17" t="s">
        <v>78</v>
      </c>
      <c r="N143" t="s">
        <v>78</v>
      </c>
      <c r="O143" s="17">
        <v>42480</v>
      </c>
    </row>
    <row r="144" spans="1:24" ht="15" customHeight="1">
      <c r="A144">
        <v>0</v>
      </c>
      <c r="B144" t="s">
        <v>51</v>
      </c>
      <c r="C144" t="s">
        <v>47</v>
      </c>
      <c r="D144">
        <v>6</v>
      </c>
      <c r="E144" s="19" t="s">
        <v>52</v>
      </c>
      <c r="F144" s="19" t="s">
        <v>52</v>
      </c>
      <c r="G144" t="s">
        <v>56</v>
      </c>
      <c r="H144" t="s">
        <v>56</v>
      </c>
      <c r="I144" t="s">
        <v>56</v>
      </c>
      <c r="J144" t="s">
        <v>56</v>
      </c>
      <c r="K144">
        <v>15</v>
      </c>
      <c r="L144">
        <v>1</v>
      </c>
      <c r="M144" s="17" t="s">
        <v>78</v>
      </c>
      <c r="N144" t="s">
        <v>78</v>
      </c>
      <c r="O144" s="17">
        <v>42480</v>
      </c>
    </row>
    <row r="145" spans="1:15" ht="15" hidden="1" customHeight="1">
      <c r="A145">
        <v>0</v>
      </c>
      <c r="B145" t="s">
        <v>75</v>
      </c>
      <c r="C145" t="s">
        <v>46</v>
      </c>
      <c r="D145">
        <v>1</v>
      </c>
      <c r="E145" s="19" t="s">
        <v>56</v>
      </c>
      <c r="F145" s="19" t="s">
        <v>56</v>
      </c>
      <c r="G145" t="s">
        <v>56</v>
      </c>
      <c r="H145" t="s">
        <v>56</v>
      </c>
      <c r="I145" t="s">
        <v>56</v>
      </c>
      <c r="J145" t="s">
        <v>56</v>
      </c>
      <c r="K145">
        <v>12</v>
      </c>
      <c r="L145">
        <v>2</v>
      </c>
      <c r="M145" s="17" t="s">
        <v>78</v>
      </c>
      <c r="N145" t="s">
        <v>78</v>
      </c>
      <c r="O145" s="17">
        <v>42480</v>
      </c>
    </row>
    <row r="146" spans="1:15" hidden="1">
      <c r="A146">
        <v>0</v>
      </c>
      <c r="B146" t="s">
        <v>75</v>
      </c>
      <c r="C146" t="s">
        <v>34</v>
      </c>
      <c r="D146">
        <v>1</v>
      </c>
      <c r="E146" s="19" t="s">
        <v>56</v>
      </c>
      <c r="F146" s="19" t="s">
        <v>56</v>
      </c>
      <c r="G146" t="s">
        <v>56</v>
      </c>
      <c r="H146" t="s">
        <v>56</v>
      </c>
      <c r="I146" t="s">
        <v>56</v>
      </c>
      <c r="J146" t="s">
        <v>56</v>
      </c>
      <c r="K146">
        <v>30</v>
      </c>
      <c r="L146">
        <v>2</v>
      </c>
      <c r="M146" s="17" t="s">
        <v>78</v>
      </c>
      <c r="N146" t="s">
        <v>78</v>
      </c>
      <c r="O146" s="17">
        <v>42480</v>
      </c>
    </row>
    <row r="147" spans="1:15" ht="15" hidden="1" customHeight="1">
      <c r="A147">
        <v>0</v>
      </c>
      <c r="B147" t="s">
        <v>75</v>
      </c>
      <c r="C147" t="s">
        <v>47</v>
      </c>
      <c r="D147">
        <v>1</v>
      </c>
      <c r="E147" s="19" t="s">
        <v>56</v>
      </c>
      <c r="F147" s="19" t="s">
        <v>56</v>
      </c>
      <c r="G147" t="s">
        <v>56</v>
      </c>
      <c r="H147" t="s">
        <v>56</v>
      </c>
      <c r="I147" t="s">
        <v>56</v>
      </c>
      <c r="J147" t="s">
        <v>56</v>
      </c>
      <c r="K147">
        <v>65</v>
      </c>
      <c r="L147">
        <v>2</v>
      </c>
      <c r="M147" s="17" t="s">
        <v>78</v>
      </c>
      <c r="N147" t="s">
        <v>78</v>
      </c>
      <c r="O147" s="17">
        <v>42480</v>
      </c>
    </row>
    <row r="148" spans="1:15" hidden="1">
      <c r="A148">
        <v>0</v>
      </c>
      <c r="B148" t="s">
        <v>75</v>
      </c>
      <c r="C148" t="s">
        <v>34</v>
      </c>
      <c r="D148">
        <v>2</v>
      </c>
      <c r="E148" s="19" t="s">
        <v>56</v>
      </c>
      <c r="F148" s="19" t="s">
        <v>56</v>
      </c>
      <c r="G148" t="s">
        <v>56</v>
      </c>
      <c r="H148" t="s">
        <v>56</v>
      </c>
      <c r="I148" t="s">
        <v>56</v>
      </c>
      <c r="J148" t="s">
        <v>56</v>
      </c>
      <c r="K148">
        <v>32</v>
      </c>
      <c r="L148">
        <v>2</v>
      </c>
      <c r="M148" s="17" t="s">
        <v>78</v>
      </c>
      <c r="N148" t="s">
        <v>78</v>
      </c>
      <c r="O148" s="17">
        <v>42480</v>
      </c>
    </row>
    <row r="149" spans="1:15" hidden="1">
      <c r="A149">
        <v>0</v>
      </c>
      <c r="B149" t="s">
        <v>75</v>
      </c>
      <c r="C149" t="s">
        <v>34</v>
      </c>
      <c r="D149">
        <v>3</v>
      </c>
      <c r="E149" s="19" t="s">
        <v>56</v>
      </c>
      <c r="F149" s="19" t="s">
        <v>56</v>
      </c>
      <c r="G149" t="s">
        <v>56</v>
      </c>
      <c r="H149" t="s">
        <v>56</v>
      </c>
      <c r="I149" t="s">
        <v>56</v>
      </c>
      <c r="J149" t="s">
        <v>56</v>
      </c>
      <c r="K149">
        <v>30</v>
      </c>
      <c r="L149">
        <v>2</v>
      </c>
      <c r="M149" s="17" t="s">
        <v>78</v>
      </c>
      <c r="N149" t="s">
        <v>78</v>
      </c>
      <c r="O149" s="17">
        <v>42480</v>
      </c>
    </row>
    <row r="150" spans="1:15">
      <c r="A150">
        <v>0</v>
      </c>
      <c r="B150" t="s">
        <v>75</v>
      </c>
      <c r="C150" t="s">
        <v>34</v>
      </c>
      <c r="D150">
        <v>4</v>
      </c>
      <c r="E150" s="19" t="s">
        <v>56</v>
      </c>
      <c r="F150" s="19" t="s">
        <v>56</v>
      </c>
      <c r="G150" t="s">
        <v>56</v>
      </c>
      <c r="H150" t="s">
        <v>56</v>
      </c>
      <c r="I150" t="s">
        <v>56</v>
      </c>
      <c r="J150" t="s">
        <v>56</v>
      </c>
      <c r="K150">
        <v>73</v>
      </c>
      <c r="L150">
        <v>1</v>
      </c>
      <c r="M150" s="17" t="s">
        <v>78</v>
      </c>
      <c r="N150" t="s">
        <v>78</v>
      </c>
      <c r="O150" s="17">
        <v>42480</v>
      </c>
    </row>
    <row r="151" spans="1:15">
      <c r="A151">
        <v>0</v>
      </c>
      <c r="B151" t="s">
        <v>75</v>
      </c>
      <c r="C151" t="s">
        <v>34</v>
      </c>
      <c r="D151">
        <v>5</v>
      </c>
      <c r="E151" s="19" t="s">
        <v>56</v>
      </c>
      <c r="F151" s="19" t="s">
        <v>56</v>
      </c>
      <c r="G151" t="s">
        <v>56</v>
      </c>
      <c r="H151" t="s">
        <v>56</v>
      </c>
      <c r="I151" t="s">
        <v>56</v>
      </c>
      <c r="J151" t="s">
        <v>56</v>
      </c>
      <c r="K151">
        <v>91</v>
      </c>
      <c r="L151">
        <v>1</v>
      </c>
      <c r="M151" s="17" t="s">
        <v>78</v>
      </c>
      <c r="N151" t="s">
        <v>78</v>
      </c>
      <c r="O151" s="17">
        <v>42480</v>
      </c>
    </row>
    <row r="152" spans="1:15">
      <c r="A152">
        <v>0</v>
      </c>
      <c r="B152" t="s">
        <v>75</v>
      </c>
      <c r="C152" t="s">
        <v>34</v>
      </c>
      <c r="D152">
        <v>6</v>
      </c>
      <c r="E152" s="19" t="s">
        <v>56</v>
      </c>
      <c r="F152" s="19" t="s">
        <v>56</v>
      </c>
      <c r="G152" t="s">
        <v>56</v>
      </c>
      <c r="H152" t="s">
        <v>56</v>
      </c>
      <c r="I152" t="s">
        <v>56</v>
      </c>
      <c r="J152" t="s">
        <v>56</v>
      </c>
      <c r="K152">
        <v>82</v>
      </c>
      <c r="L152">
        <v>1</v>
      </c>
      <c r="M152" s="17" t="s">
        <v>78</v>
      </c>
      <c r="N152" t="s">
        <v>78</v>
      </c>
      <c r="O152" s="17">
        <v>42480</v>
      </c>
    </row>
    <row r="153" spans="1:15" ht="15" customHeight="1">
      <c r="A153">
        <v>0</v>
      </c>
      <c r="B153" t="s">
        <v>75</v>
      </c>
      <c r="C153" t="s">
        <v>47</v>
      </c>
      <c r="D153">
        <v>6</v>
      </c>
      <c r="E153" s="19" t="s">
        <v>56</v>
      </c>
      <c r="F153" s="19" t="s">
        <v>56</v>
      </c>
      <c r="G153" t="s">
        <v>56</v>
      </c>
      <c r="H153" t="s">
        <v>56</v>
      </c>
      <c r="I153" t="s">
        <v>56</v>
      </c>
      <c r="J153" t="s">
        <v>56</v>
      </c>
      <c r="K153">
        <v>68</v>
      </c>
      <c r="L153">
        <v>1</v>
      </c>
      <c r="M153" s="17" t="s">
        <v>78</v>
      </c>
      <c r="N153" t="s">
        <v>78</v>
      </c>
      <c r="O153" s="17">
        <v>42480</v>
      </c>
    </row>
    <row r="154" spans="1:15" ht="15" hidden="1" customHeight="1">
      <c r="A154">
        <v>0</v>
      </c>
      <c r="B154" t="s">
        <v>76</v>
      </c>
      <c r="C154" t="s">
        <v>46</v>
      </c>
      <c r="D154">
        <v>1</v>
      </c>
      <c r="E154" s="19" t="s">
        <v>52</v>
      </c>
      <c r="F154" s="19" t="s">
        <v>56</v>
      </c>
      <c r="G154" t="s">
        <v>56</v>
      </c>
      <c r="H154" t="s">
        <v>56</v>
      </c>
      <c r="I154" t="s">
        <v>56</v>
      </c>
      <c r="J154" t="s">
        <v>56</v>
      </c>
      <c r="K154">
        <v>98</v>
      </c>
      <c r="L154">
        <v>2</v>
      </c>
      <c r="M154" s="17" t="s">
        <v>78</v>
      </c>
      <c r="N154" t="s">
        <v>78</v>
      </c>
      <c r="O154" s="17">
        <v>42480</v>
      </c>
    </row>
    <row r="155" spans="1:15" ht="15" hidden="1" customHeight="1">
      <c r="A155">
        <v>0</v>
      </c>
      <c r="B155" t="s">
        <v>76</v>
      </c>
      <c r="C155" t="s">
        <v>34</v>
      </c>
      <c r="D155">
        <v>1</v>
      </c>
      <c r="E155" s="19" t="s">
        <v>52</v>
      </c>
      <c r="F155" s="19" t="s">
        <v>56</v>
      </c>
      <c r="G155" t="s">
        <v>56</v>
      </c>
      <c r="H155" t="s">
        <v>56</v>
      </c>
      <c r="I155" t="s">
        <v>56</v>
      </c>
      <c r="J155" t="s">
        <v>56</v>
      </c>
      <c r="K155">
        <v>23</v>
      </c>
      <c r="L155">
        <v>2</v>
      </c>
      <c r="M155" s="17" t="s">
        <v>78</v>
      </c>
      <c r="N155" t="s">
        <v>78</v>
      </c>
      <c r="O155" s="17">
        <v>42480</v>
      </c>
    </row>
    <row r="156" spans="1:15" ht="15" hidden="1" customHeight="1">
      <c r="A156">
        <v>0</v>
      </c>
      <c r="B156" t="s">
        <v>76</v>
      </c>
      <c r="C156" t="s">
        <v>46</v>
      </c>
      <c r="D156">
        <v>2</v>
      </c>
      <c r="E156" s="19" t="s">
        <v>52</v>
      </c>
      <c r="F156" s="19" t="s">
        <v>56</v>
      </c>
      <c r="G156" t="s">
        <v>56</v>
      </c>
      <c r="H156" t="s">
        <v>56</v>
      </c>
      <c r="I156" t="s">
        <v>56</v>
      </c>
      <c r="J156" t="s">
        <v>56</v>
      </c>
      <c r="K156">
        <v>11</v>
      </c>
      <c r="L156">
        <v>2</v>
      </c>
      <c r="M156" s="17" t="s">
        <v>78</v>
      </c>
      <c r="N156" t="s">
        <v>78</v>
      </c>
      <c r="O156" s="17">
        <v>42480</v>
      </c>
    </row>
    <row r="157" spans="1:15" ht="15" hidden="1" customHeight="1">
      <c r="A157">
        <v>0</v>
      </c>
      <c r="B157" t="s">
        <v>76</v>
      </c>
      <c r="C157" t="s">
        <v>34</v>
      </c>
      <c r="D157">
        <v>2</v>
      </c>
      <c r="E157" s="19" t="s">
        <v>52</v>
      </c>
      <c r="F157" s="19" t="s">
        <v>56</v>
      </c>
      <c r="G157" t="s">
        <v>56</v>
      </c>
      <c r="H157" t="s">
        <v>56</v>
      </c>
      <c r="I157" t="s">
        <v>56</v>
      </c>
      <c r="J157" t="s">
        <v>56</v>
      </c>
      <c r="K157">
        <v>8</v>
      </c>
      <c r="L157">
        <v>2</v>
      </c>
      <c r="M157" s="17" t="s">
        <v>78</v>
      </c>
      <c r="N157" t="s">
        <v>78</v>
      </c>
      <c r="O157" s="17">
        <v>42480</v>
      </c>
    </row>
    <row r="158" spans="1:15" ht="15" hidden="1" customHeight="1">
      <c r="A158">
        <v>0</v>
      </c>
      <c r="B158" t="s">
        <v>76</v>
      </c>
      <c r="C158" t="s">
        <v>47</v>
      </c>
      <c r="D158">
        <v>2</v>
      </c>
      <c r="E158" s="19" t="s">
        <v>52</v>
      </c>
      <c r="F158" s="19" t="s">
        <v>56</v>
      </c>
      <c r="G158" t="s">
        <v>56</v>
      </c>
      <c r="H158" t="s">
        <v>56</v>
      </c>
      <c r="I158" t="s">
        <v>56</v>
      </c>
      <c r="J158" t="s">
        <v>56</v>
      </c>
      <c r="K158">
        <v>18</v>
      </c>
      <c r="L158">
        <v>2</v>
      </c>
      <c r="M158" s="17" t="s">
        <v>78</v>
      </c>
      <c r="N158" t="s">
        <v>78</v>
      </c>
      <c r="O158" s="17">
        <v>42480</v>
      </c>
    </row>
    <row r="159" spans="1:15" ht="15" customHeight="1">
      <c r="A159">
        <v>0</v>
      </c>
      <c r="B159" t="s">
        <v>76</v>
      </c>
      <c r="C159" t="s">
        <v>34</v>
      </c>
      <c r="D159">
        <v>3</v>
      </c>
      <c r="E159" s="19" t="s">
        <v>78</v>
      </c>
      <c r="F159" s="19" t="s">
        <v>56</v>
      </c>
      <c r="G159" t="s">
        <v>56</v>
      </c>
      <c r="H159" t="s">
        <v>56</v>
      </c>
      <c r="I159" t="s">
        <v>56</v>
      </c>
      <c r="J159" t="s">
        <v>56</v>
      </c>
      <c r="K159">
        <v>10</v>
      </c>
      <c r="L159">
        <v>1</v>
      </c>
      <c r="M159" s="17" t="s">
        <v>78</v>
      </c>
      <c r="N159" t="s">
        <v>78</v>
      </c>
      <c r="O159" s="17">
        <v>42480</v>
      </c>
    </row>
    <row r="160" spans="1:15" ht="15" hidden="1" customHeight="1">
      <c r="A160" s="19">
        <v>0</v>
      </c>
      <c r="B160" s="19" t="s">
        <v>76</v>
      </c>
      <c r="C160" s="19" t="s">
        <v>34</v>
      </c>
      <c r="D160" s="19">
        <v>3</v>
      </c>
      <c r="E160" s="19" t="s">
        <v>52</v>
      </c>
      <c r="F160" s="19" t="s">
        <v>56</v>
      </c>
      <c r="G160" s="19" t="s">
        <v>56</v>
      </c>
      <c r="H160" s="19" t="s">
        <v>56</v>
      </c>
      <c r="I160" s="19" t="s">
        <v>56</v>
      </c>
      <c r="J160" s="19" t="s">
        <v>56</v>
      </c>
      <c r="K160" s="19">
        <v>15</v>
      </c>
      <c r="L160" s="19">
        <v>2</v>
      </c>
      <c r="M160" s="57" t="s">
        <v>78</v>
      </c>
      <c r="N160" s="19" t="s">
        <v>78</v>
      </c>
      <c r="O160" s="17">
        <v>42480</v>
      </c>
    </row>
    <row r="161" spans="1:15" ht="15" hidden="1" customHeight="1">
      <c r="A161">
        <v>0</v>
      </c>
      <c r="B161" t="s">
        <v>76</v>
      </c>
      <c r="C161" t="s">
        <v>47</v>
      </c>
      <c r="D161">
        <v>3</v>
      </c>
      <c r="E161" s="19" t="s">
        <v>52</v>
      </c>
      <c r="F161" s="19" t="s">
        <v>56</v>
      </c>
      <c r="G161" t="s">
        <v>56</v>
      </c>
      <c r="H161" t="s">
        <v>56</v>
      </c>
      <c r="I161" t="s">
        <v>56</v>
      </c>
      <c r="J161" t="s">
        <v>56</v>
      </c>
      <c r="K161">
        <v>25</v>
      </c>
      <c r="L161">
        <v>2</v>
      </c>
      <c r="M161" s="17" t="s">
        <v>78</v>
      </c>
      <c r="N161" t="s">
        <v>78</v>
      </c>
      <c r="O161" s="17">
        <v>42480</v>
      </c>
    </row>
    <row r="162" spans="1:15" ht="15" customHeight="1">
      <c r="A162">
        <v>0</v>
      </c>
      <c r="B162" t="s">
        <v>76</v>
      </c>
      <c r="C162" t="s">
        <v>34</v>
      </c>
      <c r="D162">
        <v>4</v>
      </c>
      <c r="E162" s="19" t="s">
        <v>52</v>
      </c>
      <c r="F162" s="19" t="s">
        <v>56</v>
      </c>
      <c r="G162" t="s">
        <v>56</v>
      </c>
      <c r="H162" t="s">
        <v>56</v>
      </c>
      <c r="I162" t="s">
        <v>56</v>
      </c>
      <c r="J162" t="s">
        <v>56</v>
      </c>
      <c r="K162">
        <v>8</v>
      </c>
      <c r="L162">
        <v>1</v>
      </c>
      <c r="M162" s="17" t="s">
        <v>78</v>
      </c>
      <c r="N162" t="s">
        <v>78</v>
      </c>
      <c r="O162" s="17">
        <v>42480</v>
      </c>
    </row>
    <row r="163" spans="1:15" ht="15" customHeight="1">
      <c r="A163">
        <v>0</v>
      </c>
      <c r="B163" t="s">
        <v>76</v>
      </c>
      <c r="C163" t="s">
        <v>34</v>
      </c>
      <c r="D163">
        <v>5</v>
      </c>
      <c r="E163" s="19" t="s">
        <v>52</v>
      </c>
      <c r="F163" s="19" t="s">
        <v>56</v>
      </c>
      <c r="G163" t="s">
        <v>56</v>
      </c>
      <c r="H163" t="s">
        <v>56</v>
      </c>
      <c r="I163" t="s">
        <v>56</v>
      </c>
      <c r="J163" t="s">
        <v>56</v>
      </c>
      <c r="K163">
        <v>28</v>
      </c>
      <c r="L163">
        <v>1</v>
      </c>
      <c r="M163" s="17" t="s">
        <v>78</v>
      </c>
      <c r="N163" t="s">
        <v>78</v>
      </c>
      <c r="O163" s="17">
        <v>42480</v>
      </c>
    </row>
    <row r="164" spans="1:15" ht="15" customHeight="1">
      <c r="A164">
        <v>0</v>
      </c>
      <c r="B164" t="s">
        <v>76</v>
      </c>
      <c r="C164" t="s">
        <v>46</v>
      </c>
      <c r="D164">
        <v>6</v>
      </c>
      <c r="E164" s="19" t="s">
        <v>52</v>
      </c>
      <c r="F164" s="19" t="s">
        <v>56</v>
      </c>
      <c r="G164" t="s">
        <v>56</v>
      </c>
      <c r="H164" t="s">
        <v>56</v>
      </c>
      <c r="I164" t="s">
        <v>56</v>
      </c>
      <c r="J164" t="s">
        <v>56</v>
      </c>
      <c r="K164">
        <v>10</v>
      </c>
      <c r="L164">
        <v>1</v>
      </c>
      <c r="M164" s="17" t="s">
        <v>78</v>
      </c>
      <c r="N164" t="s">
        <v>78</v>
      </c>
      <c r="O164" s="17">
        <v>42480</v>
      </c>
    </row>
    <row r="165" spans="1:15" ht="15" customHeight="1">
      <c r="A165" s="19">
        <v>0</v>
      </c>
      <c r="B165" s="19" t="s">
        <v>76</v>
      </c>
      <c r="C165" s="19" t="s">
        <v>34</v>
      </c>
      <c r="D165" s="19">
        <v>6</v>
      </c>
      <c r="E165" s="19" t="s">
        <v>52</v>
      </c>
      <c r="F165" s="19" t="s">
        <v>56</v>
      </c>
      <c r="G165" s="19" t="s">
        <v>56</v>
      </c>
      <c r="H165" s="19" t="s">
        <v>56</v>
      </c>
      <c r="I165" s="19" t="s">
        <v>56</v>
      </c>
      <c r="J165" s="19" t="s">
        <v>56</v>
      </c>
      <c r="K165" s="19">
        <v>45</v>
      </c>
      <c r="L165" s="19">
        <v>1</v>
      </c>
      <c r="M165" s="57" t="s">
        <v>78</v>
      </c>
      <c r="N165" s="19" t="s">
        <v>78</v>
      </c>
      <c r="O165" s="17">
        <v>42480</v>
      </c>
    </row>
    <row r="166" spans="1:15" ht="15" hidden="1" customHeight="1">
      <c r="A166">
        <v>0</v>
      </c>
      <c r="B166" t="s">
        <v>77</v>
      </c>
      <c r="C166" t="s">
        <v>46</v>
      </c>
      <c r="D166">
        <v>2</v>
      </c>
      <c r="E166" s="19" t="s">
        <v>56</v>
      </c>
      <c r="F166" s="19" t="s">
        <v>56</v>
      </c>
      <c r="G166" t="s">
        <v>56</v>
      </c>
      <c r="H166" t="s">
        <v>56</v>
      </c>
      <c r="I166" t="s">
        <v>56</v>
      </c>
      <c r="J166" t="s">
        <v>56</v>
      </c>
      <c r="K166">
        <v>5</v>
      </c>
      <c r="L166">
        <v>2</v>
      </c>
      <c r="M166" s="17" t="s">
        <v>78</v>
      </c>
      <c r="N166" t="s">
        <v>78</v>
      </c>
      <c r="O166" s="17">
        <v>42480</v>
      </c>
    </row>
    <row r="167" spans="1:15" ht="15" hidden="1" customHeight="1">
      <c r="A167">
        <v>0</v>
      </c>
      <c r="B167" t="s">
        <v>77</v>
      </c>
      <c r="C167" t="s">
        <v>46</v>
      </c>
      <c r="D167">
        <v>3</v>
      </c>
      <c r="E167" s="19" t="s">
        <v>56</v>
      </c>
      <c r="F167" s="19" t="s">
        <v>56</v>
      </c>
      <c r="G167" t="s">
        <v>56</v>
      </c>
      <c r="H167" t="s">
        <v>56</v>
      </c>
      <c r="I167" t="s">
        <v>56</v>
      </c>
      <c r="J167" t="s">
        <v>56</v>
      </c>
      <c r="K167">
        <v>1</v>
      </c>
      <c r="L167">
        <v>2</v>
      </c>
      <c r="M167" s="17" t="s">
        <v>78</v>
      </c>
      <c r="N167" t="s">
        <v>78</v>
      </c>
      <c r="O167" s="17">
        <v>42480</v>
      </c>
    </row>
    <row r="168" spans="1:15" ht="15" hidden="1" customHeight="1">
      <c r="A168">
        <v>0</v>
      </c>
      <c r="B168" t="s">
        <v>77</v>
      </c>
      <c r="C168" t="s">
        <v>34</v>
      </c>
      <c r="D168">
        <v>3</v>
      </c>
      <c r="E168" s="19" t="s">
        <v>56</v>
      </c>
      <c r="F168" s="19" t="s">
        <v>56</v>
      </c>
      <c r="G168" t="s">
        <v>56</v>
      </c>
      <c r="H168" t="s">
        <v>56</v>
      </c>
      <c r="I168" t="s">
        <v>56</v>
      </c>
      <c r="J168" t="s">
        <v>56</v>
      </c>
      <c r="K168">
        <v>21</v>
      </c>
      <c r="L168">
        <v>2</v>
      </c>
      <c r="M168" s="17" t="s">
        <v>78</v>
      </c>
      <c r="N168" t="s">
        <v>78</v>
      </c>
      <c r="O168" s="17">
        <v>42480</v>
      </c>
    </row>
    <row r="169" spans="1:15" ht="15" hidden="1" customHeight="1">
      <c r="A169">
        <v>0</v>
      </c>
      <c r="B169" t="s">
        <v>51</v>
      </c>
      <c r="C169" t="s">
        <v>34</v>
      </c>
      <c r="D169">
        <v>1</v>
      </c>
      <c r="E169" s="19" t="s">
        <v>52</v>
      </c>
      <c r="F169" s="19" t="s">
        <v>56</v>
      </c>
      <c r="G169" t="s">
        <v>56</v>
      </c>
      <c r="H169" t="s">
        <v>56</v>
      </c>
      <c r="I169" t="s">
        <v>56</v>
      </c>
      <c r="J169" t="s">
        <v>56</v>
      </c>
      <c r="K169">
        <v>25</v>
      </c>
      <c r="L169">
        <v>2</v>
      </c>
      <c r="M169" s="17" t="s">
        <v>78</v>
      </c>
      <c r="N169" t="s">
        <v>78</v>
      </c>
      <c r="O169" s="17">
        <v>42495</v>
      </c>
    </row>
    <row r="170" spans="1:15" ht="15" hidden="1" customHeight="1">
      <c r="A170">
        <v>0</v>
      </c>
      <c r="B170" t="s">
        <v>51</v>
      </c>
      <c r="C170" t="s">
        <v>47</v>
      </c>
      <c r="D170">
        <v>1</v>
      </c>
      <c r="E170" s="19" t="s">
        <v>52</v>
      </c>
      <c r="F170" s="19" t="s">
        <v>56</v>
      </c>
      <c r="G170" t="s">
        <v>56</v>
      </c>
      <c r="H170" t="s">
        <v>56</v>
      </c>
      <c r="I170" t="s">
        <v>56</v>
      </c>
      <c r="J170" t="s">
        <v>56</v>
      </c>
      <c r="K170">
        <v>35</v>
      </c>
      <c r="L170">
        <v>2</v>
      </c>
      <c r="M170" s="17" t="s">
        <v>78</v>
      </c>
      <c r="N170" t="s">
        <v>78</v>
      </c>
      <c r="O170" s="17">
        <v>42495</v>
      </c>
    </row>
    <row r="171" spans="1:15" ht="15" hidden="1" customHeight="1">
      <c r="A171">
        <v>0</v>
      </c>
      <c r="B171" t="s">
        <v>51</v>
      </c>
      <c r="C171" t="s">
        <v>46</v>
      </c>
      <c r="D171">
        <v>2</v>
      </c>
      <c r="E171" s="19" t="s">
        <v>52</v>
      </c>
      <c r="F171" s="19" t="s">
        <v>56</v>
      </c>
      <c r="G171" t="s">
        <v>56</v>
      </c>
      <c r="H171" t="s">
        <v>56</v>
      </c>
      <c r="I171" t="s">
        <v>56</v>
      </c>
      <c r="J171" t="s">
        <v>56</v>
      </c>
      <c r="K171">
        <v>30</v>
      </c>
      <c r="L171">
        <v>2</v>
      </c>
      <c r="M171" s="17" t="s">
        <v>78</v>
      </c>
      <c r="N171" t="s">
        <v>78</v>
      </c>
      <c r="O171" s="17">
        <v>42495</v>
      </c>
    </row>
    <row r="172" spans="1:15" ht="15" hidden="1" customHeight="1">
      <c r="A172">
        <v>0</v>
      </c>
      <c r="B172" t="s">
        <v>51</v>
      </c>
      <c r="C172" t="s">
        <v>46</v>
      </c>
      <c r="D172">
        <v>3</v>
      </c>
      <c r="E172" s="19" t="s">
        <v>52</v>
      </c>
      <c r="F172" s="19" t="s">
        <v>53</v>
      </c>
      <c r="G172" t="s">
        <v>56</v>
      </c>
      <c r="H172" t="s">
        <v>56</v>
      </c>
      <c r="I172" t="s">
        <v>56</v>
      </c>
      <c r="J172" t="s">
        <v>56</v>
      </c>
      <c r="K172">
        <v>25</v>
      </c>
      <c r="L172">
        <v>2</v>
      </c>
      <c r="M172" s="17" t="s">
        <v>78</v>
      </c>
      <c r="N172" t="s">
        <v>78</v>
      </c>
      <c r="O172" s="17">
        <v>42495</v>
      </c>
    </row>
    <row r="173" spans="1:15" ht="15" hidden="1" customHeight="1">
      <c r="A173">
        <v>0</v>
      </c>
      <c r="B173" t="s">
        <v>51</v>
      </c>
      <c r="C173" t="s">
        <v>34</v>
      </c>
      <c r="D173">
        <v>3</v>
      </c>
      <c r="E173" s="19" t="s">
        <v>52</v>
      </c>
      <c r="F173" s="19" t="s">
        <v>56</v>
      </c>
      <c r="G173" t="s">
        <v>56</v>
      </c>
      <c r="H173" t="s">
        <v>56</v>
      </c>
      <c r="I173" t="s">
        <v>56</v>
      </c>
      <c r="J173" t="s">
        <v>56</v>
      </c>
      <c r="K173">
        <v>15</v>
      </c>
      <c r="L173">
        <v>2</v>
      </c>
      <c r="M173" s="17" t="s">
        <v>78</v>
      </c>
      <c r="N173" t="s">
        <v>78</v>
      </c>
      <c r="O173" s="17">
        <v>42495</v>
      </c>
    </row>
    <row r="174" spans="1:15" ht="15" customHeight="1">
      <c r="A174">
        <v>0</v>
      </c>
      <c r="B174" t="s">
        <v>51</v>
      </c>
      <c r="C174" t="s">
        <v>46</v>
      </c>
      <c r="D174">
        <v>4</v>
      </c>
      <c r="E174" s="19" t="s">
        <v>52</v>
      </c>
      <c r="F174" s="19" t="s">
        <v>52</v>
      </c>
      <c r="G174" t="s">
        <v>56</v>
      </c>
      <c r="H174" t="s">
        <v>56</v>
      </c>
      <c r="I174" t="s">
        <v>56</v>
      </c>
      <c r="J174" t="s">
        <v>56</v>
      </c>
      <c r="K174">
        <v>20</v>
      </c>
      <c r="L174">
        <v>1</v>
      </c>
      <c r="M174" s="17" t="s">
        <v>78</v>
      </c>
      <c r="N174" t="s">
        <v>78</v>
      </c>
      <c r="O174" s="17">
        <v>42495</v>
      </c>
    </row>
    <row r="175" spans="1:15" ht="15" customHeight="1">
      <c r="A175">
        <v>0</v>
      </c>
      <c r="B175" t="s">
        <v>51</v>
      </c>
      <c r="C175" t="s">
        <v>34</v>
      </c>
      <c r="D175">
        <v>4</v>
      </c>
      <c r="E175" s="19" t="s">
        <v>52</v>
      </c>
      <c r="F175" s="19" t="s">
        <v>56</v>
      </c>
      <c r="G175" t="s">
        <v>56</v>
      </c>
      <c r="H175" t="s">
        <v>56</v>
      </c>
      <c r="I175" t="s">
        <v>56</v>
      </c>
      <c r="J175" t="s">
        <v>56</v>
      </c>
      <c r="K175">
        <v>37</v>
      </c>
      <c r="L175">
        <v>1</v>
      </c>
      <c r="M175" s="17" t="s">
        <v>78</v>
      </c>
      <c r="N175" t="s">
        <v>78</v>
      </c>
      <c r="O175" s="17">
        <v>42495</v>
      </c>
    </row>
    <row r="176" spans="1:15" ht="15" customHeight="1">
      <c r="A176">
        <v>0</v>
      </c>
      <c r="B176" t="s">
        <v>51</v>
      </c>
      <c r="C176" t="s">
        <v>47</v>
      </c>
      <c r="D176">
        <v>4</v>
      </c>
      <c r="E176" s="19" t="s">
        <v>52</v>
      </c>
      <c r="F176" s="19" t="s">
        <v>52</v>
      </c>
      <c r="G176" t="s">
        <v>56</v>
      </c>
      <c r="H176" t="s">
        <v>56</v>
      </c>
      <c r="I176" t="s">
        <v>56</v>
      </c>
      <c r="J176" t="s">
        <v>56</v>
      </c>
      <c r="K176">
        <v>23</v>
      </c>
      <c r="L176">
        <v>1</v>
      </c>
      <c r="M176" s="17" t="s">
        <v>78</v>
      </c>
      <c r="N176" t="s">
        <v>78</v>
      </c>
      <c r="O176" s="17">
        <v>42495</v>
      </c>
    </row>
    <row r="177" spans="1:15" ht="15" customHeight="1">
      <c r="A177">
        <v>0</v>
      </c>
      <c r="B177" t="s">
        <v>51</v>
      </c>
      <c r="C177" t="s">
        <v>46</v>
      </c>
      <c r="D177">
        <v>5</v>
      </c>
      <c r="E177" s="19" t="s">
        <v>52</v>
      </c>
      <c r="F177" s="19" t="s">
        <v>52</v>
      </c>
      <c r="G177" t="s">
        <v>56</v>
      </c>
      <c r="H177" t="s">
        <v>56</v>
      </c>
      <c r="I177" t="s">
        <v>56</v>
      </c>
      <c r="J177" t="s">
        <v>56</v>
      </c>
      <c r="K177">
        <v>33</v>
      </c>
      <c r="L177">
        <v>1</v>
      </c>
      <c r="M177" s="17" t="s">
        <v>78</v>
      </c>
      <c r="N177" t="s">
        <v>78</v>
      </c>
      <c r="O177" s="17">
        <v>42495</v>
      </c>
    </row>
    <row r="178" spans="1:15" ht="15" customHeight="1">
      <c r="A178">
        <v>0</v>
      </c>
      <c r="B178" t="s">
        <v>51</v>
      </c>
      <c r="C178" t="s">
        <v>34</v>
      </c>
      <c r="D178">
        <v>5</v>
      </c>
      <c r="E178" s="19" t="s">
        <v>52</v>
      </c>
      <c r="F178" s="19" t="s">
        <v>52</v>
      </c>
      <c r="G178" t="s">
        <v>56</v>
      </c>
      <c r="H178" t="s">
        <v>56</v>
      </c>
      <c r="I178" t="s">
        <v>56</v>
      </c>
      <c r="J178" t="s">
        <v>56</v>
      </c>
      <c r="K178">
        <v>83</v>
      </c>
      <c r="L178">
        <v>1</v>
      </c>
      <c r="M178" s="17" t="s">
        <v>78</v>
      </c>
      <c r="N178" t="s">
        <v>78</v>
      </c>
      <c r="O178" s="17">
        <v>42495</v>
      </c>
    </row>
    <row r="179" spans="1:15" ht="15" customHeight="1">
      <c r="A179">
        <v>0</v>
      </c>
      <c r="B179" t="s">
        <v>51</v>
      </c>
      <c r="C179" t="s">
        <v>46</v>
      </c>
      <c r="D179">
        <v>6</v>
      </c>
      <c r="E179" s="19" t="s">
        <v>52</v>
      </c>
      <c r="F179" s="19" t="s">
        <v>52</v>
      </c>
      <c r="G179" t="s">
        <v>56</v>
      </c>
      <c r="H179" t="s">
        <v>56</v>
      </c>
      <c r="I179" t="s">
        <v>56</v>
      </c>
      <c r="J179" t="s">
        <v>56</v>
      </c>
      <c r="K179">
        <v>5</v>
      </c>
      <c r="L179">
        <v>1</v>
      </c>
      <c r="M179" s="17" t="s">
        <v>78</v>
      </c>
      <c r="N179" t="s">
        <v>78</v>
      </c>
      <c r="O179" s="17">
        <v>42495</v>
      </c>
    </row>
    <row r="180" spans="1:15" ht="15" customHeight="1">
      <c r="A180">
        <v>0</v>
      </c>
      <c r="B180" t="s">
        <v>51</v>
      </c>
      <c r="C180" t="s">
        <v>47</v>
      </c>
      <c r="D180">
        <v>6</v>
      </c>
      <c r="E180" s="19" t="s">
        <v>52</v>
      </c>
      <c r="F180" s="19" t="s">
        <v>52</v>
      </c>
      <c r="G180" t="s">
        <v>56</v>
      </c>
      <c r="H180" t="s">
        <v>56</v>
      </c>
      <c r="I180" t="s">
        <v>56</v>
      </c>
      <c r="J180" t="s">
        <v>56</v>
      </c>
      <c r="K180">
        <v>11</v>
      </c>
      <c r="L180">
        <v>1</v>
      </c>
      <c r="M180" s="17" t="s">
        <v>78</v>
      </c>
      <c r="N180" t="s">
        <v>78</v>
      </c>
      <c r="O180" s="17">
        <v>42495</v>
      </c>
    </row>
    <row r="181" spans="1:15" ht="15" hidden="1" customHeight="1">
      <c r="A181">
        <v>0</v>
      </c>
      <c r="B181" t="s">
        <v>75</v>
      </c>
      <c r="C181" t="s">
        <v>46</v>
      </c>
      <c r="D181">
        <v>1</v>
      </c>
      <c r="E181" s="19" t="s">
        <v>56</v>
      </c>
      <c r="F181" s="19" t="s">
        <v>56</v>
      </c>
      <c r="G181" t="s">
        <v>56</v>
      </c>
      <c r="H181" t="s">
        <v>56</v>
      </c>
      <c r="I181" t="s">
        <v>56</v>
      </c>
      <c r="J181" t="s">
        <v>56</v>
      </c>
      <c r="K181">
        <v>15</v>
      </c>
      <c r="L181">
        <v>2</v>
      </c>
      <c r="M181" s="17" t="s">
        <v>78</v>
      </c>
      <c r="N181" t="s">
        <v>78</v>
      </c>
      <c r="O181" s="17">
        <v>42495</v>
      </c>
    </row>
    <row r="182" spans="1:15" hidden="1">
      <c r="A182">
        <v>0</v>
      </c>
      <c r="B182" t="s">
        <v>75</v>
      </c>
      <c r="C182" t="s">
        <v>34</v>
      </c>
      <c r="D182">
        <v>1</v>
      </c>
      <c r="E182" s="19" t="s">
        <v>56</v>
      </c>
      <c r="F182" s="19" t="s">
        <v>56</v>
      </c>
      <c r="G182" t="s">
        <v>56</v>
      </c>
      <c r="H182" t="s">
        <v>56</v>
      </c>
      <c r="I182" t="s">
        <v>56</v>
      </c>
      <c r="J182" t="s">
        <v>56</v>
      </c>
      <c r="K182">
        <v>37</v>
      </c>
      <c r="L182">
        <v>2</v>
      </c>
      <c r="M182" s="17" t="s">
        <v>78</v>
      </c>
      <c r="N182" t="s">
        <v>78</v>
      </c>
      <c r="O182" s="17">
        <v>42495</v>
      </c>
    </row>
    <row r="183" spans="1:15" ht="15" hidden="1" customHeight="1">
      <c r="A183">
        <v>0</v>
      </c>
      <c r="B183" t="s">
        <v>75</v>
      </c>
      <c r="C183" t="s">
        <v>47</v>
      </c>
      <c r="D183">
        <v>1</v>
      </c>
      <c r="E183" s="19" t="s">
        <v>56</v>
      </c>
      <c r="F183" s="19" t="s">
        <v>56</v>
      </c>
      <c r="G183" t="s">
        <v>56</v>
      </c>
      <c r="H183" t="s">
        <v>56</v>
      </c>
      <c r="I183" t="s">
        <v>56</v>
      </c>
      <c r="J183" t="s">
        <v>56</v>
      </c>
      <c r="K183">
        <v>25</v>
      </c>
      <c r="L183">
        <v>2</v>
      </c>
      <c r="M183" s="17" t="s">
        <v>78</v>
      </c>
      <c r="N183" t="s">
        <v>78</v>
      </c>
      <c r="O183" s="17">
        <v>42495</v>
      </c>
    </row>
    <row r="184" spans="1:15" hidden="1">
      <c r="A184">
        <v>0</v>
      </c>
      <c r="B184" t="s">
        <v>75</v>
      </c>
      <c r="C184" t="s">
        <v>34</v>
      </c>
      <c r="D184">
        <v>2</v>
      </c>
      <c r="E184" s="19" t="s">
        <v>56</v>
      </c>
      <c r="F184" s="19" t="s">
        <v>56</v>
      </c>
      <c r="G184" t="s">
        <v>56</v>
      </c>
      <c r="H184" t="s">
        <v>56</v>
      </c>
      <c r="I184" t="s">
        <v>56</v>
      </c>
      <c r="J184" t="s">
        <v>56</v>
      </c>
      <c r="K184">
        <v>31</v>
      </c>
      <c r="L184">
        <v>2</v>
      </c>
      <c r="M184" s="17" t="s">
        <v>78</v>
      </c>
      <c r="N184" t="s">
        <v>78</v>
      </c>
      <c r="O184" s="17">
        <v>42495</v>
      </c>
    </row>
    <row r="185" spans="1:15" ht="15" hidden="1" customHeight="1">
      <c r="A185">
        <v>0</v>
      </c>
      <c r="B185" t="s">
        <v>75</v>
      </c>
      <c r="C185" t="s">
        <v>46</v>
      </c>
      <c r="D185">
        <v>3</v>
      </c>
      <c r="E185" s="19" t="s">
        <v>56</v>
      </c>
      <c r="F185" s="19" t="s">
        <v>56</v>
      </c>
      <c r="G185" t="s">
        <v>56</v>
      </c>
      <c r="H185" t="s">
        <v>56</v>
      </c>
      <c r="I185" t="s">
        <v>56</v>
      </c>
      <c r="J185" t="s">
        <v>56</v>
      </c>
      <c r="K185">
        <v>95</v>
      </c>
      <c r="L185">
        <v>2</v>
      </c>
      <c r="M185" s="17" t="s">
        <v>78</v>
      </c>
      <c r="N185" t="s">
        <v>78</v>
      </c>
      <c r="O185" s="17">
        <v>42495</v>
      </c>
    </row>
    <row r="186" spans="1:15" hidden="1">
      <c r="A186">
        <v>0</v>
      </c>
      <c r="B186" t="s">
        <v>75</v>
      </c>
      <c r="C186" t="s">
        <v>34</v>
      </c>
      <c r="D186">
        <v>3</v>
      </c>
      <c r="E186" s="19" t="s">
        <v>56</v>
      </c>
      <c r="F186" s="19" t="s">
        <v>56</v>
      </c>
      <c r="G186" t="s">
        <v>56</v>
      </c>
      <c r="H186" t="s">
        <v>56</v>
      </c>
      <c r="I186" t="s">
        <v>56</v>
      </c>
      <c r="J186" t="s">
        <v>56</v>
      </c>
      <c r="K186">
        <v>22</v>
      </c>
      <c r="L186">
        <v>2</v>
      </c>
      <c r="M186" s="17" t="s">
        <v>78</v>
      </c>
      <c r="N186" t="s">
        <v>78</v>
      </c>
      <c r="O186" s="17">
        <v>42495</v>
      </c>
    </row>
    <row r="187" spans="1:15">
      <c r="A187">
        <v>0</v>
      </c>
      <c r="B187" t="s">
        <v>75</v>
      </c>
      <c r="C187" t="s">
        <v>34</v>
      </c>
      <c r="D187">
        <v>4</v>
      </c>
      <c r="E187" s="19" t="s">
        <v>56</v>
      </c>
      <c r="F187" s="19" t="s">
        <v>56</v>
      </c>
      <c r="G187" t="s">
        <v>56</v>
      </c>
      <c r="H187" t="s">
        <v>56</v>
      </c>
      <c r="I187" t="s">
        <v>56</v>
      </c>
      <c r="J187" t="s">
        <v>56</v>
      </c>
      <c r="K187">
        <v>25</v>
      </c>
      <c r="L187">
        <v>1</v>
      </c>
      <c r="M187" s="17" t="s">
        <v>78</v>
      </c>
      <c r="N187" t="s">
        <v>78</v>
      </c>
      <c r="O187" s="17">
        <v>42495</v>
      </c>
    </row>
    <row r="188" spans="1:15">
      <c r="A188">
        <v>0</v>
      </c>
      <c r="B188" t="s">
        <v>75</v>
      </c>
      <c r="C188" t="s">
        <v>34</v>
      </c>
      <c r="D188">
        <v>5</v>
      </c>
      <c r="E188" s="19" t="s">
        <v>56</v>
      </c>
      <c r="F188" s="19" t="s">
        <v>56</v>
      </c>
      <c r="G188" t="s">
        <v>56</v>
      </c>
      <c r="H188" t="s">
        <v>56</v>
      </c>
      <c r="I188" t="s">
        <v>56</v>
      </c>
      <c r="J188" t="s">
        <v>56</v>
      </c>
      <c r="K188">
        <v>75</v>
      </c>
      <c r="L188">
        <v>1</v>
      </c>
      <c r="M188" s="17" t="s">
        <v>78</v>
      </c>
      <c r="N188" t="s">
        <v>78</v>
      </c>
      <c r="O188" s="17">
        <v>42495</v>
      </c>
    </row>
    <row r="189" spans="1:15" ht="15" customHeight="1">
      <c r="A189">
        <v>0</v>
      </c>
      <c r="B189" t="s">
        <v>75</v>
      </c>
      <c r="C189" t="s">
        <v>46</v>
      </c>
      <c r="D189">
        <v>6</v>
      </c>
      <c r="E189" s="19" t="s">
        <v>56</v>
      </c>
      <c r="F189" s="19" t="s">
        <v>56</v>
      </c>
      <c r="G189" t="s">
        <v>56</v>
      </c>
      <c r="H189" t="s">
        <v>56</v>
      </c>
      <c r="I189" t="s">
        <v>56</v>
      </c>
      <c r="J189" t="s">
        <v>56</v>
      </c>
      <c r="K189">
        <v>33</v>
      </c>
      <c r="L189">
        <v>1</v>
      </c>
      <c r="M189" s="17" t="s">
        <v>78</v>
      </c>
      <c r="N189" t="s">
        <v>78</v>
      </c>
      <c r="O189" s="17">
        <v>42495</v>
      </c>
    </row>
    <row r="190" spans="1:15">
      <c r="A190">
        <v>0</v>
      </c>
      <c r="B190" t="s">
        <v>75</v>
      </c>
      <c r="C190" t="s">
        <v>34</v>
      </c>
      <c r="D190">
        <v>6</v>
      </c>
      <c r="E190" s="19" t="s">
        <v>56</v>
      </c>
      <c r="F190" s="19" t="s">
        <v>56</v>
      </c>
      <c r="G190" t="s">
        <v>56</v>
      </c>
      <c r="H190" t="s">
        <v>56</v>
      </c>
      <c r="I190" t="s">
        <v>56</v>
      </c>
      <c r="J190" t="s">
        <v>56</v>
      </c>
      <c r="K190">
        <v>82</v>
      </c>
      <c r="L190">
        <v>1</v>
      </c>
      <c r="M190" s="17" t="s">
        <v>78</v>
      </c>
      <c r="N190" t="s">
        <v>78</v>
      </c>
      <c r="O190" s="17">
        <v>42495</v>
      </c>
    </row>
    <row r="191" spans="1:15" ht="15" customHeight="1">
      <c r="A191">
        <v>0</v>
      </c>
      <c r="B191" t="s">
        <v>75</v>
      </c>
      <c r="C191" t="s">
        <v>47</v>
      </c>
      <c r="D191">
        <v>6</v>
      </c>
      <c r="E191" s="19" t="s">
        <v>56</v>
      </c>
      <c r="F191" s="19" t="s">
        <v>56</v>
      </c>
      <c r="G191" t="s">
        <v>56</v>
      </c>
      <c r="H191" t="s">
        <v>56</v>
      </c>
      <c r="I191" t="s">
        <v>56</v>
      </c>
      <c r="J191" t="s">
        <v>56</v>
      </c>
      <c r="K191">
        <v>77</v>
      </c>
      <c r="L191">
        <v>1</v>
      </c>
      <c r="M191" s="17" t="s">
        <v>78</v>
      </c>
      <c r="N191" t="s">
        <v>78</v>
      </c>
      <c r="O191" s="17">
        <v>42495</v>
      </c>
    </row>
    <row r="192" spans="1:15" ht="15" hidden="1" customHeight="1">
      <c r="A192">
        <v>0</v>
      </c>
      <c r="B192" t="s">
        <v>76</v>
      </c>
      <c r="C192" t="s">
        <v>46</v>
      </c>
      <c r="D192">
        <v>1</v>
      </c>
      <c r="E192" s="19" t="s">
        <v>52</v>
      </c>
      <c r="F192" s="19" t="s">
        <v>56</v>
      </c>
      <c r="G192" t="s">
        <v>56</v>
      </c>
      <c r="H192" t="s">
        <v>56</v>
      </c>
      <c r="I192" t="s">
        <v>56</v>
      </c>
      <c r="J192" t="s">
        <v>56</v>
      </c>
      <c r="K192">
        <v>98</v>
      </c>
      <c r="L192">
        <v>2</v>
      </c>
      <c r="M192" s="17" t="s">
        <v>78</v>
      </c>
      <c r="N192" t="s">
        <v>78</v>
      </c>
      <c r="O192" s="17">
        <v>42495</v>
      </c>
    </row>
    <row r="193" spans="1:15" ht="15" hidden="1" customHeight="1">
      <c r="A193">
        <v>0</v>
      </c>
      <c r="B193" t="s">
        <v>76</v>
      </c>
      <c r="C193" t="s">
        <v>34</v>
      </c>
      <c r="D193">
        <v>1</v>
      </c>
      <c r="E193" s="19" t="s">
        <v>52</v>
      </c>
      <c r="F193" s="19" t="s">
        <v>56</v>
      </c>
      <c r="G193" t="s">
        <v>56</v>
      </c>
      <c r="H193" t="s">
        <v>56</v>
      </c>
      <c r="I193" t="s">
        <v>56</v>
      </c>
      <c r="J193" t="s">
        <v>56</v>
      </c>
      <c r="K193">
        <v>45</v>
      </c>
      <c r="L193">
        <v>2</v>
      </c>
      <c r="M193" s="17" t="s">
        <v>78</v>
      </c>
      <c r="N193" t="s">
        <v>78</v>
      </c>
      <c r="O193" s="17">
        <v>42495</v>
      </c>
    </row>
    <row r="194" spans="1:15" ht="15" hidden="1" customHeight="1">
      <c r="A194">
        <v>0</v>
      </c>
      <c r="B194" t="s">
        <v>76</v>
      </c>
      <c r="C194" t="s">
        <v>47</v>
      </c>
      <c r="D194">
        <v>1</v>
      </c>
      <c r="E194" s="19" t="s">
        <v>52</v>
      </c>
      <c r="F194" s="19" t="s">
        <v>56</v>
      </c>
      <c r="G194" t="s">
        <v>56</v>
      </c>
      <c r="H194" t="s">
        <v>56</v>
      </c>
      <c r="I194" t="s">
        <v>56</v>
      </c>
      <c r="J194" t="s">
        <v>56</v>
      </c>
      <c r="K194">
        <v>30</v>
      </c>
      <c r="L194">
        <v>2</v>
      </c>
      <c r="M194" s="17" t="s">
        <v>78</v>
      </c>
      <c r="N194" t="s">
        <v>78</v>
      </c>
      <c r="O194" s="17">
        <v>42495</v>
      </c>
    </row>
    <row r="195" spans="1:15" ht="15" hidden="1" customHeight="1">
      <c r="A195">
        <v>0</v>
      </c>
      <c r="B195" t="s">
        <v>76</v>
      </c>
      <c r="C195" t="s">
        <v>46</v>
      </c>
      <c r="D195">
        <v>2</v>
      </c>
      <c r="E195" s="19" t="s">
        <v>52</v>
      </c>
      <c r="F195" s="19" t="s">
        <v>56</v>
      </c>
      <c r="G195" t="s">
        <v>56</v>
      </c>
      <c r="H195" t="s">
        <v>56</v>
      </c>
      <c r="I195" t="s">
        <v>56</v>
      </c>
      <c r="J195" t="s">
        <v>56</v>
      </c>
      <c r="K195">
        <v>18</v>
      </c>
      <c r="L195">
        <v>2</v>
      </c>
      <c r="M195" s="17" t="s">
        <v>78</v>
      </c>
      <c r="N195" t="s">
        <v>78</v>
      </c>
      <c r="O195" s="17">
        <v>42495</v>
      </c>
    </row>
    <row r="196" spans="1:15" ht="15" customHeight="1">
      <c r="A196">
        <v>0</v>
      </c>
      <c r="B196" t="s">
        <v>76</v>
      </c>
      <c r="C196" t="s">
        <v>34</v>
      </c>
      <c r="D196">
        <v>2</v>
      </c>
      <c r="E196" s="19" t="s">
        <v>78</v>
      </c>
      <c r="F196" s="19" t="s">
        <v>52</v>
      </c>
      <c r="G196" t="s">
        <v>56</v>
      </c>
      <c r="H196" t="s">
        <v>56</v>
      </c>
      <c r="I196" t="s">
        <v>56</v>
      </c>
      <c r="J196" t="s">
        <v>56</v>
      </c>
      <c r="K196">
        <v>7</v>
      </c>
      <c r="L196">
        <v>1</v>
      </c>
      <c r="M196" s="17" t="s">
        <v>78</v>
      </c>
      <c r="N196" t="s">
        <v>78</v>
      </c>
      <c r="O196" s="17">
        <v>42495</v>
      </c>
    </row>
    <row r="197" spans="1:15" ht="15" hidden="1" customHeight="1">
      <c r="A197">
        <v>0</v>
      </c>
      <c r="B197" t="s">
        <v>76</v>
      </c>
      <c r="C197" t="s">
        <v>34</v>
      </c>
      <c r="D197">
        <v>2</v>
      </c>
      <c r="E197" s="19" t="s">
        <v>52</v>
      </c>
      <c r="F197" s="19" t="s">
        <v>56</v>
      </c>
      <c r="G197" t="s">
        <v>56</v>
      </c>
      <c r="H197" t="s">
        <v>56</v>
      </c>
      <c r="I197" t="s">
        <v>56</v>
      </c>
      <c r="J197" t="s">
        <v>56</v>
      </c>
      <c r="K197">
        <v>10</v>
      </c>
      <c r="L197">
        <v>2</v>
      </c>
      <c r="M197" s="17" t="s">
        <v>78</v>
      </c>
      <c r="N197" t="s">
        <v>78</v>
      </c>
      <c r="O197" s="17">
        <v>42495</v>
      </c>
    </row>
    <row r="198" spans="1:15" ht="15" hidden="1" customHeight="1">
      <c r="A198">
        <v>0</v>
      </c>
      <c r="B198" t="s">
        <v>76</v>
      </c>
      <c r="C198" t="s">
        <v>47</v>
      </c>
      <c r="D198">
        <v>2</v>
      </c>
      <c r="E198" s="19" t="s">
        <v>52</v>
      </c>
      <c r="F198" s="19" t="s">
        <v>56</v>
      </c>
      <c r="G198" t="s">
        <v>56</v>
      </c>
      <c r="H198" t="s">
        <v>56</v>
      </c>
      <c r="I198" t="s">
        <v>56</v>
      </c>
      <c r="J198" t="s">
        <v>56</v>
      </c>
      <c r="K198">
        <v>11</v>
      </c>
      <c r="L198">
        <v>2</v>
      </c>
      <c r="M198" s="17" t="s">
        <v>78</v>
      </c>
      <c r="N198" t="s">
        <v>78</v>
      </c>
      <c r="O198" s="17">
        <v>42495</v>
      </c>
    </row>
    <row r="199" spans="1:15" ht="15" customHeight="1">
      <c r="A199">
        <v>0</v>
      </c>
      <c r="B199" t="s">
        <v>76</v>
      </c>
      <c r="C199" t="s">
        <v>46</v>
      </c>
      <c r="D199">
        <v>3</v>
      </c>
      <c r="E199" s="19" t="s">
        <v>78</v>
      </c>
      <c r="F199" s="19" t="s">
        <v>56</v>
      </c>
      <c r="G199" t="s">
        <v>56</v>
      </c>
      <c r="H199" t="s">
        <v>56</v>
      </c>
      <c r="I199" t="s">
        <v>56</v>
      </c>
      <c r="J199" t="s">
        <v>56</v>
      </c>
      <c r="K199">
        <v>8</v>
      </c>
      <c r="L199">
        <v>1</v>
      </c>
      <c r="M199" s="17" t="s">
        <v>78</v>
      </c>
      <c r="N199" t="s">
        <v>78</v>
      </c>
      <c r="O199" s="17">
        <v>42495</v>
      </c>
    </row>
    <row r="200" spans="1:15" ht="15" hidden="1" customHeight="1">
      <c r="A200">
        <v>0</v>
      </c>
      <c r="B200" t="s">
        <v>76</v>
      </c>
      <c r="C200" t="s">
        <v>46</v>
      </c>
      <c r="D200">
        <v>3</v>
      </c>
      <c r="E200" s="19" t="s">
        <v>52</v>
      </c>
      <c r="F200" s="19" t="s">
        <v>56</v>
      </c>
      <c r="G200" t="s">
        <v>56</v>
      </c>
      <c r="H200" t="s">
        <v>56</v>
      </c>
      <c r="I200" t="s">
        <v>56</v>
      </c>
      <c r="J200" t="s">
        <v>56</v>
      </c>
      <c r="K200">
        <v>35</v>
      </c>
      <c r="L200">
        <v>2</v>
      </c>
      <c r="M200" s="17" t="s">
        <v>78</v>
      </c>
      <c r="N200" t="s">
        <v>78</v>
      </c>
      <c r="O200" s="17">
        <v>42495</v>
      </c>
    </row>
    <row r="201" spans="1:15" ht="15" customHeight="1">
      <c r="A201">
        <v>0</v>
      </c>
      <c r="B201" t="s">
        <v>76</v>
      </c>
      <c r="C201" t="s">
        <v>34</v>
      </c>
      <c r="D201">
        <v>3</v>
      </c>
      <c r="E201" s="19" t="s">
        <v>78</v>
      </c>
      <c r="F201" s="19" t="s">
        <v>56</v>
      </c>
      <c r="G201" t="s">
        <v>56</v>
      </c>
      <c r="H201" t="s">
        <v>56</v>
      </c>
      <c r="I201" t="s">
        <v>56</v>
      </c>
      <c r="J201" t="s">
        <v>56</v>
      </c>
      <c r="K201">
        <v>15</v>
      </c>
      <c r="L201">
        <v>1</v>
      </c>
      <c r="M201" s="17" t="s">
        <v>78</v>
      </c>
      <c r="N201" t="s">
        <v>78</v>
      </c>
      <c r="O201" s="17">
        <v>42495</v>
      </c>
    </row>
    <row r="202" spans="1:15" ht="15" hidden="1" customHeight="1">
      <c r="A202" s="19">
        <v>0</v>
      </c>
      <c r="B202" s="19" t="s">
        <v>76</v>
      </c>
      <c r="C202" s="19" t="s">
        <v>34</v>
      </c>
      <c r="D202" s="19">
        <v>3</v>
      </c>
      <c r="E202" s="19" t="s">
        <v>52</v>
      </c>
      <c r="F202" s="19" t="s">
        <v>56</v>
      </c>
      <c r="G202" s="19" t="s">
        <v>56</v>
      </c>
      <c r="H202" s="19" t="s">
        <v>56</v>
      </c>
      <c r="I202" s="19" t="s">
        <v>56</v>
      </c>
      <c r="J202" s="19" t="s">
        <v>56</v>
      </c>
      <c r="K202" s="19">
        <v>25</v>
      </c>
      <c r="L202" s="19">
        <v>2</v>
      </c>
      <c r="M202" s="57" t="s">
        <v>78</v>
      </c>
      <c r="N202" s="19" t="s">
        <v>78</v>
      </c>
      <c r="O202" s="17">
        <v>42495</v>
      </c>
    </row>
    <row r="203" spans="1:15" ht="15" customHeight="1">
      <c r="A203">
        <v>0</v>
      </c>
      <c r="B203" t="s">
        <v>76</v>
      </c>
      <c r="C203" t="s">
        <v>47</v>
      </c>
      <c r="D203">
        <v>3</v>
      </c>
      <c r="E203" s="19" t="s">
        <v>78</v>
      </c>
      <c r="F203" s="19" t="s">
        <v>56</v>
      </c>
      <c r="G203" t="s">
        <v>56</v>
      </c>
      <c r="H203" t="s">
        <v>56</v>
      </c>
      <c r="I203" t="s">
        <v>56</v>
      </c>
      <c r="J203" t="s">
        <v>56</v>
      </c>
      <c r="K203">
        <v>65</v>
      </c>
      <c r="L203">
        <v>1</v>
      </c>
      <c r="M203" s="17" t="s">
        <v>78</v>
      </c>
      <c r="N203" t="s">
        <v>78</v>
      </c>
      <c r="O203" s="17">
        <v>42495</v>
      </c>
    </row>
    <row r="204" spans="1:15" ht="15" hidden="1" customHeight="1">
      <c r="A204">
        <v>0</v>
      </c>
      <c r="B204" t="s">
        <v>76</v>
      </c>
      <c r="C204" t="s">
        <v>47</v>
      </c>
      <c r="D204">
        <v>3</v>
      </c>
      <c r="E204" s="19" t="s">
        <v>52</v>
      </c>
      <c r="F204" s="19" t="s">
        <v>56</v>
      </c>
      <c r="G204" t="s">
        <v>56</v>
      </c>
      <c r="H204" t="s">
        <v>56</v>
      </c>
      <c r="I204" t="s">
        <v>56</v>
      </c>
      <c r="J204" t="s">
        <v>56</v>
      </c>
      <c r="K204">
        <v>15</v>
      </c>
      <c r="L204">
        <v>2</v>
      </c>
      <c r="M204" s="17" t="s">
        <v>78</v>
      </c>
      <c r="N204" t="s">
        <v>78</v>
      </c>
      <c r="O204" s="17">
        <v>42495</v>
      </c>
    </row>
    <row r="205" spans="1:15" ht="15" customHeight="1">
      <c r="A205">
        <v>0</v>
      </c>
      <c r="B205" t="s">
        <v>76</v>
      </c>
      <c r="C205" t="s">
        <v>34</v>
      </c>
      <c r="D205">
        <v>4</v>
      </c>
      <c r="E205" s="19" t="s">
        <v>52</v>
      </c>
      <c r="F205" s="19" t="s">
        <v>56</v>
      </c>
      <c r="G205" t="s">
        <v>56</v>
      </c>
      <c r="H205" t="s">
        <v>56</v>
      </c>
      <c r="I205" t="s">
        <v>56</v>
      </c>
      <c r="J205" t="s">
        <v>56</v>
      </c>
      <c r="K205">
        <v>5</v>
      </c>
      <c r="L205">
        <v>1</v>
      </c>
      <c r="M205" s="17" t="s">
        <v>78</v>
      </c>
      <c r="N205" t="s">
        <v>78</v>
      </c>
      <c r="O205" s="17">
        <v>42495</v>
      </c>
    </row>
    <row r="206" spans="1:15" ht="15" customHeight="1">
      <c r="A206">
        <v>0</v>
      </c>
      <c r="B206" t="s">
        <v>76</v>
      </c>
      <c r="C206" t="s">
        <v>47</v>
      </c>
      <c r="D206">
        <v>4</v>
      </c>
      <c r="E206" s="19" t="s">
        <v>52</v>
      </c>
      <c r="F206" s="19" t="s">
        <v>56</v>
      </c>
      <c r="G206" t="s">
        <v>56</v>
      </c>
      <c r="H206" t="s">
        <v>56</v>
      </c>
      <c r="I206" t="s">
        <v>56</v>
      </c>
      <c r="J206" t="s">
        <v>56</v>
      </c>
      <c r="K206">
        <v>15</v>
      </c>
      <c r="L206">
        <v>1</v>
      </c>
      <c r="M206" s="17" t="s">
        <v>78</v>
      </c>
      <c r="N206" t="s">
        <v>78</v>
      </c>
      <c r="O206" s="17">
        <v>42495</v>
      </c>
    </row>
    <row r="207" spans="1:15" ht="15" customHeight="1">
      <c r="A207">
        <v>0</v>
      </c>
      <c r="B207" t="s">
        <v>76</v>
      </c>
      <c r="C207" t="s">
        <v>46</v>
      </c>
      <c r="D207">
        <v>5</v>
      </c>
      <c r="E207" s="19" t="s">
        <v>52</v>
      </c>
      <c r="F207" s="19" t="s">
        <v>56</v>
      </c>
      <c r="G207" t="s">
        <v>56</v>
      </c>
      <c r="H207" t="s">
        <v>56</v>
      </c>
      <c r="I207" t="s">
        <v>56</v>
      </c>
      <c r="J207" t="s">
        <v>56</v>
      </c>
      <c r="K207">
        <v>20</v>
      </c>
      <c r="L207">
        <v>1</v>
      </c>
      <c r="M207" s="17" t="s">
        <v>78</v>
      </c>
      <c r="N207" t="s">
        <v>78</v>
      </c>
      <c r="O207" s="17">
        <v>42495</v>
      </c>
    </row>
    <row r="208" spans="1:15" ht="15" customHeight="1">
      <c r="A208">
        <v>0</v>
      </c>
      <c r="B208" t="s">
        <v>76</v>
      </c>
      <c r="C208" t="s">
        <v>34</v>
      </c>
      <c r="D208">
        <v>5</v>
      </c>
      <c r="E208" s="19" t="s">
        <v>52</v>
      </c>
      <c r="F208" s="19" t="s">
        <v>56</v>
      </c>
      <c r="G208" t="s">
        <v>56</v>
      </c>
      <c r="H208" t="s">
        <v>56</v>
      </c>
      <c r="I208" t="s">
        <v>56</v>
      </c>
      <c r="J208" t="s">
        <v>56</v>
      </c>
      <c r="K208">
        <v>28</v>
      </c>
      <c r="L208">
        <v>1</v>
      </c>
      <c r="M208" s="17" t="s">
        <v>78</v>
      </c>
      <c r="N208" t="s">
        <v>78</v>
      </c>
      <c r="O208" s="17">
        <v>42495</v>
      </c>
    </row>
    <row r="209" spans="1:22" ht="15" customHeight="1">
      <c r="A209">
        <v>0</v>
      </c>
      <c r="B209" t="s">
        <v>76</v>
      </c>
      <c r="C209" t="s">
        <v>47</v>
      </c>
      <c r="D209">
        <v>5</v>
      </c>
      <c r="E209" s="19" t="s">
        <v>52</v>
      </c>
      <c r="F209" s="19" t="s">
        <v>56</v>
      </c>
      <c r="G209" t="s">
        <v>56</v>
      </c>
      <c r="H209" t="s">
        <v>56</v>
      </c>
      <c r="I209" t="s">
        <v>56</v>
      </c>
      <c r="J209" t="s">
        <v>56</v>
      </c>
      <c r="K209">
        <v>15</v>
      </c>
      <c r="L209">
        <v>1</v>
      </c>
      <c r="M209" s="17" t="s">
        <v>78</v>
      </c>
      <c r="N209" t="s">
        <v>78</v>
      </c>
      <c r="O209" s="17">
        <v>42495</v>
      </c>
    </row>
    <row r="210" spans="1:22" ht="15" customHeight="1">
      <c r="A210">
        <v>0</v>
      </c>
      <c r="B210" t="s">
        <v>76</v>
      </c>
      <c r="C210" t="s">
        <v>46</v>
      </c>
      <c r="D210">
        <v>6</v>
      </c>
      <c r="E210" s="19" t="s">
        <v>52</v>
      </c>
      <c r="F210" s="19" t="s">
        <v>56</v>
      </c>
      <c r="G210" t="s">
        <v>56</v>
      </c>
      <c r="H210" t="s">
        <v>56</v>
      </c>
      <c r="I210" t="s">
        <v>56</v>
      </c>
      <c r="J210" t="s">
        <v>56</v>
      </c>
      <c r="K210">
        <v>22</v>
      </c>
      <c r="L210">
        <v>1</v>
      </c>
      <c r="M210" s="17" t="s">
        <v>78</v>
      </c>
      <c r="N210" t="s">
        <v>78</v>
      </c>
      <c r="O210" s="17">
        <v>42495</v>
      </c>
    </row>
    <row r="211" spans="1:22" ht="15" customHeight="1">
      <c r="A211" s="19">
        <v>0</v>
      </c>
      <c r="B211" s="19" t="s">
        <v>76</v>
      </c>
      <c r="C211" s="19" t="s">
        <v>34</v>
      </c>
      <c r="D211" s="19">
        <v>6</v>
      </c>
      <c r="E211" s="19" t="s">
        <v>52</v>
      </c>
      <c r="F211" s="19" t="s">
        <v>56</v>
      </c>
      <c r="G211" s="19" t="s">
        <v>56</v>
      </c>
      <c r="H211" s="19" t="s">
        <v>56</v>
      </c>
      <c r="I211" s="19" t="s">
        <v>56</v>
      </c>
      <c r="J211" s="19" t="s">
        <v>56</v>
      </c>
      <c r="K211" s="19">
        <v>40</v>
      </c>
      <c r="L211" s="19">
        <v>1</v>
      </c>
      <c r="M211" s="57" t="s">
        <v>78</v>
      </c>
      <c r="N211" s="19" t="s">
        <v>78</v>
      </c>
      <c r="O211" s="17">
        <v>42495</v>
      </c>
    </row>
    <row r="212" spans="1:22" ht="15" customHeight="1">
      <c r="A212">
        <v>0</v>
      </c>
      <c r="B212" t="s">
        <v>76</v>
      </c>
      <c r="C212" t="s">
        <v>47</v>
      </c>
      <c r="D212">
        <v>6</v>
      </c>
      <c r="E212" s="19" t="s">
        <v>52</v>
      </c>
      <c r="F212" s="19" t="s">
        <v>56</v>
      </c>
      <c r="G212" t="s">
        <v>56</v>
      </c>
      <c r="H212" t="s">
        <v>56</v>
      </c>
      <c r="I212" t="s">
        <v>56</v>
      </c>
      <c r="J212" t="s">
        <v>56</v>
      </c>
      <c r="K212">
        <v>50</v>
      </c>
      <c r="L212">
        <v>1</v>
      </c>
      <c r="M212" s="17" t="s">
        <v>78</v>
      </c>
      <c r="N212" t="s">
        <v>78</v>
      </c>
      <c r="O212" s="17">
        <v>42495</v>
      </c>
    </row>
    <row r="213" spans="1:22" ht="15" hidden="1" customHeight="1">
      <c r="A213">
        <v>0</v>
      </c>
      <c r="B213" t="s">
        <v>77</v>
      </c>
      <c r="C213" t="s">
        <v>46</v>
      </c>
      <c r="D213">
        <v>2</v>
      </c>
      <c r="E213" s="19" t="s">
        <v>56</v>
      </c>
      <c r="F213" s="19" t="s">
        <v>56</v>
      </c>
      <c r="G213" t="s">
        <v>56</v>
      </c>
      <c r="H213" t="s">
        <v>56</v>
      </c>
      <c r="I213" t="s">
        <v>56</v>
      </c>
      <c r="J213" t="s">
        <v>56</v>
      </c>
      <c r="K213">
        <v>10</v>
      </c>
      <c r="L213">
        <v>2</v>
      </c>
      <c r="M213" s="17" t="s">
        <v>78</v>
      </c>
      <c r="N213" t="s">
        <v>78</v>
      </c>
      <c r="O213" s="17">
        <v>42495</v>
      </c>
    </row>
    <row r="214" spans="1:22" ht="15" hidden="1" customHeight="1">
      <c r="A214">
        <v>0</v>
      </c>
      <c r="B214" t="s">
        <v>77</v>
      </c>
      <c r="C214" t="s">
        <v>34</v>
      </c>
      <c r="D214">
        <v>2</v>
      </c>
      <c r="E214" s="19" t="s">
        <v>56</v>
      </c>
      <c r="F214" s="19" t="s">
        <v>56</v>
      </c>
      <c r="G214" t="s">
        <v>56</v>
      </c>
      <c r="H214" t="s">
        <v>56</v>
      </c>
      <c r="I214" t="s">
        <v>56</v>
      </c>
      <c r="J214" t="s">
        <v>56</v>
      </c>
      <c r="K214">
        <v>12</v>
      </c>
      <c r="L214">
        <v>2</v>
      </c>
      <c r="M214" s="17" t="s">
        <v>78</v>
      </c>
      <c r="N214" t="s">
        <v>78</v>
      </c>
      <c r="O214" s="17">
        <v>42495</v>
      </c>
    </row>
    <row r="215" spans="1:22" ht="15" hidden="1" customHeight="1">
      <c r="A215">
        <v>0</v>
      </c>
      <c r="B215" t="s">
        <v>77</v>
      </c>
      <c r="C215" t="s">
        <v>46</v>
      </c>
      <c r="D215">
        <v>3</v>
      </c>
      <c r="E215" s="19" t="s">
        <v>56</v>
      </c>
      <c r="F215" s="19" t="s">
        <v>56</v>
      </c>
      <c r="G215" t="s">
        <v>56</v>
      </c>
      <c r="H215" t="s">
        <v>56</v>
      </c>
      <c r="I215" t="s">
        <v>56</v>
      </c>
      <c r="J215" t="s">
        <v>56</v>
      </c>
      <c r="K215">
        <v>1</v>
      </c>
      <c r="L215">
        <v>2</v>
      </c>
      <c r="M215" s="17" t="s">
        <v>78</v>
      </c>
      <c r="N215" t="s">
        <v>78</v>
      </c>
      <c r="O215" s="17">
        <v>42495</v>
      </c>
    </row>
    <row r="216" spans="1:22" ht="15" hidden="1" customHeight="1">
      <c r="A216">
        <v>0</v>
      </c>
      <c r="B216" t="s">
        <v>77</v>
      </c>
      <c r="C216" t="s">
        <v>34</v>
      </c>
      <c r="D216">
        <v>3</v>
      </c>
      <c r="E216" s="19" t="s">
        <v>56</v>
      </c>
      <c r="F216" s="19" t="s">
        <v>56</v>
      </c>
      <c r="G216" t="s">
        <v>56</v>
      </c>
      <c r="H216" t="s">
        <v>56</v>
      </c>
      <c r="I216" t="s">
        <v>56</v>
      </c>
      <c r="J216" t="s">
        <v>56</v>
      </c>
      <c r="K216">
        <v>15</v>
      </c>
      <c r="L216">
        <v>2</v>
      </c>
      <c r="M216" s="17" t="s">
        <v>78</v>
      </c>
      <c r="N216" t="s">
        <v>78</v>
      </c>
      <c r="O216" s="17">
        <v>42495</v>
      </c>
    </row>
    <row r="217" spans="1:22" ht="15" hidden="1" customHeight="1">
      <c r="A217">
        <v>0</v>
      </c>
      <c r="B217" t="s">
        <v>77</v>
      </c>
      <c r="C217" t="s">
        <v>47</v>
      </c>
      <c r="D217">
        <v>3</v>
      </c>
      <c r="E217" s="19" t="s">
        <v>56</v>
      </c>
      <c r="F217" s="19" t="s">
        <v>56</v>
      </c>
      <c r="G217" t="s">
        <v>56</v>
      </c>
      <c r="H217" t="s">
        <v>56</v>
      </c>
      <c r="I217" t="s">
        <v>56</v>
      </c>
      <c r="J217" t="s">
        <v>56</v>
      </c>
      <c r="K217">
        <v>65</v>
      </c>
      <c r="L217">
        <v>2</v>
      </c>
      <c r="M217" s="17" t="s">
        <v>78</v>
      </c>
      <c r="N217" t="s">
        <v>78</v>
      </c>
      <c r="O217" s="17">
        <v>42495</v>
      </c>
    </row>
    <row r="218" spans="1:22" ht="15" hidden="1" customHeight="1">
      <c r="A218">
        <v>1</v>
      </c>
      <c r="B218" t="s">
        <v>51</v>
      </c>
      <c r="C218" t="s">
        <v>46</v>
      </c>
      <c r="D218">
        <v>1</v>
      </c>
      <c r="E218" t="s">
        <v>52</v>
      </c>
      <c r="F218" t="s">
        <v>53</v>
      </c>
      <c r="G218">
        <v>2</v>
      </c>
      <c r="H218">
        <v>5.5</v>
      </c>
      <c r="I218">
        <v>7</v>
      </c>
      <c r="J218">
        <v>0</v>
      </c>
      <c r="K218">
        <v>8</v>
      </c>
      <c r="L218">
        <v>2</v>
      </c>
      <c r="M218" s="17" t="s">
        <v>82</v>
      </c>
      <c r="N218" t="s">
        <v>78</v>
      </c>
      <c r="O218" s="17">
        <v>42382</v>
      </c>
      <c r="Q218">
        <f>G218*((H218/2)^2)*PI()</f>
        <v>47.516588885545623</v>
      </c>
      <c r="R218">
        <f>(Q225-Q218)/(O225-O218)</f>
        <v>62.915618190202295</v>
      </c>
      <c r="S218">
        <f>(I225-I218)/(O225-O218)</f>
        <v>0.43877551020408162</v>
      </c>
      <c r="T218">
        <f>MAX(K218:K225)</f>
        <v>96</v>
      </c>
      <c r="U218">
        <f>AVERAGE(K218:K226)</f>
        <v>53.444444444444443</v>
      </c>
      <c r="V218">
        <f>MAX(I218:I226)</f>
        <v>68</v>
      </c>
    </row>
    <row r="219" spans="1:22" ht="15" hidden="1" customHeight="1">
      <c r="A219">
        <v>1</v>
      </c>
      <c r="B219" t="s">
        <v>51</v>
      </c>
      <c r="C219" t="s">
        <v>46</v>
      </c>
      <c r="D219">
        <v>1</v>
      </c>
      <c r="E219" s="19" t="s">
        <v>52</v>
      </c>
      <c r="F219" t="s">
        <v>53</v>
      </c>
      <c r="G219">
        <v>2.5</v>
      </c>
      <c r="H219">
        <v>7.5</v>
      </c>
      <c r="I219">
        <v>12</v>
      </c>
      <c r="J219">
        <v>1</v>
      </c>
      <c r="K219">
        <v>15</v>
      </c>
      <c r="L219">
        <v>2</v>
      </c>
      <c r="M219" s="17" t="s">
        <v>78</v>
      </c>
      <c r="N219" t="s">
        <v>78</v>
      </c>
      <c r="O219" s="17">
        <v>42394</v>
      </c>
      <c r="Q219">
        <f t="shared" ref="Q219:Q282" si="0">G219*((H219/2)^2)*PI()</f>
        <v>110.44661672776617</v>
      </c>
    </row>
    <row r="220" spans="1:22" ht="15" hidden="1" customHeight="1">
      <c r="A220">
        <v>1</v>
      </c>
      <c r="B220" t="s">
        <v>51</v>
      </c>
      <c r="C220" t="s">
        <v>46</v>
      </c>
      <c r="D220">
        <v>1</v>
      </c>
      <c r="E220" s="19" t="s">
        <v>52</v>
      </c>
      <c r="F220" s="19" t="s">
        <v>53</v>
      </c>
      <c r="G220">
        <v>4</v>
      </c>
      <c r="H220">
        <v>9</v>
      </c>
      <c r="I220">
        <v>14</v>
      </c>
      <c r="J220">
        <v>1</v>
      </c>
      <c r="K220">
        <v>12</v>
      </c>
      <c r="L220">
        <v>2</v>
      </c>
      <c r="M220" s="17" t="s">
        <v>78</v>
      </c>
      <c r="N220" t="s">
        <v>78</v>
      </c>
      <c r="O220" s="17">
        <v>42408</v>
      </c>
      <c r="Q220">
        <f t="shared" si="0"/>
        <v>254.46900494077323</v>
      </c>
    </row>
    <row r="221" spans="1:22" ht="15" hidden="1" customHeight="1">
      <c r="A221">
        <v>1</v>
      </c>
      <c r="B221" t="s">
        <v>51</v>
      </c>
      <c r="C221" t="s">
        <v>46</v>
      </c>
      <c r="D221">
        <v>1</v>
      </c>
      <c r="E221" s="19" t="s">
        <v>52</v>
      </c>
      <c r="F221" s="19" t="s">
        <v>53</v>
      </c>
      <c r="G221">
        <v>4</v>
      </c>
      <c r="H221">
        <v>8</v>
      </c>
      <c r="I221">
        <v>24</v>
      </c>
      <c r="J221">
        <v>0</v>
      </c>
      <c r="K221">
        <v>25</v>
      </c>
      <c r="L221">
        <v>2</v>
      </c>
      <c r="M221" s="17" t="s">
        <v>78</v>
      </c>
      <c r="N221" t="s">
        <v>78</v>
      </c>
      <c r="O221" s="17">
        <v>42422</v>
      </c>
      <c r="Q221">
        <f t="shared" si="0"/>
        <v>201.06192982974676</v>
      </c>
    </row>
    <row r="222" spans="1:22" ht="15" hidden="1" customHeight="1">
      <c r="A222">
        <v>1</v>
      </c>
      <c r="B222" t="s">
        <v>51</v>
      </c>
      <c r="C222" t="s">
        <v>46</v>
      </c>
      <c r="D222">
        <v>1</v>
      </c>
      <c r="E222" s="19" t="s">
        <v>52</v>
      </c>
      <c r="F222" s="19" t="s">
        <v>53</v>
      </c>
      <c r="G222">
        <v>7.3</v>
      </c>
      <c r="H222">
        <v>10.5</v>
      </c>
      <c r="I222">
        <v>32</v>
      </c>
      <c r="J222">
        <v>0</v>
      </c>
      <c r="K222">
        <v>73</v>
      </c>
      <c r="L222">
        <v>2</v>
      </c>
      <c r="M222" s="17" t="s">
        <v>78</v>
      </c>
      <c r="N222" t="s">
        <v>78</v>
      </c>
      <c r="O222" s="17">
        <v>42436</v>
      </c>
      <c r="Q222">
        <f t="shared" si="0"/>
        <v>632.1080768563512</v>
      </c>
    </row>
    <row r="223" spans="1:22" ht="15" hidden="1" customHeight="1">
      <c r="A223">
        <v>1</v>
      </c>
      <c r="B223" t="s">
        <v>51</v>
      </c>
      <c r="C223" t="s">
        <v>46</v>
      </c>
      <c r="D223">
        <v>1</v>
      </c>
      <c r="E223" s="19" t="s">
        <v>52</v>
      </c>
      <c r="F223" s="19" t="s">
        <v>53</v>
      </c>
      <c r="G223">
        <v>12.4</v>
      </c>
      <c r="H223">
        <v>16.5</v>
      </c>
      <c r="I223">
        <v>68</v>
      </c>
      <c r="J223">
        <v>0</v>
      </c>
      <c r="K223">
        <v>87</v>
      </c>
      <c r="L223">
        <v>2</v>
      </c>
      <c r="M223" s="17" t="s">
        <v>78</v>
      </c>
      <c r="N223" t="s">
        <v>78</v>
      </c>
      <c r="O223" s="17">
        <v>42450</v>
      </c>
      <c r="Q223">
        <f t="shared" si="0"/>
        <v>2651.4256598134457</v>
      </c>
    </row>
    <row r="224" spans="1:22" ht="15" hidden="1" customHeight="1">
      <c r="A224">
        <v>1</v>
      </c>
      <c r="B224" t="s">
        <v>51</v>
      </c>
      <c r="C224" t="s">
        <v>46</v>
      </c>
      <c r="D224">
        <v>1</v>
      </c>
      <c r="E224" s="19" t="s">
        <v>52</v>
      </c>
      <c r="F224" s="19" t="s">
        <v>53</v>
      </c>
      <c r="G224">
        <v>16.8</v>
      </c>
      <c r="H224">
        <v>21.7</v>
      </c>
      <c r="I224">
        <v>50</v>
      </c>
      <c r="J224">
        <v>0</v>
      </c>
      <c r="K224">
        <v>96</v>
      </c>
      <c r="L224">
        <v>2</v>
      </c>
      <c r="M224" s="17" t="s">
        <v>78</v>
      </c>
      <c r="N224" t="s">
        <v>78</v>
      </c>
      <c r="O224" s="17">
        <v>42464</v>
      </c>
      <c r="Q224">
        <f t="shared" si="0"/>
        <v>6213.2471715253705</v>
      </c>
    </row>
    <row r="225" spans="1:22" ht="15" hidden="1" customHeight="1">
      <c r="A225">
        <v>1</v>
      </c>
      <c r="B225" t="s">
        <v>51</v>
      </c>
      <c r="C225" t="s">
        <v>46</v>
      </c>
      <c r="D225">
        <v>1</v>
      </c>
      <c r="E225" s="19" t="s">
        <v>52</v>
      </c>
      <c r="F225" s="19" t="s">
        <v>53</v>
      </c>
      <c r="G225">
        <v>16.8</v>
      </c>
      <c r="H225">
        <v>21.7</v>
      </c>
      <c r="I225">
        <v>50</v>
      </c>
      <c r="J225">
        <v>0</v>
      </c>
      <c r="K225">
        <v>90</v>
      </c>
      <c r="L225">
        <v>2</v>
      </c>
      <c r="M225" s="17" t="s">
        <v>78</v>
      </c>
      <c r="N225" t="s">
        <v>78</v>
      </c>
      <c r="O225" s="17">
        <v>42480</v>
      </c>
      <c r="Q225">
        <f t="shared" si="0"/>
        <v>6213.2471715253705</v>
      </c>
    </row>
    <row r="226" spans="1:22" ht="15" hidden="1" customHeight="1">
      <c r="A226">
        <v>1</v>
      </c>
      <c r="B226" t="s">
        <v>51</v>
      </c>
      <c r="C226" t="s">
        <v>46</v>
      </c>
      <c r="D226">
        <v>1</v>
      </c>
      <c r="E226" s="19" t="s">
        <v>52</v>
      </c>
      <c r="F226" s="19" t="s">
        <v>53</v>
      </c>
      <c r="G226" t="s">
        <v>56</v>
      </c>
      <c r="H226" t="s">
        <v>56</v>
      </c>
      <c r="I226" t="s">
        <v>56</v>
      </c>
      <c r="J226" t="s">
        <v>56</v>
      </c>
      <c r="K226">
        <v>75</v>
      </c>
      <c r="L226">
        <v>2</v>
      </c>
      <c r="M226" s="17" t="s">
        <v>78</v>
      </c>
      <c r="N226" t="s">
        <v>82</v>
      </c>
      <c r="O226" s="17">
        <v>42495</v>
      </c>
      <c r="P226" t="s">
        <v>139</v>
      </c>
      <c r="Q226" t="e">
        <f t="shared" si="0"/>
        <v>#VALUE!</v>
      </c>
    </row>
    <row r="227" spans="1:22" ht="15" hidden="1" customHeight="1">
      <c r="A227">
        <v>2</v>
      </c>
      <c r="B227" t="s">
        <v>51</v>
      </c>
      <c r="C227" t="s">
        <v>46</v>
      </c>
      <c r="D227">
        <v>1</v>
      </c>
      <c r="E227" t="s">
        <v>52</v>
      </c>
      <c r="F227" t="s">
        <v>53</v>
      </c>
      <c r="G227">
        <v>1.5</v>
      </c>
      <c r="H227">
        <v>0.5</v>
      </c>
      <c r="I227">
        <v>4</v>
      </c>
      <c r="J227">
        <v>0</v>
      </c>
      <c r="K227">
        <v>8</v>
      </c>
      <c r="L227">
        <v>2</v>
      </c>
      <c r="M227" s="17" t="s">
        <v>82</v>
      </c>
      <c r="N227" t="s">
        <v>78</v>
      </c>
      <c r="O227" s="17">
        <v>42382</v>
      </c>
      <c r="Q227">
        <f t="shared" si="0"/>
        <v>0.2945243112740431</v>
      </c>
      <c r="R227">
        <f>(Q230-Q227)/(O230-O227)</f>
        <v>0.22825634123738339</v>
      </c>
      <c r="S227">
        <f>(I230-I227)/(O230-O227)</f>
        <v>2.5000000000000001E-2</v>
      </c>
      <c r="T227">
        <f>MAX(K227:K231)</f>
        <v>73</v>
      </c>
      <c r="U227">
        <f>AVERAGE(K227:K231)</f>
        <v>26.6</v>
      </c>
      <c r="V227">
        <f>MAX(I227:I231)</f>
        <v>7</v>
      </c>
    </row>
    <row r="228" spans="1:22" ht="15" hidden="1" customHeight="1">
      <c r="A228">
        <v>2</v>
      </c>
      <c r="B228" t="s">
        <v>51</v>
      </c>
      <c r="C228" t="s">
        <v>46</v>
      </c>
      <c r="D228">
        <v>1</v>
      </c>
      <c r="E228" s="19" t="s">
        <v>52</v>
      </c>
      <c r="F228" t="s">
        <v>53</v>
      </c>
      <c r="G228">
        <v>2</v>
      </c>
      <c r="H228">
        <v>3</v>
      </c>
      <c r="I228">
        <v>5</v>
      </c>
      <c r="J228">
        <v>0</v>
      </c>
      <c r="K228">
        <v>15</v>
      </c>
      <c r="L228">
        <v>2</v>
      </c>
      <c r="M228" s="17" t="s">
        <v>78</v>
      </c>
      <c r="N228" t="s">
        <v>78</v>
      </c>
      <c r="O228" s="17">
        <v>42394</v>
      </c>
      <c r="Q228">
        <f t="shared" si="0"/>
        <v>14.137166941154069</v>
      </c>
    </row>
    <row r="229" spans="1:22" ht="15" hidden="1" customHeight="1">
      <c r="A229">
        <v>2</v>
      </c>
      <c r="B229" t="s">
        <v>51</v>
      </c>
      <c r="C229" t="s">
        <v>46</v>
      </c>
      <c r="D229">
        <v>1</v>
      </c>
      <c r="E229" s="19" t="s">
        <v>52</v>
      </c>
      <c r="F229" s="19" t="s">
        <v>53</v>
      </c>
      <c r="G229">
        <v>3</v>
      </c>
      <c r="H229">
        <v>3.5</v>
      </c>
      <c r="I229">
        <v>7</v>
      </c>
      <c r="J229">
        <v>0</v>
      </c>
      <c r="K229">
        <v>12</v>
      </c>
      <c r="L229">
        <v>2</v>
      </c>
      <c r="M229" s="17" t="s">
        <v>78</v>
      </c>
      <c r="N229" t="s">
        <v>78</v>
      </c>
      <c r="O229" s="17">
        <v>42408</v>
      </c>
      <c r="Q229">
        <f t="shared" si="0"/>
        <v>28.863382504856226</v>
      </c>
    </row>
    <row r="230" spans="1:22" ht="15" hidden="1" customHeight="1">
      <c r="A230">
        <v>2</v>
      </c>
      <c r="B230" t="s">
        <v>51</v>
      </c>
      <c r="C230" t="s">
        <v>46</v>
      </c>
      <c r="D230">
        <v>1</v>
      </c>
      <c r="E230" s="19" t="s">
        <v>52</v>
      </c>
      <c r="F230" s="19" t="s">
        <v>53</v>
      </c>
      <c r="G230">
        <v>3</v>
      </c>
      <c r="H230">
        <v>2</v>
      </c>
      <c r="I230">
        <v>5</v>
      </c>
      <c r="J230">
        <v>3</v>
      </c>
      <c r="K230">
        <v>25</v>
      </c>
      <c r="L230">
        <v>2</v>
      </c>
      <c r="M230" s="17" t="s">
        <v>78</v>
      </c>
      <c r="N230" t="s">
        <v>78</v>
      </c>
      <c r="O230" s="17">
        <v>42422</v>
      </c>
      <c r="Q230">
        <f t="shared" si="0"/>
        <v>9.4247779607693793</v>
      </c>
    </row>
    <row r="231" spans="1:22" ht="15" hidden="1" customHeight="1">
      <c r="A231">
        <v>2</v>
      </c>
      <c r="B231" t="s">
        <v>51</v>
      </c>
      <c r="C231" t="s">
        <v>46</v>
      </c>
      <c r="D231">
        <v>1</v>
      </c>
      <c r="E231" s="19" t="s">
        <v>52</v>
      </c>
      <c r="F231" s="19" t="s">
        <v>53</v>
      </c>
      <c r="G231" t="s">
        <v>56</v>
      </c>
      <c r="H231" t="s">
        <v>56</v>
      </c>
      <c r="I231" t="s">
        <v>56</v>
      </c>
      <c r="J231" t="s">
        <v>56</v>
      </c>
      <c r="K231">
        <v>73</v>
      </c>
      <c r="L231">
        <v>2</v>
      </c>
      <c r="M231" s="17" t="s">
        <v>78</v>
      </c>
      <c r="N231" t="s">
        <v>82</v>
      </c>
      <c r="O231" s="17">
        <v>42436</v>
      </c>
      <c r="P231" t="s">
        <v>115</v>
      </c>
      <c r="Q231" t="e">
        <f t="shared" si="0"/>
        <v>#VALUE!</v>
      </c>
    </row>
    <row r="232" spans="1:22" ht="15" hidden="1" customHeight="1">
      <c r="A232">
        <v>3</v>
      </c>
      <c r="B232" t="s">
        <v>51</v>
      </c>
      <c r="C232" t="s">
        <v>46</v>
      </c>
      <c r="D232">
        <v>1</v>
      </c>
      <c r="E232" t="s">
        <v>52</v>
      </c>
      <c r="F232" t="s">
        <v>53</v>
      </c>
      <c r="G232">
        <v>3</v>
      </c>
      <c r="H232">
        <v>2</v>
      </c>
      <c r="I232">
        <v>3</v>
      </c>
      <c r="J232">
        <v>1</v>
      </c>
      <c r="K232">
        <v>8</v>
      </c>
      <c r="L232">
        <v>2</v>
      </c>
      <c r="M232" s="17" t="s">
        <v>82</v>
      </c>
      <c r="N232" t="s">
        <v>78</v>
      </c>
      <c r="O232" s="17">
        <v>42382</v>
      </c>
      <c r="Q232">
        <f t="shared" si="0"/>
        <v>9.4247779607693793</v>
      </c>
      <c r="R232">
        <f>(Q239-Q232)/(O239-O232)</f>
        <v>6.8497939822020308</v>
      </c>
      <c r="S232">
        <f>(I239-I232)/(O239-O232)</f>
        <v>0.24489795918367346</v>
      </c>
      <c r="T232">
        <f>MAX(K232:K240)</f>
        <v>96</v>
      </c>
      <c r="U232">
        <f>AVERAGE(K232:K240)</f>
        <v>53.444444444444443</v>
      </c>
      <c r="V232">
        <f>MAX(I232:I240)</f>
        <v>32</v>
      </c>
    </row>
    <row r="233" spans="1:22" ht="15" hidden="1" customHeight="1">
      <c r="A233">
        <v>3</v>
      </c>
      <c r="B233" t="s">
        <v>51</v>
      </c>
      <c r="C233" t="s">
        <v>46</v>
      </c>
      <c r="D233">
        <v>1</v>
      </c>
      <c r="E233" s="19" t="s">
        <v>52</v>
      </c>
      <c r="F233" t="s">
        <v>53</v>
      </c>
      <c r="G233">
        <v>3.5</v>
      </c>
      <c r="H233">
        <v>5</v>
      </c>
      <c r="I233">
        <v>5</v>
      </c>
      <c r="J233">
        <v>1</v>
      </c>
      <c r="K233">
        <v>15</v>
      </c>
      <c r="L233">
        <v>2</v>
      </c>
      <c r="M233" s="17" t="s">
        <v>78</v>
      </c>
      <c r="N233" t="s">
        <v>78</v>
      </c>
      <c r="O233" s="17">
        <v>42394</v>
      </c>
      <c r="Q233">
        <f t="shared" si="0"/>
        <v>68.722339297276719</v>
      </c>
    </row>
    <row r="234" spans="1:22" ht="15" hidden="1" customHeight="1">
      <c r="A234">
        <v>3</v>
      </c>
      <c r="B234" t="s">
        <v>51</v>
      </c>
      <c r="C234" t="s">
        <v>46</v>
      </c>
      <c r="D234">
        <v>1</v>
      </c>
      <c r="E234" s="19" t="s">
        <v>52</v>
      </c>
      <c r="F234" s="19" t="s">
        <v>53</v>
      </c>
      <c r="G234">
        <v>3</v>
      </c>
      <c r="H234">
        <v>5.5</v>
      </c>
      <c r="I234">
        <v>7</v>
      </c>
      <c r="J234">
        <v>1</v>
      </c>
      <c r="K234">
        <v>12</v>
      </c>
      <c r="L234">
        <v>2</v>
      </c>
      <c r="M234" s="17" t="s">
        <v>78</v>
      </c>
      <c r="N234" t="s">
        <v>78</v>
      </c>
      <c r="O234" s="17">
        <v>42408</v>
      </c>
      <c r="Q234">
        <f t="shared" si="0"/>
        <v>71.274883328318438</v>
      </c>
    </row>
    <row r="235" spans="1:22" ht="15" hidden="1" customHeight="1">
      <c r="A235">
        <v>3</v>
      </c>
      <c r="B235" t="s">
        <v>51</v>
      </c>
      <c r="C235" t="s">
        <v>46</v>
      </c>
      <c r="D235">
        <v>1</v>
      </c>
      <c r="E235" s="19" t="s">
        <v>52</v>
      </c>
      <c r="F235" s="19" t="s">
        <v>53</v>
      </c>
      <c r="G235">
        <v>4.5</v>
      </c>
      <c r="H235">
        <v>5</v>
      </c>
      <c r="I235">
        <v>9</v>
      </c>
      <c r="J235">
        <v>1</v>
      </c>
      <c r="K235">
        <v>25</v>
      </c>
      <c r="L235">
        <v>2</v>
      </c>
      <c r="M235" s="17" t="s">
        <v>78</v>
      </c>
      <c r="N235" t="s">
        <v>78</v>
      </c>
      <c r="O235" s="17">
        <v>42422</v>
      </c>
      <c r="Q235">
        <f t="shared" si="0"/>
        <v>88.35729338221293</v>
      </c>
    </row>
    <row r="236" spans="1:22" ht="15" hidden="1" customHeight="1">
      <c r="A236">
        <v>3</v>
      </c>
      <c r="B236" t="s">
        <v>51</v>
      </c>
      <c r="C236" t="s">
        <v>46</v>
      </c>
      <c r="D236">
        <v>1</v>
      </c>
      <c r="E236" s="19" t="s">
        <v>52</v>
      </c>
      <c r="F236" s="19" t="s">
        <v>53</v>
      </c>
      <c r="G236">
        <v>5</v>
      </c>
      <c r="H236">
        <v>6.2</v>
      </c>
      <c r="I236">
        <v>13</v>
      </c>
      <c r="J236">
        <v>1</v>
      </c>
      <c r="K236">
        <v>73</v>
      </c>
      <c r="L236">
        <v>2</v>
      </c>
      <c r="M236" s="17" t="s">
        <v>78</v>
      </c>
      <c r="N236" t="s">
        <v>78</v>
      </c>
      <c r="O236" s="17">
        <v>42436</v>
      </c>
      <c r="Q236">
        <f t="shared" si="0"/>
        <v>150.95352700498958</v>
      </c>
    </row>
    <row r="237" spans="1:22" ht="15" hidden="1" customHeight="1">
      <c r="A237">
        <v>3</v>
      </c>
      <c r="B237" t="s">
        <v>51</v>
      </c>
      <c r="C237" t="s">
        <v>46</v>
      </c>
      <c r="D237">
        <v>1</v>
      </c>
      <c r="E237" s="19" t="s">
        <v>52</v>
      </c>
      <c r="F237" s="19" t="s">
        <v>53</v>
      </c>
      <c r="G237">
        <v>8</v>
      </c>
      <c r="H237">
        <v>11.2</v>
      </c>
      <c r="I237">
        <v>32</v>
      </c>
      <c r="J237">
        <v>0</v>
      </c>
      <c r="K237">
        <v>87</v>
      </c>
      <c r="L237">
        <v>2</v>
      </c>
      <c r="M237" s="17" t="s">
        <v>78</v>
      </c>
      <c r="N237" t="s">
        <v>78</v>
      </c>
      <c r="O237" s="17">
        <v>42450</v>
      </c>
      <c r="Q237">
        <f t="shared" si="0"/>
        <v>788.16276493260716</v>
      </c>
    </row>
    <row r="238" spans="1:22" ht="15" hidden="1" customHeight="1">
      <c r="A238">
        <v>3</v>
      </c>
      <c r="B238" t="s">
        <v>51</v>
      </c>
      <c r="C238" t="s">
        <v>46</v>
      </c>
      <c r="D238">
        <v>1</v>
      </c>
      <c r="E238" s="19" t="s">
        <v>52</v>
      </c>
      <c r="F238" s="19" t="s">
        <v>53</v>
      </c>
      <c r="G238">
        <v>10.7</v>
      </c>
      <c r="H238">
        <v>9</v>
      </c>
      <c r="I238">
        <v>27</v>
      </c>
      <c r="J238">
        <v>0</v>
      </c>
      <c r="K238">
        <v>96</v>
      </c>
      <c r="L238">
        <v>2</v>
      </c>
      <c r="M238" s="17" t="s">
        <v>78</v>
      </c>
      <c r="N238" t="s">
        <v>78</v>
      </c>
      <c r="O238" s="17">
        <v>42464</v>
      </c>
      <c r="Q238">
        <f t="shared" si="0"/>
        <v>680.70458821656837</v>
      </c>
    </row>
    <row r="239" spans="1:22" ht="15" hidden="1" customHeight="1">
      <c r="A239">
        <v>3</v>
      </c>
      <c r="B239" t="s">
        <v>51</v>
      </c>
      <c r="C239" t="s">
        <v>46</v>
      </c>
      <c r="D239">
        <v>1</v>
      </c>
      <c r="E239" s="19" t="s">
        <v>52</v>
      </c>
      <c r="F239" s="19" t="s">
        <v>53</v>
      </c>
      <c r="G239">
        <v>10.7</v>
      </c>
      <c r="H239">
        <v>9</v>
      </c>
      <c r="I239">
        <v>27</v>
      </c>
      <c r="J239">
        <v>0</v>
      </c>
      <c r="K239">
        <v>90</v>
      </c>
      <c r="L239">
        <v>2</v>
      </c>
      <c r="M239" s="17" t="s">
        <v>78</v>
      </c>
      <c r="N239" t="s">
        <v>78</v>
      </c>
      <c r="O239" s="17">
        <v>42480</v>
      </c>
      <c r="Q239">
        <f t="shared" si="0"/>
        <v>680.70458821656837</v>
      </c>
    </row>
    <row r="240" spans="1:22" ht="15" hidden="1" customHeight="1">
      <c r="A240">
        <v>3</v>
      </c>
      <c r="B240" t="s">
        <v>51</v>
      </c>
      <c r="C240" t="s">
        <v>46</v>
      </c>
      <c r="D240">
        <v>1</v>
      </c>
      <c r="E240" s="19" t="s">
        <v>52</v>
      </c>
      <c r="F240" s="19" t="s">
        <v>53</v>
      </c>
      <c r="G240" t="s">
        <v>56</v>
      </c>
      <c r="H240" t="s">
        <v>56</v>
      </c>
      <c r="I240" t="s">
        <v>56</v>
      </c>
      <c r="J240" t="s">
        <v>56</v>
      </c>
      <c r="K240">
        <v>75</v>
      </c>
      <c r="L240">
        <v>2</v>
      </c>
      <c r="M240" s="17" t="s">
        <v>78</v>
      </c>
      <c r="N240" t="s">
        <v>82</v>
      </c>
      <c r="O240" s="17">
        <v>42495</v>
      </c>
      <c r="P240" t="s">
        <v>139</v>
      </c>
      <c r="Q240" t="e">
        <f t="shared" si="0"/>
        <v>#VALUE!</v>
      </c>
    </row>
    <row r="241" spans="1:22" ht="15" hidden="1" customHeight="1">
      <c r="A241">
        <v>4</v>
      </c>
      <c r="B241" t="s">
        <v>51</v>
      </c>
      <c r="C241" t="s">
        <v>34</v>
      </c>
      <c r="D241">
        <v>2</v>
      </c>
      <c r="E241" t="s">
        <v>52</v>
      </c>
      <c r="F241" t="s">
        <v>52</v>
      </c>
      <c r="G241">
        <v>1.5</v>
      </c>
      <c r="H241">
        <v>3</v>
      </c>
      <c r="I241">
        <v>5</v>
      </c>
      <c r="J241">
        <v>1</v>
      </c>
      <c r="K241">
        <v>1</v>
      </c>
      <c r="L241">
        <v>2</v>
      </c>
      <c r="M241" s="17" t="s">
        <v>82</v>
      </c>
      <c r="N241" t="s">
        <v>78</v>
      </c>
      <c r="O241" s="17">
        <v>42382</v>
      </c>
      <c r="Q241">
        <f t="shared" si="0"/>
        <v>10.602875205865551</v>
      </c>
      <c r="R241">
        <f>(Q248-Q241)/(O248-O241)</f>
        <v>60.331562061421003</v>
      </c>
      <c r="S241">
        <f>(I248-I241)/(O248-O241)</f>
        <v>0.97959183673469385</v>
      </c>
      <c r="T241">
        <f>MAX(K241:K249)</f>
        <v>75</v>
      </c>
      <c r="U241">
        <f>AVERAGE(K241:K249)</f>
        <v>35</v>
      </c>
      <c r="V241">
        <f>MAX(I241:I249)</f>
        <v>101</v>
      </c>
    </row>
    <row r="242" spans="1:22" ht="15" hidden="1" customHeight="1">
      <c r="A242">
        <v>4</v>
      </c>
      <c r="B242" t="s">
        <v>51</v>
      </c>
      <c r="C242" t="s">
        <v>34</v>
      </c>
      <c r="D242">
        <v>2</v>
      </c>
      <c r="E242" s="19" t="s">
        <v>52</v>
      </c>
      <c r="F242" t="s">
        <v>52</v>
      </c>
      <c r="G242">
        <v>2</v>
      </c>
      <c r="H242">
        <v>4</v>
      </c>
      <c r="I242">
        <v>5</v>
      </c>
      <c r="J242">
        <v>1</v>
      </c>
      <c r="K242">
        <v>2</v>
      </c>
      <c r="L242">
        <v>2</v>
      </c>
      <c r="M242" s="17" t="s">
        <v>78</v>
      </c>
      <c r="N242" t="s">
        <v>78</v>
      </c>
      <c r="O242" s="17">
        <v>42394</v>
      </c>
      <c r="Q242">
        <f t="shared" si="0"/>
        <v>25.132741228718345</v>
      </c>
    </row>
    <row r="243" spans="1:22" ht="15" hidden="1" customHeight="1">
      <c r="A243">
        <v>4</v>
      </c>
      <c r="B243" t="s">
        <v>51</v>
      </c>
      <c r="C243" t="s">
        <v>34</v>
      </c>
      <c r="D243">
        <v>2</v>
      </c>
      <c r="E243" s="19" t="s">
        <v>52</v>
      </c>
      <c r="F243" s="19" t="s">
        <v>52</v>
      </c>
      <c r="G243">
        <v>3</v>
      </c>
      <c r="H243">
        <v>5.5</v>
      </c>
      <c r="I243">
        <v>9</v>
      </c>
      <c r="J243">
        <v>0</v>
      </c>
      <c r="K243">
        <v>10</v>
      </c>
      <c r="L243">
        <v>2</v>
      </c>
      <c r="M243" s="17" t="s">
        <v>78</v>
      </c>
      <c r="N243" t="s">
        <v>78</v>
      </c>
      <c r="O243" s="17">
        <v>42408</v>
      </c>
      <c r="Q243">
        <f t="shared" si="0"/>
        <v>71.274883328318438</v>
      </c>
    </row>
    <row r="244" spans="1:22" ht="15" hidden="1" customHeight="1">
      <c r="A244">
        <v>4</v>
      </c>
      <c r="B244" t="s">
        <v>51</v>
      </c>
      <c r="C244" t="s">
        <v>34</v>
      </c>
      <c r="D244">
        <v>2</v>
      </c>
      <c r="E244" s="19" t="s">
        <v>52</v>
      </c>
      <c r="F244" s="19" t="s">
        <v>52</v>
      </c>
      <c r="G244">
        <v>3.5</v>
      </c>
      <c r="H244">
        <v>8.5</v>
      </c>
      <c r="I244">
        <v>10</v>
      </c>
      <c r="J244">
        <v>3</v>
      </c>
      <c r="K244">
        <v>23</v>
      </c>
      <c r="L244">
        <v>2</v>
      </c>
      <c r="M244" s="17" t="s">
        <v>78</v>
      </c>
      <c r="N244" t="s">
        <v>78</v>
      </c>
      <c r="O244" s="17">
        <v>42422</v>
      </c>
      <c r="Q244">
        <f t="shared" si="0"/>
        <v>198.60756056912973</v>
      </c>
    </row>
    <row r="245" spans="1:22" ht="15" hidden="1" customHeight="1">
      <c r="A245">
        <v>4</v>
      </c>
      <c r="B245" t="s">
        <v>51</v>
      </c>
      <c r="C245" t="s">
        <v>34</v>
      </c>
      <c r="D245">
        <v>2</v>
      </c>
      <c r="E245" s="19" t="s">
        <v>52</v>
      </c>
      <c r="F245" s="19" t="s">
        <v>52</v>
      </c>
      <c r="G245">
        <v>4.5</v>
      </c>
      <c r="H245">
        <v>11.3</v>
      </c>
      <c r="I245">
        <v>19</v>
      </c>
      <c r="J245">
        <v>3</v>
      </c>
      <c r="K245">
        <v>40</v>
      </c>
      <c r="L245">
        <v>2</v>
      </c>
      <c r="M245" s="17" t="s">
        <v>78</v>
      </c>
      <c r="N245" t="s">
        <v>78</v>
      </c>
      <c r="O245" s="17">
        <v>42436</v>
      </c>
      <c r="Q245">
        <f t="shared" si="0"/>
        <v>451.2937116789908</v>
      </c>
    </row>
    <row r="246" spans="1:22" ht="15" hidden="1" customHeight="1">
      <c r="A246">
        <v>4</v>
      </c>
      <c r="B246" t="s">
        <v>51</v>
      </c>
      <c r="C246" t="s">
        <v>34</v>
      </c>
      <c r="D246">
        <v>2</v>
      </c>
      <c r="E246" s="19" t="s">
        <v>52</v>
      </c>
      <c r="F246" s="19" t="s">
        <v>52</v>
      </c>
      <c r="G246">
        <v>10.5</v>
      </c>
      <c r="H246">
        <v>16.7</v>
      </c>
      <c r="I246">
        <v>56</v>
      </c>
      <c r="J246">
        <v>1</v>
      </c>
      <c r="K246">
        <v>64</v>
      </c>
      <c r="L246">
        <v>2</v>
      </c>
      <c r="M246" s="17" t="s">
        <v>78</v>
      </c>
      <c r="N246" t="s">
        <v>78</v>
      </c>
      <c r="O246" s="17">
        <v>42450</v>
      </c>
      <c r="Q246">
        <f t="shared" si="0"/>
        <v>2299.9167847941007</v>
      </c>
    </row>
    <row r="247" spans="1:22" ht="15" hidden="1" customHeight="1">
      <c r="A247">
        <v>4</v>
      </c>
      <c r="B247" t="s">
        <v>51</v>
      </c>
      <c r="C247" t="s">
        <v>34</v>
      </c>
      <c r="D247">
        <v>2</v>
      </c>
      <c r="E247" s="19" t="s">
        <v>52</v>
      </c>
      <c r="F247" s="19" t="s">
        <v>52</v>
      </c>
      <c r="G247">
        <v>2</v>
      </c>
      <c r="H247">
        <v>24.3</v>
      </c>
      <c r="I247">
        <v>76</v>
      </c>
      <c r="J247">
        <v>0</v>
      </c>
      <c r="K247">
        <v>70</v>
      </c>
      <c r="L247">
        <v>2</v>
      </c>
      <c r="M247" s="17" t="s">
        <v>78</v>
      </c>
      <c r="N247" t="s">
        <v>78</v>
      </c>
      <c r="O247" s="17">
        <v>42464</v>
      </c>
      <c r="Q247">
        <f t="shared" si="0"/>
        <v>927.53952300911851</v>
      </c>
    </row>
    <row r="248" spans="1:22" ht="15" hidden="1" customHeight="1">
      <c r="A248">
        <v>4</v>
      </c>
      <c r="B248" t="s">
        <v>51</v>
      </c>
      <c r="C248" t="s">
        <v>34</v>
      </c>
      <c r="D248">
        <v>2</v>
      </c>
      <c r="E248" s="19" t="s">
        <v>52</v>
      </c>
      <c r="F248" s="19" t="s">
        <v>52</v>
      </c>
      <c r="G248">
        <v>10.5</v>
      </c>
      <c r="H248">
        <v>26.8</v>
      </c>
      <c r="I248">
        <v>101</v>
      </c>
      <c r="J248">
        <v>0</v>
      </c>
      <c r="K248">
        <v>75</v>
      </c>
      <c r="L248">
        <v>2</v>
      </c>
      <c r="M248" s="17" t="s">
        <v>78</v>
      </c>
      <c r="N248" t="s">
        <v>78</v>
      </c>
      <c r="O248" s="17">
        <v>42480</v>
      </c>
      <c r="Q248">
        <f t="shared" si="0"/>
        <v>5923.095957225124</v>
      </c>
    </row>
    <row r="249" spans="1:22" ht="15" hidden="1" customHeight="1">
      <c r="A249">
        <v>4</v>
      </c>
      <c r="B249" t="s">
        <v>51</v>
      </c>
      <c r="C249" t="s">
        <v>34</v>
      </c>
      <c r="D249">
        <v>2</v>
      </c>
      <c r="E249" s="19" t="s">
        <v>52</v>
      </c>
      <c r="F249" s="19" t="s">
        <v>52</v>
      </c>
      <c r="G249" t="s">
        <v>56</v>
      </c>
      <c r="H249" t="s">
        <v>56</v>
      </c>
      <c r="I249" t="s">
        <v>56</v>
      </c>
      <c r="J249" t="s">
        <v>56</v>
      </c>
      <c r="K249">
        <v>30</v>
      </c>
      <c r="L249">
        <v>2</v>
      </c>
      <c r="M249" s="17" t="s">
        <v>78</v>
      </c>
      <c r="N249" t="s">
        <v>82</v>
      </c>
      <c r="O249" s="17">
        <v>42495</v>
      </c>
      <c r="P249" t="s">
        <v>139</v>
      </c>
      <c r="Q249" t="e">
        <f t="shared" si="0"/>
        <v>#VALUE!</v>
      </c>
    </row>
    <row r="250" spans="1:22" ht="15" hidden="1" customHeight="1">
      <c r="A250">
        <v>5</v>
      </c>
      <c r="B250" t="s">
        <v>51</v>
      </c>
      <c r="C250" t="s">
        <v>47</v>
      </c>
      <c r="D250">
        <v>2</v>
      </c>
      <c r="E250" t="s">
        <v>52</v>
      </c>
      <c r="F250" t="s">
        <v>53</v>
      </c>
      <c r="G250">
        <v>2.5</v>
      </c>
      <c r="H250">
        <v>3.5</v>
      </c>
      <c r="I250">
        <v>5</v>
      </c>
      <c r="J250">
        <v>0</v>
      </c>
      <c r="K250">
        <v>3</v>
      </c>
      <c r="L250">
        <v>2</v>
      </c>
      <c r="M250" s="17" t="s">
        <v>82</v>
      </c>
      <c r="N250" t="s">
        <v>78</v>
      </c>
      <c r="O250" s="17">
        <v>42382</v>
      </c>
      <c r="Q250">
        <f t="shared" si="0"/>
        <v>24.052818754046854</v>
      </c>
      <c r="R250">
        <f>(Q257-Q250)/(O257-O250)</f>
        <v>263.67590703960263</v>
      </c>
      <c r="S250">
        <f>(I257-I250)/(O257-O250)</f>
        <v>1.0306122448979591</v>
      </c>
      <c r="T250">
        <f>MAX(K250:K258)</f>
        <v>86</v>
      </c>
      <c r="U250">
        <f>AVERAGE(K250:K258)</f>
        <v>43.444444444444443</v>
      </c>
      <c r="V250">
        <f>MAX(I250:I258)</f>
        <v>167</v>
      </c>
    </row>
    <row r="251" spans="1:22" ht="15" hidden="1" customHeight="1">
      <c r="A251">
        <v>5</v>
      </c>
      <c r="B251" t="s">
        <v>51</v>
      </c>
      <c r="C251" t="s">
        <v>47</v>
      </c>
      <c r="D251">
        <v>2</v>
      </c>
      <c r="E251" s="19" t="s">
        <v>52</v>
      </c>
      <c r="F251" t="s">
        <v>53</v>
      </c>
      <c r="G251">
        <v>2</v>
      </c>
      <c r="H251">
        <v>5</v>
      </c>
      <c r="I251">
        <v>7</v>
      </c>
      <c r="J251">
        <v>0</v>
      </c>
      <c r="K251">
        <v>7</v>
      </c>
      <c r="L251">
        <v>2</v>
      </c>
      <c r="M251" s="17" t="s">
        <v>78</v>
      </c>
      <c r="N251" t="s">
        <v>78</v>
      </c>
      <c r="O251" s="17">
        <v>42394</v>
      </c>
      <c r="Q251">
        <f t="shared" si="0"/>
        <v>39.269908169872416</v>
      </c>
    </row>
    <row r="252" spans="1:22" ht="15" hidden="1" customHeight="1">
      <c r="A252">
        <v>5</v>
      </c>
      <c r="B252" t="s">
        <v>51</v>
      </c>
      <c r="C252" t="s">
        <v>47</v>
      </c>
      <c r="D252">
        <v>2</v>
      </c>
      <c r="E252" s="19" t="s">
        <v>52</v>
      </c>
      <c r="F252" s="19" t="s">
        <v>53</v>
      </c>
      <c r="G252">
        <v>3.5</v>
      </c>
      <c r="H252">
        <v>8</v>
      </c>
      <c r="I252">
        <v>10</v>
      </c>
      <c r="J252">
        <v>0</v>
      </c>
      <c r="K252">
        <v>12</v>
      </c>
      <c r="L252">
        <v>2</v>
      </c>
      <c r="M252" s="17" t="s">
        <v>78</v>
      </c>
      <c r="N252" t="s">
        <v>78</v>
      </c>
      <c r="O252" s="17">
        <v>42408</v>
      </c>
      <c r="Q252">
        <f t="shared" si="0"/>
        <v>175.92918860102841</v>
      </c>
    </row>
    <row r="253" spans="1:22" ht="15" hidden="1" customHeight="1">
      <c r="A253">
        <v>5</v>
      </c>
      <c r="B253" t="s">
        <v>51</v>
      </c>
      <c r="C253" t="s">
        <v>47</v>
      </c>
      <c r="D253">
        <v>2</v>
      </c>
      <c r="E253" s="19" t="s">
        <v>52</v>
      </c>
      <c r="F253" s="19" t="s">
        <v>53</v>
      </c>
      <c r="G253">
        <v>5</v>
      </c>
      <c r="H253">
        <v>10</v>
      </c>
      <c r="I253">
        <v>24</v>
      </c>
      <c r="J253">
        <v>1</v>
      </c>
      <c r="K253">
        <v>15</v>
      </c>
      <c r="L253">
        <v>2</v>
      </c>
      <c r="M253" s="17" t="s">
        <v>78</v>
      </c>
      <c r="N253" t="s">
        <v>78</v>
      </c>
      <c r="O253" s="17">
        <v>42422</v>
      </c>
      <c r="Q253">
        <f t="shared" si="0"/>
        <v>392.69908169872411</v>
      </c>
    </row>
    <row r="254" spans="1:22" ht="15" hidden="1" customHeight="1">
      <c r="A254">
        <v>5</v>
      </c>
      <c r="B254" t="s">
        <v>51</v>
      </c>
      <c r="C254" t="s">
        <v>47</v>
      </c>
      <c r="D254">
        <v>2</v>
      </c>
      <c r="E254" s="19" t="s">
        <v>52</v>
      </c>
      <c r="F254" s="19" t="s">
        <v>53</v>
      </c>
      <c r="G254">
        <v>8</v>
      </c>
      <c r="H254">
        <v>13</v>
      </c>
      <c r="I254">
        <v>28</v>
      </c>
      <c r="J254">
        <v>0</v>
      </c>
      <c r="K254">
        <v>43</v>
      </c>
      <c r="L254">
        <v>2</v>
      </c>
      <c r="M254" s="17" t="s">
        <v>78</v>
      </c>
      <c r="N254" t="s">
        <v>78</v>
      </c>
      <c r="O254" s="17">
        <v>42436</v>
      </c>
      <c r="Q254">
        <f t="shared" si="0"/>
        <v>1061.8583169133501</v>
      </c>
    </row>
    <row r="255" spans="1:22" ht="15" hidden="1" customHeight="1">
      <c r="A255">
        <v>5</v>
      </c>
      <c r="B255" t="s">
        <v>51</v>
      </c>
      <c r="C255" t="s">
        <v>47</v>
      </c>
      <c r="D255">
        <v>2</v>
      </c>
      <c r="E255" s="19" t="s">
        <v>52</v>
      </c>
      <c r="F255" s="19" t="s">
        <v>53</v>
      </c>
      <c r="G255">
        <v>9.4</v>
      </c>
      <c r="H255">
        <v>37.6</v>
      </c>
      <c r="I255">
        <v>106</v>
      </c>
      <c r="J255">
        <v>0</v>
      </c>
      <c r="K255">
        <v>75</v>
      </c>
      <c r="L255">
        <v>2</v>
      </c>
      <c r="M255" s="17" t="s">
        <v>78</v>
      </c>
      <c r="N255" t="s">
        <v>78</v>
      </c>
      <c r="O255" s="17">
        <v>42450</v>
      </c>
      <c r="Q255">
        <f t="shared" si="0"/>
        <v>10437.426370356901</v>
      </c>
    </row>
    <row r="256" spans="1:22" ht="15" hidden="1" customHeight="1">
      <c r="A256">
        <v>5</v>
      </c>
      <c r="B256" t="s">
        <v>51</v>
      </c>
      <c r="C256" t="s">
        <v>47</v>
      </c>
      <c r="D256">
        <v>2</v>
      </c>
      <c r="E256" s="19" t="s">
        <v>52</v>
      </c>
      <c r="F256" s="19" t="s">
        <v>53</v>
      </c>
      <c r="G256">
        <v>1.2</v>
      </c>
      <c r="H256">
        <v>4</v>
      </c>
      <c r="I256">
        <v>167</v>
      </c>
      <c r="J256">
        <v>0</v>
      </c>
      <c r="K256">
        <v>86</v>
      </c>
      <c r="L256">
        <v>2</v>
      </c>
      <c r="M256" s="17" t="s">
        <v>78</v>
      </c>
      <c r="N256" t="s">
        <v>78</v>
      </c>
      <c r="O256" s="17">
        <v>42464</v>
      </c>
      <c r="Q256">
        <f t="shared" si="0"/>
        <v>15.079644737231007</v>
      </c>
    </row>
    <row r="257" spans="1:22" ht="15" hidden="1" customHeight="1">
      <c r="A257">
        <v>5</v>
      </c>
      <c r="B257" t="s">
        <v>51</v>
      </c>
      <c r="C257" t="s">
        <v>47</v>
      </c>
      <c r="D257">
        <v>2</v>
      </c>
      <c r="E257" s="19" t="s">
        <v>52</v>
      </c>
      <c r="F257" s="19" t="s">
        <v>53</v>
      </c>
      <c r="G257">
        <v>15.1</v>
      </c>
      <c r="H257">
        <v>46.7</v>
      </c>
      <c r="I257">
        <v>106</v>
      </c>
      <c r="J257">
        <v>0</v>
      </c>
      <c r="K257">
        <v>75</v>
      </c>
      <c r="L257">
        <v>2</v>
      </c>
      <c r="M257" s="17" t="s">
        <v>78</v>
      </c>
      <c r="N257" t="s">
        <v>78</v>
      </c>
      <c r="O257" s="17">
        <v>42480</v>
      </c>
      <c r="Q257">
        <f t="shared" si="0"/>
        <v>25864.291708635104</v>
      </c>
    </row>
    <row r="258" spans="1:22" ht="15" hidden="1" customHeight="1">
      <c r="A258">
        <v>5</v>
      </c>
      <c r="B258" t="s">
        <v>51</v>
      </c>
      <c r="C258" t="s">
        <v>47</v>
      </c>
      <c r="D258">
        <v>2</v>
      </c>
      <c r="E258" s="19" t="s">
        <v>52</v>
      </c>
      <c r="F258" s="19" t="s">
        <v>53</v>
      </c>
      <c r="G258" t="s">
        <v>56</v>
      </c>
      <c r="H258" t="s">
        <v>56</v>
      </c>
      <c r="I258" t="s">
        <v>56</v>
      </c>
      <c r="J258" t="s">
        <v>56</v>
      </c>
      <c r="K258">
        <v>75</v>
      </c>
      <c r="L258">
        <v>2</v>
      </c>
      <c r="M258" s="17" t="s">
        <v>78</v>
      </c>
      <c r="N258" t="s">
        <v>82</v>
      </c>
      <c r="O258" s="17">
        <v>42495</v>
      </c>
      <c r="P258" t="s">
        <v>139</v>
      </c>
      <c r="Q258" t="e">
        <f t="shared" si="0"/>
        <v>#VALUE!</v>
      </c>
    </row>
    <row r="259" spans="1:22" ht="15" hidden="1" customHeight="1">
      <c r="A259">
        <v>6</v>
      </c>
      <c r="B259" t="s">
        <v>51</v>
      </c>
      <c r="C259" t="s">
        <v>47</v>
      </c>
      <c r="D259">
        <v>2</v>
      </c>
      <c r="E259" t="s">
        <v>52</v>
      </c>
      <c r="F259" t="s">
        <v>53</v>
      </c>
      <c r="G259">
        <v>2</v>
      </c>
      <c r="H259">
        <v>2.5</v>
      </c>
      <c r="I259">
        <v>2</v>
      </c>
      <c r="J259">
        <v>0</v>
      </c>
      <c r="K259">
        <v>3</v>
      </c>
      <c r="L259">
        <v>2</v>
      </c>
      <c r="M259" s="17" t="s">
        <v>82</v>
      </c>
      <c r="N259" t="s">
        <v>78</v>
      </c>
      <c r="O259" s="17">
        <v>42382</v>
      </c>
      <c r="Q259">
        <f t="shared" si="0"/>
        <v>9.8174770424681039</v>
      </c>
      <c r="R259">
        <f>(Q261-Q259)/(O261-O259)</f>
        <v>0.18879763543207889</v>
      </c>
      <c r="S259">
        <f>(I261-I259)/(O261-O259)</f>
        <v>7.6923076923076927E-2</v>
      </c>
      <c r="T259">
        <f>MAX(K259:K262)</f>
        <v>15</v>
      </c>
      <c r="U259">
        <f>AVERAGE(K259:K262)</f>
        <v>9.25</v>
      </c>
      <c r="V259">
        <f>MAX(I259:I262)</f>
        <v>4</v>
      </c>
    </row>
    <row r="260" spans="1:22" ht="15" hidden="1" customHeight="1">
      <c r="A260">
        <v>6</v>
      </c>
      <c r="B260" t="s">
        <v>51</v>
      </c>
      <c r="C260" t="s">
        <v>47</v>
      </c>
      <c r="D260">
        <v>2</v>
      </c>
      <c r="E260" s="19" t="s">
        <v>52</v>
      </c>
      <c r="F260" t="s">
        <v>53</v>
      </c>
      <c r="G260">
        <v>2.5</v>
      </c>
      <c r="H260">
        <v>3</v>
      </c>
      <c r="I260">
        <v>4</v>
      </c>
      <c r="J260">
        <v>1</v>
      </c>
      <c r="K260">
        <v>7</v>
      </c>
      <c r="L260">
        <v>2</v>
      </c>
      <c r="M260" s="17" t="s">
        <v>78</v>
      </c>
      <c r="N260" t="s">
        <v>78</v>
      </c>
      <c r="O260" s="17">
        <v>42394</v>
      </c>
      <c r="Q260">
        <f t="shared" si="0"/>
        <v>17.671458676442587</v>
      </c>
    </row>
    <row r="261" spans="1:22" ht="15" hidden="1" customHeight="1">
      <c r="A261">
        <v>6</v>
      </c>
      <c r="B261" t="s">
        <v>51</v>
      </c>
      <c r="C261" t="s">
        <v>47</v>
      </c>
      <c r="D261">
        <v>2</v>
      </c>
      <c r="E261" s="19" t="s">
        <v>52</v>
      </c>
      <c r="F261" s="19" t="s">
        <v>53</v>
      </c>
      <c r="G261">
        <v>3</v>
      </c>
      <c r="H261">
        <v>2.5</v>
      </c>
      <c r="I261">
        <v>4</v>
      </c>
      <c r="J261">
        <v>1</v>
      </c>
      <c r="K261">
        <v>12</v>
      </c>
      <c r="L261">
        <v>2</v>
      </c>
      <c r="M261" s="17" t="s">
        <v>78</v>
      </c>
      <c r="N261" t="s">
        <v>78</v>
      </c>
      <c r="O261" s="17">
        <v>42408</v>
      </c>
      <c r="Q261">
        <f t="shared" si="0"/>
        <v>14.726215563702155</v>
      </c>
    </row>
    <row r="262" spans="1:22" ht="17.25" hidden="1" customHeight="1">
      <c r="A262">
        <v>6</v>
      </c>
      <c r="B262" t="s">
        <v>51</v>
      </c>
      <c r="C262" t="s">
        <v>47</v>
      </c>
      <c r="D262">
        <v>2</v>
      </c>
      <c r="E262" s="19" t="s">
        <v>52</v>
      </c>
      <c r="F262" s="19" t="s">
        <v>53</v>
      </c>
      <c r="G262" t="s">
        <v>56</v>
      </c>
      <c r="H262" t="s">
        <v>56</v>
      </c>
      <c r="I262" t="s">
        <v>56</v>
      </c>
      <c r="J262" t="s">
        <v>56</v>
      </c>
      <c r="K262">
        <v>15</v>
      </c>
      <c r="L262">
        <v>2</v>
      </c>
      <c r="M262" s="17" t="s">
        <v>78</v>
      </c>
      <c r="N262" t="s">
        <v>82</v>
      </c>
      <c r="O262" s="17">
        <v>42422</v>
      </c>
      <c r="P262" t="s">
        <v>115</v>
      </c>
      <c r="Q262" t="e">
        <f t="shared" si="0"/>
        <v>#VALUE!</v>
      </c>
    </row>
    <row r="263" spans="1:22" ht="15" hidden="1" customHeight="1">
      <c r="A263">
        <v>7</v>
      </c>
      <c r="B263" t="s">
        <v>51</v>
      </c>
      <c r="C263" t="s">
        <v>47</v>
      </c>
      <c r="D263">
        <v>2</v>
      </c>
      <c r="E263" t="s">
        <v>52</v>
      </c>
      <c r="F263" t="s">
        <v>53</v>
      </c>
      <c r="G263">
        <v>2</v>
      </c>
      <c r="H263">
        <v>1</v>
      </c>
      <c r="I263">
        <v>2</v>
      </c>
      <c r="J263">
        <v>0</v>
      </c>
      <c r="K263">
        <v>3</v>
      </c>
      <c r="L263">
        <v>2</v>
      </c>
      <c r="M263" s="17" t="s">
        <v>82</v>
      </c>
      <c r="N263" t="s">
        <v>78</v>
      </c>
      <c r="O263" s="17">
        <v>42382</v>
      </c>
      <c r="Q263">
        <f t="shared" si="0"/>
        <v>1.5707963267948966</v>
      </c>
      <c r="R263">
        <f>(Q269-Q263)/(O269-O263)</f>
        <v>3.1471862209974044</v>
      </c>
      <c r="S263">
        <f>(I269-I263)/(O269-O263)</f>
        <v>6.097560975609756E-2</v>
      </c>
      <c r="T263">
        <f>MAX(K263:K270)</f>
        <v>86</v>
      </c>
      <c r="U263">
        <f>AVERAGE(K263:K270)</f>
        <v>38.75</v>
      </c>
      <c r="V263">
        <f>MAX(I263:I270)</f>
        <v>9</v>
      </c>
    </row>
    <row r="264" spans="1:22" ht="15" hidden="1" customHeight="1">
      <c r="A264">
        <v>7</v>
      </c>
      <c r="B264" t="s">
        <v>51</v>
      </c>
      <c r="C264" t="s">
        <v>47</v>
      </c>
      <c r="D264">
        <v>2</v>
      </c>
      <c r="E264" s="19" t="s">
        <v>52</v>
      </c>
      <c r="F264" t="s">
        <v>53</v>
      </c>
      <c r="G264">
        <v>2</v>
      </c>
      <c r="H264">
        <v>1</v>
      </c>
      <c r="I264">
        <v>4</v>
      </c>
      <c r="J264">
        <v>0</v>
      </c>
      <c r="K264">
        <v>1</v>
      </c>
      <c r="L264">
        <v>2</v>
      </c>
      <c r="M264" s="17" t="s">
        <v>78</v>
      </c>
      <c r="N264" t="s">
        <v>78</v>
      </c>
      <c r="O264" s="17">
        <v>42394</v>
      </c>
      <c r="Q264">
        <f t="shared" si="0"/>
        <v>1.5707963267948966</v>
      </c>
    </row>
    <row r="265" spans="1:22" ht="15" hidden="1" customHeight="1">
      <c r="A265">
        <v>7</v>
      </c>
      <c r="B265" t="s">
        <v>51</v>
      </c>
      <c r="C265" t="s">
        <v>47</v>
      </c>
      <c r="D265">
        <v>2</v>
      </c>
      <c r="E265" s="19" t="s">
        <v>52</v>
      </c>
      <c r="F265" s="19" t="s">
        <v>53</v>
      </c>
      <c r="G265">
        <v>2.5</v>
      </c>
      <c r="H265">
        <v>2</v>
      </c>
      <c r="I265">
        <v>5</v>
      </c>
      <c r="J265">
        <v>0</v>
      </c>
      <c r="K265">
        <v>12</v>
      </c>
      <c r="L265">
        <v>2</v>
      </c>
      <c r="M265" s="17" t="s">
        <v>78</v>
      </c>
      <c r="N265" t="s">
        <v>78</v>
      </c>
      <c r="O265" s="17">
        <v>42408</v>
      </c>
      <c r="Q265">
        <f t="shared" si="0"/>
        <v>7.8539816339744828</v>
      </c>
    </row>
    <row r="266" spans="1:22" ht="15" hidden="1" customHeight="1">
      <c r="A266">
        <v>7</v>
      </c>
      <c r="B266" t="s">
        <v>51</v>
      </c>
      <c r="C266" t="s">
        <v>47</v>
      </c>
      <c r="D266">
        <v>2</v>
      </c>
      <c r="E266" s="19" t="s">
        <v>52</v>
      </c>
      <c r="F266" s="19" t="s">
        <v>53</v>
      </c>
      <c r="G266">
        <v>2</v>
      </c>
      <c r="H266">
        <v>1.5</v>
      </c>
      <c r="I266">
        <v>5</v>
      </c>
      <c r="J266">
        <v>1</v>
      </c>
      <c r="K266">
        <v>15</v>
      </c>
      <c r="L266">
        <v>2</v>
      </c>
      <c r="M266" s="17" t="s">
        <v>78</v>
      </c>
      <c r="N266" t="s">
        <v>78</v>
      </c>
      <c r="O266" s="17">
        <v>42422</v>
      </c>
      <c r="Q266">
        <f t="shared" si="0"/>
        <v>3.5342917352885173</v>
      </c>
    </row>
    <row r="267" spans="1:22" ht="15" hidden="1" customHeight="1">
      <c r="A267">
        <v>7</v>
      </c>
      <c r="B267" t="s">
        <v>51</v>
      </c>
      <c r="C267" t="s">
        <v>47</v>
      </c>
      <c r="D267">
        <v>2</v>
      </c>
      <c r="E267" s="19" t="s">
        <v>52</v>
      </c>
      <c r="F267" s="19" t="s">
        <v>53</v>
      </c>
      <c r="G267">
        <v>3</v>
      </c>
      <c r="H267">
        <v>3.5</v>
      </c>
      <c r="I267">
        <v>6</v>
      </c>
      <c r="J267">
        <v>0</v>
      </c>
      <c r="K267">
        <v>43</v>
      </c>
      <c r="L267">
        <v>2</v>
      </c>
      <c r="M267" s="17" t="s">
        <v>78</v>
      </c>
      <c r="N267" t="s">
        <v>78</v>
      </c>
      <c r="O267" s="17">
        <v>42436</v>
      </c>
      <c r="Q267">
        <f t="shared" si="0"/>
        <v>28.863382504856226</v>
      </c>
    </row>
    <row r="268" spans="1:22" ht="15" hidden="1" customHeight="1">
      <c r="A268">
        <v>7</v>
      </c>
      <c r="B268" t="s">
        <v>51</v>
      </c>
      <c r="C268" t="s">
        <v>47</v>
      </c>
      <c r="D268">
        <v>2</v>
      </c>
      <c r="E268" s="19" t="s">
        <v>52</v>
      </c>
      <c r="F268" s="19" t="s">
        <v>53</v>
      </c>
      <c r="G268">
        <v>7.9</v>
      </c>
      <c r="H268">
        <v>7.4</v>
      </c>
      <c r="I268">
        <v>9</v>
      </c>
      <c r="J268">
        <v>0</v>
      </c>
      <c r="K268">
        <v>75</v>
      </c>
      <c r="L268">
        <v>2</v>
      </c>
      <c r="M268" s="17" t="s">
        <v>78</v>
      </c>
      <c r="N268" t="s">
        <v>78</v>
      </c>
      <c r="O268" s="17">
        <v>42450</v>
      </c>
      <c r="Q268">
        <f t="shared" si="0"/>
        <v>339.76638707838976</v>
      </c>
    </row>
    <row r="269" spans="1:22" ht="15" hidden="1" customHeight="1">
      <c r="A269">
        <v>7</v>
      </c>
      <c r="B269" t="s">
        <v>51</v>
      </c>
      <c r="C269" t="s">
        <v>47</v>
      </c>
      <c r="D269">
        <v>2</v>
      </c>
      <c r="E269" s="19" t="s">
        <v>52</v>
      </c>
      <c r="F269" s="19" t="s">
        <v>53</v>
      </c>
      <c r="G269">
        <v>8.6</v>
      </c>
      <c r="H269">
        <v>6.2</v>
      </c>
      <c r="I269">
        <v>7</v>
      </c>
      <c r="J269">
        <v>0</v>
      </c>
      <c r="K269">
        <v>86</v>
      </c>
      <c r="L269">
        <v>2</v>
      </c>
      <c r="M269" s="17" t="s">
        <v>78</v>
      </c>
      <c r="N269" t="s">
        <v>78</v>
      </c>
      <c r="O269" s="17">
        <v>42464</v>
      </c>
      <c r="Q269">
        <f t="shared" si="0"/>
        <v>259.64006644858205</v>
      </c>
    </row>
    <row r="270" spans="1:22" ht="15" hidden="1" customHeight="1">
      <c r="A270">
        <v>7</v>
      </c>
      <c r="B270" t="s">
        <v>51</v>
      </c>
      <c r="C270" t="s">
        <v>47</v>
      </c>
      <c r="D270">
        <v>2</v>
      </c>
      <c r="E270" s="19" t="s">
        <v>52</v>
      </c>
      <c r="F270" s="19" t="s">
        <v>53</v>
      </c>
      <c r="G270" t="s">
        <v>56</v>
      </c>
      <c r="H270" t="s">
        <v>56</v>
      </c>
      <c r="I270" t="s">
        <v>56</v>
      </c>
      <c r="J270" t="s">
        <v>56</v>
      </c>
      <c r="K270">
        <v>75</v>
      </c>
      <c r="L270">
        <v>2</v>
      </c>
      <c r="M270" s="17" t="s">
        <v>78</v>
      </c>
      <c r="N270" t="s">
        <v>82</v>
      </c>
      <c r="O270" s="17">
        <v>42480</v>
      </c>
      <c r="P270" t="s">
        <v>121</v>
      </c>
      <c r="Q270" t="e">
        <f t="shared" si="0"/>
        <v>#VALUE!</v>
      </c>
    </row>
    <row r="271" spans="1:22" ht="15" hidden="1" customHeight="1">
      <c r="A271">
        <v>8</v>
      </c>
      <c r="B271" t="s">
        <v>51</v>
      </c>
      <c r="C271" t="s">
        <v>46</v>
      </c>
      <c r="D271">
        <v>3</v>
      </c>
      <c r="E271" t="s">
        <v>52</v>
      </c>
      <c r="F271" t="s">
        <v>53</v>
      </c>
      <c r="G271">
        <v>2</v>
      </c>
      <c r="H271">
        <v>2.5</v>
      </c>
      <c r="I271">
        <v>2</v>
      </c>
      <c r="J271">
        <v>2</v>
      </c>
      <c r="K271">
        <v>2</v>
      </c>
      <c r="L271">
        <v>2</v>
      </c>
      <c r="M271" s="17" t="s">
        <v>82</v>
      </c>
      <c r="N271" t="s">
        <v>78</v>
      </c>
      <c r="O271" s="17">
        <v>42382</v>
      </c>
      <c r="Q271">
        <f t="shared" si="0"/>
        <v>9.8174770424681039</v>
      </c>
      <c r="R271">
        <f>(Q277-Q271)/(O277-O271)</f>
        <v>2.4093142245118844</v>
      </c>
      <c r="S271">
        <f>(I277-I271)/(O277-O271)</f>
        <v>9.7560975609756101E-2</v>
      </c>
      <c r="T271">
        <f>MAX(K271:K278)</f>
        <v>45</v>
      </c>
      <c r="U271">
        <f>AVERAGE(K271:K278)</f>
        <v>16.125</v>
      </c>
      <c r="V271">
        <f>MAX(I271:I278)</f>
        <v>10</v>
      </c>
    </row>
    <row r="272" spans="1:22" ht="15" hidden="1" customHeight="1">
      <c r="A272">
        <v>8</v>
      </c>
      <c r="B272" t="s">
        <v>51</v>
      </c>
      <c r="C272" t="s">
        <v>46</v>
      </c>
      <c r="D272">
        <v>3</v>
      </c>
      <c r="E272" s="19" t="s">
        <v>52</v>
      </c>
      <c r="F272" t="s">
        <v>53</v>
      </c>
      <c r="G272">
        <v>3</v>
      </c>
      <c r="H272">
        <v>3</v>
      </c>
      <c r="I272">
        <v>3</v>
      </c>
      <c r="J272">
        <v>2</v>
      </c>
      <c r="K272">
        <v>8</v>
      </c>
      <c r="L272">
        <v>2</v>
      </c>
      <c r="M272" s="17" t="s">
        <v>78</v>
      </c>
      <c r="N272" t="s">
        <v>78</v>
      </c>
      <c r="O272" s="17">
        <v>42394</v>
      </c>
      <c r="Q272">
        <f t="shared" si="0"/>
        <v>21.205750411731103</v>
      </c>
    </row>
    <row r="273" spans="1:22" ht="15" hidden="1" customHeight="1">
      <c r="A273">
        <v>8</v>
      </c>
      <c r="B273" t="s">
        <v>51</v>
      </c>
      <c r="C273" t="s">
        <v>46</v>
      </c>
      <c r="D273">
        <v>3</v>
      </c>
      <c r="E273" s="19" t="s">
        <v>52</v>
      </c>
      <c r="F273" s="19" t="s">
        <v>53</v>
      </c>
      <c r="G273">
        <v>4</v>
      </c>
      <c r="H273">
        <v>3.5</v>
      </c>
      <c r="I273">
        <v>4</v>
      </c>
      <c r="J273">
        <v>1</v>
      </c>
      <c r="K273">
        <v>7</v>
      </c>
      <c r="L273">
        <v>2</v>
      </c>
      <c r="M273" s="17" t="s">
        <v>78</v>
      </c>
      <c r="N273" t="s">
        <v>78</v>
      </c>
      <c r="O273" s="17">
        <v>42408</v>
      </c>
      <c r="Q273">
        <f t="shared" si="0"/>
        <v>38.484510006474963</v>
      </c>
    </row>
    <row r="274" spans="1:22" ht="15" hidden="1" customHeight="1">
      <c r="A274">
        <v>8</v>
      </c>
      <c r="B274" t="s">
        <v>51</v>
      </c>
      <c r="C274" t="s">
        <v>46</v>
      </c>
      <c r="D274">
        <v>3</v>
      </c>
      <c r="E274" s="19" t="s">
        <v>52</v>
      </c>
      <c r="F274" s="19" t="s">
        <v>53</v>
      </c>
      <c r="G274">
        <v>5</v>
      </c>
      <c r="H274">
        <v>4</v>
      </c>
      <c r="I274">
        <v>6</v>
      </c>
      <c r="J274">
        <v>1</v>
      </c>
      <c r="K274">
        <v>8</v>
      </c>
      <c r="L274">
        <v>2</v>
      </c>
      <c r="M274" s="17" t="s">
        <v>78</v>
      </c>
      <c r="N274" t="s">
        <v>78</v>
      </c>
      <c r="O274" s="17">
        <v>42422</v>
      </c>
      <c r="Q274">
        <f t="shared" si="0"/>
        <v>62.831853071795862</v>
      </c>
    </row>
    <row r="275" spans="1:22" ht="15" hidden="1" customHeight="1">
      <c r="A275">
        <v>8</v>
      </c>
      <c r="B275" t="s">
        <v>51</v>
      </c>
      <c r="C275" t="s">
        <v>46</v>
      </c>
      <c r="D275">
        <v>3</v>
      </c>
      <c r="E275" s="19" t="s">
        <v>52</v>
      </c>
      <c r="F275" s="19" t="s">
        <v>53</v>
      </c>
      <c r="G275">
        <v>3.5</v>
      </c>
      <c r="H275">
        <v>4</v>
      </c>
      <c r="I275">
        <v>7</v>
      </c>
      <c r="J275">
        <v>0</v>
      </c>
      <c r="K275">
        <v>9</v>
      </c>
      <c r="L275">
        <v>2</v>
      </c>
      <c r="M275" s="17" t="s">
        <v>78</v>
      </c>
      <c r="N275" t="s">
        <v>78</v>
      </c>
      <c r="O275" s="17">
        <v>42436</v>
      </c>
      <c r="Q275">
        <f t="shared" si="0"/>
        <v>43.982297150257104</v>
      </c>
    </row>
    <row r="276" spans="1:22" ht="15" hidden="1" customHeight="1">
      <c r="A276">
        <v>8</v>
      </c>
      <c r="B276" t="s">
        <v>51</v>
      </c>
      <c r="C276" t="s">
        <v>46</v>
      </c>
      <c r="D276">
        <v>3</v>
      </c>
      <c r="E276" s="19" t="s">
        <v>52</v>
      </c>
      <c r="F276" s="19" t="s">
        <v>53</v>
      </c>
      <c r="G276">
        <v>6.7</v>
      </c>
      <c r="H276">
        <v>5</v>
      </c>
      <c r="I276">
        <v>8</v>
      </c>
      <c r="J276">
        <v>0</v>
      </c>
      <c r="K276">
        <v>16</v>
      </c>
      <c r="L276">
        <v>2</v>
      </c>
      <c r="M276" s="17" t="s">
        <v>78</v>
      </c>
      <c r="N276" t="s">
        <v>78</v>
      </c>
      <c r="O276" s="17">
        <v>42450</v>
      </c>
      <c r="Q276">
        <f t="shared" si="0"/>
        <v>131.55419236907258</v>
      </c>
    </row>
    <row r="277" spans="1:22" ht="15" hidden="1" customHeight="1">
      <c r="A277">
        <v>8</v>
      </c>
      <c r="B277" t="s">
        <v>51</v>
      </c>
      <c r="C277" t="s">
        <v>46</v>
      </c>
      <c r="D277">
        <v>3</v>
      </c>
      <c r="E277" s="19" t="s">
        <v>52</v>
      </c>
      <c r="F277" s="19" t="s">
        <v>53</v>
      </c>
      <c r="G277">
        <v>9.4</v>
      </c>
      <c r="H277">
        <v>5.3</v>
      </c>
      <c r="I277">
        <v>10</v>
      </c>
      <c r="J277">
        <v>0</v>
      </c>
      <c r="K277">
        <v>34</v>
      </c>
      <c r="L277">
        <v>2</v>
      </c>
      <c r="M277" s="17" t="s">
        <v>78</v>
      </c>
      <c r="N277" t="s">
        <v>78</v>
      </c>
      <c r="O277" s="17">
        <v>42464</v>
      </c>
      <c r="Q277">
        <f t="shared" si="0"/>
        <v>207.38124345244262</v>
      </c>
    </row>
    <row r="278" spans="1:22" ht="15" hidden="1" customHeight="1">
      <c r="A278">
        <v>8</v>
      </c>
      <c r="B278" t="s">
        <v>51</v>
      </c>
      <c r="C278" t="s">
        <v>46</v>
      </c>
      <c r="D278">
        <v>3</v>
      </c>
      <c r="E278" s="19" t="s">
        <v>52</v>
      </c>
      <c r="F278" s="19" t="s">
        <v>53</v>
      </c>
      <c r="G278" t="s">
        <v>56</v>
      </c>
      <c r="H278" t="s">
        <v>56</v>
      </c>
      <c r="I278" t="s">
        <v>56</v>
      </c>
      <c r="J278" t="s">
        <v>56</v>
      </c>
      <c r="K278">
        <v>45</v>
      </c>
      <c r="L278">
        <v>2</v>
      </c>
      <c r="M278" s="17" t="s">
        <v>78</v>
      </c>
      <c r="N278" t="s">
        <v>82</v>
      </c>
      <c r="O278" s="17">
        <v>42480</v>
      </c>
      <c r="P278" t="s">
        <v>139</v>
      </c>
      <c r="Q278" t="e">
        <f t="shared" si="0"/>
        <v>#VALUE!</v>
      </c>
    </row>
    <row r="279" spans="1:22" ht="15" hidden="1" customHeight="1">
      <c r="A279">
        <v>9</v>
      </c>
      <c r="B279" t="s">
        <v>51</v>
      </c>
      <c r="C279" t="s">
        <v>46</v>
      </c>
      <c r="D279">
        <v>3</v>
      </c>
      <c r="E279" t="s">
        <v>52</v>
      </c>
      <c r="F279" t="s">
        <v>53</v>
      </c>
      <c r="G279">
        <v>1.5</v>
      </c>
      <c r="H279">
        <v>2</v>
      </c>
      <c r="I279">
        <v>2</v>
      </c>
      <c r="J279">
        <v>0</v>
      </c>
      <c r="K279">
        <v>2</v>
      </c>
      <c r="L279">
        <v>2</v>
      </c>
      <c r="M279" s="17" t="s">
        <v>82</v>
      </c>
      <c r="N279" t="s">
        <v>78</v>
      </c>
      <c r="O279" s="17">
        <v>42382</v>
      </c>
      <c r="Q279">
        <f t="shared" si="0"/>
        <v>4.7123889803846897</v>
      </c>
      <c r="R279">
        <f>(Q282-Q279)/(O282-O279)</f>
        <v>-8.8357293382212931E-2</v>
      </c>
      <c r="S279">
        <f>(I282-I279)/(O282-O279)</f>
        <v>2.5000000000000001E-2</v>
      </c>
      <c r="T279">
        <f>MAX(K279:K283)</f>
        <v>9</v>
      </c>
      <c r="U279">
        <f>AVERAGE(K279:K283)</f>
        <v>6.8</v>
      </c>
      <c r="V279">
        <f>MAX(I279:I283)</f>
        <v>3</v>
      </c>
    </row>
    <row r="280" spans="1:22" ht="15" hidden="1" customHeight="1">
      <c r="A280">
        <v>9</v>
      </c>
      <c r="B280" t="s">
        <v>51</v>
      </c>
      <c r="C280" t="s">
        <v>46</v>
      </c>
      <c r="D280">
        <v>3</v>
      </c>
      <c r="E280" s="19" t="s">
        <v>52</v>
      </c>
      <c r="F280" t="s">
        <v>53</v>
      </c>
      <c r="G280">
        <v>2</v>
      </c>
      <c r="H280">
        <v>1.5</v>
      </c>
      <c r="I280">
        <v>2</v>
      </c>
      <c r="J280">
        <v>2</v>
      </c>
      <c r="K280">
        <v>8</v>
      </c>
      <c r="L280">
        <v>2</v>
      </c>
      <c r="M280" s="17" t="s">
        <v>78</v>
      </c>
      <c r="N280" t="s">
        <v>78</v>
      </c>
      <c r="O280" s="17">
        <v>42394</v>
      </c>
      <c r="Q280">
        <f t="shared" si="0"/>
        <v>3.5342917352885173</v>
      </c>
    </row>
    <row r="281" spans="1:22" ht="15" hidden="1" customHeight="1">
      <c r="A281">
        <v>9</v>
      </c>
      <c r="B281" t="s">
        <v>51</v>
      </c>
      <c r="C281" t="s">
        <v>46</v>
      </c>
      <c r="D281">
        <v>3</v>
      </c>
      <c r="E281" s="19" t="s">
        <v>52</v>
      </c>
      <c r="F281" s="19" t="s">
        <v>53</v>
      </c>
      <c r="G281">
        <v>2</v>
      </c>
      <c r="H281">
        <v>2</v>
      </c>
      <c r="I281">
        <v>3</v>
      </c>
      <c r="J281">
        <v>2</v>
      </c>
      <c r="K281">
        <v>7</v>
      </c>
      <c r="L281">
        <v>2</v>
      </c>
      <c r="M281" s="17" t="s">
        <v>78</v>
      </c>
      <c r="N281" t="s">
        <v>78</v>
      </c>
      <c r="O281" s="17">
        <v>42408</v>
      </c>
      <c r="Q281">
        <f t="shared" si="0"/>
        <v>6.2831853071795862</v>
      </c>
    </row>
    <row r="282" spans="1:22" ht="15" hidden="1" customHeight="1">
      <c r="A282">
        <v>9</v>
      </c>
      <c r="B282" t="s">
        <v>51</v>
      </c>
      <c r="C282" t="s">
        <v>46</v>
      </c>
      <c r="D282">
        <v>3</v>
      </c>
      <c r="E282" s="19" t="s">
        <v>52</v>
      </c>
      <c r="F282" s="19" t="s">
        <v>53</v>
      </c>
      <c r="G282">
        <v>1.5</v>
      </c>
      <c r="H282">
        <v>1</v>
      </c>
      <c r="I282">
        <v>3</v>
      </c>
      <c r="J282">
        <v>0</v>
      </c>
      <c r="K282">
        <v>8</v>
      </c>
      <c r="L282">
        <v>2</v>
      </c>
      <c r="M282" s="17" t="s">
        <v>78</v>
      </c>
      <c r="N282" t="s">
        <v>78</v>
      </c>
      <c r="O282" s="17">
        <v>42422</v>
      </c>
      <c r="Q282">
        <f t="shared" si="0"/>
        <v>1.1780972450961724</v>
      </c>
    </row>
    <row r="283" spans="1:22" ht="15" hidden="1" customHeight="1">
      <c r="A283">
        <v>9</v>
      </c>
      <c r="B283" t="s">
        <v>51</v>
      </c>
      <c r="C283" t="s">
        <v>46</v>
      </c>
      <c r="D283">
        <v>3</v>
      </c>
      <c r="E283" s="19" t="s">
        <v>52</v>
      </c>
      <c r="F283" s="19" t="s">
        <v>53</v>
      </c>
      <c r="G283" t="s">
        <v>56</v>
      </c>
      <c r="H283" t="s">
        <v>56</v>
      </c>
      <c r="I283" t="s">
        <v>56</v>
      </c>
      <c r="J283" t="s">
        <v>56</v>
      </c>
      <c r="K283">
        <v>9</v>
      </c>
      <c r="L283">
        <v>2</v>
      </c>
      <c r="M283" s="17" t="s">
        <v>78</v>
      </c>
      <c r="N283" t="s">
        <v>82</v>
      </c>
      <c r="O283" s="17">
        <v>42436</v>
      </c>
      <c r="P283" t="s">
        <v>115</v>
      </c>
      <c r="Q283" t="e">
        <f t="shared" ref="Q283:Q346" si="1">G283*((H283/2)^2)*PI()</f>
        <v>#VALUE!</v>
      </c>
    </row>
    <row r="284" spans="1:22" ht="15" hidden="1" customHeight="1">
      <c r="A284">
        <v>10</v>
      </c>
      <c r="B284" t="s">
        <v>51</v>
      </c>
      <c r="C284" t="s">
        <v>46</v>
      </c>
      <c r="D284">
        <v>3</v>
      </c>
      <c r="E284" t="s">
        <v>52</v>
      </c>
      <c r="F284" t="s">
        <v>53</v>
      </c>
      <c r="G284">
        <v>2.5</v>
      </c>
      <c r="H284">
        <v>2</v>
      </c>
      <c r="I284">
        <v>4</v>
      </c>
      <c r="J284">
        <v>0</v>
      </c>
      <c r="K284">
        <v>2</v>
      </c>
      <c r="L284">
        <v>2</v>
      </c>
      <c r="M284" s="17" t="s">
        <v>82</v>
      </c>
      <c r="N284" t="s">
        <v>78</v>
      </c>
      <c r="O284" s="17">
        <v>42382</v>
      </c>
      <c r="Q284">
        <f t="shared" si="1"/>
        <v>7.8539816339744828</v>
      </c>
      <c r="R284">
        <f>(Q286-Q284)/(O286-O284)</f>
        <v>0.64946386588635141</v>
      </c>
      <c r="S284">
        <f>(I286-I284)/(O286-O284)</f>
        <v>0.11538461538461539</v>
      </c>
      <c r="T284">
        <f>MAX(K284:K287)</f>
        <v>8</v>
      </c>
      <c r="U284">
        <f>AVERAGE(K284:K287)</f>
        <v>6.25</v>
      </c>
      <c r="V284">
        <f>MAX(I284:I287)</f>
        <v>7</v>
      </c>
    </row>
    <row r="285" spans="1:22" ht="15" hidden="1" customHeight="1">
      <c r="A285">
        <v>10</v>
      </c>
      <c r="B285" t="s">
        <v>51</v>
      </c>
      <c r="C285" t="s">
        <v>46</v>
      </c>
      <c r="D285">
        <v>3</v>
      </c>
      <c r="E285" s="19" t="s">
        <v>52</v>
      </c>
      <c r="F285" t="s">
        <v>53</v>
      </c>
      <c r="G285">
        <v>3</v>
      </c>
      <c r="H285">
        <v>3</v>
      </c>
      <c r="I285">
        <v>5</v>
      </c>
      <c r="J285">
        <v>0</v>
      </c>
      <c r="K285">
        <v>8</v>
      </c>
      <c r="L285">
        <v>2</v>
      </c>
      <c r="M285" s="17" t="s">
        <v>78</v>
      </c>
      <c r="N285" t="s">
        <v>78</v>
      </c>
      <c r="O285" s="17">
        <v>42394</v>
      </c>
      <c r="Q285">
        <f t="shared" si="1"/>
        <v>21.205750411731103</v>
      </c>
    </row>
    <row r="286" spans="1:22" ht="15" hidden="1" customHeight="1">
      <c r="A286">
        <v>10</v>
      </c>
      <c r="B286" t="s">
        <v>51</v>
      </c>
      <c r="C286" t="s">
        <v>46</v>
      </c>
      <c r="D286">
        <v>3</v>
      </c>
      <c r="E286" s="19" t="s">
        <v>52</v>
      </c>
      <c r="F286" s="19" t="s">
        <v>53</v>
      </c>
      <c r="G286">
        <v>3.5</v>
      </c>
      <c r="H286">
        <v>3</v>
      </c>
      <c r="I286">
        <v>7</v>
      </c>
      <c r="J286">
        <v>0</v>
      </c>
      <c r="K286">
        <v>7</v>
      </c>
      <c r="L286">
        <v>2</v>
      </c>
      <c r="M286" s="17" t="s">
        <v>78</v>
      </c>
      <c r="N286" t="s">
        <v>78</v>
      </c>
      <c r="O286" s="17">
        <v>42408</v>
      </c>
      <c r="Q286">
        <f t="shared" si="1"/>
        <v>24.740042147019622</v>
      </c>
    </row>
    <row r="287" spans="1:22" ht="15" hidden="1" customHeight="1">
      <c r="A287">
        <v>10</v>
      </c>
      <c r="B287" t="s">
        <v>51</v>
      </c>
      <c r="C287" t="s">
        <v>46</v>
      </c>
      <c r="D287">
        <v>3</v>
      </c>
      <c r="E287" s="19" t="s">
        <v>52</v>
      </c>
      <c r="F287" s="19" t="s">
        <v>53</v>
      </c>
      <c r="G287" t="s">
        <v>56</v>
      </c>
      <c r="H287" t="s">
        <v>56</v>
      </c>
      <c r="I287" t="s">
        <v>56</v>
      </c>
      <c r="J287" t="s">
        <v>56</v>
      </c>
      <c r="K287">
        <v>8</v>
      </c>
      <c r="L287">
        <v>2</v>
      </c>
      <c r="M287" s="17" t="s">
        <v>78</v>
      </c>
      <c r="N287" t="s">
        <v>82</v>
      </c>
      <c r="O287" s="17">
        <v>42422</v>
      </c>
      <c r="P287" t="s">
        <v>115</v>
      </c>
      <c r="Q287" t="e">
        <f t="shared" si="1"/>
        <v>#VALUE!</v>
      </c>
    </row>
    <row r="288" spans="1:22" ht="15" hidden="1" customHeight="1">
      <c r="A288">
        <v>11</v>
      </c>
      <c r="B288" t="s">
        <v>51</v>
      </c>
      <c r="C288" t="s">
        <v>46</v>
      </c>
      <c r="D288">
        <v>3</v>
      </c>
      <c r="E288" t="s">
        <v>52</v>
      </c>
      <c r="F288" t="s">
        <v>52</v>
      </c>
      <c r="G288">
        <v>0.5</v>
      </c>
      <c r="H288">
        <v>0.5</v>
      </c>
      <c r="I288">
        <v>2</v>
      </c>
      <c r="J288">
        <v>2</v>
      </c>
      <c r="K288">
        <v>2</v>
      </c>
      <c r="L288">
        <v>2</v>
      </c>
      <c r="M288" s="17" t="s">
        <v>82</v>
      </c>
      <c r="N288" t="s">
        <v>78</v>
      </c>
      <c r="O288" s="17">
        <v>42382</v>
      </c>
      <c r="Q288">
        <f t="shared" si="1"/>
        <v>9.8174770424681035E-2</v>
      </c>
      <c r="R288">
        <f>(Q290-Q288)/(O290-O288)</f>
        <v>-2.8319645314811839E-3</v>
      </c>
      <c r="S288">
        <f>(I290-I288)/(O290-O288)</f>
        <v>-7.6923076923076927E-2</v>
      </c>
      <c r="T288">
        <f>MAX(K288:K291)</f>
        <v>8</v>
      </c>
      <c r="U288">
        <f>AVERAGE(K288:K291)</f>
        <v>6.25</v>
      </c>
      <c r="V288">
        <f>MAX(I288:I291)</f>
        <v>2</v>
      </c>
    </row>
    <row r="289" spans="1:22" ht="15" hidden="1" customHeight="1">
      <c r="A289">
        <v>11</v>
      </c>
      <c r="B289" t="s">
        <v>51</v>
      </c>
      <c r="C289" t="s">
        <v>46</v>
      </c>
      <c r="D289">
        <v>3</v>
      </c>
      <c r="E289" s="19" t="s">
        <v>52</v>
      </c>
      <c r="F289" t="s">
        <v>52</v>
      </c>
      <c r="G289">
        <v>1</v>
      </c>
      <c r="H289">
        <v>0.5</v>
      </c>
      <c r="I289">
        <v>1</v>
      </c>
      <c r="J289">
        <v>2</v>
      </c>
      <c r="K289">
        <v>8</v>
      </c>
      <c r="L289">
        <v>2</v>
      </c>
      <c r="M289" s="17" t="s">
        <v>78</v>
      </c>
      <c r="N289" t="s">
        <v>78</v>
      </c>
      <c r="O289" s="17">
        <v>42394</v>
      </c>
      <c r="Q289">
        <f t="shared" si="1"/>
        <v>0.19634954084936207</v>
      </c>
    </row>
    <row r="290" spans="1:22" ht="15" hidden="1" customHeight="1">
      <c r="A290">
        <v>11</v>
      </c>
      <c r="B290" t="s">
        <v>51</v>
      </c>
      <c r="C290" t="s">
        <v>46</v>
      </c>
      <c r="D290">
        <v>3</v>
      </c>
      <c r="E290" s="19" t="s">
        <v>52</v>
      </c>
      <c r="F290" s="19" t="s">
        <v>52</v>
      </c>
      <c r="G290">
        <v>0.5</v>
      </c>
      <c r="H290">
        <v>0.25</v>
      </c>
      <c r="I290">
        <v>0</v>
      </c>
      <c r="J290">
        <v>4</v>
      </c>
      <c r="K290">
        <v>7</v>
      </c>
      <c r="L290">
        <v>2</v>
      </c>
      <c r="M290" s="17" t="s">
        <v>78</v>
      </c>
      <c r="N290" t="s">
        <v>78</v>
      </c>
      <c r="O290" s="17">
        <v>42408</v>
      </c>
      <c r="Q290">
        <f t="shared" si="1"/>
        <v>2.4543692606170259E-2</v>
      </c>
    </row>
    <row r="291" spans="1:22" ht="15" hidden="1" customHeight="1">
      <c r="A291">
        <v>11</v>
      </c>
      <c r="B291" t="s">
        <v>51</v>
      </c>
      <c r="C291" t="s">
        <v>46</v>
      </c>
      <c r="D291">
        <v>3</v>
      </c>
      <c r="E291" s="19" t="s">
        <v>52</v>
      </c>
      <c r="F291" s="19" t="s">
        <v>52</v>
      </c>
      <c r="G291" t="s">
        <v>56</v>
      </c>
      <c r="H291" t="s">
        <v>56</v>
      </c>
      <c r="I291" t="s">
        <v>56</v>
      </c>
      <c r="J291" t="s">
        <v>56</v>
      </c>
      <c r="K291">
        <v>8</v>
      </c>
      <c r="L291">
        <v>2</v>
      </c>
      <c r="M291" s="17" t="s">
        <v>78</v>
      </c>
      <c r="N291" t="s">
        <v>82</v>
      </c>
      <c r="O291" s="17">
        <v>42422</v>
      </c>
      <c r="P291" t="s">
        <v>116</v>
      </c>
      <c r="Q291" t="e">
        <f t="shared" si="1"/>
        <v>#VALUE!</v>
      </c>
    </row>
    <row r="292" spans="1:22" ht="15" hidden="1" customHeight="1">
      <c r="A292">
        <v>12</v>
      </c>
      <c r="B292" t="s">
        <v>51</v>
      </c>
      <c r="C292" t="s">
        <v>47</v>
      </c>
      <c r="D292">
        <v>3</v>
      </c>
      <c r="E292" t="s">
        <v>52</v>
      </c>
      <c r="F292" t="s">
        <v>53</v>
      </c>
      <c r="G292">
        <v>4.5</v>
      </c>
      <c r="H292">
        <v>4</v>
      </c>
      <c r="I292">
        <v>5</v>
      </c>
      <c r="J292">
        <v>1</v>
      </c>
      <c r="K292">
        <v>1</v>
      </c>
      <c r="L292">
        <v>2</v>
      </c>
      <c r="M292" s="17" t="s">
        <v>82</v>
      </c>
      <c r="N292" t="s">
        <v>78</v>
      </c>
      <c r="O292" s="17">
        <v>42382</v>
      </c>
      <c r="Q292">
        <f t="shared" si="1"/>
        <v>56.548667764616276</v>
      </c>
      <c r="R292">
        <f>(Q299-Q292)/(O299-O292)</f>
        <v>224.65218112262042</v>
      </c>
      <c r="S292">
        <f>(I299-I292)/(O299-O292)</f>
        <v>1.6224489795918366</v>
      </c>
      <c r="T292">
        <f>MAX(K292:K300)</f>
        <v>96</v>
      </c>
      <c r="U292">
        <f>AVERAGE(K292:K300)</f>
        <v>42</v>
      </c>
      <c r="V292">
        <f>MAX(I292:I300)</f>
        <v>246</v>
      </c>
    </row>
    <row r="293" spans="1:22" ht="15" hidden="1" customHeight="1">
      <c r="A293">
        <v>12</v>
      </c>
      <c r="B293" t="s">
        <v>51</v>
      </c>
      <c r="C293" t="s">
        <v>47</v>
      </c>
      <c r="D293">
        <v>3</v>
      </c>
      <c r="E293" s="19" t="s">
        <v>52</v>
      </c>
      <c r="F293" t="s">
        <v>53</v>
      </c>
      <c r="G293">
        <v>4</v>
      </c>
      <c r="H293">
        <v>5.5</v>
      </c>
      <c r="I293">
        <v>6</v>
      </c>
      <c r="J293">
        <v>2</v>
      </c>
      <c r="K293">
        <v>3</v>
      </c>
      <c r="L293">
        <v>2</v>
      </c>
      <c r="M293" s="17" t="s">
        <v>78</v>
      </c>
      <c r="N293" t="s">
        <v>78</v>
      </c>
      <c r="O293" s="17">
        <v>42394</v>
      </c>
      <c r="Q293">
        <f t="shared" si="1"/>
        <v>95.033177771091246</v>
      </c>
    </row>
    <row r="294" spans="1:22" ht="15" hidden="1" customHeight="1">
      <c r="A294">
        <v>12</v>
      </c>
      <c r="B294" t="s">
        <v>51</v>
      </c>
      <c r="C294" t="s">
        <v>47</v>
      </c>
      <c r="D294">
        <v>3</v>
      </c>
      <c r="E294" s="19" t="s">
        <v>52</v>
      </c>
      <c r="F294" s="19" t="s">
        <v>53</v>
      </c>
      <c r="G294">
        <v>6</v>
      </c>
      <c r="H294">
        <v>7</v>
      </c>
      <c r="I294">
        <v>11</v>
      </c>
      <c r="J294">
        <v>3</v>
      </c>
      <c r="K294">
        <v>15</v>
      </c>
      <c r="L294">
        <v>2</v>
      </c>
      <c r="M294" s="17" t="s">
        <v>78</v>
      </c>
      <c r="N294" t="s">
        <v>78</v>
      </c>
      <c r="O294" s="17">
        <v>42408</v>
      </c>
      <c r="Q294">
        <f t="shared" si="1"/>
        <v>230.90706003884981</v>
      </c>
    </row>
    <row r="295" spans="1:22" ht="15" hidden="1" customHeight="1">
      <c r="A295">
        <v>12</v>
      </c>
      <c r="B295" t="s">
        <v>51</v>
      </c>
      <c r="C295" t="s">
        <v>47</v>
      </c>
      <c r="D295">
        <v>3</v>
      </c>
      <c r="E295" s="19" t="s">
        <v>52</v>
      </c>
      <c r="F295" s="19" t="s">
        <v>53</v>
      </c>
      <c r="G295">
        <v>7.6</v>
      </c>
      <c r="H295">
        <v>10.4</v>
      </c>
      <c r="I295">
        <v>29</v>
      </c>
      <c r="J295">
        <v>1</v>
      </c>
      <c r="K295">
        <v>20</v>
      </c>
      <c r="L295">
        <v>2</v>
      </c>
      <c r="M295" s="17" t="s">
        <v>78</v>
      </c>
      <c r="N295" t="s">
        <v>78</v>
      </c>
      <c r="O295" s="17">
        <v>42422</v>
      </c>
      <c r="Q295">
        <f t="shared" si="1"/>
        <v>645.60985668331693</v>
      </c>
    </row>
    <row r="296" spans="1:22" ht="15" hidden="1" customHeight="1">
      <c r="A296">
        <v>12</v>
      </c>
      <c r="B296" t="s">
        <v>51</v>
      </c>
      <c r="C296" t="s">
        <v>47</v>
      </c>
      <c r="D296">
        <v>3</v>
      </c>
      <c r="E296" s="19" t="s">
        <v>52</v>
      </c>
      <c r="F296" s="19" t="s">
        <v>53</v>
      </c>
      <c r="G296">
        <v>6.9</v>
      </c>
      <c r="H296">
        <v>21</v>
      </c>
      <c r="I296">
        <v>60</v>
      </c>
      <c r="J296">
        <v>0</v>
      </c>
      <c r="K296">
        <v>45</v>
      </c>
      <c r="L296">
        <v>2</v>
      </c>
      <c r="M296" s="17" t="s">
        <v>78</v>
      </c>
      <c r="N296" t="s">
        <v>78</v>
      </c>
      <c r="O296" s="17">
        <v>42436</v>
      </c>
      <c r="Q296">
        <f t="shared" si="1"/>
        <v>2389.8880714020956</v>
      </c>
    </row>
    <row r="297" spans="1:22" ht="15" hidden="1" customHeight="1">
      <c r="A297">
        <v>12</v>
      </c>
      <c r="B297" t="s">
        <v>51</v>
      </c>
      <c r="C297" t="s">
        <v>47</v>
      </c>
      <c r="D297">
        <v>3</v>
      </c>
      <c r="E297" s="19" t="s">
        <v>52</v>
      </c>
      <c r="F297" s="19" t="s">
        <v>53</v>
      </c>
      <c r="G297">
        <v>7.5</v>
      </c>
      <c r="H297">
        <v>43.2</v>
      </c>
      <c r="I297">
        <v>151</v>
      </c>
      <c r="J297">
        <v>1</v>
      </c>
      <c r="K297">
        <v>45</v>
      </c>
      <c r="L297">
        <v>2</v>
      </c>
      <c r="M297" s="17" t="s">
        <v>78</v>
      </c>
      <c r="N297" t="s">
        <v>78</v>
      </c>
      <c r="O297" s="17">
        <v>42450</v>
      </c>
      <c r="Q297">
        <f t="shared" si="1"/>
        <v>10993.061013441406</v>
      </c>
    </row>
    <row r="298" spans="1:22" ht="15" hidden="1" customHeight="1">
      <c r="A298">
        <v>12</v>
      </c>
      <c r="B298" t="s">
        <v>51</v>
      </c>
      <c r="C298" t="s">
        <v>47</v>
      </c>
      <c r="D298">
        <v>3</v>
      </c>
      <c r="E298" s="19" t="s">
        <v>52</v>
      </c>
      <c r="F298" s="19" t="s">
        <v>53</v>
      </c>
      <c r="G298">
        <v>9.1999999999999993</v>
      </c>
      <c r="H298">
        <v>46.2</v>
      </c>
      <c r="I298">
        <v>246</v>
      </c>
      <c r="J298">
        <v>0</v>
      </c>
      <c r="K298">
        <v>96</v>
      </c>
      <c r="L298">
        <v>2</v>
      </c>
      <c r="M298" s="17" t="s">
        <v>78</v>
      </c>
      <c r="N298" t="s">
        <v>78</v>
      </c>
      <c r="O298" s="17">
        <v>42464</v>
      </c>
      <c r="Q298">
        <f t="shared" si="1"/>
        <v>15422.744354114853</v>
      </c>
    </row>
    <row r="299" spans="1:22" ht="15" hidden="1" customHeight="1">
      <c r="A299">
        <v>12</v>
      </c>
      <c r="B299" t="s">
        <v>51</v>
      </c>
      <c r="C299" t="s">
        <v>47</v>
      </c>
      <c r="D299">
        <v>3</v>
      </c>
      <c r="E299" s="19" t="s">
        <v>52</v>
      </c>
      <c r="F299" s="19" t="s">
        <v>53</v>
      </c>
      <c r="G299">
        <v>12.3</v>
      </c>
      <c r="H299">
        <v>47.8</v>
      </c>
      <c r="I299">
        <v>164</v>
      </c>
      <c r="J299">
        <v>3</v>
      </c>
      <c r="K299">
        <v>83</v>
      </c>
      <c r="L299">
        <v>2</v>
      </c>
      <c r="M299" s="17" t="s">
        <v>78</v>
      </c>
      <c r="N299" t="s">
        <v>78</v>
      </c>
      <c r="O299" s="17">
        <v>42480</v>
      </c>
      <c r="Q299">
        <f t="shared" si="1"/>
        <v>22072.462417781415</v>
      </c>
    </row>
    <row r="300" spans="1:22" ht="15" hidden="1" customHeight="1">
      <c r="A300">
        <v>12</v>
      </c>
      <c r="B300" t="s">
        <v>51</v>
      </c>
      <c r="C300" t="s">
        <v>47</v>
      </c>
      <c r="D300">
        <v>3</v>
      </c>
      <c r="E300" s="19" t="s">
        <v>52</v>
      </c>
      <c r="F300" s="19" t="s">
        <v>53</v>
      </c>
      <c r="G300" t="s">
        <v>56</v>
      </c>
      <c r="H300" t="s">
        <v>56</v>
      </c>
      <c r="I300" t="s">
        <v>56</v>
      </c>
      <c r="J300" t="s">
        <v>56</v>
      </c>
      <c r="K300">
        <v>70</v>
      </c>
      <c r="L300">
        <v>2</v>
      </c>
      <c r="M300" s="17" t="s">
        <v>78</v>
      </c>
      <c r="N300" t="s">
        <v>82</v>
      </c>
      <c r="O300" s="17">
        <v>42495</v>
      </c>
      <c r="P300" t="s">
        <v>139</v>
      </c>
      <c r="Q300" t="e">
        <f t="shared" si="1"/>
        <v>#VALUE!</v>
      </c>
    </row>
    <row r="301" spans="1:22" ht="15" customHeight="1">
      <c r="A301">
        <v>13</v>
      </c>
      <c r="B301" t="s">
        <v>51</v>
      </c>
      <c r="C301" t="s">
        <v>46</v>
      </c>
      <c r="D301">
        <v>6</v>
      </c>
      <c r="E301" t="s">
        <v>52</v>
      </c>
      <c r="F301" t="s">
        <v>53</v>
      </c>
      <c r="G301">
        <v>0.5</v>
      </c>
      <c r="H301">
        <v>0.5</v>
      </c>
      <c r="I301">
        <v>0</v>
      </c>
      <c r="J301">
        <v>0</v>
      </c>
      <c r="K301">
        <v>0</v>
      </c>
      <c r="L301">
        <v>1</v>
      </c>
      <c r="M301" s="17" t="s">
        <v>82</v>
      </c>
      <c r="N301" t="s">
        <v>78</v>
      </c>
      <c r="O301" s="17">
        <v>42382</v>
      </c>
      <c r="Q301">
        <f t="shared" si="1"/>
        <v>9.8174770424681035E-2</v>
      </c>
      <c r="R301">
        <f>(Q302-Q301)/(O302-O301)</f>
        <v>5.7268616081063935E-2</v>
      </c>
      <c r="S301">
        <f>(I302-I301)/(O302-O301)</f>
        <v>8.3333333333333329E-2</v>
      </c>
      <c r="T301">
        <f>MAX(K301:K303)</f>
        <v>3</v>
      </c>
      <c r="U301">
        <f>AVERAGE(K301:K303)</f>
        <v>1.3333333333333333</v>
      </c>
      <c r="V301">
        <f>MAX(I301:I303)</f>
        <v>1</v>
      </c>
    </row>
    <row r="302" spans="1:22" ht="15" customHeight="1">
      <c r="A302">
        <v>13</v>
      </c>
      <c r="B302" t="s">
        <v>51</v>
      </c>
      <c r="C302" t="s">
        <v>46</v>
      </c>
      <c r="D302">
        <v>6</v>
      </c>
      <c r="E302" s="19" t="s">
        <v>52</v>
      </c>
      <c r="F302" t="s">
        <v>53</v>
      </c>
      <c r="G302">
        <v>1</v>
      </c>
      <c r="H302">
        <v>1</v>
      </c>
      <c r="I302">
        <v>1</v>
      </c>
      <c r="J302">
        <v>0</v>
      </c>
      <c r="K302">
        <v>1</v>
      </c>
      <c r="L302">
        <v>1</v>
      </c>
      <c r="M302" s="17" t="s">
        <v>78</v>
      </c>
      <c r="N302" t="s">
        <v>78</v>
      </c>
      <c r="O302" s="17">
        <v>42394</v>
      </c>
      <c r="Q302">
        <f t="shared" si="1"/>
        <v>0.78539816339744828</v>
      </c>
    </row>
    <row r="303" spans="1:22" ht="15" customHeight="1">
      <c r="A303">
        <v>13</v>
      </c>
      <c r="B303" t="s">
        <v>51</v>
      </c>
      <c r="C303" t="s">
        <v>46</v>
      </c>
      <c r="D303">
        <v>6</v>
      </c>
      <c r="E303" s="19" t="s">
        <v>52</v>
      </c>
      <c r="F303" s="19" t="s">
        <v>53</v>
      </c>
      <c r="G303" t="s">
        <v>56</v>
      </c>
      <c r="H303" t="s">
        <v>56</v>
      </c>
      <c r="I303" t="s">
        <v>56</v>
      </c>
      <c r="J303" t="s">
        <v>56</v>
      </c>
      <c r="K303">
        <v>3</v>
      </c>
      <c r="L303">
        <v>1</v>
      </c>
      <c r="M303" s="17" t="s">
        <v>78</v>
      </c>
      <c r="N303" t="s">
        <v>82</v>
      </c>
      <c r="O303" s="17">
        <v>42408</v>
      </c>
      <c r="P303" t="s">
        <v>33</v>
      </c>
      <c r="Q303" t="e">
        <f t="shared" si="1"/>
        <v>#VALUE!</v>
      </c>
    </row>
    <row r="304" spans="1:22" ht="15" customHeight="1">
      <c r="A304">
        <v>14</v>
      </c>
      <c r="B304" t="s">
        <v>51</v>
      </c>
      <c r="C304" t="s">
        <v>47</v>
      </c>
      <c r="D304">
        <v>6</v>
      </c>
      <c r="E304" t="s">
        <v>52</v>
      </c>
      <c r="F304" t="s">
        <v>53</v>
      </c>
      <c r="G304">
        <v>0.25</v>
      </c>
      <c r="H304">
        <v>1</v>
      </c>
      <c r="I304">
        <v>0</v>
      </c>
      <c r="J304">
        <v>0</v>
      </c>
      <c r="K304">
        <v>1</v>
      </c>
      <c r="L304">
        <v>1</v>
      </c>
      <c r="M304" s="17" t="s">
        <v>82</v>
      </c>
      <c r="N304" t="s">
        <v>78</v>
      </c>
      <c r="O304" s="17">
        <v>42382</v>
      </c>
      <c r="Q304">
        <f t="shared" si="1"/>
        <v>0.19634954084936207</v>
      </c>
      <c r="R304">
        <f>(Q305-Q304)/(O305-O304)</f>
        <v>4.9087385212340517E-2</v>
      </c>
      <c r="S304">
        <f>(I305-I304)/(O305-O304)</f>
        <v>0.16666666666666666</v>
      </c>
      <c r="T304">
        <f>MAX(K304:K306)</f>
        <v>3</v>
      </c>
      <c r="U304">
        <f>AVERAGE(K304:K306)</f>
        <v>1.6666666666666667</v>
      </c>
      <c r="V304">
        <f>MAX(I304:I306)</f>
        <v>2</v>
      </c>
    </row>
    <row r="305" spans="1:22" ht="15" customHeight="1">
      <c r="A305">
        <v>14</v>
      </c>
      <c r="B305" t="s">
        <v>51</v>
      </c>
      <c r="C305" t="s">
        <v>47</v>
      </c>
      <c r="D305">
        <v>6</v>
      </c>
      <c r="E305" s="19" t="s">
        <v>52</v>
      </c>
      <c r="F305" t="s">
        <v>53</v>
      </c>
      <c r="G305">
        <v>1</v>
      </c>
      <c r="H305">
        <v>1</v>
      </c>
      <c r="I305">
        <v>2</v>
      </c>
      <c r="J305">
        <v>0</v>
      </c>
      <c r="K305">
        <v>1</v>
      </c>
      <c r="L305">
        <v>1</v>
      </c>
      <c r="M305" s="17" t="s">
        <v>78</v>
      </c>
      <c r="N305" t="s">
        <v>78</v>
      </c>
      <c r="O305" s="17">
        <v>42394</v>
      </c>
      <c r="Q305">
        <f t="shared" si="1"/>
        <v>0.78539816339744828</v>
      </c>
    </row>
    <row r="306" spans="1:22" ht="15" customHeight="1">
      <c r="A306">
        <v>14</v>
      </c>
      <c r="B306" t="s">
        <v>51</v>
      </c>
      <c r="C306" t="s">
        <v>47</v>
      </c>
      <c r="D306">
        <v>6</v>
      </c>
      <c r="E306" s="19" t="s">
        <v>52</v>
      </c>
      <c r="F306" s="19" t="s">
        <v>53</v>
      </c>
      <c r="G306" t="s">
        <v>56</v>
      </c>
      <c r="H306" t="s">
        <v>56</v>
      </c>
      <c r="I306" t="s">
        <v>56</v>
      </c>
      <c r="J306" t="s">
        <v>56</v>
      </c>
      <c r="K306">
        <v>3</v>
      </c>
      <c r="L306">
        <v>1</v>
      </c>
      <c r="M306" s="17" t="s">
        <v>78</v>
      </c>
      <c r="N306" t="s">
        <v>82</v>
      </c>
      <c r="O306" s="17">
        <v>42408</v>
      </c>
      <c r="P306" t="s">
        <v>116</v>
      </c>
      <c r="Q306" t="e">
        <f t="shared" si="1"/>
        <v>#VALUE!</v>
      </c>
    </row>
    <row r="307" spans="1:22" ht="15" customHeight="1">
      <c r="A307">
        <v>15</v>
      </c>
      <c r="B307" t="s">
        <v>51</v>
      </c>
      <c r="C307" t="s">
        <v>46</v>
      </c>
      <c r="D307">
        <v>5</v>
      </c>
      <c r="E307" t="s">
        <v>52</v>
      </c>
      <c r="F307" t="s">
        <v>52</v>
      </c>
      <c r="G307">
        <v>0.25</v>
      </c>
      <c r="H307">
        <v>0.5</v>
      </c>
      <c r="I307">
        <v>0</v>
      </c>
      <c r="J307">
        <v>1</v>
      </c>
      <c r="K307">
        <v>1</v>
      </c>
      <c r="L307">
        <v>1</v>
      </c>
      <c r="M307" s="17" t="s">
        <v>82</v>
      </c>
      <c r="N307" t="s">
        <v>78</v>
      </c>
      <c r="O307" s="17">
        <v>42382</v>
      </c>
      <c r="Q307">
        <f t="shared" si="1"/>
        <v>4.9087385212340517E-2</v>
      </c>
      <c r="R307">
        <f>(Q309-Q307)/(O309-O307)</f>
        <v>0.6777835112011632</v>
      </c>
      <c r="S307">
        <f>(I309-I307)/(O309-O307)</f>
        <v>0.15384615384615385</v>
      </c>
      <c r="T307">
        <f>MAX(K307:K310)</f>
        <v>34</v>
      </c>
      <c r="U307">
        <f>AVERAGE(K307:K310)</f>
        <v>15.75</v>
      </c>
      <c r="V307">
        <f>MAX(I307:I310)</f>
        <v>4</v>
      </c>
    </row>
    <row r="308" spans="1:22" ht="15" customHeight="1">
      <c r="A308">
        <v>15</v>
      </c>
      <c r="B308" t="s">
        <v>51</v>
      </c>
      <c r="C308" t="s">
        <v>46</v>
      </c>
      <c r="D308">
        <v>5</v>
      </c>
      <c r="E308" s="19" t="s">
        <v>52</v>
      </c>
      <c r="F308" t="s">
        <v>52</v>
      </c>
      <c r="G308">
        <v>2</v>
      </c>
      <c r="H308">
        <v>3</v>
      </c>
      <c r="I308">
        <v>2</v>
      </c>
      <c r="J308">
        <v>0</v>
      </c>
      <c r="K308">
        <v>3</v>
      </c>
      <c r="L308">
        <v>1</v>
      </c>
      <c r="M308" s="17" t="s">
        <v>78</v>
      </c>
      <c r="N308" t="s">
        <v>78</v>
      </c>
      <c r="O308" s="17">
        <v>42394</v>
      </c>
      <c r="Q308">
        <f t="shared" si="1"/>
        <v>14.137166941154069</v>
      </c>
    </row>
    <row r="309" spans="1:22" ht="15" customHeight="1">
      <c r="A309">
        <v>15</v>
      </c>
      <c r="B309" t="s">
        <v>51</v>
      </c>
      <c r="C309" t="s">
        <v>46</v>
      </c>
      <c r="D309">
        <v>5</v>
      </c>
      <c r="E309" s="19" t="s">
        <v>52</v>
      </c>
      <c r="F309" s="19" t="s">
        <v>52</v>
      </c>
      <c r="G309">
        <v>2.5</v>
      </c>
      <c r="H309">
        <v>3</v>
      </c>
      <c r="I309">
        <v>4</v>
      </c>
      <c r="J309">
        <v>0</v>
      </c>
      <c r="K309">
        <v>25</v>
      </c>
      <c r="L309">
        <v>1</v>
      </c>
      <c r="M309" s="17" t="s">
        <v>78</v>
      </c>
      <c r="N309" t="s">
        <v>78</v>
      </c>
      <c r="O309" s="17">
        <v>42408</v>
      </c>
      <c r="Q309">
        <f t="shared" si="1"/>
        <v>17.671458676442587</v>
      </c>
    </row>
    <row r="310" spans="1:22" ht="15" customHeight="1">
      <c r="A310">
        <v>15</v>
      </c>
      <c r="B310" t="s">
        <v>51</v>
      </c>
      <c r="C310" t="s">
        <v>46</v>
      </c>
      <c r="D310">
        <v>5</v>
      </c>
      <c r="E310" s="19" t="s">
        <v>52</v>
      </c>
      <c r="F310" s="19" t="s">
        <v>52</v>
      </c>
      <c r="G310" t="s">
        <v>56</v>
      </c>
      <c r="H310" t="s">
        <v>56</v>
      </c>
      <c r="I310" t="s">
        <v>56</v>
      </c>
      <c r="J310" t="s">
        <v>56</v>
      </c>
      <c r="K310">
        <v>34</v>
      </c>
      <c r="L310">
        <v>1</v>
      </c>
      <c r="M310" s="17" t="s">
        <v>78</v>
      </c>
      <c r="N310" t="s">
        <v>82</v>
      </c>
      <c r="O310" s="17">
        <v>42422</v>
      </c>
      <c r="P310" t="s">
        <v>115</v>
      </c>
      <c r="Q310" t="e">
        <f t="shared" si="1"/>
        <v>#VALUE!</v>
      </c>
    </row>
    <row r="311" spans="1:22" ht="15" customHeight="1">
      <c r="A311">
        <v>16</v>
      </c>
      <c r="B311" t="s">
        <v>51</v>
      </c>
      <c r="C311" t="s">
        <v>47</v>
      </c>
      <c r="D311">
        <v>5</v>
      </c>
      <c r="E311" t="s">
        <v>52</v>
      </c>
      <c r="F311" t="s">
        <v>52</v>
      </c>
      <c r="G311">
        <v>0.5</v>
      </c>
      <c r="H311">
        <v>0.5</v>
      </c>
      <c r="I311">
        <v>3</v>
      </c>
      <c r="J311">
        <v>3</v>
      </c>
      <c r="K311">
        <v>2</v>
      </c>
      <c r="L311">
        <v>1</v>
      </c>
      <c r="M311" s="17" t="s">
        <v>82</v>
      </c>
      <c r="N311" t="s">
        <v>78</v>
      </c>
      <c r="O311" s="17">
        <v>42382</v>
      </c>
      <c r="Q311">
        <f t="shared" si="1"/>
        <v>9.8174770424681035E-2</v>
      </c>
      <c r="R311">
        <f>(Q317-Q311)/(O317-O311)</f>
        <v>16.624570814765704</v>
      </c>
      <c r="S311">
        <f>(I317-I311)/(O317-O311)</f>
        <v>0.28048780487804881</v>
      </c>
      <c r="T311">
        <f>MAX(K311:K318)</f>
        <v>45</v>
      </c>
      <c r="U311">
        <f>AVERAGE(K311:K318)</f>
        <v>19.375</v>
      </c>
      <c r="V311">
        <f>MAX(I311:I318)</f>
        <v>26</v>
      </c>
    </row>
    <row r="312" spans="1:22" ht="15" customHeight="1">
      <c r="A312">
        <v>16</v>
      </c>
      <c r="B312" t="s">
        <v>51</v>
      </c>
      <c r="C312" t="s">
        <v>47</v>
      </c>
      <c r="D312">
        <v>5</v>
      </c>
      <c r="E312" s="19" t="s">
        <v>52</v>
      </c>
      <c r="F312" t="s">
        <v>52</v>
      </c>
      <c r="G312">
        <v>1</v>
      </c>
      <c r="H312">
        <v>2</v>
      </c>
      <c r="I312">
        <v>2</v>
      </c>
      <c r="J312">
        <v>0</v>
      </c>
      <c r="K312">
        <v>5</v>
      </c>
      <c r="L312">
        <v>1</v>
      </c>
      <c r="M312" s="17" t="s">
        <v>78</v>
      </c>
      <c r="N312" t="s">
        <v>78</v>
      </c>
      <c r="O312" s="17">
        <v>42394</v>
      </c>
      <c r="Q312">
        <f t="shared" si="1"/>
        <v>3.1415926535897931</v>
      </c>
    </row>
    <row r="313" spans="1:22" ht="15" customHeight="1">
      <c r="A313">
        <v>16</v>
      </c>
      <c r="B313" t="s">
        <v>51</v>
      </c>
      <c r="C313" t="s">
        <v>47</v>
      </c>
      <c r="D313">
        <v>5</v>
      </c>
      <c r="E313" s="19" t="s">
        <v>52</v>
      </c>
      <c r="F313" s="19" t="s">
        <v>52</v>
      </c>
      <c r="G313">
        <v>3</v>
      </c>
      <c r="H313">
        <v>2.5</v>
      </c>
      <c r="I313">
        <v>4</v>
      </c>
      <c r="J313">
        <v>0</v>
      </c>
      <c r="K313">
        <v>15</v>
      </c>
      <c r="L313">
        <v>1</v>
      </c>
      <c r="M313" s="17" t="s">
        <v>78</v>
      </c>
      <c r="N313" t="s">
        <v>78</v>
      </c>
      <c r="O313" s="17">
        <v>42408</v>
      </c>
      <c r="Q313">
        <f t="shared" si="1"/>
        <v>14.726215563702155</v>
      </c>
    </row>
    <row r="314" spans="1:22" ht="15" customHeight="1">
      <c r="A314">
        <v>16</v>
      </c>
      <c r="B314" t="s">
        <v>51</v>
      </c>
      <c r="C314" t="s">
        <v>47</v>
      </c>
      <c r="D314">
        <v>5</v>
      </c>
      <c r="E314" s="19" t="s">
        <v>52</v>
      </c>
      <c r="F314" s="19" t="s">
        <v>52</v>
      </c>
      <c r="G314">
        <v>3</v>
      </c>
      <c r="H314">
        <v>6.5</v>
      </c>
      <c r="I314">
        <v>6</v>
      </c>
      <c r="J314">
        <v>0</v>
      </c>
      <c r="K314">
        <v>10</v>
      </c>
      <c r="L314">
        <v>1</v>
      </c>
      <c r="M314" s="17" t="s">
        <v>78</v>
      </c>
      <c r="N314" t="s">
        <v>78</v>
      </c>
      <c r="O314" s="17">
        <v>42422</v>
      </c>
      <c r="Q314">
        <f t="shared" si="1"/>
        <v>99.549217210626566</v>
      </c>
    </row>
    <row r="315" spans="1:22" ht="15" customHeight="1">
      <c r="A315">
        <v>16</v>
      </c>
      <c r="B315" t="s">
        <v>51</v>
      </c>
      <c r="C315" t="s">
        <v>47</v>
      </c>
      <c r="D315">
        <v>5</v>
      </c>
      <c r="E315" s="19" t="s">
        <v>52</v>
      </c>
      <c r="F315" s="19" t="s">
        <v>52</v>
      </c>
      <c r="G315">
        <v>4.5</v>
      </c>
      <c r="H315">
        <v>10.7</v>
      </c>
      <c r="I315">
        <v>13</v>
      </c>
      <c r="J315">
        <v>0</v>
      </c>
      <c r="K315">
        <v>18</v>
      </c>
      <c r="L315">
        <v>1</v>
      </c>
      <c r="M315" s="17" t="s">
        <v>78</v>
      </c>
      <c r="N315" t="s">
        <v>78</v>
      </c>
      <c r="O315" s="17">
        <v>42436</v>
      </c>
      <c r="Q315">
        <f t="shared" si="1"/>
        <v>404.64106077318229</v>
      </c>
    </row>
    <row r="316" spans="1:22" ht="15" customHeight="1">
      <c r="A316">
        <v>16</v>
      </c>
      <c r="B316" t="s">
        <v>51</v>
      </c>
      <c r="C316" t="s">
        <v>47</v>
      </c>
      <c r="D316">
        <v>5</v>
      </c>
      <c r="E316" s="19" t="s">
        <v>52</v>
      </c>
      <c r="F316" s="19" t="s">
        <v>52</v>
      </c>
      <c r="G316">
        <v>9.3000000000000007</v>
      </c>
      <c r="H316">
        <v>11</v>
      </c>
      <c r="I316">
        <v>16</v>
      </c>
      <c r="J316">
        <v>1</v>
      </c>
      <c r="K316">
        <v>20</v>
      </c>
      <c r="L316">
        <v>1</v>
      </c>
      <c r="M316" s="17" t="s">
        <v>78</v>
      </c>
      <c r="N316" t="s">
        <v>78</v>
      </c>
      <c r="O316" s="17">
        <v>42450</v>
      </c>
      <c r="Q316">
        <f t="shared" si="1"/>
        <v>883.80855327114864</v>
      </c>
    </row>
    <row r="317" spans="1:22" ht="15" customHeight="1">
      <c r="A317">
        <v>16</v>
      </c>
      <c r="B317" t="s">
        <v>51</v>
      </c>
      <c r="C317" t="s">
        <v>47</v>
      </c>
      <c r="D317">
        <v>5</v>
      </c>
      <c r="E317" s="19" t="s">
        <v>52</v>
      </c>
      <c r="F317" s="19" t="s">
        <v>52</v>
      </c>
      <c r="G317">
        <v>12.9</v>
      </c>
      <c r="H317">
        <v>11.6</v>
      </c>
      <c r="I317">
        <v>26</v>
      </c>
      <c r="J317">
        <v>3</v>
      </c>
      <c r="K317">
        <v>45</v>
      </c>
      <c r="L317">
        <v>1</v>
      </c>
      <c r="M317" s="17" t="s">
        <v>78</v>
      </c>
      <c r="N317" t="s">
        <v>78</v>
      </c>
      <c r="O317" s="17">
        <v>42464</v>
      </c>
      <c r="Q317">
        <f t="shared" si="1"/>
        <v>1363.3129815812124</v>
      </c>
    </row>
    <row r="318" spans="1:22" ht="15" customHeight="1">
      <c r="A318">
        <v>16</v>
      </c>
      <c r="B318" t="s">
        <v>51</v>
      </c>
      <c r="C318" t="s">
        <v>47</v>
      </c>
      <c r="D318">
        <v>5</v>
      </c>
      <c r="E318" s="19" t="s">
        <v>52</v>
      </c>
      <c r="F318" s="19" t="s">
        <v>52</v>
      </c>
      <c r="G318" t="s">
        <v>56</v>
      </c>
      <c r="H318" t="s">
        <v>56</v>
      </c>
      <c r="I318" t="s">
        <v>56</v>
      </c>
      <c r="J318" t="s">
        <v>56</v>
      </c>
      <c r="K318">
        <v>40</v>
      </c>
      <c r="L318">
        <v>1</v>
      </c>
      <c r="M318" s="17" t="s">
        <v>78</v>
      </c>
      <c r="N318" t="s">
        <v>82</v>
      </c>
      <c r="O318" s="17">
        <v>42480</v>
      </c>
      <c r="P318" t="s">
        <v>139</v>
      </c>
      <c r="Q318" t="e">
        <f t="shared" si="1"/>
        <v>#VALUE!</v>
      </c>
    </row>
    <row r="319" spans="1:22" ht="15" customHeight="1">
      <c r="A319">
        <v>17</v>
      </c>
      <c r="B319" t="s">
        <v>51</v>
      </c>
      <c r="C319" t="s">
        <v>47</v>
      </c>
      <c r="D319">
        <v>5</v>
      </c>
      <c r="E319" t="s">
        <v>52</v>
      </c>
      <c r="F319" t="s">
        <v>52</v>
      </c>
      <c r="G319">
        <v>0.5</v>
      </c>
      <c r="H319">
        <v>0.5</v>
      </c>
      <c r="I319">
        <v>0</v>
      </c>
      <c r="J319">
        <v>0</v>
      </c>
      <c r="K319">
        <v>2</v>
      </c>
      <c r="L319">
        <v>1</v>
      </c>
      <c r="M319" s="17" t="s">
        <v>82</v>
      </c>
      <c r="N319" t="s">
        <v>78</v>
      </c>
      <c r="O319" s="17">
        <v>42382</v>
      </c>
      <c r="Q319">
        <f t="shared" si="1"/>
        <v>9.8174770424681035E-2</v>
      </c>
      <c r="R319">
        <f>(Q321-Q319)/(O321-O319)</f>
        <v>3.7759527086415781E-3</v>
      </c>
      <c r="S319">
        <f>(I321-I319)/(O321-O319)</f>
        <v>3.8461538461538464E-2</v>
      </c>
      <c r="T319">
        <f>MAX(K319:K322)</f>
        <v>15</v>
      </c>
      <c r="U319">
        <f>AVERAGE(K319:K322)</f>
        <v>8</v>
      </c>
      <c r="V319">
        <f>MAX(I319:I322)</f>
        <v>1</v>
      </c>
    </row>
    <row r="320" spans="1:22" ht="15" customHeight="1">
      <c r="A320">
        <v>17</v>
      </c>
      <c r="B320" t="s">
        <v>51</v>
      </c>
      <c r="C320" t="s">
        <v>47</v>
      </c>
      <c r="D320">
        <v>5</v>
      </c>
      <c r="E320" s="19" t="s">
        <v>52</v>
      </c>
      <c r="F320" t="s">
        <v>52</v>
      </c>
      <c r="G320">
        <v>1</v>
      </c>
      <c r="H320">
        <v>0.5</v>
      </c>
      <c r="I320">
        <v>1</v>
      </c>
      <c r="J320">
        <v>0</v>
      </c>
      <c r="K320">
        <v>5</v>
      </c>
      <c r="L320">
        <v>1</v>
      </c>
      <c r="M320" s="17" t="s">
        <v>78</v>
      </c>
      <c r="N320" t="s">
        <v>78</v>
      </c>
      <c r="O320" s="17">
        <v>42394</v>
      </c>
      <c r="Q320">
        <f t="shared" si="1"/>
        <v>0.19634954084936207</v>
      </c>
    </row>
    <row r="321" spans="1:22" ht="15" customHeight="1">
      <c r="A321">
        <v>17</v>
      </c>
      <c r="B321" t="s">
        <v>51</v>
      </c>
      <c r="C321" t="s">
        <v>47</v>
      </c>
      <c r="D321">
        <v>5</v>
      </c>
      <c r="E321" s="19" t="s">
        <v>52</v>
      </c>
      <c r="F321" s="19" t="s">
        <v>52</v>
      </c>
      <c r="G321">
        <v>1</v>
      </c>
      <c r="H321">
        <v>0.5</v>
      </c>
      <c r="I321">
        <v>1</v>
      </c>
      <c r="J321">
        <v>0</v>
      </c>
      <c r="K321">
        <v>15</v>
      </c>
      <c r="L321">
        <v>1</v>
      </c>
      <c r="M321" s="17" t="s">
        <v>78</v>
      </c>
      <c r="N321" t="s">
        <v>78</v>
      </c>
      <c r="O321" s="17">
        <v>42408</v>
      </c>
      <c r="Q321">
        <f t="shared" si="1"/>
        <v>0.19634954084936207</v>
      </c>
    </row>
    <row r="322" spans="1:22" ht="15" customHeight="1">
      <c r="A322">
        <v>17</v>
      </c>
      <c r="B322" t="s">
        <v>51</v>
      </c>
      <c r="C322" t="s">
        <v>47</v>
      </c>
      <c r="D322">
        <v>5</v>
      </c>
      <c r="E322" s="19" t="s">
        <v>52</v>
      </c>
      <c r="F322" s="19" t="s">
        <v>52</v>
      </c>
      <c r="G322" t="s">
        <v>56</v>
      </c>
      <c r="H322" t="s">
        <v>56</v>
      </c>
      <c r="I322" t="s">
        <v>56</v>
      </c>
      <c r="J322" t="s">
        <v>56</v>
      </c>
      <c r="K322">
        <v>10</v>
      </c>
      <c r="L322">
        <v>1</v>
      </c>
      <c r="M322" s="17" t="s">
        <v>78</v>
      </c>
      <c r="N322" t="s">
        <v>82</v>
      </c>
      <c r="O322" s="17">
        <v>42422</v>
      </c>
      <c r="P322" t="s">
        <v>115</v>
      </c>
      <c r="Q322" t="e">
        <f t="shared" si="1"/>
        <v>#VALUE!</v>
      </c>
    </row>
    <row r="323" spans="1:22" ht="15" customHeight="1">
      <c r="A323">
        <v>18</v>
      </c>
      <c r="B323" t="s">
        <v>51</v>
      </c>
      <c r="C323" t="s">
        <v>47</v>
      </c>
      <c r="D323">
        <v>4</v>
      </c>
      <c r="E323" t="s">
        <v>52</v>
      </c>
      <c r="F323" t="s">
        <v>52</v>
      </c>
      <c r="G323">
        <v>0.25</v>
      </c>
      <c r="H323">
        <v>0.25</v>
      </c>
      <c r="I323">
        <v>0</v>
      </c>
      <c r="J323">
        <v>0</v>
      </c>
      <c r="K323">
        <v>1</v>
      </c>
      <c r="L323">
        <v>1</v>
      </c>
      <c r="M323" s="17" t="s">
        <v>82</v>
      </c>
      <c r="N323" t="s">
        <v>78</v>
      </c>
      <c r="O323" s="17">
        <v>42382</v>
      </c>
      <c r="Q323">
        <f t="shared" si="1"/>
        <v>1.2271846303085129E-2</v>
      </c>
      <c r="R323">
        <f>(Q325-Q323)/(O325-O323)</f>
        <v>3.3039586200613808E-3</v>
      </c>
      <c r="S323">
        <f>(I325-I323)/(O325-O323)</f>
        <v>0</v>
      </c>
      <c r="T323">
        <f>MAX(K323:K326)</f>
        <v>5</v>
      </c>
      <c r="U323">
        <f>AVERAGE(K323:K326)</f>
        <v>3.25</v>
      </c>
      <c r="V323">
        <f>MAX(I323:I326)</f>
        <v>0</v>
      </c>
    </row>
    <row r="324" spans="1:22" ht="15" customHeight="1">
      <c r="A324">
        <v>18</v>
      </c>
      <c r="B324" t="s">
        <v>51</v>
      </c>
      <c r="C324" t="s">
        <v>47</v>
      </c>
      <c r="D324">
        <v>4</v>
      </c>
      <c r="E324" s="19" t="s">
        <v>52</v>
      </c>
      <c r="F324" t="s">
        <v>52</v>
      </c>
      <c r="G324">
        <v>1</v>
      </c>
      <c r="H324">
        <v>0.5</v>
      </c>
      <c r="I324">
        <v>0</v>
      </c>
      <c r="J324">
        <v>0</v>
      </c>
      <c r="K324">
        <v>3</v>
      </c>
      <c r="L324">
        <v>1</v>
      </c>
      <c r="M324" s="17" t="s">
        <v>78</v>
      </c>
      <c r="N324" t="s">
        <v>78</v>
      </c>
      <c r="O324" s="17">
        <v>42394</v>
      </c>
      <c r="Q324">
        <f t="shared" si="1"/>
        <v>0.19634954084936207</v>
      </c>
    </row>
    <row r="325" spans="1:22" ht="15" customHeight="1">
      <c r="A325">
        <v>18</v>
      </c>
      <c r="B325" t="s">
        <v>51</v>
      </c>
      <c r="C325" t="s">
        <v>47</v>
      </c>
      <c r="D325">
        <v>4</v>
      </c>
      <c r="E325" s="19" t="s">
        <v>52</v>
      </c>
      <c r="F325" s="19" t="s">
        <v>52</v>
      </c>
      <c r="G325">
        <v>0.5</v>
      </c>
      <c r="H325">
        <v>0.5</v>
      </c>
      <c r="I325">
        <v>0</v>
      </c>
      <c r="J325">
        <v>0</v>
      </c>
      <c r="K325">
        <v>4</v>
      </c>
      <c r="L325">
        <v>1</v>
      </c>
      <c r="M325" s="17" t="s">
        <v>78</v>
      </c>
      <c r="N325" t="s">
        <v>78</v>
      </c>
      <c r="O325" s="17">
        <v>42408</v>
      </c>
      <c r="Q325">
        <f t="shared" si="1"/>
        <v>9.8174770424681035E-2</v>
      </c>
    </row>
    <row r="326" spans="1:22" ht="15" customHeight="1">
      <c r="A326">
        <v>18</v>
      </c>
      <c r="B326" t="s">
        <v>51</v>
      </c>
      <c r="C326" t="s">
        <v>47</v>
      </c>
      <c r="D326">
        <v>4</v>
      </c>
      <c r="E326" s="19" t="s">
        <v>52</v>
      </c>
      <c r="F326" s="19" t="s">
        <v>52</v>
      </c>
      <c r="G326" t="s">
        <v>56</v>
      </c>
      <c r="H326" t="s">
        <v>56</v>
      </c>
      <c r="I326" t="s">
        <v>56</v>
      </c>
      <c r="J326" t="s">
        <v>56</v>
      </c>
      <c r="K326">
        <v>5</v>
      </c>
      <c r="L326">
        <v>1</v>
      </c>
      <c r="M326" s="17" t="s">
        <v>78</v>
      </c>
      <c r="N326" t="s">
        <v>82</v>
      </c>
      <c r="O326" s="17">
        <v>42422</v>
      </c>
      <c r="P326" t="s">
        <v>115</v>
      </c>
      <c r="Q326" t="e">
        <f t="shared" si="1"/>
        <v>#VALUE!</v>
      </c>
    </row>
    <row r="327" spans="1:22" ht="15" customHeight="1">
      <c r="A327">
        <v>19</v>
      </c>
      <c r="B327" t="s">
        <v>51</v>
      </c>
      <c r="C327" t="s">
        <v>47</v>
      </c>
      <c r="D327">
        <v>4</v>
      </c>
      <c r="E327" t="s">
        <v>52</v>
      </c>
      <c r="F327" t="s">
        <v>52</v>
      </c>
      <c r="G327">
        <v>0.25</v>
      </c>
      <c r="H327">
        <v>0.5</v>
      </c>
      <c r="I327">
        <v>0</v>
      </c>
      <c r="J327">
        <v>0</v>
      </c>
      <c r="K327">
        <v>1</v>
      </c>
      <c r="L327">
        <v>1</v>
      </c>
      <c r="M327" s="17" t="s">
        <v>82</v>
      </c>
      <c r="N327" t="s">
        <v>78</v>
      </c>
      <c r="O327" s="17">
        <v>42382</v>
      </c>
      <c r="Q327">
        <f t="shared" si="1"/>
        <v>4.9087385212340517E-2</v>
      </c>
      <c r="R327">
        <f>(Q329-Q327)/(O329-O327)</f>
        <v>5.6639290629623678E-3</v>
      </c>
      <c r="S327">
        <f>(I329-I327)/(O329-O327)</f>
        <v>3.8461538461538464E-2</v>
      </c>
      <c r="T327">
        <f>MAX(K327:K330)</f>
        <v>5</v>
      </c>
      <c r="U327">
        <f>AVERAGE(K327:K330)</f>
        <v>3.25</v>
      </c>
      <c r="V327">
        <f>MAX(I327:I330)</f>
        <v>1</v>
      </c>
    </row>
    <row r="328" spans="1:22" ht="15" customHeight="1">
      <c r="A328">
        <v>19</v>
      </c>
      <c r="B328" t="s">
        <v>51</v>
      </c>
      <c r="C328" t="s">
        <v>47</v>
      </c>
      <c r="D328">
        <v>4</v>
      </c>
      <c r="E328" s="19" t="s">
        <v>52</v>
      </c>
      <c r="F328" t="s">
        <v>52</v>
      </c>
      <c r="G328">
        <v>0.5</v>
      </c>
      <c r="H328">
        <v>1</v>
      </c>
      <c r="I328">
        <v>0</v>
      </c>
      <c r="J328">
        <v>0</v>
      </c>
      <c r="K328">
        <v>3</v>
      </c>
      <c r="L328">
        <v>1</v>
      </c>
      <c r="M328" s="17" t="s">
        <v>78</v>
      </c>
      <c r="N328" t="s">
        <v>78</v>
      </c>
      <c r="O328" s="17">
        <v>42394</v>
      </c>
      <c r="Q328">
        <f t="shared" si="1"/>
        <v>0.39269908169872414</v>
      </c>
    </row>
    <row r="329" spans="1:22" ht="15" customHeight="1">
      <c r="A329">
        <v>19</v>
      </c>
      <c r="B329" t="s">
        <v>51</v>
      </c>
      <c r="C329" t="s">
        <v>47</v>
      </c>
      <c r="D329">
        <v>4</v>
      </c>
      <c r="E329" s="19" t="s">
        <v>52</v>
      </c>
      <c r="F329" s="19" t="s">
        <v>52</v>
      </c>
      <c r="G329">
        <v>1</v>
      </c>
      <c r="H329">
        <v>0.5</v>
      </c>
      <c r="I329">
        <v>1</v>
      </c>
      <c r="J329">
        <v>0</v>
      </c>
      <c r="K329">
        <v>4</v>
      </c>
      <c r="L329">
        <v>1</v>
      </c>
      <c r="M329" s="17" t="s">
        <v>78</v>
      </c>
      <c r="N329" t="s">
        <v>78</v>
      </c>
      <c r="O329" s="17">
        <v>42408</v>
      </c>
      <c r="Q329">
        <f t="shared" si="1"/>
        <v>0.19634954084936207</v>
      </c>
    </row>
    <row r="330" spans="1:22" ht="15" customHeight="1">
      <c r="A330">
        <v>19</v>
      </c>
      <c r="B330" t="s">
        <v>51</v>
      </c>
      <c r="C330" t="s">
        <v>47</v>
      </c>
      <c r="D330">
        <v>4</v>
      </c>
      <c r="E330" s="19" t="s">
        <v>52</v>
      </c>
      <c r="F330" s="19" t="s">
        <v>52</v>
      </c>
      <c r="G330" t="s">
        <v>56</v>
      </c>
      <c r="H330" t="s">
        <v>56</v>
      </c>
      <c r="I330" t="s">
        <v>56</v>
      </c>
      <c r="J330" t="s">
        <v>56</v>
      </c>
      <c r="K330">
        <v>5</v>
      </c>
      <c r="L330">
        <v>1</v>
      </c>
      <c r="M330" s="17" t="s">
        <v>78</v>
      </c>
      <c r="N330" t="s">
        <v>82</v>
      </c>
      <c r="O330" s="17">
        <v>42422</v>
      </c>
      <c r="P330" t="s">
        <v>116</v>
      </c>
      <c r="Q330" t="e">
        <f t="shared" si="1"/>
        <v>#VALUE!</v>
      </c>
    </row>
    <row r="331" spans="1:22" ht="15" customHeight="1">
      <c r="A331">
        <v>20</v>
      </c>
      <c r="B331" t="s">
        <v>51</v>
      </c>
      <c r="C331" t="s">
        <v>47</v>
      </c>
      <c r="D331">
        <v>4</v>
      </c>
      <c r="E331" t="s">
        <v>52</v>
      </c>
      <c r="F331" t="s">
        <v>53</v>
      </c>
      <c r="G331">
        <v>0.25</v>
      </c>
      <c r="H331">
        <v>1</v>
      </c>
      <c r="I331">
        <v>0</v>
      </c>
      <c r="J331">
        <v>0</v>
      </c>
      <c r="K331">
        <v>1</v>
      </c>
      <c r="L331">
        <v>1</v>
      </c>
      <c r="M331" s="17" t="s">
        <v>82</v>
      </c>
      <c r="N331" t="s">
        <v>78</v>
      </c>
      <c r="O331" s="17">
        <v>42382</v>
      </c>
      <c r="Q331">
        <f t="shared" si="1"/>
        <v>0.19634954084936207</v>
      </c>
      <c r="R331">
        <f>(Q333-Q331)/(O333-O331)</f>
        <v>3.7759527086415785E-2</v>
      </c>
      <c r="S331">
        <f>(I333-I331)/(O333-O331)</f>
        <v>7.6923076923076927E-2</v>
      </c>
      <c r="T331">
        <f>MAX(K331:K334)</f>
        <v>5</v>
      </c>
      <c r="U331">
        <f>AVERAGE(K331:K334)</f>
        <v>3.25</v>
      </c>
      <c r="V331">
        <f>MAX(I331:I334)</f>
        <v>2</v>
      </c>
    </row>
    <row r="332" spans="1:22" ht="15" customHeight="1">
      <c r="A332">
        <v>20</v>
      </c>
      <c r="B332" t="s">
        <v>51</v>
      </c>
      <c r="C332" t="s">
        <v>47</v>
      </c>
      <c r="D332">
        <v>4</v>
      </c>
      <c r="E332" s="19" t="s">
        <v>52</v>
      </c>
      <c r="F332" t="s">
        <v>53</v>
      </c>
      <c r="G332">
        <v>1</v>
      </c>
      <c r="H332">
        <v>1</v>
      </c>
      <c r="I332">
        <v>2</v>
      </c>
      <c r="J332">
        <v>0</v>
      </c>
      <c r="K332">
        <v>3</v>
      </c>
      <c r="L332">
        <v>1</v>
      </c>
      <c r="M332" s="17" t="s">
        <v>78</v>
      </c>
      <c r="N332" t="s">
        <v>78</v>
      </c>
      <c r="O332" s="17">
        <v>42394</v>
      </c>
      <c r="Q332">
        <f t="shared" si="1"/>
        <v>0.78539816339744828</v>
      </c>
    </row>
    <row r="333" spans="1:22" ht="15" customHeight="1">
      <c r="A333">
        <v>20</v>
      </c>
      <c r="B333" t="s">
        <v>51</v>
      </c>
      <c r="C333" t="s">
        <v>47</v>
      </c>
      <c r="D333">
        <v>4</v>
      </c>
      <c r="E333" s="19" t="s">
        <v>52</v>
      </c>
      <c r="F333" s="19" t="s">
        <v>53</v>
      </c>
      <c r="G333">
        <v>1.5</v>
      </c>
      <c r="H333">
        <v>1</v>
      </c>
      <c r="I333">
        <v>2</v>
      </c>
      <c r="J333">
        <v>0</v>
      </c>
      <c r="K333">
        <v>4</v>
      </c>
      <c r="L333">
        <v>1</v>
      </c>
      <c r="M333" s="17" t="s">
        <v>78</v>
      </c>
      <c r="N333" t="s">
        <v>78</v>
      </c>
      <c r="O333" s="17">
        <v>42408</v>
      </c>
      <c r="Q333">
        <f t="shared" si="1"/>
        <v>1.1780972450961724</v>
      </c>
    </row>
    <row r="334" spans="1:22" ht="15" customHeight="1">
      <c r="A334">
        <v>20</v>
      </c>
      <c r="B334" t="s">
        <v>51</v>
      </c>
      <c r="C334" t="s">
        <v>47</v>
      </c>
      <c r="D334">
        <v>4</v>
      </c>
      <c r="E334" s="19" t="s">
        <v>52</v>
      </c>
      <c r="F334" s="19" t="s">
        <v>53</v>
      </c>
      <c r="G334" t="s">
        <v>56</v>
      </c>
      <c r="H334" t="s">
        <v>56</v>
      </c>
      <c r="I334" t="s">
        <v>56</v>
      </c>
      <c r="J334" t="s">
        <v>56</v>
      </c>
      <c r="K334">
        <v>5</v>
      </c>
      <c r="L334">
        <v>1</v>
      </c>
      <c r="M334" s="17" t="s">
        <v>78</v>
      </c>
      <c r="N334" t="s">
        <v>82</v>
      </c>
      <c r="O334" s="17">
        <v>42422</v>
      </c>
      <c r="P334" t="s">
        <v>115</v>
      </c>
      <c r="Q334" t="e">
        <f t="shared" si="1"/>
        <v>#VALUE!</v>
      </c>
    </row>
    <row r="335" spans="1:22" ht="15" hidden="1" customHeight="1">
      <c r="A335">
        <v>21</v>
      </c>
      <c r="B335" t="s">
        <v>75</v>
      </c>
      <c r="C335" t="s">
        <v>46</v>
      </c>
      <c r="D335">
        <v>1</v>
      </c>
      <c r="E335" t="s">
        <v>56</v>
      </c>
      <c r="F335" t="s">
        <v>53</v>
      </c>
      <c r="G335">
        <v>1</v>
      </c>
      <c r="H335">
        <v>0.5</v>
      </c>
      <c r="I335">
        <v>2</v>
      </c>
      <c r="J335">
        <v>0</v>
      </c>
      <c r="K335">
        <v>35</v>
      </c>
      <c r="L335">
        <v>2</v>
      </c>
      <c r="M335" s="17" t="s">
        <v>82</v>
      </c>
      <c r="N335" t="s">
        <v>78</v>
      </c>
      <c r="O335" s="17">
        <v>42382</v>
      </c>
      <c r="Q335">
        <f t="shared" si="1"/>
        <v>0.19634954084936207</v>
      </c>
      <c r="R335">
        <f>(Q337-Q335)/(O337-O335)</f>
        <v>0.23410906793577785</v>
      </c>
      <c r="S335">
        <f>(I337-I335)/(O337-O335)</f>
        <v>0.11538461538461539</v>
      </c>
      <c r="T335">
        <f>MAX(K335:K338)</f>
        <v>35</v>
      </c>
      <c r="U335">
        <f>AVERAGE(K335:K338)</f>
        <v>25.5</v>
      </c>
      <c r="V335">
        <f>MAX(I335:I338)</f>
        <v>5</v>
      </c>
    </row>
    <row r="336" spans="1:22" ht="15" hidden="1" customHeight="1">
      <c r="A336">
        <v>21</v>
      </c>
      <c r="B336" t="s">
        <v>75</v>
      </c>
      <c r="C336" t="s">
        <v>46</v>
      </c>
      <c r="D336">
        <v>1</v>
      </c>
      <c r="E336" s="19" t="s">
        <v>56</v>
      </c>
      <c r="F336" s="19" t="s">
        <v>53</v>
      </c>
      <c r="G336">
        <v>2</v>
      </c>
      <c r="H336">
        <v>2</v>
      </c>
      <c r="I336">
        <v>3</v>
      </c>
      <c r="J336">
        <v>0</v>
      </c>
      <c r="K336">
        <v>20</v>
      </c>
      <c r="L336">
        <v>2</v>
      </c>
      <c r="M336" s="17" t="s">
        <v>78</v>
      </c>
      <c r="N336" t="s">
        <v>78</v>
      </c>
      <c r="O336" s="17">
        <v>42394</v>
      </c>
      <c r="Q336">
        <f t="shared" si="1"/>
        <v>6.2831853071795862</v>
      </c>
    </row>
    <row r="337" spans="1:22" ht="15" hidden="1" customHeight="1">
      <c r="A337">
        <v>21</v>
      </c>
      <c r="B337" t="s">
        <v>75</v>
      </c>
      <c r="C337" t="s">
        <v>46</v>
      </c>
      <c r="D337">
        <v>1</v>
      </c>
      <c r="E337" s="19" t="s">
        <v>56</v>
      </c>
      <c r="F337" s="19" t="s">
        <v>53</v>
      </c>
      <c r="G337">
        <v>2</v>
      </c>
      <c r="H337">
        <v>2</v>
      </c>
      <c r="I337">
        <v>5</v>
      </c>
      <c r="J337">
        <v>0</v>
      </c>
      <c r="K337">
        <v>15</v>
      </c>
      <c r="L337">
        <v>2</v>
      </c>
      <c r="M337" s="17" t="s">
        <v>78</v>
      </c>
      <c r="N337" t="s">
        <v>78</v>
      </c>
      <c r="O337" s="17">
        <v>42408</v>
      </c>
      <c r="Q337">
        <f t="shared" si="1"/>
        <v>6.2831853071795862</v>
      </c>
    </row>
    <row r="338" spans="1:22" ht="15" hidden="1" customHeight="1">
      <c r="A338">
        <v>21</v>
      </c>
      <c r="B338" t="s">
        <v>75</v>
      </c>
      <c r="C338" t="s">
        <v>46</v>
      </c>
      <c r="D338">
        <v>1</v>
      </c>
      <c r="E338" s="19" t="s">
        <v>56</v>
      </c>
      <c r="F338" s="19" t="s">
        <v>53</v>
      </c>
      <c r="G338" t="s">
        <v>56</v>
      </c>
      <c r="H338" t="s">
        <v>56</v>
      </c>
      <c r="I338" t="s">
        <v>56</v>
      </c>
      <c r="J338" t="s">
        <v>56</v>
      </c>
      <c r="K338">
        <v>32</v>
      </c>
      <c r="L338">
        <v>2</v>
      </c>
      <c r="M338" s="17" t="s">
        <v>78</v>
      </c>
      <c r="N338" t="s">
        <v>82</v>
      </c>
      <c r="O338" s="17">
        <v>42422</v>
      </c>
      <c r="P338" t="s">
        <v>115</v>
      </c>
      <c r="Q338" t="e">
        <f t="shared" si="1"/>
        <v>#VALUE!</v>
      </c>
    </row>
    <row r="339" spans="1:22" ht="15" hidden="1" customHeight="1">
      <c r="A339">
        <v>22</v>
      </c>
      <c r="B339" t="s">
        <v>75</v>
      </c>
      <c r="C339" t="s">
        <v>47</v>
      </c>
      <c r="D339">
        <v>1</v>
      </c>
      <c r="E339" t="s">
        <v>56</v>
      </c>
      <c r="F339" t="s">
        <v>53</v>
      </c>
      <c r="G339">
        <v>0.5</v>
      </c>
      <c r="H339">
        <v>0.5</v>
      </c>
      <c r="I339">
        <v>0</v>
      </c>
      <c r="J339">
        <v>0</v>
      </c>
      <c r="K339">
        <v>15</v>
      </c>
      <c r="L339">
        <v>2</v>
      </c>
      <c r="M339" s="17" t="s">
        <v>82</v>
      </c>
      <c r="N339" t="s">
        <v>78</v>
      </c>
      <c r="O339" s="17">
        <v>42382</v>
      </c>
      <c r="Q339">
        <f t="shared" si="1"/>
        <v>9.8174770424681035E-2</v>
      </c>
      <c r="R339">
        <f>(Q347-Q339)/(O347-O339)</f>
        <v>0.17655122394643916</v>
      </c>
      <c r="S339">
        <f>(I347-I339)/(O347-O339)</f>
        <v>0.04</v>
      </c>
      <c r="T339">
        <f>MAX(K339:K348)</f>
        <v>37</v>
      </c>
      <c r="U339">
        <f>AVERAGE(K339:K348)</f>
        <v>18.899999999999999</v>
      </c>
      <c r="V339">
        <f>MAX(I339:I348)</f>
        <v>8</v>
      </c>
    </row>
    <row r="340" spans="1:22" ht="15" hidden="1" customHeight="1">
      <c r="A340">
        <v>22</v>
      </c>
      <c r="B340" t="s">
        <v>75</v>
      </c>
      <c r="C340" t="s">
        <v>47</v>
      </c>
      <c r="D340">
        <v>1</v>
      </c>
      <c r="E340" s="19" t="s">
        <v>56</v>
      </c>
      <c r="F340" s="19" t="s">
        <v>53</v>
      </c>
      <c r="G340">
        <v>1</v>
      </c>
      <c r="H340">
        <v>0.5</v>
      </c>
      <c r="I340">
        <v>3</v>
      </c>
      <c r="J340">
        <v>0</v>
      </c>
      <c r="K340">
        <v>4</v>
      </c>
      <c r="L340">
        <v>2</v>
      </c>
      <c r="M340" s="17" t="s">
        <v>78</v>
      </c>
      <c r="N340" t="s">
        <v>78</v>
      </c>
      <c r="O340" s="17">
        <v>42408</v>
      </c>
      <c r="Q340">
        <f t="shared" si="1"/>
        <v>0.19634954084936207</v>
      </c>
    </row>
    <row r="341" spans="1:22" ht="15" hidden="1" customHeight="1">
      <c r="A341">
        <v>22</v>
      </c>
      <c r="B341" t="s">
        <v>75</v>
      </c>
      <c r="C341" t="s">
        <v>47</v>
      </c>
      <c r="D341">
        <v>1</v>
      </c>
      <c r="E341" s="19" t="s">
        <v>56</v>
      </c>
      <c r="F341" s="19" t="s">
        <v>53</v>
      </c>
      <c r="G341">
        <v>2</v>
      </c>
      <c r="H341">
        <v>1.3</v>
      </c>
      <c r="I341">
        <v>4</v>
      </c>
      <c r="J341">
        <v>0</v>
      </c>
      <c r="K341">
        <v>8</v>
      </c>
      <c r="L341">
        <v>2</v>
      </c>
      <c r="M341" s="17" t="s">
        <v>78</v>
      </c>
      <c r="N341" t="s">
        <v>78</v>
      </c>
      <c r="O341" s="17">
        <v>42422</v>
      </c>
      <c r="Q341">
        <f t="shared" si="1"/>
        <v>2.6546457922833753</v>
      </c>
    </row>
    <row r="342" spans="1:22" ht="15" hidden="1" customHeight="1">
      <c r="A342">
        <v>22</v>
      </c>
      <c r="B342" t="s">
        <v>75</v>
      </c>
      <c r="C342" t="s">
        <v>47</v>
      </c>
      <c r="D342">
        <v>1</v>
      </c>
      <c r="E342" s="19" t="s">
        <v>56</v>
      </c>
      <c r="F342" s="19" t="s">
        <v>53</v>
      </c>
      <c r="G342">
        <v>1.4</v>
      </c>
      <c r="H342">
        <v>2.7</v>
      </c>
      <c r="I342">
        <v>5</v>
      </c>
      <c r="J342">
        <v>0</v>
      </c>
      <c r="K342">
        <v>17</v>
      </c>
      <c r="L342">
        <v>2</v>
      </c>
      <c r="M342" s="17" t="s">
        <v>78</v>
      </c>
      <c r="N342" t="s">
        <v>78</v>
      </c>
      <c r="O342" s="17">
        <v>42436</v>
      </c>
      <c r="Q342">
        <f t="shared" si="1"/>
        <v>8.0157736556343586</v>
      </c>
    </row>
    <row r="343" spans="1:22" ht="15" hidden="1" customHeight="1">
      <c r="A343">
        <v>22</v>
      </c>
      <c r="B343" t="s">
        <v>75</v>
      </c>
      <c r="C343" t="s">
        <v>47</v>
      </c>
      <c r="D343">
        <v>1</v>
      </c>
      <c r="E343" s="19" t="s">
        <v>56</v>
      </c>
      <c r="F343" s="19" t="s">
        <v>53</v>
      </c>
      <c r="G343">
        <v>2.6</v>
      </c>
      <c r="H343">
        <v>3.5</v>
      </c>
      <c r="I343">
        <v>5</v>
      </c>
      <c r="J343">
        <v>0</v>
      </c>
      <c r="K343">
        <v>13</v>
      </c>
      <c r="L343">
        <v>2</v>
      </c>
      <c r="M343" s="17" t="s">
        <v>78</v>
      </c>
      <c r="N343" t="s">
        <v>78</v>
      </c>
      <c r="O343" s="17">
        <v>42450</v>
      </c>
      <c r="Q343">
        <f t="shared" si="1"/>
        <v>25.014931504208729</v>
      </c>
    </row>
    <row r="344" spans="1:22" ht="15" hidden="1" customHeight="1">
      <c r="A344">
        <v>22</v>
      </c>
      <c r="B344" t="s">
        <v>75</v>
      </c>
      <c r="C344" t="s">
        <v>47</v>
      </c>
      <c r="D344">
        <v>1</v>
      </c>
      <c r="E344" s="19" t="s">
        <v>56</v>
      </c>
      <c r="F344" s="19" t="s">
        <v>53</v>
      </c>
      <c r="G344">
        <v>2.6</v>
      </c>
      <c r="H344">
        <v>3.2</v>
      </c>
      <c r="I344">
        <v>6</v>
      </c>
      <c r="J344">
        <v>0</v>
      </c>
      <c r="K344">
        <v>30</v>
      </c>
      <c r="L344">
        <v>2</v>
      </c>
      <c r="M344" s="17" t="s">
        <v>78</v>
      </c>
      <c r="N344" t="s">
        <v>78</v>
      </c>
      <c r="O344" s="17">
        <v>42464</v>
      </c>
      <c r="Q344">
        <f t="shared" si="1"/>
        <v>20.910440702293666</v>
      </c>
    </row>
    <row r="345" spans="1:22" ht="15" hidden="1" customHeight="1">
      <c r="A345">
        <v>22</v>
      </c>
      <c r="B345" t="s">
        <v>75</v>
      </c>
      <c r="C345" t="s">
        <v>47</v>
      </c>
      <c r="D345">
        <v>1</v>
      </c>
      <c r="E345" s="19" t="s">
        <v>56</v>
      </c>
      <c r="F345" s="19" t="s">
        <v>53</v>
      </c>
      <c r="G345">
        <v>3.4</v>
      </c>
      <c r="H345">
        <v>3.5</v>
      </c>
      <c r="I345">
        <v>6</v>
      </c>
      <c r="J345">
        <v>3</v>
      </c>
      <c r="K345">
        <v>22</v>
      </c>
      <c r="L345">
        <v>2</v>
      </c>
      <c r="M345" s="17" t="s">
        <v>78</v>
      </c>
      <c r="N345" t="s">
        <v>78</v>
      </c>
      <c r="O345" s="17">
        <v>42480</v>
      </c>
      <c r="Q345">
        <f t="shared" si="1"/>
        <v>32.711833505503719</v>
      </c>
    </row>
    <row r="346" spans="1:22" ht="15" hidden="1" customHeight="1">
      <c r="A346">
        <v>22</v>
      </c>
      <c r="B346" t="s">
        <v>75</v>
      </c>
      <c r="C346" t="s">
        <v>47</v>
      </c>
      <c r="D346">
        <v>1</v>
      </c>
      <c r="E346" s="19" t="s">
        <v>56</v>
      </c>
      <c r="F346" s="19" t="s">
        <v>53</v>
      </c>
      <c r="G346">
        <v>4.4000000000000004</v>
      </c>
      <c r="H346">
        <v>3.3</v>
      </c>
      <c r="I346">
        <v>8</v>
      </c>
      <c r="J346">
        <v>0</v>
      </c>
      <c r="K346">
        <v>25</v>
      </c>
      <c r="L346">
        <v>2</v>
      </c>
      <c r="M346" s="17" t="s">
        <v>78</v>
      </c>
      <c r="N346" t="s">
        <v>78</v>
      </c>
      <c r="O346" s="17">
        <v>42495</v>
      </c>
      <c r="Q346">
        <f t="shared" si="1"/>
        <v>37.633138397352127</v>
      </c>
    </row>
    <row r="347" spans="1:22" ht="15" hidden="1" customHeight="1">
      <c r="A347">
        <v>22</v>
      </c>
      <c r="B347" t="s">
        <v>75</v>
      </c>
      <c r="C347" t="s">
        <v>47</v>
      </c>
      <c r="D347">
        <v>1</v>
      </c>
      <c r="E347" s="19" t="s">
        <v>56</v>
      </c>
      <c r="F347" s="19" t="s">
        <v>53</v>
      </c>
      <c r="G347">
        <v>3.6</v>
      </c>
      <c r="H347">
        <v>2.8</v>
      </c>
      <c r="I347">
        <v>5</v>
      </c>
      <c r="J347">
        <v>0</v>
      </c>
      <c r="K347">
        <v>37</v>
      </c>
      <c r="L347">
        <v>2</v>
      </c>
      <c r="M347" s="17" t="s">
        <v>78</v>
      </c>
      <c r="N347" t="s">
        <v>78</v>
      </c>
      <c r="O347" s="17">
        <v>42507</v>
      </c>
      <c r="Q347">
        <f t="shared" ref="Q347:Q410" si="2">G347*((H347/2)^2)*PI()</f>
        <v>22.167077763729576</v>
      </c>
    </row>
    <row r="348" spans="1:22" ht="15" hidden="1" customHeight="1">
      <c r="A348">
        <v>22</v>
      </c>
      <c r="B348" t="s">
        <v>75</v>
      </c>
      <c r="C348" t="s">
        <v>47</v>
      </c>
      <c r="D348">
        <v>1</v>
      </c>
      <c r="E348" s="19" t="s">
        <v>56</v>
      </c>
      <c r="F348" s="19" t="s">
        <v>53</v>
      </c>
      <c r="G348" t="s">
        <v>56</v>
      </c>
      <c r="H348" t="s">
        <v>56</v>
      </c>
      <c r="I348" t="s">
        <v>56</v>
      </c>
      <c r="J348" t="s">
        <v>56</v>
      </c>
      <c r="K348">
        <v>18</v>
      </c>
      <c r="L348">
        <v>2</v>
      </c>
      <c r="M348" s="17" t="s">
        <v>78</v>
      </c>
      <c r="N348" t="s">
        <v>82</v>
      </c>
      <c r="O348" s="17">
        <v>42521</v>
      </c>
      <c r="P348" t="s">
        <v>115</v>
      </c>
      <c r="Q348" t="e">
        <f t="shared" si="2"/>
        <v>#VALUE!</v>
      </c>
    </row>
    <row r="349" spans="1:22" ht="15" hidden="1" customHeight="1">
      <c r="A349">
        <v>23</v>
      </c>
      <c r="B349" t="s">
        <v>75</v>
      </c>
      <c r="C349" t="s">
        <v>46</v>
      </c>
      <c r="D349">
        <v>2</v>
      </c>
      <c r="E349" t="s">
        <v>56</v>
      </c>
      <c r="F349" t="s">
        <v>53</v>
      </c>
      <c r="G349">
        <v>1.5</v>
      </c>
      <c r="H349">
        <v>2</v>
      </c>
      <c r="I349">
        <v>2</v>
      </c>
      <c r="J349">
        <v>0</v>
      </c>
      <c r="K349">
        <v>7</v>
      </c>
      <c r="L349">
        <v>2</v>
      </c>
      <c r="M349" s="17" t="s">
        <v>82</v>
      </c>
      <c r="N349" t="s">
        <v>78</v>
      </c>
      <c r="O349" s="17">
        <v>42382</v>
      </c>
      <c r="Q349">
        <f t="shared" si="2"/>
        <v>4.7123889803846897</v>
      </c>
      <c r="R349">
        <f>(Q355-Q349)/(O355-O349)</f>
        <v>7.0703554054578683</v>
      </c>
      <c r="S349">
        <f>(I355-I349)/(O355-O349)</f>
        <v>0.34146341463414637</v>
      </c>
      <c r="T349">
        <f>MAX(K349:K356)</f>
        <v>82</v>
      </c>
      <c r="U349">
        <f>AVERAGE(K349:K356)</f>
        <v>31.625</v>
      </c>
      <c r="V349">
        <f>MAX(I349:I356)</f>
        <v>30</v>
      </c>
    </row>
    <row r="350" spans="1:22" ht="15" hidden="1" customHeight="1">
      <c r="A350">
        <v>23</v>
      </c>
      <c r="B350" t="s">
        <v>75</v>
      </c>
      <c r="C350" t="s">
        <v>46</v>
      </c>
      <c r="D350">
        <v>2</v>
      </c>
      <c r="E350" s="19" t="s">
        <v>56</v>
      </c>
      <c r="F350" s="19" t="s">
        <v>53</v>
      </c>
      <c r="G350">
        <v>1.5</v>
      </c>
      <c r="H350">
        <v>2</v>
      </c>
      <c r="I350">
        <v>4</v>
      </c>
      <c r="J350">
        <v>0</v>
      </c>
      <c r="K350">
        <v>5</v>
      </c>
      <c r="L350">
        <v>2</v>
      </c>
      <c r="M350" s="17" t="s">
        <v>78</v>
      </c>
      <c r="N350" t="s">
        <v>78</v>
      </c>
      <c r="O350" s="17">
        <v>42394</v>
      </c>
      <c r="Q350">
        <f t="shared" si="2"/>
        <v>4.7123889803846897</v>
      </c>
    </row>
    <row r="351" spans="1:22" ht="15" customHeight="1">
      <c r="A351">
        <v>23</v>
      </c>
      <c r="B351" t="s">
        <v>75</v>
      </c>
      <c r="C351" t="s">
        <v>46</v>
      </c>
      <c r="D351">
        <v>2</v>
      </c>
      <c r="E351" s="19" t="s">
        <v>56</v>
      </c>
      <c r="F351" s="19" t="s">
        <v>53</v>
      </c>
      <c r="G351">
        <v>3</v>
      </c>
      <c r="H351">
        <v>3</v>
      </c>
      <c r="I351">
        <v>6</v>
      </c>
      <c r="J351">
        <v>0</v>
      </c>
      <c r="K351">
        <v>12</v>
      </c>
      <c r="L351">
        <v>1</v>
      </c>
      <c r="M351" s="17" t="s">
        <v>78</v>
      </c>
      <c r="N351" t="s">
        <v>78</v>
      </c>
      <c r="O351" s="17">
        <v>42408</v>
      </c>
      <c r="Q351">
        <f t="shared" si="2"/>
        <v>21.205750411731103</v>
      </c>
    </row>
    <row r="352" spans="1:22" ht="15" hidden="1" customHeight="1">
      <c r="A352">
        <v>23</v>
      </c>
      <c r="B352" t="s">
        <v>75</v>
      </c>
      <c r="C352" t="s">
        <v>46</v>
      </c>
      <c r="D352">
        <v>2</v>
      </c>
      <c r="E352" s="19" t="s">
        <v>56</v>
      </c>
      <c r="F352" s="19" t="s">
        <v>53</v>
      </c>
      <c r="G352">
        <v>4</v>
      </c>
      <c r="H352">
        <v>5.5</v>
      </c>
      <c r="I352">
        <v>8</v>
      </c>
      <c r="J352">
        <v>0</v>
      </c>
      <c r="K352">
        <v>22</v>
      </c>
      <c r="L352">
        <v>2</v>
      </c>
      <c r="M352" s="17" t="s">
        <v>78</v>
      </c>
      <c r="N352" t="s">
        <v>78</v>
      </c>
      <c r="O352" s="17">
        <v>42422</v>
      </c>
      <c r="Q352">
        <f t="shared" si="2"/>
        <v>95.033177771091246</v>
      </c>
    </row>
    <row r="353" spans="1:22" ht="15" hidden="1" customHeight="1">
      <c r="A353">
        <v>23</v>
      </c>
      <c r="B353" t="s">
        <v>75</v>
      </c>
      <c r="C353" t="s">
        <v>46</v>
      </c>
      <c r="D353">
        <v>2</v>
      </c>
      <c r="E353" s="19" t="s">
        <v>56</v>
      </c>
      <c r="F353" s="19" t="s">
        <v>53</v>
      </c>
      <c r="G353">
        <v>4.5</v>
      </c>
      <c r="H353">
        <v>7</v>
      </c>
      <c r="I353">
        <v>11</v>
      </c>
      <c r="J353">
        <v>0</v>
      </c>
      <c r="K353">
        <v>36</v>
      </c>
      <c r="L353">
        <v>2</v>
      </c>
      <c r="M353" s="17" t="s">
        <v>78</v>
      </c>
      <c r="N353" t="s">
        <v>78</v>
      </c>
      <c r="O353" s="17">
        <v>42436</v>
      </c>
      <c r="Q353">
        <f t="shared" si="2"/>
        <v>173.18029502913734</v>
      </c>
    </row>
    <row r="354" spans="1:22" ht="15" hidden="1" customHeight="1">
      <c r="A354">
        <v>23</v>
      </c>
      <c r="B354" t="s">
        <v>75</v>
      </c>
      <c r="C354" t="s">
        <v>46</v>
      </c>
      <c r="D354">
        <v>2</v>
      </c>
      <c r="E354" s="19" t="s">
        <v>56</v>
      </c>
      <c r="F354" s="19" t="s">
        <v>53</v>
      </c>
      <c r="G354">
        <v>5.6</v>
      </c>
      <c r="H354">
        <v>7</v>
      </c>
      <c r="I354">
        <v>18</v>
      </c>
      <c r="J354">
        <v>0</v>
      </c>
      <c r="K354">
        <v>64</v>
      </c>
      <c r="L354">
        <v>2</v>
      </c>
      <c r="M354" s="17" t="s">
        <v>78</v>
      </c>
      <c r="N354" t="s">
        <v>78</v>
      </c>
      <c r="O354" s="17">
        <v>42450</v>
      </c>
      <c r="Q354">
        <f t="shared" si="2"/>
        <v>215.51325603625978</v>
      </c>
    </row>
    <row r="355" spans="1:22" ht="15" hidden="1" customHeight="1">
      <c r="A355">
        <v>23</v>
      </c>
      <c r="B355" t="s">
        <v>75</v>
      </c>
      <c r="C355" t="s">
        <v>46</v>
      </c>
      <c r="D355">
        <v>2</v>
      </c>
      <c r="E355" s="19" t="s">
        <v>56</v>
      </c>
      <c r="F355" s="19" t="s">
        <v>53</v>
      </c>
      <c r="G355">
        <v>6.5</v>
      </c>
      <c r="H355">
        <v>10.7</v>
      </c>
      <c r="I355">
        <v>30</v>
      </c>
      <c r="J355">
        <v>0</v>
      </c>
      <c r="K355">
        <v>82</v>
      </c>
      <c r="L355">
        <v>2</v>
      </c>
      <c r="M355" s="17" t="s">
        <v>78</v>
      </c>
      <c r="N355" t="s">
        <v>78</v>
      </c>
      <c r="O355" s="17">
        <v>42464</v>
      </c>
      <c r="Q355">
        <f t="shared" si="2"/>
        <v>584.48153222792996</v>
      </c>
    </row>
    <row r="356" spans="1:22" ht="15" hidden="1" customHeight="1">
      <c r="A356">
        <v>23</v>
      </c>
      <c r="B356" t="s">
        <v>75</v>
      </c>
      <c r="C356" t="s">
        <v>46</v>
      </c>
      <c r="D356">
        <v>2</v>
      </c>
      <c r="E356" s="19" t="s">
        <v>56</v>
      </c>
      <c r="F356" s="19" t="s">
        <v>53</v>
      </c>
      <c r="G356" t="s">
        <v>56</v>
      </c>
      <c r="H356" t="s">
        <v>56</v>
      </c>
      <c r="I356" t="s">
        <v>56</v>
      </c>
      <c r="J356" t="s">
        <v>56</v>
      </c>
      <c r="K356">
        <v>25</v>
      </c>
      <c r="L356">
        <v>2</v>
      </c>
      <c r="M356" s="17" t="s">
        <v>78</v>
      </c>
      <c r="N356" t="s">
        <v>82</v>
      </c>
      <c r="O356" s="17">
        <v>42480</v>
      </c>
      <c r="P356" t="s">
        <v>121</v>
      </c>
      <c r="Q356" t="e">
        <f t="shared" si="2"/>
        <v>#VALUE!</v>
      </c>
    </row>
    <row r="357" spans="1:22" ht="15" hidden="1" customHeight="1">
      <c r="A357">
        <v>24</v>
      </c>
      <c r="B357" t="s">
        <v>75</v>
      </c>
      <c r="C357" t="s">
        <v>46</v>
      </c>
      <c r="D357">
        <v>2</v>
      </c>
      <c r="E357" t="s">
        <v>56</v>
      </c>
      <c r="F357" t="s">
        <v>53</v>
      </c>
      <c r="G357">
        <v>1.5</v>
      </c>
      <c r="H357">
        <v>2.5</v>
      </c>
      <c r="I357">
        <v>5</v>
      </c>
      <c r="J357">
        <v>1</v>
      </c>
      <c r="K357">
        <v>7</v>
      </c>
      <c r="L357">
        <v>2</v>
      </c>
      <c r="M357" s="17" t="s">
        <v>82</v>
      </c>
      <c r="N357" t="s">
        <v>78</v>
      </c>
      <c r="O357" s="17">
        <v>42382</v>
      </c>
      <c r="Q357">
        <f t="shared" si="2"/>
        <v>7.3631077818510775</v>
      </c>
      <c r="R357">
        <f>(Q364-Q357)/(O364-O357)</f>
        <v>6.1081777592805029</v>
      </c>
      <c r="S357">
        <f>(I363-I357)/(O363-O357)</f>
        <v>0.17073170731707318</v>
      </c>
      <c r="T357">
        <f>MAX(K357:K365)</f>
        <v>82</v>
      </c>
      <c r="U357">
        <f>AVERAGE(K357:K365)</f>
        <v>30</v>
      </c>
      <c r="V357">
        <f>MAX(I357:I365)</f>
        <v>23</v>
      </c>
    </row>
    <row r="358" spans="1:22" ht="15" hidden="1" customHeight="1">
      <c r="A358">
        <v>24</v>
      </c>
      <c r="B358" t="s">
        <v>75</v>
      </c>
      <c r="C358" t="s">
        <v>46</v>
      </c>
      <c r="D358">
        <v>2</v>
      </c>
      <c r="E358" s="19" t="s">
        <v>56</v>
      </c>
      <c r="F358" s="19" t="s">
        <v>53</v>
      </c>
      <c r="G358">
        <v>1.5</v>
      </c>
      <c r="H358">
        <v>3.5</v>
      </c>
      <c r="I358">
        <v>6</v>
      </c>
      <c r="J358">
        <v>0</v>
      </c>
      <c r="K358">
        <v>5</v>
      </c>
      <c r="L358">
        <v>2</v>
      </c>
      <c r="M358" s="17" t="s">
        <v>78</v>
      </c>
      <c r="N358" t="s">
        <v>78</v>
      </c>
      <c r="O358" s="17">
        <v>42394</v>
      </c>
      <c r="Q358">
        <f t="shared" si="2"/>
        <v>14.431691252428113</v>
      </c>
    </row>
    <row r="359" spans="1:22" ht="15" customHeight="1">
      <c r="A359">
        <v>24</v>
      </c>
      <c r="B359" t="s">
        <v>75</v>
      </c>
      <c r="C359" t="s">
        <v>46</v>
      </c>
      <c r="D359">
        <v>2</v>
      </c>
      <c r="E359" s="19" t="s">
        <v>56</v>
      </c>
      <c r="F359" s="19" t="s">
        <v>53</v>
      </c>
      <c r="G359">
        <v>2.75</v>
      </c>
      <c r="H359">
        <v>5</v>
      </c>
      <c r="I359">
        <v>9</v>
      </c>
      <c r="J359">
        <v>1</v>
      </c>
      <c r="K359">
        <v>12</v>
      </c>
      <c r="L359">
        <v>1</v>
      </c>
      <c r="M359" s="17" t="s">
        <v>78</v>
      </c>
      <c r="N359" t="s">
        <v>78</v>
      </c>
      <c r="O359" s="17">
        <v>42408</v>
      </c>
      <c r="Q359">
        <f t="shared" si="2"/>
        <v>53.996123733574571</v>
      </c>
    </row>
    <row r="360" spans="1:22" ht="15" hidden="1" customHeight="1">
      <c r="A360">
        <v>24</v>
      </c>
      <c r="B360" t="s">
        <v>75</v>
      </c>
      <c r="C360" t="s">
        <v>46</v>
      </c>
      <c r="D360">
        <v>2</v>
      </c>
      <c r="E360" s="19" t="s">
        <v>56</v>
      </c>
      <c r="F360" s="19" t="s">
        <v>53</v>
      </c>
      <c r="G360">
        <v>4</v>
      </c>
      <c r="H360">
        <v>3</v>
      </c>
      <c r="I360">
        <v>8</v>
      </c>
      <c r="J360">
        <v>0</v>
      </c>
      <c r="K360">
        <v>22</v>
      </c>
      <c r="L360">
        <v>2</v>
      </c>
      <c r="M360" s="17" t="s">
        <v>78</v>
      </c>
      <c r="N360" t="s">
        <v>78</v>
      </c>
      <c r="O360" s="17">
        <v>42422</v>
      </c>
      <c r="Q360">
        <f t="shared" si="2"/>
        <v>28.274333882308138</v>
      </c>
    </row>
    <row r="361" spans="1:22" ht="15" hidden="1" customHeight="1">
      <c r="A361">
        <v>24</v>
      </c>
      <c r="B361" t="s">
        <v>75</v>
      </c>
      <c r="C361" t="s">
        <v>46</v>
      </c>
      <c r="D361">
        <v>2</v>
      </c>
      <c r="E361" s="19" t="s">
        <v>56</v>
      </c>
      <c r="F361" s="19" t="s">
        <v>53</v>
      </c>
      <c r="G361">
        <v>3.3</v>
      </c>
      <c r="H361">
        <v>3.8</v>
      </c>
      <c r="I361">
        <v>11</v>
      </c>
      <c r="J361">
        <v>0</v>
      </c>
      <c r="K361">
        <v>36</v>
      </c>
      <c r="L361">
        <v>2</v>
      </c>
      <c r="M361" s="17" t="s">
        <v>78</v>
      </c>
      <c r="N361" t="s">
        <v>78</v>
      </c>
      <c r="O361" s="17">
        <v>42436</v>
      </c>
      <c r="Q361">
        <f t="shared" si="2"/>
        <v>37.425793282215203</v>
      </c>
    </row>
    <row r="362" spans="1:22" ht="15" hidden="1" customHeight="1">
      <c r="A362">
        <v>24</v>
      </c>
      <c r="B362" t="s">
        <v>75</v>
      </c>
      <c r="C362" t="s">
        <v>46</v>
      </c>
      <c r="D362">
        <v>2</v>
      </c>
      <c r="E362" s="19" t="s">
        <v>56</v>
      </c>
      <c r="F362" s="19" t="s">
        <v>53</v>
      </c>
      <c r="G362">
        <v>5.3</v>
      </c>
      <c r="H362">
        <v>4.2</v>
      </c>
      <c r="I362">
        <v>11</v>
      </c>
      <c r="J362">
        <v>0</v>
      </c>
      <c r="K362">
        <v>64</v>
      </c>
      <c r="L362">
        <v>2</v>
      </c>
      <c r="M362" s="17" t="s">
        <v>78</v>
      </c>
      <c r="N362" t="s">
        <v>78</v>
      </c>
      <c r="O362" s="17">
        <v>42450</v>
      </c>
      <c r="Q362">
        <f t="shared" si="2"/>
        <v>73.428445092354238</v>
      </c>
    </row>
    <row r="363" spans="1:22" ht="15" hidden="1" customHeight="1">
      <c r="A363">
        <v>24</v>
      </c>
      <c r="B363" t="s">
        <v>75</v>
      </c>
      <c r="C363" t="s">
        <v>46</v>
      </c>
      <c r="D363">
        <v>2</v>
      </c>
      <c r="E363" s="19" t="s">
        <v>56</v>
      </c>
      <c r="F363" s="19" t="s">
        <v>53</v>
      </c>
      <c r="G363">
        <v>9</v>
      </c>
      <c r="H363">
        <v>7.2</v>
      </c>
      <c r="I363">
        <v>19</v>
      </c>
      <c r="J363">
        <v>5</v>
      </c>
      <c r="K363">
        <v>82</v>
      </c>
      <c r="L363">
        <v>2</v>
      </c>
      <c r="M363" s="17" t="s">
        <v>78</v>
      </c>
      <c r="N363" t="s">
        <v>78</v>
      </c>
      <c r="O363" s="17">
        <v>42464</v>
      </c>
      <c r="Q363">
        <f t="shared" si="2"/>
        <v>366.43536711471353</v>
      </c>
    </row>
    <row r="364" spans="1:22" ht="15" hidden="1" customHeight="1">
      <c r="A364">
        <v>24</v>
      </c>
      <c r="B364" t="s">
        <v>75</v>
      </c>
      <c r="C364" t="s">
        <v>46</v>
      </c>
      <c r="D364">
        <v>2</v>
      </c>
      <c r="E364" s="19" t="s">
        <v>56</v>
      </c>
      <c r="F364" s="19" t="s">
        <v>53</v>
      </c>
      <c r="G364">
        <v>8.1999999999999993</v>
      </c>
      <c r="H364">
        <v>9.6999999999999993</v>
      </c>
      <c r="I364">
        <v>23</v>
      </c>
      <c r="J364">
        <v>5</v>
      </c>
      <c r="K364">
        <v>25</v>
      </c>
      <c r="L364">
        <v>2</v>
      </c>
      <c r="M364" s="17" t="s">
        <v>78</v>
      </c>
      <c r="N364" t="s">
        <v>78</v>
      </c>
      <c r="O364" s="17">
        <v>42480</v>
      </c>
      <c r="Q364">
        <f t="shared" si="2"/>
        <v>605.96452819134038</v>
      </c>
    </row>
    <row r="365" spans="1:22" ht="15" hidden="1" customHeight="1">
      <c r="A365">
        <v>24</v>
      </c>
      <c r="B365" t="s">
        <v>75</v>
      </c>
      <c r="C365" t="s">
        <v>46</v>
      </c>
      <c r="D365">
        <v>2</v>
      </c>
      <c r="E365" s="19" t="s">
        <v>56</v>
      </c>
      <c r="F365" s="19" t="s">
        <v>53</v>
      </c>
      <c r="G365" t="s">
        <v>56</v>
      </c>
      <c r="H365" t="s">
        <v>56</v>
      </c>
      <c r="I365" t="s">
        <v>56</v>
      </c>
      <c r="J365" t="s">
        <v>56</v>
      </c>
      <c r="K365">
        <v>17</v>
      </c>
      <c r="L365">
        <v>2</v>
      </c>
      <c r="M365" s="17" t="s">
        <v>78</v>
      </c>
      <c r="N365" t="s">
        <v>82</v>
      </c>
      <c r="O365" s="17">
        <v>42495</v>
      </c>
      <c r="P365" t="s">
        <v>121</v>
      </c>
      <c r="Q365" t="e">
        <f t="shared" si="2"/>
        <v>#VALUE!</v>
      </c>
    </row>
    <row r="366" spans="1:22" ht="15" hidden="1" customHeight="1">
      <c r="A366">
        <v>25</v>
      </c>
      <c r="B366" t="s">
        <v>75</v>
      </c>
      <c r="C366" t="s">
        <v>46</v>
      </c>
      <c r="D366">
        <v>2</v>
      </c>
      <c r="E366" t="s">
        <v>56</v>
      </c>
      <c r="F366" t="s">
        <v>53</v>
      </c>
      <c r="G366">
        <v>2.5</v>
      </c>
      <c r="H366">
        <v>3.5</v>
      </c>
      <c r="I366">
        <v>5</v>
      </c>
      <c r="J366">
        <v>0</v>
      </c>
      <c r="K366">
        <v>7</v>
      </c>
      <c r="L366">
        <v>2</v>
      </c>
      <c r="M366" s="17" t="s">
        <v>82</v>
      </c>
      <c r="N366" t="s">
        <v>78</v>
      </c>
      <c r="O366" s="17">
        <v>42382</v>
      </c>
      <c r="Q366">
        <f t="shared" si="2"/>
        <v>24.052818754046854</v>
      </c>
      <c r="R366">
        <f>(Q372-Q366)/(O372-O366)</f>
        <v>0.29008968505876243</v>
      </c>
      <c r="S366">
        <f>(I372-I366)/(O372-O366)</f>
        <v>8.5365853658536592E-2</v>
      </c>
      <c r="T366">
        <f>MAX(K366:K373)</f>
        <v>82</v>
      </c>
      <c r="U366">
        <f>AVERAGE(K366:K373)</f>
        <v>31.625</v>
      </c>
      <c r="V366">
        <f>MAX(I366:I373)</f>
        <v>13</v>
      </c>
    </row>
    <row r="367" spans="1:22" ht="15" hidden="1" customHeight="1">
      <c r="A367">
        <v>25</v>
      </c>
      <c r="B367" t="s">
        <v>75</v>
      </c>
      <c r="C367" t="s">
        <v>46</v>
      </c>
      <c r="D367">
        <v>2</v>
      </c>
      <c r="E367" s="19" t="s">
        <v>56</v>
      </c>
      <c r="F367" s="19" t="s">
        <v>53</v>
      </c>
      <c r="G367">
        <v>3</v>
      </c>
      <c r="H367">
        <v>5</v>
      </c>
      <c r="I367">
        <v>6</v>
      </c>
      <c r="J367">
        <v>0</v>
      </c>
      <c r="K367">
        <v>5</v>
      </c>
      <c r="L367">
        <v>2</v>
      </c>
      <c r="M367" s="17" t="s">
        <v>78</v>
      </c>
      <c r="N367" t="s">
        <v>78</v>
      </c>
      <c r="O367" s="17">
        <v>42394</v>
      </c>
      <c r="Q367">
        <f t="shared" si="2"/>
        <v>58.90486225480862</v>
      </c>
    </row>
    <row r="368" spans="1:22" ht="15" customHeight="1">
      <c r="A368">
        <v>25</v>
      </c>
      <c r="B368" t="s">
        <v>75</v>
      </c>
      <c r="C368" t="s">
        <v>46</v>
      </c>
      <c r="D368">
        <v>2</v>
      </c>
      <c r="E368" s="19" t="s">
        <v>56</v>
      </c>
      <c r="F368" s="19" t="s">
        <v>53</v>
      </c>
      <c r="G368">
        <v>3</v>
      </c>
      <c r="H368">
        <v>5.5</v>
      </c>
      <c r="I368">
        <v>10</v>
      </c>
      <c r="J368">
        <v>1</v>
      </c>
      <c r="K368">
        <v>12</v>
      </c>
      <c r="L368">
        <v>1</v>
      </c>
      <c r="M368" s="17" t="s">
        <v>78</v>
      </c>
      <c r="N368" t="s">
        <v>78</v>
      </c>
      <c r="O368" s="17">
        <v>42408</v>
      </c>
      <c r="Q368">
        <f t="shared" si="2"/>
        <v>71.274883328318438</v>
      </c>
    </row>
    <row r="369" spans="1:22" ht="15" hidden="1" customHeight="1">
      <c r="A369">
        <v>25</v>
      </c>
      <c r="B369" t="s">
        <v>75</v>
      </c>
      <c r="C369" t="s">
        <v>46</v>
      </c>
      <c r="D369">
        <v>2</v>
      </c>
      <c r="E369" s="19" t="s">
        <v>56</v>
      </c>
      <c r="F369" s="19" t="s">
        <v>53</v>
      </c>
      <c r="G369">
        <v>4</v>
      </c>
      <c r="H369">
        <v>4</v>
      </c>
      <c r="I369">
        <v>10</v>
      </c>
      <c r="J369">
        <v>1</v>
      </c>
      <c r="K369">
        <v>22</v>
      </c>
      <c r="L369">
        <v>2</v>
      </c>
      <c r="M369" s="17" t="s">
        <v>78</v>
      </c>
      <c r="N369" t="s">
        <v>78</v>
      </c>
      <c r="O369" s="17">
        <v>42422</v>
      </c>
      <c r="Q369">
        <f t="shared" si="2"/>
        <v>50.26548245743669</v>
      </c>
    </row>
    <row r="370" spans="1:22" ht="15" hidden="1" customHeight="1">
      <c r="A370">
        <v>25</v>
      </c>
      <c r="B370" t="s">
        <v>75</v>
      </c>
      <c r="C370" t="s">
        <v>46</v>
      </c>
      <c r="D370">
        <v>2</v>
      </c>
      <c r="E370" s="19" t="s">
        <v>56</v>
      </c>
      <c r="F370" s="19" t="s">
        <v>53</v>
      </c>
      <c r="G370">
        <v>3.1</v>
      </c>
      <c r="H370">
        <v>5.4</v>
      </c>
      <c r="I370">
        <v>13</v>
      </c>
      <c r="J370">
        <v>1</v>
      </c>
      <c r="K370">
        <v>36</v>
      </c>
      <c r="L370">
        <v>2</v>
      </c>
      <c r="M370" s="17" t="s">
        <v>78</v>
      </c>
      <c r="N370" t="s">
        <v>78</v>
      </c>
      <c r="O370" s="17">
        <v>42436</v>
      </c>
      <c r="Q370">
        <f t="shared" si="2"/>
        <v>70.996852378475751</v>
      </c>
    </row>
    <row r="371" spans="1:22" ht="15" hidden="1" customHeight="1">
      <c r="A371">
        <v>25</v>
      </c>
      <c r="B371" t="s">
        <v>75</v>
      </c>
      <c r="C371" t="s">
        <v>46</v>
      </c>
      <c r="D371">
        <v>2</v>
      </c>
      <c r="E371" s="19" t="s">
        <v>56</v>
      </c>
      <c r="F371" s="19" t="s">
        <v>53</v>
      </c>
      <c r="G371">
        <v>4</v>
      </c>
      <c r="H371">
        <v>4</v>
      </c>
      <c r="I371">
        <v>11</v>
      </c>
      <c r="J371">
        <v>0</v>
      </c>
      <c r="K371">
        <v>64</v>
      </c>
      <c r="L371">
        <v>2</v>
      </c>
      <c r="M371" s="17" t="s">
        <v>78</v>
      </c>
      <c r="N371" t="s">
        <v>78</v>
      </c>
      <c r="O371" s="17">
        <v>42450</v>
      </c>
      <c r="Q371">
        <f t="shared" si="2"/>
        <v>50.26548245743669</v>
      </c>
    </row>
    <row r="372" spans="1:22" ht="15" hidden="1" customHeight="1">
      <c r="A372">
        <v>25</v>
      </c>
      <c r="B372" t="s">
        <v>75</v>
      </c>
      <c r="C372" t="s">
        <v>46</v>
      </c>
      <c r="D372">
        <v>2</v>
      </c>
      <c r="E372" s="19" t="s">
        <v>56</v>
      </c>
      <c r="F372" s="19" t="s">
        <v>53</v>
      </c>
      <c r="G372">
        <v>4.7</v>
      </c>
      <c r="H372">
        <v>3.6</v>
      </c>
      <c r="I372">
        <v>12</v>
      </c>
      <c r="J372">
        <v>0</v>
      </c>
      <c r="K372">
        <v>82</v>
      </c>
      <c r="L372">
        <v>2</v>
      </c>
      <c r="M372" s="17" t="s">
        <v>78</v>
      </c>
      <c r="N372" t="s">
        <v>78</v>
      </c>
      <c r="O372" s="17">
        <v>42464</v>
      </c>
      <c r="Q372">
        <f t="shared" si="2"/>
        <v>47.840172928865371</v>
      </c>
    </row>
    <row r="373" spans="1:22" ht="15" hidden="1" customHeight="1">
      <c r="A373">
        <v>25</v>
      </c>
      <c r="B373" t="s">
        <v>75</v>
      </c>
      <c r="C373" t="s">
        <v>46</v>
      </c>
      <c r="D373">
        <v>2</v>
      </c>
      <c r="E373" s="19" t="s">
        <v>56</v>
      </c>
      <c r="F373" s="19" t="s">
        <v>53</v>
      </c>
      <c r="G373" t="s">
        <v>56</v>
      </c>
      <c r="H373" t="s">
        <v>56</v>
      </c>
      <c r="I373" t="s">
        <v>56</v>
      </c>
      <c r="J373" t="s">
        <v>56</v>
      </c>
      <c r="K373">
        <v>25</v>
      </c>
      <c r="L373">
        <v>2</v>
      </c>
      <c r="M373" s="17" t="s">
        <v>78</v>
      </c>
      <c r="N373" t="s">
        <v>82</v>
      </c>
      <c r="O373" s="17">
        <v>42480</v>
      </c>
      <c r="P373" t="s">
        <v>122</v>
      </c>
      <c r="Q373" t="e">
        <f t="shared" si="2"/>
        <v>#VALUE!</v>
      </c>
    </row>
    <row r="374" spans="1:22" ht="15" hidden="1" customHeight="1">
      <c r="A374">
        <v>26</v>
      </c>
      <c r="B374" t="s">
        <v>75</v>
      </c>
      <c r="C374" t="s">
        <v>46</v>
      </c>
      <c r="D374">
        <v>2</v>
      </c>
      <c r="E374" t="s">
        <v>56</v>
      </c>
      <c r="F374" t="s">
        <v>52</v>
      </c>
      <c r="G374">
        <v>1.5</v>
      </c>
      <c r="H374">
        <v>1.5</v>
      </c>
      <c r="I374">
        <v>3</v>
      </c>
      <c r="J374">
        <v>0</v>
      </c>
      <c r="K374">
        <v>7</v>
      </c>
      <c r="L374">
        <v>2</v>
      </c>
      <c r="M374" s="17" t="s">
        <v>82</v>
      </c>
      <c r="N374" t="s">
        <v>78</v>
      </c>
      <c r="O374" s="17">
        <v>42382</v>
      </c>
      <c r="Q374">
        <f t="shared" si="2"/>
        <v>2.6507188014663878</v>
      </c>
      <c r="R374">
        <f>(Q379-Q374)/(O379-O374)</f>
        <v>2.4009506355330084</v>
      </c>
      <c r="S374">
        <f>(I379-I374)/(O379-O374)</f>
        <v>0.10294117647058823</v>
      </c>
      <c r="T374">
        <f>MAX(K374:K380)</f>
        <v>82</v>
      </c>
      <c r="U374">
        <f>AVERAGE(K374:K380)</f>
        <v>32.571428571428569</v>
      </c>
      <c r="V374">
        <f>MAX(I374:I380)</f>
        <v>10</v>
      </c>
    </row>
    <row r="375" spans="1:22" ht="15" hidden="1" customHeight="1">
      <c r="A375">
        <v>26</v>
      </c>
      <c r="B375" t="s">
        <v>75</v>
      </c>
      <c r="C375" t="s">
        <v>46</v>
      </c>
      <c r="D375">
        <v>2</v>
      </c>
      <c r="E375" s="19" t="s">
        <v>56</v>
      </c>
      <c r="F375" s="19" t="s">
        <v>52</v>
      </c>
      <c r="G375">
        <v>2</v>
      </c>
      <c r="H375">
        <v>1.5</v>
      </c>
      <c r="I375">
        <v>4</v>
      </c>
      <c r="J375">
        <v>1</v>
      </c>
      <c r="K375">
        <v>5</v>
      </c>
      <c r="L375">
        <v>2</v>
      </c>
      <c r="M375" s="17" t="s">
        <v>78</v>
      </c>
      <c r="N375" t="s">
        <v>78</v>
      </c>
      <c r="O375" s="17">
        <v>42394</v>
      </c>
      <c r="Q375">
        <f t="shared" si="2"/>
        <v>3.5342917352885173</v>
      </c>
    </row>
    <row r="376" spans="1:22" ht="15" customHeight="1">
      <c r="A376">
        <v>26</v>
      </c>
      <c r="B376" t="s">
        <v>75</v>
      </c>
      <c r="C376" t="s">
        <v>46</v>
      </c>
      <c r="D376">
        <v>2</v>
      </c>
      <c r="E376" s="19" t="s">
        <v>56</v>
      </c>
      <c r="F376" s="19" t="s">
        <v>52</v>
      </c>
      <c r="G376">
        <v>2.5</v>
      </c>
      <c r="H376">
        <v>3.75</v>
      </c>
      <c r="I376">
        <v>6</v>
      </c>
      <c r="J376">
        <v>1</v>
      </c>
      <c r="K376">
        <v>12</v>
      </c>
      <c r="L376">
        <v>1</v>
      </c>
      <c r="M376" s="17" t="s">
        <v>78</v>
      </c>
      <c r="N376" t="s">
        <v>78</v>
      </c>
      <c r="O376" s="17">
        <v>42408</v>
      </c>
      <c r="Q376">
        <f t="shared" si="2"/>
        <v>27.611654181941542</v>
      </c>
    </row>
    <row r="377" spans="1:22" ht="15" hidden="1" customHeight="1">
      <c r="A377">
        <v>26</v>
      </c>
      <c r="B377" t="s">
        <v>75</v>
      </c>
      <c r="C377" t="s">
        <v>46</v>
      </c>
      <c r="D377">
        <v>2</v>
      </c>
      <c r="E377" s="19" t="s">
        <v>56</v>
      </c>
      <c r="F377" s="19" t="s">
        <v>52</v>
      </c>
      <c r="G377">
        <v>2.5</v>
      </c>
      <c r="H377">
        <v>3</v>
      </c>
      <c r="I377">
        <v>5</v>
      </c>
      <c r="J377">
        <v>3</v>
      </c>
      <c r="K377">
        <v>22</v>
      </c>
      <c r="L377">
        <v>2</v>
      </c>
      <c r="M377" s="17" t="s">
        <v>78</v>
      </c>
      <c r="N377" t="s">
        <v>78</v>
      </c>
      <c r="O377" s="17">
        <v>42422</v>
      </c>
      <c r="Q377">
        <f t="shared" si="2"/>
        <v>17.671458676442587</v>
      </c>
    </row>
    <row r="378" spans="1:22" ht="15" hidden="1" customHeight="1">
      <c r="A378">
        <v>26</v>
      </c>
      <c r="B378" t="s">
        <v>75</v>
      </c>
      <c r="C378" t="s">
        <v>46</v>
      </c>
      <c r="D378">
        <v>2</v>
      </c>
      <c r="E378" s="19" t="s">
        <v>56</v>
      </c>
      <c r="F378" s="19" t="s">
        <v>52</v>
      </c>
      <c r="G378">
        <v>3.5</v>
      </c>
      <c r="H378">
        <v>4.5</v>
      </c>
      <c r="I378">
        <v>8</v>
      </c>
      <c r="J378">
        <v>0</v>
      </c>
      <c r="K378">
        <v>36</v>
      </c>
      <c r="L378">
        <v>2</v>
      </c>
      <c r="M378" s="17" t="s">
        <v>78</v>
      </c>
      <c r="N378" t="s">
        <v>78</v>
      </c>
      <c r="O378" s="17">
        <v>42436</v>
      </c>
      <c r="Q378">
        <f t="shared" si="2"/>
        <v>55.665094830794146</v>
      </c>
    </row>
    <row r="379" spans="1:22" ht="15" hidden="1" customHeight="1">
      <c r="A379">
        <v>26</v>
      </c>
      <c r="B379" t="s">
        <v>75</v>
      </c>
      <c r="C379" t="s">
        <v>46</v>
      </c>
      <c r="D379">
        <v>2</v>
      </c>
      <c r="E379" s="19" t="s">
        <v>56</v>
      </c>
      <c r="F379" s="19" t="s">
        <v>52</v>
      </c>
      <c r="G379">
        <v>5</v>
      </c>
      <c r="H379">
        <v>6.5</v>
      </c>
      <c r="I379">
        <v>10</v>
      </c>
      <c r="J379">
        <v>0</v>
      </c>
      <c r="K379">
        <v>64</v>
      </c>
      <c r="L379">
        <v>2</v>
      </c>
      <c r="M379" s="17" t="s">
        <v>78</v>
      </c>
      <c r="N379" t="s">
        <v>78</v>
      </c>
      <c r="O379" s="17">
        <v>42450</v>
      </c>
      <c r="Q379">
        <f t="shared" si="2"/>
        <v>165.91536201771095</v>
      </c>
    </row>
    <row r="380" spans="1:22" ht="15" hidden="1" customHeight="1">
      <c r="A380">
        <v>26</v>
      </c>
      <c r="B380" t="s">
        <v>75</v>
      </c>
      <c r="C380" t="s">
        <v>46</v>
      </c>
      <c r="D380">
        <v>2</v>
      </c>
      <c r="E380" s="19" t="s">
        <v>56</v>
      </c>
      <c r="F380" s="19" t="s">
        <v>52</v>
      </c>
      <c r="G380" t="s">
        <v>56</v>
      </c>
      <c r="H380" t="s">
        <v>56</v>
      </c>
      <c r="I380" t="s">
        <v>56</v>
      </c>
      <c r="J380" t="s">
        <v>56</v>
      </c>
      <c r="K380">
        <v>82</v>
      </c>
      <c r="L380">
        <v>2</v>
      </c>
      <c r="M380" s="17" t="s">
        <v>78</v>
      </c>
      <c r="N380" t="s">
        <v>82</v>
      </c>
      <c r="O380" s="17">
        <v>42464</v>
      </c>
      <c r="P380" t="s">
        <v>121</v>
      </c>
      <c r="Q380" t="e">
        <f t="shared" si="2"/>
        <v>#VALUE!</v>
      </c>
    </row>
    <row r="381" spans="1:22" ht="15" hidden="1" customHeight="1">
      <c r="A381">
        <v>27</v>
      </c>
      <c r="B381" t="s">
        <v>75</v>
      </c>
      <c r="C381" t="s">
        <v>47</v>
      </c>
      <c r="D381">
        <v>2</v>
      </c>
      <c r="E381" t="s">
        <v>56</v>
      </c>
      <c r="F381" t="s">
        <v>53</v>
      </c>
      <c r="G381">
        <v>3</v>
      </c>
      <c r="H381">
        <v>3</v>
      </c>
      <c r="I381">
        <v>2</v>
      </c>
      <c r="J381">
        <v>0</v>
      </c>
      <c r="K381">
        <v>60</v>
      </c>
      <c r="L381">
        <v>2</v>
      </c>
      <c r="M381" s="17" t="s">
        <v>82</v>
      </c>
      <c r="N381" t="s">
        <v>78</v>
      </c>
      <c r="O381" s="17">
        <v>42382</v>
      </c>
      <c r="Q381">
        <f t="shared" si="2"/>
        <v>21.205750411731103</v>
      </c>
      <c r="R381">
        <f>(Q386-Q381)/(O386-O381)</f>
        <v>6.6929783489051955</v>
      </c>
      <c r="S381">
        <f>(I386-I381)/(O386-O381)</f>
        <v>0.11764705882352941</v>
      </c>
      <c r="T381">
        <f>MAX(K381:K387)</f>
        <v>100</v>
      </c>
      <c r="U381">
        <f>AVERAGE(K381:K387)</f>
        <v>80.285714285714292</v>
      </c>
      <c r="V381">
        <f>MAX(I381:I387)</f>
        <v>10</v>
      </c>
    </row>
    <row r="382" spans="1:22" ht="15" hidden="1" customHeight="1">
      <c r="A382">
        <v>27</v>
      </c>
      <c r="B382" t="s">
        <v>75</v>
      </c>
      <c r="C382" t="s">
        <v>47</v>
      </c>
      <c r="D382">
        <v>2</v>
      </c>
      <c r="E382" s="19" t="s">
        <v>56</v>
      </c>
      <c r="F382" s="19" t="s">
        <v>53</v>
      </c>
      <c r="G382">
        <v>4.5</v>
      </c>
      <c r="H382">
        <v>4</v>
      </c>
      <c r="I382">
        <v>4</v>
      </c>
      <c r="J382">
        <v>0</v>
      </c>
      <c r="K382">
        <v>63</v>
      </c>
      <c r="L382">
        <v>2</v>
      </c>
      <c r="M382" s="17" t="s">
        <v>78</v>
      </c>
      <c r="N382" t="s">
        <v>78</v>
      </c>
      <c r="O382" s="17">
        <v>42394</v>
      </c>
      <c r="Q382">
        <f t="shared" si="2"/>
        <v>56.548667764616276</v>
      </c>
    </row>
    <row r="383" spans="1:22" ht="15" hidden="1" customHeight="1">
      <c r="A383">
        <v>27</v>
      </c>
      <c r="B383" t="s">
        <v>75</v>
      </c>
      <c r="C383" t="s">
        <v>47</v>
      </c>
      <c r="D383">
        <v>2</v>
      </c>
      <c r="E383" s="19" t="s">
        <v>56</v>
      </c>
      <c r="F383" s="19" t="s">
        <v>53</v>
      </c>
      <c r="G383">
        <v>5</v>
      </c>
      <c r="H383">
        <v>5</v>
      </c>
      <c r="I383">
        <v>6</v>
      </c>
      <c r="J383">
        <v>0</v>
      </c>
      <c r="K383">
        <v>80</v>
      </c>
      <c r="L383">
        <v>2</v>
      </c>
      <c r="M383" s="17" t="s">
        <v>78</v>
      </c>
      <c r="N383" t="s">
        <v>78</v>
      </c>
      <c r="O383" s="17">
        <v>42408</v>
      </c>
      <c r="Q383">
        <f t="shared" si="2"/>
        <v>98.174770424681029</v>
      </c>
    </row>
    <row r="384" spans="1:22" ht="15" hidden="1" customHeight="1">
      <c r="A384">
        <v>27</v>
      </c>
      <c r="B384" t="s">
        <v>75</v>
      </c>
      <c r="C384" t="s">
        <v>47</v>
      </c>
      <c r="D384">
        <v>2</v>
      </c>
      <c r="E384" s="19" t="s">
        <v>56</v>
      </c>
      <c r="F384" s="19" t="s">
        <v>53</v>
      </c>
      <c r="G384">
        <v>5.4</v>
      </c>
      <c r="H384">
        <v>4.3</v>
      </c>
      <c r="I384">
        <v>7</v>
      </c>
      <c r="J384">
        <v>0</v>
      </c>
      <c r="K384">
        <v>90</v>
      </c>
      <c r="L384">
        <v>2</v>
      </c>
      <c r="M384" s="17" t="s">
        <v>78</v>
      </c>
      <c r="N384" t="s">
        <v>78</v>
      </c>
      <c r="O384" s="17">
        <v>42422</v>
      </c>
      <c r="Q384">
        <f t="shared" si="2"/>
        <v>78.418865022581627</v>
      </c>
    </row>
    <row r="385" spans="1:22" ht="15" hidden="1" customHeight="1">
      <c r="A385">
        <v>27</v>
      </c>
      <c r="B385" t="s">
        <v>75</v>
      </c>
      <c r="C385" t="s">
        <v>47</v>
      </c>
      <c r="D385">
        <v>2</v>
      </c>
      <c r="E385" s="19" t="s">
        <v>56</v>
      </c>
      <c r="F385" s="19" t="s">
        <v>53</v>
      </c>
      <c r="G385">
        <v>5.5</v>
      </c>
      <c r="H385">
        <v>5</v>
      </c>
      <c r="I385">
        <v>6</v>
      </c>
      <c r="J385">
        <v>0</v>
      </c>
      <c r="K385">
        <v>99</v>
      </c>
      <c r="L385">
        <v>2</v>
      </c>
      <c r="M385" s="17" t="s">
        <v>78</v>
      </c>
      <c r="N385" t="s">
        <v>78</v>
      </c>
      <c r="O385" s="17">
        <v>42436</v>
      </c>
      <c r="Q385">
        <f t="shared" si="2"/>
        <v>107.99224746714914</v>
      </c>
    </row>
    <row r="386" spans="1:22" ht="15" hidden="1" customHeight="1">
      <c r="A386">
        <v>27</v>
      </c>
      <c r="B386" t="s">
        <v>75</v>
      </c>
      <c r="C386" t="s">
        <v>47</v>
      </c>
      <c r="D386">
        <v>2</v>
      </c>
      <c r="E386" s="19" t="s">
        <v>56</v>
      </c>
      <c r="F386" s="19" t="s">
        <v>53</v>
      </c>
      <c r="G386">
        <v>10.5</v>
      </c>
      <c r="H386">
        <v>7.6</v>
      </c>
      <c r="I386">
        <v>10</v>
      </c>
      <c r="J386">
        <v>1</v>
      </c>
      <c r="K386">
        <v>100</v>
      </c>
      <c r="L386">
        <v>2</v>
      </c>
      <c r="M386" s="17" t="s">
        <v>78</v>
      </c>
      <c r="N386" t="s">
        <v>78</v>
      </c>
      <c r="O386" s="17">
        <v>42450</v>
      </c>
      <c r="Q386">
        <f t="shared" si="2"/>
        <v>476.32827813728443</v>
      </c>
    </row>
    <row r="387" spans="1:22" ht="15" hidden="1" customHeight="1">
      <c r="A387">
        <v>27</v>
      </c>
      <c r="B387" t="s">
        <v>75</v>
      </c>
      <c r="C387" t="s">
        <v>47</v>
      </c>
      <c r="D387">
        <v>2</v>
      </c>
      <c r="E387" s="19" t="s">
        <v>56</v>
      </c>
      <c r="F387" s="19" t="s">
        <v>53</v>
      </c>
      <c r="G387" t="s">
        <v>56</v>
      </c>
      <c r="H387" t="s">
        <v>56</v>
      </c>
      <c r="I387" t="s">
        <v>56</v>
      </c>
      <c r="J387" t="s">
        <v>56</v>
      </c>
      <c r="K387">
        <v>70</v>
      </c>
      <c r="L387">
        <v>2</v>
      </c>
      <c r="M387" s="17" t="s">
        <v>78</v>
      </c>
      <c r="N387" t="s">
        <v>82</v>
      </c>
      <c r="O387" s="17">
        <v>42464</v>
      </c>
      <c r="P387" t="s">
        <v>138</v>
      </c>
      <c r="Q387" t="e">
        <f t="shared" si="2"/>
        <v>#VALUE!</v>
      </c>
    </row>
    <row r="388" spans="1:22" ht="15" hidden="1" customHeight="1">
      <c r="A388">
        <v>28</v>
      </c>
      <c r="B388" t="s">
        <v>75</v>
      </c>
      <c r="C388" t="s">
        <v>47</v>
      </c>
      <c r="D388">
        <v>2</v>
      </c>
      <c r="E388" t="s">
        <v>56</v>
      </c>
      <c r="F388" t="s">
        <v>53</v>
      </c>
      <c r="G388">
        <v>3.5</v>
      </c>
      <c r="H388">
        <v>3</v>
      </c>
      <c r="I388">
        <v>3</v>
      </c>
      <c r="J388">
        <v>0</v>
      </c>
      <c r="K388">
        <v>60</v>
      </c>
      <c r="L388">
        <v>2</v>
      </c>
      <c r="M388" s="17" t="s">
        <v>82</v>
      </c>
      <c r="N388" t="s">
        <v>78</v>
      </c>
      <c r="O388" s="17">
        <v>42382</v>
      </c>
      <c r="Q388">
        <f t="shared" si="2"/>
        <v>24.740042147019622</v>
      </c>
      <c r="R388">
        <f>(Q391-Q388)/(O391-O388)</f>
        <v>5.1541754472957546</v>
      </c>
      <c r="S388">
        <f>(I391-I388)/(O391-O388)</f>
        <v>0.15</v>
      </c>
      <c r="T388">
        <f>MAX(K388:K392)</f>
        <v>99</v>
      </c>
      <c r="U388">
        <f>AVERAGE(K388:K392)</f>
        <v>78.400000000000006</v>
      </c>
      <c r="V388">
        <f>MAX(I388:I392)</f>
        <v>9</v>
      </c>
    </row>
    <row r="389" spans="1:22" ht="15" hidden="1" customHeight="1">
      <c r="A389">
        <v>28</v>
      </c>
      <c r="B389" t="s">
        <v>75</v>
      </c>
      <c r="C389" t="s">
        <v>47</v>
      </c>
      <c r="D389">
        <v>2</v>
      </c>
      <c r="E389" s="19" t="s">
        <v>56</v>
      </c>
      <c r="F389" s="19" t="s">
        <v>53</v>
      </c>
      <c r="G389">
        <v>4</v>
      </c>
      <c r="H389">
        <v>5</v>
      </c>
      <c r="I389">
        <v>5</v>
      </c>
      <c r="J389">
        <v>0</v>
      </c>
      <c r="K389">
        <v>63</v>
      </c>
      <c r="L389">
        <v>2</v>
      </c>
      <c r="M389" s="17" t="s">
        <v>78</v>
      </c>
      <c r="N389" t="s">
        <v>78</v>
      </c>
      <c r="O389" s="17">
        <v>42394</v>
      </c>
      <c r="Q389">
        <f t="shared" si="2"/>
        <v>78.539816339744831</v>
      </c>
    </row>
    <row r="390" spans="1:22" ht="15" hidden="1" customHeight="1">
      <c r="A390">
        <v>28</v>
      </c>
      <c r="B390" t="s">
        <v>75</v>
      </c>
      <c r="C390" t="s">
        <v>47</v>
      </c>
      <c r="D390">
        <v>2</v>
      </c>
      <c r="E390" s="19" t="s">
        <v>56</v>
      </c>
      <c r="F390" s="19" t="s">
        <v>53</v>
      </c>
      <c r="G390">
        <v>6</v>
      </c>
      <c r="H390">
        <v>4.5</v>
      </c>
      <c r="I390">
        <v>6</v>
      </c>
      <c r="J390">
        <v>0</v>
      </c>
      <c r="K390">
        <v>80</v>
      </c>
      <c r="L390">
        <v>2</v>
      </c>
      <c r="M390" s="17" t="s">
        <v>78</v>
      </c>
      <c r="N390" t="s">
        <v>78</v>
      </c>
      <c r="O390" s="17">
        <v>42408</v>
      </c>
      <c r="Q390">
        <f t="shared" si="2"/>
        <v>95.425876852789969</v>
      </c>
    </row>
    <row r="391" spans="1:22" ht="15" hidden="1" customHeight="1">
      <c r="A391">
        <v>28</v>
      </c>
      <c r="B391" t="s">
        <v>75</v>
      </c>
      <c r="C391" t="s">
        <v>47</v>
      </c>
      <c r="D391">
        <v>2</v>
      </c>
      <c r="E391" s="19" t="s">
        <v>56</v>
      </c>
      <c r="F391" s="19" t="s">
        <v>53</v>
      </c>
      <c r="G391">
        <v>6</v>
      </c>
      <c r="H391">
        <v>7</v>
      </c>
      <c r="I391">
        <v>9</v>
      </c>
      <c r="J391">
        <v>0</v>
      </c>
      <c r="K391">
        <v>90</v>
      </c>
      <c r="L391">
        <v>2</v>
      </c>
      <c r="M391" s="17" t="s">
        <v>78</v>
      </c>
      <c r="N391" t="s">
        <v>78</v>
      </c>
      <c r="O391" s="17">
        <v>42422</v>
      </c>
      <c r="Q391">
        <f t="shared" si="2"/>
        <v>230.90706003884981</v>
      </c>
    </row>
    <row r="392" spans="1:22" ht="15" hidden="1" customHeight="1">
      <c r="A392">
        <v>28</v>
      </c>
      <c r="B392" t="s">
        <v>75</v>
      </c>
      <c r="C392" t="s">
        <v>47</v>
      </c>
      <c r="D392">
        <v>2</v>
      </c>
      <c r="E392" s="19" t="s">
        <v>56</v>
      </c>
      <c r="F392" s="19" t="s">
        <v>53</v>
      </c>
      <c r="G392" t="s">
        <v>56</v>
      </c>
      <c r="H392" t="s">
        <v>56</v>
      </c>
      <c r="I392" t="s">
        <v>56</v>
      </c>
      <c r="J392" t="s">
        <v>56</v>
      </c>
      <c r="K392">
        <v>99</v>
      </c>
      <c r="L392">
        <v>2</v>
      </c>
      <c r="M392" s="17" t="s">
        <v>78</v>
      </c>
      <c r="N392" t="s">
        <v>82</v>
      </c>
      <c r="O392" s="17">
        <v>42436</v>
      </c>
      <c r="P392" t="s">
        <v>115</v>
      </c>
      <c r="Q392" t="e">
        <f t="shared" si="2"/>
        <v>#VALUE!</v>
      </c>
    </row>
    <row r="393" spans="1:22" ht="15" hidden="1" customHeight="1">
      <c r="A393">
        <v>29</v>
      </c>
      <c r="B393" t="s">
        <v>75</v>
      </c>
      <c r="C393" t="s">
        <v>47</v>
      </c>
      <c r="D393">
        <v>2</v>
      </c>
      <c r="E393" t="s">
        <v>56</v>
      </c>
      <c r="F393" t="s">
        <v>53</v>
      </c>
      <c r="G393">
        <v>4.5</v>
      </c>
      <c r="H393">
        <v>4</v>
      </c>
      <c r="I393">
        <v>4</v>
      </c>
      <c r="J393">
        <v>0</v>
      </c>
      <c r="K393">
        <v>60</v>
      </c>
      <c r="L393">
        <v>2</v>
      </c>
      <c r="M393" s="17" t="s">
        <v>82</v>
      </c>
      <c r="N393" t="s">
        <v>78</v>
      </c>
      <c r="O393" s="17">
        <v>42382</v>
      </c>
      <c r="Q393">
        <f t="shared" si="2"/>
        <v>56.548667764616276</v>
      </c>
      <c r="R393">
        <f>(Q398-Q393)/(O398-O393)</f>
        <v>15.800363051878078</v>
      </c>
      <c r="S393">
        <f>(I398-I393)/(O398-O393)</f>
        <v>0.11764705882352941</v>
      </c>
      <c r="T393">
        <f>MAX(K393:K399)</f>
        <v>100</v>
      </c>
      <c r="U393">
        <f>AVERAGE(K393:K399)</f>
        <v>80.285714285714292</v>
      </c>
      <c r="V393">
        <f>MAX(I393:I399)</f>
        <v>12</v>
      </c>
    </row>
    <row r="394" spans="1:22" ht="15" hidden="1" customHeight="1">
      <c r="A394">
        <v>29</v>
      </c>
      <c r="B394" t="s">
        <v>75</v>
      </c>
      <c r="C394" t="s">
        <v>47</v>
      </c>
      <c r="D394">
        <v>2</v>
      </c>
      <c r="E394" s="19" t="s">
        <v>56</v>
      </c>
      <c r="F394" s="19" t="s">
        <v>53</v>
      </c>
      <c r="G394">
        <v>5.5</v>
      </c>
      <c r="H394">
        <v>6</v>
      </c>
      <c r="I394">
        <v>5</v>
      </c>
      <c r="J394">
        <v>0</v>
      </c>
      <c r="K394">
        <v>63</v>
      </c>
      <c r="L394">
        <v>2</v>
      </c>
      <c r="M394" s="17" t="s">
        <v>78</v>
      </c>
      <c r="N394" t="s">
        <v>78</v>
      </c>
      <c r="O394" s="17">
        <v>42394</v>
      </c>
      <c r="Q394">
        <f t="shared" si="2"/>
        <v>155.50883635269477</v>
      </c>
    </row>
    <row r="395" spans="1:22" ht="15" hidden="1" customHeight="1">
      <c r="A395">
        <v>29</v>
      </c>
      <c r="B395" t="s">
        <v>75</v>
      </c>
      <c r="C395" t="s">
        <v>47</v>
      </c>
      <c r="D395">
        <v>2</v>
      </c>
      <c r="E395" s="19" t="s">
        <v>56</v>
      </c>
      <c r="F395" s="19" t="s">
        <v>53</v>
      </c>
      <c r="G395">
        <v>9</v>
      </c>
      <c r="H395">
        <v>6</v>
      </c>
      <c r="I395">
        <v>7</v>
      </c>
      <c r="J395">
        <v>0</v>
      </c>
      <c r="K395">
        <v>80</v>
      </c>
      <c r="L395">
        <v>2</v>
      </c>
      <c r="M395" s="17" t="s">
        <v>78</v>
      </c>
      <c r="N395" t="s">
        <v>78</v>
      </c>
      <c r="O395" s="17">
        <v>42408</v>
      </c>
      <c r="Q395">
        <f t="shared" si="2"/>
        <v>254.46900494077323</v>
      </c>
    </row>
    <row r="396" spans="1:22" ht="15" hidden="1" customHeight="1">
      <c r="A396">
        <v>29</v>
      </c>
      <c r="B396" t="s">
        <v>75</v>
      </c>
      <c r="C396" t="s">
        <v>47</v>
      </c>
      <c r="D396">
        <v>2</v>
      </c>
      <c r="E396" s="19" t="s">
        <v>56</v>
      </c>
      <c r="F396" s="19" t="s">
        <v>53</v>
      </c>
      <c r="G396">
        <v>6</v>
      </c>
      <c r="H396">
        <v>5.8</v>
      </c>
      <c r="I396">
        <v>10</v>
      </c>
      <c r="J396">
        <v>0</v>
      </c>
      <c r="K396">
        <v>90</v>
      </c>
      <c r="L396">
        <v>2</v>
      </c>
      <c r="M396" s="17" t="s">
        <v>78</v>
      </c>
      <c r="N396" t="s">
        <v>78</v>
      </c>
      <c r="O396" s="17">
        <v>42422</v>
      </c>
      <c r="Q396">
        <f t="shared" si="2"/>
        <v>158.52476530014096</v>
      </c>
    </row>
    <row r="397" spans="1:22" ht="15" hidden="1" customHeight="1">
      <c r="A397">
        <v>29</v>
      </c>
      <c r="B397" t="s">
        <v>75</v>
      </c>
      <c r="C397" t="s">
        <v>47</v>
      </c>
      <c r="D397">
        <v>2</v>
      </c>
      <c r="E397" s="19" t="s">
        <v>56</v>
      </c>
      <c r="F397" s="19" t="s">
        <v>53</v>
      </c>
      <c r="G397">
        <v>6.4</v>
      </c>
      <c r="H397">
        <v>7</v>
      </c>
      <c r="I397">
        <v>6</v>
      </c>
      <c r="J397">
        <v>0</v>
      </c>
      <c r="K397">
        <v>99</v>
      </c>
      <c r="L397">
        <v>2</v>
      </c>
      <c r="M397" s="17" t="s">
        <v>78</v>
      </c>
      <c r="N397" t="s">
        <v>78</v>
      </c>
      <c r="O397" s="17">
        <v>42436</v>
      </c>
      <c r="Q397">
        <f t="shared" si="2"/>
        <v>246.30086404143981</v>
      </c>
    </row>
    <row r="398" spans="1:22" ht="15" hidden="1" customHeight="1">
      <c r="A398">
        <v>29</v>
      </c>
      <c r="B398" t="s">
        <v>75</v>
      </c>
      <c r="C398" t="s">
        <v>47</v>
      </c>
      <c r="D398">
        <v>2</v>
      </c>
      <c r="E398" s="19" t="s">
        <v>56</v>
      </c>
      <c r="F398" s="19" t="s">
        <v>53</v>
      </c>
      <c r="G398">
        <v>22.5</v>
      </c>
      <c r="H398">
        <v>8</v>
      </c>
      <c r="I398">
        <v>12</v>
      </c>
      <c r="J398">
        <v>0</v>
      </c>
      <c r="K398">
        <v>100</v>
      </c>
      <c r="L398">
        <v>2</v>
      </c>
      <c r="M398" s="17" t="s">
        <v>78</v>
      </c>
      <c r="N398" t="s">
        <v>78</v>
      </c>
      <c r="O398" s="17">
        <v>42450</v>
      </c>
      <c r="Q398">
        <f t="shared" si="2"/>
        <v>1130.9733552923256</v>
      </c>
    </row>
    <row r="399" spans="1:22" ht="15" hidden="1" customHeight="1">
      <c r="A399">
        <v>29</v>
      </c>
      <c r="B399" t="s">
        <v>75</v>
      </c>
      <c r="C399" t="s">
        <v>47</v>
      </c>
      <c r="D399">
        <v>2</v>
      </c>
      <c r="E399" s="19" t="s">
        <v>56</v>
      </c>
      <c r="F399" s="19" t="s">
        <v>53</v>
      </c>
      <c r="G399" t="s">
        <v>56</v>
      </c>
      <c r="H399" t="s">
        <v>56</v>
      </c>
      <c r="I399" t="s">
        <v>56</v>
      </c>
      <c r="J399" t="s">
        <v>56</v>
      </c>
      <c r="K399">
        <v>70</v>
      </c>
      <c r="L399">
        <v>2</v>
      </c>
      <c r="M399" s="17" t="s">
        <v>78</v>
      </c>
      <c r="N399" t="s">
        <v>82</v>
      </c>
      <c r="O399" s="17">
        <v>42464</v>
      </c>
      <c r="P399" t="s">
        <v>138</v>
      </c>
      <c r="Q399" t="e">
        <f t="shared" si="2"/>
        <v>#VALUE!</v>
      </c>
    </row>
    <row r="400" spans="1:22" ht="15" hidden="1" customHeight="1">
      <c r="A400">
        <v>30</v>
      </c>
      <c r="B400" t="s">
        <v>75</v>
      </c>
      <c r="C400" t="s">
        <v>47</v>
      </c>
      <c r="D400">
        <v>2</v>
      </c>
      <c r="E400" t="s">
        <v>56</v>
      </c>
      <c r="F400" t="s">
        <v>53</v>
      </c>
      <c r="G400">
        <v>3.5</v>
      </c>
      <c r="H400">
        <v>3</v>
      </c>
      <c r="I400">
        <v>3</v>
      </c>
      <c r="J400">
        <v>0</v>
      </c>
      <c r="K400">
        <v>60</v>
      </c>
      <c r="L400">
        <v>2</v>
      </c>
      <c r="M400" s="17" t="s">
        <v>82</v>
      </c>
      <c r="N400" t="s">
        <v>78</v>
      </c>
      <c r="O400" s="17">
        <v>42382</v>
      </c>
      <c r="Q400">
        <f t="shared" si="2"/>
        <v>24.740042147019622</v>
      </c>
      <c r="R400">
        <f>(Q405-Q400)/(O405-O400)</f>
        <v>8.6913546758320557</v>
      </c>
      <c r="S400">
        <f>(I405-I400)/(O405-O400)</f>
        <v>0.10294117647058823</v>
      </c>
      <c r="T400">
        <f>MAX(K400:K406)</f>
        <v>100</v>
      </c>
      <c r="U400">
        <f>AVERAGE(K400:K406)</f>
        <v>80.285714285714292</v>
      </c>
      <c r="V400">
        <f>MAX(I400:I406)</f>
        <v>10</v>
      </c>
    </row>
    <row r="401" spans="1:22" ht="15" hidden="1" customHeight="1">
      <c r="A401">
        <v>30</v>
      </c>
      <c r="B401" t="s">
        <v>75</v>
      </c>
      <c r="C401" t="s">
        <v>47</v>
      </c>
      <c r="D401">
        <v>2</v>
      </c>
      <c r="E401" s="19" t="s">
        <v>56</v>
      </c>
      <c r="F401" s="19" t="s">
        <v>53</v>
      </c>
      <c r="G401">
        <v>6</v>
      </c>
      <c r="H401">
        <v>5</v>
      </c>
      <c r="I401">
        <v>5</v>
      </c>
      <c r="J401">
        <v>0</v>
      </c>
      <c r="K401">
        <v>63</v>
      </c>
      <c r="L401">
        <v>2</v>
      </c>
      <c r="M401" s="17" t="s">
        <v>78</v>
      </c>
      <c r="N401" t="s">
        <v>78</v>
      </c>
      <c r="O401" s="17">
        <v>42394</v>
      </c>
      <c r="Q401">
        <f t="shared" si="2"/>
        <v>117.80972450961724</v>
      </c>
    </row>
    <row r="402" spans="1:22" ht="15" hidden="1" customHeight="1">
      <c r="A402">
        <v>30</v>
      </c>
      <c r="B402" t="s">
        <v>75</v>
      </c>
      <c r="C402" t="s">
        <v>47</v>
      </c>
      <c r="D402">
        <v>2</v>
      </c>
      <c r="E402" s="19" t="s">
        <v>56</v>
      </c>
      <c r="F402" s="19" t="s">
        <v>53</v>
      </c>
      <c r="G402">
        <v>8</v>
      </c>
      <c r="H402">
        <v>5</v>
      </c>
      <c r="I402">
        <v>6</v>
      </c>
      <c r="J402">
        <v>0</v>
      </c>
      <c r="K402">
        <v>80</v>
      </c>
      <c r="L402">
        <v>2</v>
      </c>
      <c r="M402" s="17" t="s">
        <v>78</v>
      </c>
      <c r="N402" t="s">
        <v>78</v>
      </c>
      <c r="O402" s="17">
        <v>42408</v>
      </c>
      <c r="Q402">
        <f t="shared" si="2"/>
        <v>157.07963267948966</v>
      </c>
    </row>
    <row r="403" spans="1:22" ht="15" hidden="1" customHeight="1">
      <c r="A403">
        <v>30</v>
      </c>
      <c r="B403" t="s">
        <v>75</v>
      </c>
      <c r="C403" t="s">
        <v>47</v>
      </c>
      <c r="D403">
        <v>2</v>
      </c>
      <c r="E403" s="19" t="s">
        <v>56</v>
      </c>
      <c r="F403" s="19" t="s">
        <v>53</v>
      </c>
      <c r="G403">
        <v>5.5</v>
      </c>
      <c r="H403">
        <v>4.9000000000000004</v>
      </c>
      <c r="I403">
        <v>8</v>
      </c>
      <c r="J403">
        <v>1</v>
      </c>
      <c r="K403">
        <v>90</v>
      </c>
      <c r="L403">
        <v>2</v>
      </c>
      <c r="M403" s="17" t="s">
        <v>78</v>
      </c>
      <c r="N403" t="s">
        <v>78</v>
      </c>
      <c r="O403" s="17">
        <v>42422</v>
      </c>
      <c r="Q403">
        <f t="shared" si="2"/>
        <v>103.71575446745005</v>
      </c>
    </row>
    <row r="404" spans="1:22" ht="15" hidden="1" customHeight="1">
      <c r="A404">
        <v>30</v>
      </c>
      <c r="B404" t="s">
        <v>75</v>
      </c>
      <c r="C404" t="s">
        <v>47</v>
      </c>
      <c r="D404">
        <v>2</v>
      </c>
      <c r="E404" s="19" t="s">
        <v>56</v>
      </c>
      <c r="F404" s="19" t="s">
        <v>53</v>
      </c>
      <c r="G404">
        <v>9</v>
      </c>
      <c r="H404">
        <v>6.5</v>
      </c>
      <c r="I404">
        <v>7</v>
      </c>
      <c r="J404">
        <v>0</v>
      </c>
      <c r="K404">
        <v>99</v>
      </c>
      <c r="L404">
        <v>2</v>
      </c>
      <c r="M404" s="17" t="s">
        <v>78</v>
      </c>
      <c r="N404" t="s">
        <v>78</v>
      </c>
      <c r="O404" s="17">
        <v>42436</v>
      </c>
      <c r="Q404">
        <f t="shared" si="2"/>
        <v>298.64765163187968</v>
      </c>
    </row>
    <row r="405" spans="1:22" ht="15" hidden="1" customHeight="1">
      <c r="A405">
        <v>30</v>
      </c>
      <c r="B405" t="s">
        <v>75</v>
      </c>
      <c r="C405" t="s">
        <v>47</v>
      </c>
      <c r="D405">
        <v>2</v>
      </c>
      <c r="E405" s="19" t="s">
        <v>56</v>
      </c>
      <c r="F405" s="19" t="s">
        <v>53</v>
      </c>
      <c r="G405">
        <v>16</v>
      </c>
      <c r="H405">
        <v>7</v>
      </c>
      <c r="I405">
        <v>10</v>
      </c>
      <c r="J405">
        <v>0</v>
      </c>
      <c r="K405">
        <v>100</v>
      </c>
      <c r="L405">
        <v>2</v>
      </c>
      <c r="M405" s="17" t="s">
        <v>78</v>
      </c>
      <c r="N405" t="s">
        <v>78</v>
      </c>
      <c r="O405" s="17">
        <v>42450</v>
      </c>
      <c r="Q405">
        <f t="shared" si="2"/>
        <v>615.75216010359941</v>
      </c>
    </row>
    <row r="406" spans="1:22" ht="15" hidden="1" customHeight="1">
      <c r="A406">
        <v>30</v>
      </c>
      <c r="B406" t="s">
        <v>75</v>
      </c>
      <c r="C406" t="s">
        <v>47</v>
      </c>
      <c r="D406">
        <v>2</v>
      </c>
      <c r="E406" s="19" t="s">
        <v>56</v>
      </c>
      <c r="F406" s="19" t="s">
        <v>53</v>
      </c>
      <c r="G406" t="s">
        <v>56</v>
      </c>
      <c r="H406" t="s">
        <v>56</v>
      </c>
      <c r="I406" t="s">
        <v>56</v>
      </c>
      <c r="J406" t="s">
        <v>56</v>
      </c>
      <c r="K406">
        <v>70</v>
      </c>
      <c r="L406">
        <v>2</v>
      </c>
      <c r="M406" s="17" t="s">
        <v>78</v>
      </c>
      <c r="N406" t="s">
        <v>82</v>
      </c>
      <c r="O406" s="17">
        <v>42464</v>
      </c>
      <c r="P406" t="s">
        <v>138</v>
      </c>
      <c r="Q406" t="e">
        <f t="shared" si="2"/>
        <v>#VALUE!</v>
      </c>
    </row>
    <row r="407" spans="1:22" ht="15" hidden="1" customHeight="1">
      <c r="A407">
        <v>31</v>
      </c>
      <c r="B407" t="s">
        <v>75</v>
      </c>
      <c r="C407" t="s">
        <v>47</v>
      </c>
      <c r="D407">
        <v>2</v>
      </c>
      <c r="E407" t="s">
        <v>56</v>
      </c>
      <c r="F407" t="s">
        <v>53</v>
      </c>
      <c r="G407">
        <v>5</v>
      </c>
      <c r="H407">
        <v>5</v>
      </c>
      <c r="I407">
        <v>4</v>
      </c>
      <c r="J407">
        <v>0</v>
      </c>
      <c r="K407">
        <v>60</v>
      </c>
      <c r="L407">
        <v>2</v>
      </c>
      <c r="M407" s="17" t="s">
        <v>82</v>
      </c>
      <c r="N407" t="s">
        <v>78</v>
      </c>
      <c r="O407" s="17">
        <v>42382</v>
      </c>
      <c r="Q407">
        <f t="shared" si="2"/>
        <v>98.174770424681029</v>
      </c>
      <c r="R407">
        <f>(Q411-Q407)/(O411-O407)</f>
        <v>1.0908307824964563</v>
      </c>
      <c r="S407">
        <f>(I411-I407)/(O411-O407)</f>
        <v>1.8518518518518517E-2</v>
      </c>
      <c r="T407">
        <f>MAX(K407:K412)</f>
        <v>100</v>
      </c>
      <c r="U407">
        <f>AVERAGE(K407:K412)</f>
        <v>82</v>
      </c>
      <c r="V407">
        <f>MAX(I407:I412)</f>
        <v>5</v>
      </c>
    </row>
    <row r="408" spans="1:22" ht="15" hidden="1" customHeight="1">
      <c r="A408">
        <v>31</v>
      </c>
      <c r="B408" t="s">
        <v>75</v>
      </c>
      <c r="C408" t="s">
        <v>47</v>
      </c>
      <c r="D408">
        <v>2</v>
      </c>
      <c r="E408" s="19" t="s">
        <v>56</v>
      </c>
      <c r="F408" s="19" t="s">
        <v>53</v>
      </c>
      <c r="G408">
        <v>5.5</v>
      </c>
      <c r="H408">
        <v>4</v>
      </c>
      <c r="I408">
        <v>3</v>
      </c>
      <c r="J408">
        <v>2</v>
      </c>
      <c r="K408">
        <v>63</v>
      </c>
      <c r="L408">
        <v>2</v>
      </c>
      <c r="M408" s="17" t="s">
        <v>78</v>
      </c>
      <c r="N408" t="s">
        <v>78</v>
      </c>
      <c r="O408" s="17">
        <v>42394</v>
      </c>
      <c r="Q408">
        <f t="shared" si="2"/>
        <v>69.115038378975441</v>
      </c>
    </row>
    <row r="409" spans="1:22" ht="15" hidden="1" customHeight="1">
      <c r="A409">
        <v>31</v>
      </c>
      <c r="B409" t="s">
        <v>75</v>
      </c>
      <c r="C409" t="s">
        <v>47</v>
      </c>
      <c r="D409">
        <v>2</v>
      </c>
      <c r="E409" s="19" t="s">
        <v>56</v>
      </c>
      <c r="F409" s="19" t="s">
        <v>53</v>
      </c>
      <c r="G409">
        <v>6</v>
      </c>
      <c r="H409">
        <v>4.5</v>
      </c>
      <c r="I409">
        <v>4</v>
      </c>
      <c r="J409">
        <v>2</v>
      </c>
      <c r="K409">
        <v>80</v>
      </c>
      <c r="L409">
        <v>2</v>
      </c>
      <c r="M409" s="17" t="s">
        <v>78</v>
      </c>
      <c r="N409" t="s">
        <v>78</v>
      </c>
      <c r="O409" s="17">
        <v>42408</v>
      </c>
      <c r="Q409">
        <f t="shared" si="2"/>
        <v>95.425876852789969</v>
      </c>
    </row>
    <row r="410" spans="1:22" ht="15" hidden="1" customHeight="1">
      <c r="A410">
        <v>31</v>
      </c>
      <c r="B410" t="s">
        <v>75</v>
      </c>
      <c r="C410" t="s">
        <v>47</v>
      </c>
      <c r="D410">
        <v>2</v>
      </c>
      <c r="E410" s="19" t="s">
        <v>56</v>
      </c>
      <c r="F410" s="19" t="s">
        <v>53</v>
      </c>
      <c r="G410">
        <v>6</v>
      </c>
      <c r="H410">
        <v>3.2</v>
      </c>
      <c r="I410">
        <v>5</v>
      </c>
      <c r="J410">
        <v>0</v>
      </c>
      <c r="K410">
        <v>90</v>
      </c>
      <c r="L410">
        <v>2</v>
      </c>
      <c r="M410" s="17" t="s">
        <v>78</v>
      </c>
      <c r="N410" t="s">
        <v>78</v>
      </c>
      <c r="O410" s="17">
        <v>42422</v>
      </c>
      <c r="Q410">
        <f t="shared" si="2"/>
        <v>48.254863159139234</v>
      </c>
    </row>
    <row r="411" spans="1:22" ht="15" hidden="1" customHeight="1">
      <c r="A411">
        <v>31</v>
      </c>
      <c r="B411" t="s">
        <v>75</v>
      </c>
      <c r="C411" t="s">
        <v>47</v>
      </c>
      <c r="D411">
        <v>2</v>
      </c>
      <c r="E411" s="19" t="s">
        <v>56</v>
      </c>
      <c r="F411" s="19" t="s">
        <v>53</v>
      </c>
      <c r="G411">
        <v>8</v>
      </c>
      <c r="H411">
        <v>5</v>
      </c>
      <c r="I411">
        <v>5</v>
      </c>
      <c r="J411">
        <v>0</v>
      </c>
      <c r="K411">
        <v>99</v>
      </c>
      <c r="L411">
        <v>2</v>
      </c>
      <c r="M411" s="17" t="s">
        <v>78</v>
      </c>
      <c r="N411" t="s">
        <v>78</v>
      </c>
      <c r="O411" s="17">
        <v>42436</v>
      </c>
      <c r="Q411">
        <f t="shared" ref="Q411:Q474" si="3">G411*((H411/2)^2)*PI()</f>
        <v>157.07963267948966</v>
      </c>
    </row>
    <row r="412" spans="1:22" ht="15" hidden="1" customHeight="1">
      <c r="A412">
        <v>31</v>
      </c>
      <c r="B412" t="s">
        <v>75</v>
      </c>
      <c r="C412" t="s">
        <v>47</v>
      </c>
      <c r="D412">
        <v>2</v>
      </c>
      <c r="E412" s="19" t="s">
        <v>56</v>
      </c>
      <c r="F412" s="19" t="s">
        <v>53</v>
      </c>
      <c r="G412" t="s">
        <v>56</v>
      </c>
      <c r="H412" t="s">
        <v>56</v>
      </c>
      <c r="I412" t="s">
        <v>56</v>
      </c>
      <c r="J412" t="s">
        <v>56</v>
      </c>
      <c r="K412">
        <v>100</v>
      </c>
      <c r="L412">
        <v>2</v>
      </c>
      <c r="M412" s="17" t="s">
        <v>78</v>
      </c>
      <c r="N412" t="s">
        <v>82</v>
      </c>
      <c r="O412" s="17">
        <v>42450</v>
      </c>
      <c r="P412" t="s">
        <v>129</v>
      </c>
      <c r="Q412" t="e">
        <f t="shared" si="3"/>
        <v>#VALUE!</v>
      </c>
    </row>
    <row r="413" spans="1:22" ht="15" hidden="1" customHeight="1">
      <c r="A413">
        <v>32</v>
      </c>
      <c r="B413" t="s">
        <v>75</v>
      </c>
      <c r="C413" t="s">
        <v>47</v>
      </c>
      <c r="D413">
        <v>2</v>
      </c>
      <c r="E413" t="s">
        <v>56</v>
      </c>
      <c r="F413" t="s">
        <v>53</v>
      </c>
      <c r="G413">
        <v>3</v>
      </c>
      <c r="H413">
        <v>2.5</v>
      </c>
      <c r="I413">
        <v>3</v>
      </c>
      <c r="J413">
        <v>0</v>
      </c>
      <c r="K413">
        <v>60</v>
      </c>
      <c r="L413">
        <v>2</v>
      </c>
      <c r="M413" s="17" t="s">
        <v>82</v>
      </c>
      <c r="N413" t="s">
        <v>78</v>
      </c>
      <c r="O413" s="17">
        <v>42382</v>
      </c>
      <c r="Q413">
        <f t="shared" si="3"/>
        <v>14.726215563702155</v>
      </c>
      <c r="R413">
        <f>(Q418-Q413)/(O418-O413)</f>
        <v>2.5785314702717699</v>
      </c>
      <c r="S413">
        <f>(I418-I413)/(O418-O413)</f>
        <v>4.4117647058823532E-2</v>
      </c>
      <c r="T413">
        <f>MAX(K413:K419)</f>
        <v>100</v>
      </c>
      <c r="U413">
        <f>AVERAGE(K413:K419)</f>
        <v>80.285714285714292</v>
      </c>
      <c r="V413">
        <f>MAX(I413:I419)</f>
        <v>10</v>
      </c>
    </row>
    <row r="414" spans="1:22" ht="15" hidden="1" customHeight="1">
      <c r="A414">
        <v>32</v>
      </c>
      <c r="B414" t="s">
        <v>75</v>
      </c>
      <c r="C414" t="s">
        <v>47</v>
      </c>
      <c r="D414">
        <v>2</v>
      </c>
      <c r="E414" s="19" t="s">
        <v>56</v>
      </c>
      <c r="F414" s="19" t="s">
        <v>53</v>
      </c>
      <c r="G414">
        <v>6</v>
      </c>
      <c r="H414">
        <v>8</v>
      </c>
      <c r="I414">
        <v>5</v>
      </c>
      <c r="J414">
        <v>0</v>
      </c>
      <c r="K414">
        <v>63</v>
      </c>
      <c r="L414">
        <v>2</v>
      </c>
      <c r="M414" s="17" t="s">
        <v>78</v>
      </c>
      <c r="N414" t="s">
        <v>78</v>
      </c>
      <c r="O414" s="17">
        <v>42394</v>
      </c>
      <c r="Q414">
        <f t="shared" si="3"/>
        <v>301.59289474462014</v>
      </c>
    </row>
    <row r="415" spans="1:22" ht="15" hidden="1" customHeight="1">
      <c r="A415">
        <v>32</v>
      </c>
      <c r="B415" t="s">
        <v>75</v>
      </c>
      <c r="C415" t="s">
        <v>47</v>
      </c>
      <c r="D415">
        <v>2</v>
      </c>
      <c r="E415" s="19" t="s">
        <v>56</v>
      </c>
      <c r="F415" s="19" t="s">
        <v>53</v>
      </c>
      <c r="G415">
        <v>6.5</v>
      </c>
      <c r="H415">
        <v>5</v>
      </c>
      <c r="I415">
        <v>6</v>
      </c>
      <c r="J415">
        <v>0</v>
      </c>
      <c r="K415">
        <v>80</v>
      </c>
      <c r="L415">
        <v>2</v>
      </c>
      <c r="M415" s="17" t="s">
        <v>78</v>
      </c>
      <c r="N415" t="s">
        <v>78</v>
      </c>
      <c r="O415" s="17">
        <v>42408</v>
      </c>
      <c r="Q415">
        <f t="shared" si="3"/>
        <v>127.62720155208534</v>
      </c>
    </row>
    <row r="416" spans="1:22" ht="15" hidden="1" customHeight="1">
      <c r="A416">
        <v>32</v>
      </c>
      <c r="B416" t="s">
        <v>75</v>
      </c>
      <c r="C416" t="s">
        <v>47</v>
      </c>
      <c r="D416">
        <v>2</v>
      </c>
      <c r="E416" s="19" t="s">
        <v>56</v>
      </c>
      <c r="F416" s="19" t="s">
        <v>53</v>
      </c>
      <c r="G416">
        <v>6</v>
      </c>
      <c r="H416">
        <v>3.9</v>
      </c>
      <c r="I416">
        <v>10</v>
      </c>
      <c r="J416">
        <v>0</v>
      </c>
      <c r="K416">
        <v>90</v>
      </c>
      <c r="L416">
        <v>2</v>
      </c>
      <c r="M416" s="17" t="s">
        <v>78</v>
      </c>
      <c r="N416" t="s">
        <v>78</v>
      </c>
      <c r="O416" s="17">
        <v>42422</v>
      </c>
      <c r="Q416">
        <f t="shared" si="3"/>
        <v>71.675436391651118</v>
      </c>
    </row>
    <row r="417" spans="1:22" ht="15" hidden="1" customHeight="1">
      <c r="A417">
        <v>32</v>
      </c>
      <c r="B417" t="s">
        <v>75</v>
      </c>
      <c r="C417" t="s">
        <v>47</v>
      </c>
      <c r="D417">
        <v>2</v>
      </c>
      <c r="E417" s="19" t="s">
        <v>56</v>
      </c>
      <c r="F417" s="19" t="s">
        <v>53</v>
      </c>
      <c r="G417">
        <v>6.7</v>
      </c>
      <c r="H417">
        <v>4.8</v>
      </c>
      <c r="I417">
        <v>7</v>
      </c>
      <c r="J417">
        <v>0</v>
      </c>
      <c r="K417">
        <v>99</v>
      </c>
      <c r="L417">
        <v>2</v>
      </c>
      <c r="M417" s="17" t="s">
        <v>78</v>
      </c>
      <c r="N417" t="s">
        <v>78</v>
      </c>
      <c r="O417" s="17">
        <v>42436</v>
      </c>
      <c r="Q417">
        <f t="shared" si="3"/>
        <v>121.24034368733729</v>
      </c>
    </row>
    <row r="418" spans="1:22" ht="15" hidden="1" customHeight="1">
      <c r="A418">
        <v>32</v>
      </c>
      <c r="B418" t="s">
        <v>75</v>
      </c>
      <c r="C418" t="s">
        <v>47</v>
      </c>
      <c r="D418">
        <v>2</v>
      </c>
      <c r="E418" s="19" t="s">
        <v>56</v>
      </c>
      <c r="F418" s="19" t="s">
        <v>53</v>
      </c>
      <c r="G418">
        <v>8</v>
      </c>
      <c r="H418">
        <v>5.5</v>
      </c>
      <c r="I418">
        <v>6</v>
      </c>
      <c r="J418">
        <v>0</v>
      </c>
      <c r="K418">
        <v>100</v>
      </c>
      <c r="L418">
        <v>2</v>
      </c>
      <c r="M418" s="17" t="s">
        <v>78</v>
      </c>
      <c r="N418" t="s">
        <v>78</v>
      </c>
      <c r="O418" s="17">
        <v>42450</v>
      </c>
      <c r="Q418">
        <f t="shared" si="3"/>
        <v>190.06635554218249</v>
      </c>
    </row>
    <row r="419" spans="1:22" ht="15" hidden="1" customHeight="1">
      <c r="A419">
        <v>32</v>
      </c>
      <c r="B419" t="s">
        <v>75</v>
      </c>
      <c r="C419" t="s">
        <v>47</v>
      </c>
      <c r="D419">
        <v>2</v>
      </c>
      <c r="E419" s="19" t="s">
        <v>56</v>
      </c>
      <c r="F419" s="19" t="s">
        <v>53</v>
      </c>
      <c r="G419" t="s">
        <v>56</v>
      </c>
      <c r="H419" t="s">
        <v>56</v>
      </c>
      <c r="I419" t="s">
        <v>56</v>
      </c>
      <c r="J419" t="s">
        <v>56</v>
      </c>
      <c r="K419">
        <v>70</v>
      </c>
      <c r="L419">
        <v>2</v>
      </c>
      <c r="M419" s="17" t="s">
        <v>78</v>
      </c>
      <c r="N419" t="s">
        <v>82</v>
      </c>
      <c r="O419" s="17">
        <v>42464</v>
      </c>
      <c r="P419" t="s">
        <v>138</v>
      </c>
      <c r="Q419" t="e">
        <f t="shared" si="3"/>
        <v>#VALUE!</v>
      </c>
    </row>
    <row r="420" spans="1:22" ht="15.75" hidden="1" customHeight="1">
      <c r="A420">
        <v>33</v>
      </c>
      <c r="B420" t="s">
        <v>75</v>
      </c>
      <c r="C420" t="s">
        <v>46</v>
      </c>
      <c r="D420">
        <v>3</v>
      </c>
      <c r="E420" t="s">
        <v>56</v>
      </c>
      <c r="F420" t="s">
        <v>53</v>
      </c>
      <c r="G420">
        <v>4.5</v>
      </c>
      <c r="H420">
        <v>5</v>
      </c>
      <c r="I420">
        <v>6</v>
      </c>
      <c r="J420">
        <v>0</v>
      </c>
      <c r="K420">
        <v>30</v>
      </c>
      <c r="L420">
        <v>2</v>
      </c>
      <c r="M420" s="17" t="s">
        <v>82</v>
      </c>
      <c r="N420" t="s">
        <v>78</v>
      </c>
      <c r="O420" s="17">
        <v>42382</v>
      </c>
      <c r="Q420">
        <f t="shared" si="3"/>
        <v>88.35729338221293</v>
      </c>
      <c r="R420">
        <f>(Q427-Q420)/(O427-O420)</f>
        <v>283.98430623335491</v>
      </c>
      <c r="S420">
        <f>(I427-I420)/(O427-O420)</f>
        <v>1.2804878048780488</v>
      </c>
      <c r="T420">
        <f>MAX(K420:K428)</f>
        <v>100</v>
      </c>
      <c r="U420">
        <f>AVERAGE(K420:K428)</f>
        <v>69.555555555555557</v>
      </c>
      <c r="V420">
        <f>MAX(I420:I428)</f>
        <v>111</v>
      </c>
    </row>
    <row r="421" spans="1:22" ht="15.75" hidden="1" customHeight="1">
      <c r="A421">
        <v>33</v>
      </c>
      <c r="B421" t="s">
        <v>75</v>
      </c>
      <c r="C421" t="s">
        <v>46</v>
      </c>
      <c r="D421">
        <v>3</v>
      </c>
      <c r="E421" s="19" t="s">
        <v>56</v>
      </c>
      <c r="F421" s="19" t="s">
        <v>53</v>
      </c>
      <c r="G421">
        <v>5</v>
      </c>
      <c r="H421">
        <v>7</v>
      </c>
      <c r="I421">
        <v>8</v>
      </c>
      <c r="J421">
        <v>0</v>
      </c>
      <c r="K421">
        <v>55</v>
      </c>
      <c r="L421">
        <v>2</v>
      </c>
      <c r="M421" s="17" t="s">
        <v>78</v>
      </c>
      <c r="N421" t="s">
        <v>78</v>
      </c>
      <c r="O421" s="17">
        <v>42394</v>
      </c>
      <c r="Q421">
        <f t="shared" si="3"/>
        <v>192.42255003237483</v>
      </c>
    </row>
    <row r="422" spans="1:22" ht="15.75" customHeight="1">
      <c r="A422">
        <v>33</v>
      </c>
      <c r="B422" t="s">
        <v>75</v>
      </c>
      <c r="C422" t="s">
        <v>46</v>
      </c>
      <c r="D422">
        <v>3</v>
      </c>
      <c r="E422" s="19" t="s">
        <v>56</v>
      </c>
      <c r="F422" s="19" t="s">
        <v>53</v>
      </c>
      <c r="G422">
        <v>6.25</v>
      </c>
      <c r="H422">
        <v>9.5</v>
      </c>
      <c r="I422">
        <v>14</v>
      </c>
      <c r="J422">
        <v>1</v>
      </c>
      <c r="K422">
        <v>70</v>
      </c>
      <c r="L422">
        <v>1</v>
      </c>
      <c r="M422" s="17" t="s">
        <v>78</v>
      </c>
      <c r="N422" t="s">
        <v>78</v>
      </c>
      <c r="O422" s="17">
        <v>42408</v>
      </c>
      <c r="Q422">
        <f t="shared" si="3"/>
        <v>443.01365154137318</v>
      </c>
    </row>
    <row r="423" spans="1:22" ht="15.75" hidden="1" customHeight="1">
      <c r="A423">
        <v>33</v>
      </c>
      <c r="B423" t="s">
        <v>75</v>
      </c>
      <c r="C423" t="s">
        <v>46</v>
      </c>
      <c r="D423">
        <v>3</v>
      </c>
      <c r="E423" s="19" t="s">
        <v>56</v>
      </c>
      <c r="F423" s="19" t="s">
        <v>53</v>
      </c>
      <c r="G423">
        <v>7.5</v>
      </c>
      <c r="H423">
        <v>8.5</v>
      </c>
      <c r="I423">
        <v>19</v>
      </c>
      <c r="J423">
        <v>2</v>
      </c>
      <c r="K423">
        <v>80</v>
      </c>
      <c r="L423">
        <v>2</v>
      </c>
      <c r="M423" s="17" t="s">
        <v>78</v>
      </c>
      <c r="N423" t="s">
        <v>78</v>
      </c>
      <c r="O423" s="17">
        <v>42422</v>
      </c>
      <c r="Q423">
        <f t="shared" si="3"/>
        <v>425.58762979099231</v>
      </c>
    </row>
    <row r="424" spans="1:22" ht="15.75" customHeight="1">
      <c r="A424">
        <v>33</v>
      </c>
      <c r="B424" t="s">
        <v>75</v>
      </c>
      <c r="C424" t="s">
        <v>46</v>
      </c>
      <c r="D424">
        <v>3</v>
      </c>
      <c r="E424" s="19" t="s">
        <v>56</v>
      </c>
      <c r="F424" s="19" t="s">
        <v>53</v>
      </c>
      <c r="G424">
        <v>1.2</v>
      </c>
      <c r="H424">
        <v>1.1000000000000001</v>
      </c>
      <c r="I424">
        <v>1</v>
      </c>
      <c r="J424">
        <v>0</v>
      </c>
      <c r="K424">
        <v>20</v>
      </c>
      <c r="L424">
        <v>1</v>
      </c>
      <c r="M424" s="17" t="s">
        <v>78</v>
      </c>
      <c r="N424" t="s">
        <v>78</v>
      </c>
      <c r="O424" s="17">
        <v>42422</v>
      </c>
      <c r="Q424">
        <f t="shared" si="3"/>
        <v>1.140398133253095</v>
      </c>
    </row>
    <row r="425" spans="1:22" ht="15.75" hidden="1" customHeight="1">
      <c r="A425">
        <v>33</v>
      </c>
      <c r="B425" t="s">
        <v>75</v>
      </c>
      <c r="C425" t="s">
        <v>46</v>
      </c>
      <c r="D425">
        <v>3</v>
      </c>
      <c r="E425" s="19" t="s">
        <v>56</v>
      </c>
      <c r="F425" s="19" t="s">
        <v>53</v>
      </c>
      <c r="G425">
        <v>8.3000000000000007</v>
      </c>
      <c r="H425">
        <v>15.6</v>
      </c>
      <c r="I425">
        <v>35</v>
      </c>
      <c r="J425">
        <v>3</v>
      </c>
      <c r="K425">
        <v>80</v>
      </c>
      <c r="L425">
        <v>2</v>
      </c>
      <c r="M425" s="17" t="s">
        <v>78</v>
      </c>
      <c r="N425" t="s">
        <v>78</v>
      </c>
      <c r="O425" s="17">
        <v>42436</v>
      </c>
      <c r="Q425">
        <f t="shared" si="3"/>
        <v>1586.4163254685452</v>
      </c>
    </row>
    <row r="426" spans="1:22" ht="15.75" hidden="1" customHeight="1">
      <c r="A426">
        <v>33</v>
      </c>
      <c r="B426" t="s">
        <v>75</v>
      </c>
      <c r="C426" t="s">
        <v>46</v>
      </c>
      <c r="D426">
        <v>3</v>
      </c>
      <c r="E426" s="19" t="s">
        <v>56</v>
      </c>
      <c r="F426" s="19" t="s">
        <v>53</v>
      </c>
      <c r="G426">
        <v>17</v>
      </c>
      <c r="H426">
        <v>34</v>
      </c>
      <c r="I426">
        <v>88</v>
      </c>
      <c r="J426">
        <v>0</v>
      </c>
      <c r="K426">
        <v>96</v>
      </c>
      <c r="L426">
        <v>2</v>
      </c>
      <c r="M426" s="17" t="s">
        <v>78</v>
      </c>
      <c r="N426" t="s">
        <v>78</v>
      </c>
      <c r="O426" s="17">
        <v>42450</v>
      </c>
      <c r="Q426">
        <f t="shared" si="3"/>
        <v>15434.644707086654</v>
      </c>
    </row>
    <row r="427" spans="1:22" ht="15.75" hidden="1" customHeight="1">
      <c r="A427">
        <v>33</v>
      </c>
      <c r="B427" t="s">
        <v>75</v>
      </c>
      <c r="C427" t="s">
        <v>46</v>
      </c>
      <c r="D427">
        <v>3</v>
      </c>
      <c r="E427" s="19" t="s">
        <v>56</v>
      </c>
      <c r="F427" s="19" t="s">
        <v>53</v>
      </c>
      <c r="G427">
        <v>16.399999999999999</v>
      </c>
      <c r="H427">
        <v>42.6</v>
      </c>
      <c r="I427">
        <v>111</v>
      </c>
      <c r="J427">
        <v>0</v>
      </c>
      <c r="K427">
        <v>100</v>
      </c>
      <c r="L427">
        <v>2</v>
      </c>
      <c r="M427" s="17" t="s">
        <v>78</v>
      </c>
      <c r="N427" t="s">
        <v>78</v>
      </c>
      <c r="O427" s="17">
        <v>42464</v>
      </c>
      <c r="Q427">
        <f t="shared" si="3"/>
        <v>23375.070404517315</v>
      </c>
    </row>
    <row r="428" spans="1:22" ht="15.75" hidden="1" customHeight="1">
      <c r="A428">
        <v>33</v>
      </c>
      <c r="B428" t="s">
        <v>75</v>
      </c>
      <c r="C428" t="s">
        <v>46</v>
      </c>
      <c r="D428">
        <v>3</v>
      </c>
      <c r="E428" s="19" t="s">
        <v>56</v>
      </c>
      <c r="F428" s="19" t="s">
        <v>53</v>
      </c>
      <c r="G428" t="s">
        <v>56</v>
      </c>
      <c r="H428" t="s">
        <v>56</v>
      </c>
      <c r="I428" t="s">
        <v>56</v>
      </c>
      <c r="J428" t="s">
        <v>56</v>
      </c>
      <c r="K428">
        <v>95</v>
      </c>
      <c r="L428">
        <v>2</v>
      </c>
      <c r="M428" s="17" t="s">
        <v>78</v>
      </c>
      <c r="N428" t="s">
        <v>82</v>
      </c>
      <c r="O428" s="17">
        <v>42480</v>
      </c>
      <c r="P428" t="s">
        <v>139</v>
      </c>
      <c r="Q428" t="e">
        <f t="shared" si="3"/>
        <v>#VALUE!</v>
      </c>
    </row>
    <row r="429" spans="1:22" ht="15.75" hidden="1" customHeight="1">
      <c r="A429">
        <v>34</v>
      </c>
      <c r="B429" t="s">
        <v>75</v>
      </c>
      <c r="C429" t="s">
        <v>47</v>
      </c>
      <c r="D429">
        <v>3</v>
      </c>
      <c r="E429" t="s">
        <v>56</v>
      </c>
      <c r="F429" t="s">
        <v>52</v>
      </c>
      <c r="G429">
        <v>4</v>
      </c>
      <c r="H429">
        <v>5</v>
      </c>
      <c r="I429">
        <v>4</v>
      </c>
      <c r="J429">
        <v>0</v>
      </c>
      <c r="K429">
        <v>25</v>
      </c>
      <c r="L429">
        <v>2</v>
      </c>
      <c r="M429" s="17" t="s">
        <v>82</v>
      </c>
      <c r="N429" t="s">
        <v>78</v>
      </c>
      <c r="O429" s="17">
        <v>42382</v>
      </c>
      <c r="Q429">
        <f t="shared" si="3"/>
        <v>78.539816339744831</v>
      </c>
      <c r="R429">
        <f>(Q436-Q429)/(O436-O429)</f>
        <v>415.23119329456006</v>
      </c>
      <c r="S429">
        <f>(I436-I429)/(O436-O429)</f>
        <v>1.9183673469387754</v>
      </c>
      <c r="T429">
        <f>MAX(K429:K437)</f>
        <v>83</v>
      </c>
      <c r="U429">
        <f>AVERAGE(K429:K437)</f>
        <v>54.888888888888886</v>
      </c>
      <c r="V429">
        <f>MAX(I429:I437)</f>
        <v>192</v>
      </c>
    </row>
    <row r="430" spans="1:22" ht="15.75" hidden="1" customHeight="1">
      <c r="A430">
        <v>34</v>
      </c>
      <c r="B430" t="s">
        <v>75</v>
      </c>
      <c r="C430" t="s">
        <v>47</v>
      </c>
      <c r="D430">
        <v>3</v>
      </c>
      <c r="E430" s="19" t="s">
        <v>56</v>
      </c>
      <c r="F430" s="19" t="s">
        <v>52</v>
      </c>
      <c r="G430">
        <v>4.5</v>
      </c>
      <c r="H430">
        <v>7</v>
      </c>
      <c r="I430">
        <v>6</v>
      </c>
      <c r="J430">
        <v>1</v>
      </c>
      <c r="K430">
        <v>28</v>
      </c>
      <c r="L430">
        <v>2</v>
      </c>
      <c r="M430" s="17" t="s">
        <v>78</v>
      </c>
      <c r="N430" t="s">
        <v>78</v>
      </c>
      <c r="O430" s="17">
        <v>42394</v>
      </c>
      <c r="Q430">
        <f t="shared" si="3"/>
        <v>173.18029502913734</v>
      </c>
    </row>
    <row r="431" spans="1:22" ht="15.75" customHeight="1">
      <c r="A431">
        <v>34</v>
      </c>
      <c r="B431" t="s">
        <v>75</v>
      </c>
      <c r="C431" t="s">
        <v>47</v>
      </c>
      <c r="D431">
        <v>3</v>
      </c>
      <c r="E431" s="19" t="s">
        <v>56</v>
      </c>
      <c r="F431" s="19" t="s">
        <v>52</v>
      </c>
      <c r="G431">
        <v>6</v>
      </c>
      <c r="H431">
        <v>8</v>
      </c>
      <c r="I431">
        <v>9</v>
      </c>
      <c r="J431">
        <v>0</v>
      </c>
      <c r="K431">
        <v>45</v>
      </c>
      <c r="L431">
        <v>1</v>
      </c>
      <c r="M431" s="17" t="s">
        <v>78</v>
      </c>
      <c r="N431" t="s">
        <v>78</v>
      </c>
      <c r="O431" s="17">
        <v>42408</v>
      </c>
      <c r="Q431">
        <f t="shared" si="3"/>
        <v>301.59289474462014</v>
      </c>
    </row>
    <row r="432" spans="1:22" ht="15.75" hidden="1" customHeight="1">
      <c r="A432">
        <v>34</v>
      </c>
      <c r="B432" t="s">
        <v>75</v>
      </c>
      <c r="C432" t="s">
        <v>47</v>
      </c>
      <c r="D432">
        <v>3</v>
      </c>
      <c r="E432" s="19" t="s">
        <v>56</v>
      </c>
      <c r="F432" s="19" t="s">
        <v>52</v>
      </c>
      <c r="G432">
        <v>7</v>
      </c>
      <c r="H432">
        <v>8.5</v>
      </c>
      <c r="I432">
        <v>18</v>
      </c>
      <c r="J432">
        <v>0</v>
      </c>
      <c r="K432">
        <v>63</v>
      </c>
      <c r="L432">
        <v>2</v>
      </c>
      <c r="M432" s="17" t="s">
        <v>78</v>
      </c>
      <c r="N432" t="s">
        <v>78</v>
      </c>
      <c r="O432" s="17">
        <v>42422</v>
      </c>
      <c r="Q432">
        <f t="shared" si="3"/>
        <v>397.21512113825946</v>
      </c>
    </row>
    <row r="433" spans="1:22" ht="15.75" hidden="1" customHeight="1">
      <c r="A433">
        <v>34</v>
      </c>
      <c r="B433" t="s">
        <v>75</v>
      </c>
      <c r="C433" t="s">
        <v>47</v>
      </c>
      <c r="D433">
        <v>3</v>
      </c>
      <c r="E433" s="19" t="s">
        <v>56</v>
      </c>
      <c r="F433" s="19" t="s">
        <v>52</v>
      </c>
      <c r="G433">
        <v>8</v>
      </c>
      <c r="H433">
        <v>15.5</v>
      </c>
      <c r="I433">
        <v>44</v>
      </c>
      <c r="J433">
        <v>0</v>
      </c>
      <c r="K433">
        <v>75</v>
      </c>
      <c r="L433">
        <v>2</v>
      </c>
      <c r="M433" s="17" t="s">
        <v>78</v>
      </c>
      <c r="N433" t="s">
        <v>78</v>
      </c>
      <c r="O433" s="17">
        <v>42436</v>
      </c>
      <c r="Q433">
        <f t="shared" si="3"/>
        <v>1509.5352700498956</v>
      </c>
    </row>
    <row r="434" spans="1:22" ht="15.75" hidden="1" customHeight="1">
      <c r="A434">
        <v>34</v>
      </c>
      <c r="B434" t="s">
        <v>75</v>
      </c>
      <c r="C434" t="s">
        <v>47</v>
      </c>
      <c r="D434">
        <v>3</v>
      </c>
      <c r="E434" s="19" t="s">
        <v>56</v>
      </c>
      <c r="F434" s="19" t="s">
        <v>52</v>
      </c>
      <c r="G434">
        <v>16.399999999999999</v>
      </c>
      <c r="H434">
        <v>30</v>
      </c>
      <c r="I434">
        <v>86</v>
      </c>
      <c r="J434">
        <v>0</v>
      </c>
      <c r="K434">
        <v>70</v>
      </c>
      <c r="L434">
        <v>2</v>
      </c>
      <c r="M434" s="17" t="s">
        <v>78</v>
      </c>
      <c r="N434" t="s">
        <v>78</v>
      </c>
      <c r="O434" s="17">
        <v>42450</v>
      </c>
      <c r="Q434">
        <f t="shared" si="3"/>
        <v>11592.476891746335</v>
      </c>
    </row>
    <row r="435" spans="1:22" ht="15.75" hidden="1" customHeight="1">
      <c r="A435">
        <v>34</v>
      </c>
      <c r="B435" t="s">
        <v>75</v>
      </c>
      <c r="C435" t="s">
        <v>47</v>
      </c>
      <c r="D435">
        <v>3</v>
      </c>
      <c r="E435" s="19" t="s">
        <v>56</v>
      </c>
      <c r="F435" s="19" t="s">
        <v>52</v>
      </c>
      <c r="G435">
        <v>18.3</v>
      </c>
      <c r="H435">
        <v>45.6</v>
      </c>
      <c r="I435">
        <v>143</v>
      </c>
      <c r="J435">
        <v>0</v>
      </c>
      <c r="K435">
        <v>83</v>
      </c>
      <c r="L435">
        <v>2</v>
      </c>
      <c r="M435" s="17" t="s">
        <v>78</v>
      </c>
      <c r="N435" t="s">
        <v>78</v>
      </c>
      <c r="O435" s="17">
        <v>42464</v>
      </c>
      <c r="Q435">
        <f t="shared" si="3"/>
        <v>29886.197108270761</v>
      </c>
    </row>
    <row r="436" spans="1:22" ht="15.75" hidden="1" customHeight="1">
      <c r="A436">
        <v>34</v>
      </c>
      <c r="B436" t="s">
        <v>75</v>
      </c>
      <c r="C436" t="s">
        <v>47</v>
      </c>
      <c r="D436">
        <v>3</v>
      </c>
      <c r="E436" s="19" t="s">
        <v>56</v>
      </c>
      <c r="F436" s="19" t="s">
        <v>52</v>
      </c>
      <c r="G436">
        <v>23.5</v>
      </c>
      <c r="H436">
        <v>47</v>
      </c>
      <c r="I436">
        <v>192</v>
      </c>
      <c r="J436">
        <v>5</v>
      </c>
      <c r="K436">
        <v>40</v>
      </c>
      <c r="L436">
        <v>2</v>
      </c>
      <c r="M436" s="17" t="s">
        <v>78</v>
      </c>
      <c r="N436" t="s">
        <v>78</v>
      </c>
      <c r="O436" s="17">
        <v>42480</v>
      </c>
      <c r="Q436">
        <f t="shared" si="3"/>
        <v>40771.196759206636</v>
      </c>
    </row>
    <row r="437" spans="1:22" ht="15.75" hidden="1" customHeight="1">
      <c r="A437">
        <v>34</v>
      </c>
      <c r="B437" t="s">
        <v>75</v>
      </c>
      <c r="C437" t="s">
        <v>47</v>
      </c>
      <c r="D437">
        <v>3</v>
      </c>
      <c r="E437" s="19" t="s">
        <v>56</v>
      </c>
      <c r="F437" s="19" t="s">
        <v>52</v>
      </c>
      <c r="G437" t="s">
        <v>56</v>
      </c>
      <c r="H437" t="s">
        <v>56</v>
      </c>
      <c r="I437" t="s">
        <v>56</v>
      </c>
      <c r="J437" t="s">
        <v>56</v>
      </c>
      <c r="K437">
        <v>65</v>
      </c>
      <c r="L437">
        <v>2</v>
      </c>
      <c r="M437" s="17" t="s">
        <v>78</v>
      </c>
      <c r="N437" t="s">
        <v>82</v>
      </c>
      <c r="O437" s="17">
        <v>42495</v>
      </c>
      <c r="P437" t="s">
        <v>139</v>
      </c>
      <c r="Q437" t="e">
        <f t="shared" si="3"/>
        <v>#VALUE!</v>
      </c>
    </row>
    <row r="438" spans="1:22" ht="15" customHeight="1">
      <c r="A438">
        <v>35</v>
      </c>
      <c r="B438" t="s">
        <v>75</v>
      </c>
      <c r="C438" t="s">
        <v>46</v>
      </c>
      <c r="D438">
        <v>4</v>
      </c>
      <c r="E438" t="s">
        <v>56</v>
      </c>
      <c r="F438" t="s">
        <v>53</v>
      </c>
      <c r="G438">
        <v>0.25</v>
      </c>
      <c r="H438">
        <v>1</v>
      </c>
      <c r="I438">
        <v>0</v>
      </c>
      <c r="J438">
        <v>0</v>
      </c>
      <c r="K438">
        <v>1</v>
      </c>
      <c r="L438">
        <v>1</v>
      </c>
      <c r="M438" s="17" t="s">
        <v>82</v>
      </c>
      <c r="N438" t="s">
        <v>78</v>
      </c>
      <c r="O438" s="17">
        <v>42382</v>
      </c>
      <c r="Q438">
        <f t="shared" si="3"/>
        <v>0.19634954084936207</v>
      </c>
      <c r="R438">
        <f>(Q444-Q438)/(O444-O438)</f>
        <v>1.167197451072437</v>
      </c>
      <c r="S438">
        <f>(I444-I438)/(O444-O438)</f>
        <v>0.13414634146341464</v>
      </c>
      <c r="T438">
        <f>MAX(K438:K445)</f>
        <v>77</v>
      </c>
      <c r="U438">
        <f>AVERAGE(K438:K445)</f>
        <v>43.5</v>
      </c>
      <c r="V438">
        <f>MAX(I438:I445)</f>
        <v>11</v>
      </c>
    </row>
    <row r="439" spans="1:22" ht="15" customHeight="1">
      <c r="A439">
        <v>35</v>
      </c>
      <c r="B439" t="s">
        <v>75</v>
      </c>
      <c r="C439" t="s">
        <v>46</v>
      </c>
      <c r="D439">
        <v>4</v>
      </c>
      <c r="E439" s="19" t="s">
        <v>56</v>
      </c>
      <c r="F439" s="19" t="s">
        <v>53</v>
      </c>
      <c r="G439">
        <v>0.5</v>
      </c>
      <c r="H439">
        <v>4</v>
      </c>
      <c r="I439">
        <v>2</v>
      </c>
      <c r="J439">
        <v>0</v>
      </c>
      <c r="K439">
        <v>5</v>
      </c>
      <c r="L439">
        <v>1</v>
      </c>
      <c r="M439" s="17" t="s">
        <v>78</v>
      </c>
      <c r="N439" t="s">
        <v>78</v>
      </c>
      <c r="O439" s="17">
        <v>42394</v>
      </c>
      <c r="Q439">
        <f t="shared" si="3"/>
        <v>6.2831853071795862</v>
      </c>
    </row>
    <row r="440" spans="1:22" ht="15" hidden="1" customHeight="1">
      <c r="A440">
        <v>35</v>
      </c>
      <c r="B440" t="s">
        <v>75</v>
      </c>
      <c r="C440" t="s">
        <v>46</v>
      </c>
      <c r="D440">
        <v>4</v>
      </c>
      <c r="E440" s="19" t="s">
        <v>56</v>
      </c>
      <c r="F440" s="19" t="s">
        <v>53</v>
      </c>
      <c r="G440">
        <v>2</v>
      </c>
      <c r="H440">
        <v>4</v>
      </c>
      <c r="I440">
        <v>4</v>
      </c>
      <c r="J440">
        <v>0</v>
      </c>
      <c r="K440">
        <v>20</v>
      </c>
      <c r="L440">
        <v>2</v>
      </c>
      <c r="M440" s="17" t="s">
        <v>78</v>
      </c>
      <c r="N440" t="s">
        <v>78</v>
      </c>
      <c r="O440" s="17">
        <v>42408</v>
      </c>
      <c r="Q440">
        <f t="shared" si="3"/>
        <v>25.132741228718345</v>
      </c>
    </row>
    <row r="441" spans="1:22" ht="15" customHeight="1">
      <c r="A441">
        <v>35</v>
      </c>
      <c r="B441" t="s">
        <v>75</v>
      </c>
      <c r="C441" t="s">
        <v>46</v>
      </c>
      <c r="D441">
        <v>4</v>
      </c>
      <c r="E441" s="19" t="s">
        <v>56</v>
      </c>
      <c r="F441" s="19" t="s">
        <v>53</v>
      </c>
      <c r="G441">
        <v>2.2999999999999998</v>
      </c>
      <c r="H441">
        <v>2.5</v>
      </c>
      <c r="I441">
        <v>5</v>
      </c>
      <c r="J441">
        <v>0</v>
      </c>
      <c r="K441">
        <v>45</v>
      </c>
      <c r="L441">
        <v>1</v>
      </c>
      <c r="M441" s="17" t="s">
        <v>78</v>
      </c>
      <c r="N441" t="s">
        <v>78</v>
      </c>
      <c r="O441" s="17">
        <v>42422</v>
      </c>
      <c r="Q441">
        <f t="shared" si="3"/>
        <v>11.290098598838318</v>
      </c>
    </row>
    <row r="442" spans="1:22" ht="15" customHeight="1">
      <c r="A442">
        <v>35</v>
      </c>
      <c r="B442" t="s">
        <v>75</v>
      </c>
      <c r="C442" t="s">
        <v>46</v>
      </c>
      <c r="D442">
        <v>4</v>
      </c>
      <c r="E442" s="19" t="s">
        <v>56</v>
      </c>
      <c r="F442" s="19" t="s">
        <v>53</v>
      </c>
      <c r="G442">
        <v>2</v>
      </c>
      <c r="H442">
        <v>3.8</v>
      </c>
      <c r="I442">
        <v>6</v>
      </c>
      <c r="J442">
        <v>0</v>
      </c>
      <c r="K442">
        <v>54</v>
      </c>
      <c r="L442">
        <v>1</v>
      </c>
      <c r="M442" s="17" t="s">
        <v>78</v>
      </c>
      <c r="N442" t="s">
        <v>78</v>
      </c>
      <c r="O442" s="17">
        <v>42436</v>
      </c>
      <c r="Q442">
        <f t="shared" si="3"/>
        <v>22.682298958918306</v>
      </c>
    </row>
    <row r="443" spans="1:22" ht="15" customHeight="1">
      <c r="A443">
        <v>35</v>
      </c>
      <c r="B443" t="s">
        <v>75</v>
      </c>
      <c r="C443" t="s">
        <v>46</v>
      </c>
      <c r="D443">
        <v>4</v>
      </c>
      <c r="E443" s="19" t="s">
        <v>56</v>
      </c>
      <c r="F443" s="19" t="s">
        <v>53</v>
      </c>
      <c r="G443">
        <v>5.2</v>
      </c>
      <c r="H443">
        <v>4.8</v>
      </c>
      <c r="I443">
        <v>8</v>
      </c>
      <c r="J443">
        <v>0</v>
      </c>
      <c r="K443">
        <v>77</v>
      </c>
      <c r="L443">
        <v>1</v>
      </c>
      <c r="M443" s="17" t="s">
        <v>78</v>
      </c>
      <c r="N443" t="s">
        <v>78</v>
      </c>
      <c r="O443" s="17">
        <v>42450</v>
      </c>
      <c r="Q443">
        <f t="shared" si="3"/>
        <v>94.096983160321471</v>
      </c>
    </row>
    <row r="444" spans="1:22" ht="15" customHeight="1">
      <c r="A444">
        <v>35</v>
      </c>
      <c r="B444" t="s">
        <v>75</v>
      </c>
      <c r="C444" t="s">
        <v>46</v>
      </c>
      <c r="D444">
        <v>4</v>
      </c>
      <c r="E444" s="19" t="s">
        <v>56</v>
      </c>
      <c r="F444" s="19" t="s">
        <v>53</v>
      </c>
      <c r="G444">
        <v>5.3</v>
      </c>
      <c r="H444">
        <v>4.8</v>
      </c>
      <c r="I444">
        <v>11</v>
      </c>
      <c r="J444">
        <v>5</v>
      </c>
      <c r="K444">
        <v>70</v>
      </c>
      <c r="L444">
        <v>1</v>
      </c>
      <c r="M444" s="17" t="s">
        <v>78</v>
      </c>
      <c r="N444" t="s">
        <v>78</v>
      </c>
      <c r="O444" s="17">
        <v>42464</v>
      </c>
      <c r="Q444">
        <f t="shared" si="3"/>
        <v>95.906540528789193</v>
      </c>
    </row>
    <row r="445" spans="1:22" ht="15" customHeight="1">
      <c r="A445">
        <v>35</v>
      </c>
      <c r="B445" t="s">
        <v>75</v>
      </c>
      <c r="C445" t="s">
        <v>46</v>
      </c>
      <c r="D445">
        <v>4</v>
      </c>
      <c r="E445" s="19" t="s">
        <v>56</v>
      </c>
      <c r="F445" s="19" t="s">
        <v>53</v>
      </c>
      <c r="G445" t="s">
        <v>56</v>
      </c>
      <c r="H445" t="s">
        <v>56</v>
      </c>
      <c r="I445" t="s">
        <v>56</v>
      </c>
      <c r="J445" t="s">
        <v>56</v>
      </c>
      <c r="K445">
        <v>76</v>
      </c>
      <c r="L445">
        <v>1</v>
      </c>
      <c r="M445" s="17" t="s">
        <v>78</v>
      </c>
      <c r="N445" t="s">
        <v>82</v>
      </c>
      <c r="O445" s="17">
        <v>42480</v>
      </c>
      <c r="P445" t="s">
        <v>164</v>
      </c>
      <c r="Q445" t="e">
        <f t="shared" si="3"/>
        <v>#VALUE!</v>
      </c>
    </row>
    <row r="446" spans="1:22" ht="15" customHeight="1">
      <c r="A446">
        <v>36</v>
      </c>
      <c r="B446" t="s">
        <v>75</v>
      </c>
      <c r="C446" t="s">
        <v>47</v>
      </c>
      <c r="D446">
        <v>4</v>
      </c>
      <c r="E446" t="s">
        <v>56</v>
      </c>
      <c r="F446" t="s">
        <v>53</v>
      </c>
      <c r="G446">
        <v>0.25</v>
      </c>
      <c r="H446">
        <v>0.5</v>
      </c>
      <c r="I446">
        <v>0</v>
      </c>
      <c r="J446">
        <v>1</v>
      </c>
      <c r="K446">
        <v>1</v>
      </c>
      <c r="L446">
        <v>1</v>
      </c>
      <c r="M446" s="17" t="s">
        <v>82</v>
      </c>
      <c r="N446" t="s">
        <v>78</v>
      </c>
      <c r="O446" s="17">
        <v>42382</v>
      </c>
      <c r="Q446">
        <f t="shared" si="3"/>
        <v>4.9087385212340517E-2</v>
      </c>
      <c r="R446">
        <f>(Q453-Q446)/(O453-O446)</f>
        <v>4.1686810732388597</v>
      </c>
      <c r="S446">
        <f>(I453-I446)/(O453-O446)</f>
        <v>0.15306122448979592</v>
      </c>
      <c r="T446">
        <f>MAX(K446:K454)</f>
        <v>80</v>
      </c>
      <c r="U446">
        <f>AVERAGE(K446:K454)</f>
        <v>42.222222222222221</v>
      </c>
      <c r="V446">
        <f>MAX(I446:I454)</f>
        <v>15</v>
      </c>
    </row>
    <row r="447" spans="1:22" ht="15" customHeight="1">
      <c r="A447">
        <v>36</v>
      </c>
      <c r="B447" t="s">
        <v>75</v>
      </c>
      <c r="C447" t="s">
        <v>47</v>
      </c>
      <c r="D447">
        <v>4</v>
      </c>
      <c r="E447" s="19" t="s">
        <v>56</v>
      </c>
      <c r="F447" s="19" t="s">
        <v>53</v>
      </c>
      <c r="G447">
        <v>0.5</v>
      </c>
      <c r="H447">
        <v>1</v>
      </c>
      <c r="I447">
        <v>1</v>
      </c>
      <c r="J447">
        <v>1</v>
      </c>
      <c r="K447">
        <v>12</v>
      </c>
      <c r="L447">
        <v>1</v>
      </c>
      <c r="M447" s="17" t="s">
        <v>78</v>
      </c>
      <c r="N447" t="s">
        <v>78</v>
      </c>
      <c r="O447" s="17">
        <v>42394</v>
      </c>
      <c r="Q447">
        <f t="shared" si="3"/>
        <v>0.39269908169872414</v>
      </c>
    </row>
    <row r="448" spans="1:22" ht="15" hidden="1" customHeight="1">
      <c r="A448">
        <v>36</v>
      </c>
      <c r="B448" t="s">
        <v>75</v>
      </c>
      <c r="C448" t="s">
        <v>47</v>
      </c>
      <c r="D448">
        <v>4</v>
      </c>
      <c r="E448" s="19" t="s">
        <v>56</v>
      </c>
      <c r="F448" s="19" t="s">
        <v>53</v>
      </c>
      <c r="G448">
        <v>2</v>
      </c>
      <c r="H448">
        <v>2.5</v>
      </c>
      <c r="I448">
        <v>3</v>
      </c>
      <c r="J448">
        <v>0</v>
      </c>
      <c r="K448">
        <v>30</v>
      </c>
      <c r="L448">
        <v>2</v>
      </c>
      <c r="M448" s="17" t="s">
        <v>78</v>
      </c>
      <c r="N448" t="s">
        <v>78</v>
      </c>
      <c r="O448" s="17">
        <v>42408</v>
      </c>
      <c r="Q448">
        <f t="shared" si="3"/>
        <v>9.8174770424681039</v>
      </c>
    </row>
    <row r="449" spans="1:22" ht="15" customHeight="1">
      <c r="A449">
        <v>36</v>
      </c>
      <c r="B449" t="s">
        <v>75</v>
      </c>
      <c r="C449" t="s">
        <v>47</v>
      </c>
      <c r="D449">
        <v>4</v>
      </c>
      <c r="E449" s="19" t="s">
        <v>56</v>
      </c>
      <c r="F449" s="19" t="s">
        <v>53</v>
      </c>
      <c r="G449">
        <v>2.5</v>
      </c>
      <c r="H449">
        <v>2.4</v>
      </c>
      <c r="I449">
        <v>4</v>
      </c>
      <c r="J449">
        <v>0</v>
      </c>
      <c r="K449">
        <v>20</v>
      </c>
      <c r="L449">
        <v>1</v>
      </c>
      <c r="M449" s="17" t="s">
        <v>78</v>
      </c>
      <c r="N449" t="s">
        <v>78</v>
      </c>
      <c r="O449" s="17">
        <v>42422</v>
      </c>
      <c r="Q449">
        <f t="shared" si="3"/>
        <v>11.309733552923253</v>
      </c>
    </row>
    <row r="450" spans="1:22" ht="15" customHeight="1">
      <c r="A450">
        <v>36</v>
      </c>
      <c r="B450" t="s">
        <v>75</v>
      </c>
      <c r="C450" t="s">
        <v>47</v>
      </c>
      <c r="D450">
        <v>4</v>
      </c>
      <c r="E450" s="19" t="s">
        <v>56</v>
      </c>
      <c r="F450" s="19" t="s">
        <v>53</v>
      </c>
      <c r="G450">
        <v>2.6</v>
      </c>
      <c r="H450">
        <v>3.9</v>
      </c>
      <c r="I450">
        <v>6</v>
      </c>
      <c r="J450">
        <v>0</v>
      </c>
      <c r="K450">
        <v>20</v>
      </c>
      <c r="L450">
        <v>1</v>
      </c>
      <c r="M450" s="17" t="s">
        <v>78</v>
      </c>
      <c r="N450" t="s">
        <v>78</v>
      </c>
      <c r="O450" s="17">
        <v>42436</v>
      </c>
      <c r="Q450">
        <f t="shared" si="3"/>
        <v>31.059355769715488</v>
      </c>
    </row>
    <row r="451" spans="1:22" ht="15" customHeight="1">
      <c r="A451">
        <v>36</v>
      </c>
      <c r="B451" t="s">
        <v>75</v>
      </c>
      <c r="C451" t="s">
        <v>47</v>
      </c>
      <c r="D451">
        <v>4</v>
      </c>
      <c r="E451" s="19" t="s">
        <v>56</v>
      </c>
      <c r="F451" s="19" t="s">
        <v>53</v>
      </c>
      <c r="G451">
        <v>5.6</v>
      </c>
      <c r="H451">
        <v>5.9</v>
      </c>
      <c r="I451">
        <v>9</v>
      </c>
      <c r="J451">
        <v>0</v>
      </c>
      <c r="K451">
        <v>65</v>
      </c>
      <c r="L451">
        <v>1</v>
      </c>
      <c r="M451" s="17" t="s">
        <v>78</v>
      </c>
      <c r="N451" t="s">
        <v>78</v>
      </c>
      <c r="O451" s="17">
        <v>42450</v>
      </c>
      <c r="Q451">
        <f t="shared" si="3"/>
        <v>153.10237638004497</v>
      </c>
    </row>
    <row r="452" spans="1:22" ht="15" customHeight="1">
      <c r="A452">
        <v>36</v>
      </c>
      <c r="B452" t="s">
        <v>75</v>
      </c>
      <c r="C452" t="s">
        <v>47</v>
      </c>
      <c r="D452">
        <v>4</v>
      </c>
      <c r="E452" s="19" t="s">
        <v>56</v>
      </c>
      <c r="F452" s="19" t="s">
        <v>53</v>
      </c>
      <c r="G452">
        <v>6.7</v>
      </c>
      <c r="H452">
        <v>5.3</v>
      </c>
      <c r="I452">
        <v>15</v>
      </c>
      <c r="J452">
        <v>0</v>
      </c>
      <c r="K452">
        <v>77</v>
      </c>
      <c r="L452">
        <v>1</v>
      </c>
      <c r="M452" s="17" t="s">
        <v>78</v>
      </c>
      <c r="N452" t="s">
        <v>78</v>
      </c>
      <c r="O452" s="17">
        <v>42464</v>
      </c>
      <c r="Q452">
        <f t="shared" si="3"/>
        <v>147.81429054588997</v>
      </c>
    </row>
    <row r="453" spans="1:22" ht="15" customHeight="1">
      <c r="A453">
        <v>36</v>
      </c>
      <c r="B453" t="s">
        <v>75</v>
      </c>
      <c r="C453" t="s">
        <v>47</v>
      </c>
      <c r="D453">
        <v>4</v>
      </c>
      <c r="E453" s="19" t="s">
        <v>56</v>
      </c>
      <c r="F453" s="19" t="s">
        <v>53</v>
      </c>
      <c r="G453">
        <v>9.5</v>
      </c>
      <c r="H453">
        <v>7.4</v>
      </c>
      <c r="I453">
        <v>15</v>
      </c>
      <c r="J453">
        <v>1</v>
      </c>
      <c r="K453">
        <v>80</v>
      </c>
      <c r="L453">
        <v>1</v>
      </c>
      <c r="M453" s="17" t="s">
        <v>78</v>
      </c>
      <c r="N453" t="s">
        <v>78</v>
      </c>
      <c r="O453" s="17">
        <v>42480</v>
      </c>
      <c r="Q453">
        <f t="shared" si="3"/>
        <v>408.57983256262054</v>
      </c>
    </row>
    <row r="454" spans="1:22" ht="15" customHeight="1">
      <c r="A454">
        <v>36</v>
      </c>
      <c r="B454" t="s">
        <v>75</v>
      </c>
      <c r="C454" t="s">
        <v>47</v>
      </c>
      <c r="D454">
        <v>4</v>
      </c>
      <c r="E454" s="19" t="s">
        <v>56</v>
      </c>
      <c r="F454" s="19" t="s">
        <v>53</v>
      </c>
      <c r="G454" t="s">
        <v>56</v>
      </c>
      <c r="H454" t="s">
        <v>56</v>
      </c>
      <c r="I454" t="s">
        <v>56</v>
      </c>
      <c r="J454" t="s">
        <v>56</v>
      </c>
      <c r="K454">
        <v>75</v>
      </c>
      <c r="L454">
        <v>1</v>
      </c>
      <c r="M454" s="17" t="s">
        <v>78</v>
      </c>
      <c r="N454" t="s">
        <v>82</v>
      </c>
      <c r="O454" s="17">
        <v>42495</v>
      </c>
      <c r="P454" t="s">
        <v>139</v>
      </c>
      <c r="Q454" t="e">
        <f t="shared" si="3"/>
        <v>#VALUE!</v>
      </c>
    </row>
    <row r="455" spans="1:22" ht="15" customHeight="1">
      <c r="A455">
        <v>37</v>
      </c>
      <c r="B455" t="s">
        <v>75</v>
      </c>
      <c r="C455" t="s">
        <v>47</v>
      </c>
      <c r="D455">
        <v>4</v>
      </c>
      <c r="E455" t="s">
        <v>56</v>
      </c>
      <c r="F455" t="s">
        <v>52</v>
      </c>
      <c r="G455">
        <v>0.25</v>
      </c>
      <c r="H455">
        <v>1</v>
      </c>
      <c r="I455">
        <v>0</v>
      </c>
      <c r="J455">
        <v>0</v>
      </c>
      <c r="K455">
        <v>1</v>
      </c>
      <c r="L455">
        <v>1</v>
      </c>
      <c r="M455" s="17" t="s">
        <v>82</v>
      </c>
      <c r="N455" t="s">
        <v>78</v>
      </c>
      <c r="O455" s="17">
        <v>42382</v>
      </c>
      <c r="Q455">
        <f t="shared" si="3"/>
        <v>0.19634954084936207</v>
      </c>
      <c r="R455">
        <f>(Q457-Q455)/(O457-O455)</f>
        <v>6.041524333826525E-2</v>
      </c>
      <c r="S455">
        <f>(I457-I455)/(O457-O455)</f>
        <v>7.6923076923076927E-2</v>
      </c>
      <c r="T455">
        <f>MAX(K455:K458)</f>
        <v>30</v>
      </c>
      <c r="U455">
        <f>AVERAGE(K455:K458)</f>
        <v>15.75</v>
      </c>
      <c r="V455">
        <f>MAX(I455:I458)</f>
        <v>2</v>
      </c>
    </row>
    <row r="456" spans="1:22" ht="15" customHeight="1">
      <c r="A456">
        <v>37</v>
      </c>
      <c r="B456" t="s">
        <v>75</v>
      </c>
      <c r="C456" t="s">
        <v>47</v>
      </c>
      <c r="D456">
        <v>4</v>
      </c>
      <c r="E456" s="19" t="s">
        <v>56</v>
      </c>
      <c r="F456" s="19" t="s">
        <v>52</v>
      </c>
      <c r="G456">
        <v>1</v>
      </c>
      <c r="H456">
        <v>1.5</v>
      </c>
      <c r="I456">
        <v>2</v>
      </c>
      <c r="J456">
        <v>0</v>
      </c>
      <c r="K456">
        <v>12</v>
      </c>
      <c r="L456">
        <v>1</v>
      </c>
      <c r="M456" s="17" t="s">
        <v>78</v>
      </c>
      <c r="N456" t="s">
        <v>78</v>
      </c>
      <c r="O456" s="17">
        <v>42394</v>
      </c>
      <c r="Q456">
        <f t="shared" si="3"/>
        <v>1.7671458676442586</v>
      </c>
    </row>
    <row r="457" spans="1:22" ht="15" hidden="1" customHeight="1">
      <c r="A457">
        <v>37</v>
      </c>
      <c r="B457" t="s">
        <v>75</v>
      </c>
      <c r="C457" t="s">
        <v>47</v>
      </c>
      <c r="D457">
        <v>4</v>
      </c>
      <c r="E457" s="19" t="s">
        <v>56</v>
      </c>
      <c r="F457" s="19" t="s">
        <v>52</v>
      </c>
      <c r="G457">
        <v>1</v>
      </c>
      <c r="H457">
        <v>1.5</v>
      </c>
      <c r="I457">
        <v>2</v>
      </c>
      <c r="J457">
        <v>0</v>
      </c>
      <c r="K457">
        <v>30</v>
      </c>
      <c r="L457">
        <v>2</v>
      </c>
      <c r="M457" s="17" t="s">
        <v>78</v>
      </c>
      <c r="N457" t="s">
        <v>78</v>
      </c>
      <c r="O457" s="17">
        <v>42408</v>
      </c>
      <c r="Q457">
        <f t="shared" si="3"/>
        <v>1.7671458676442586</v>
      </c>
    </row>
    <row r="458" spans="1:22" ht="15" customHeight="1">
      <c r="A458">
        <v>37</v>
      </c>
      <c r="B458" t="s">
        <v>75</v>
      </c>
      <c r="C458" t="s">
        <v>47</v>
      </c>
      <c r="D458">
        <v>4</v>
      </c>
      <c r="E458" s="19" t="s">
        <v>56</v>
      </c>
      <c r="F458" s="19" t="s">
        <v>52</v>
      </c>
      <c r="G458" t="s">
        <v>56</v>
      </c>
      <c r="H458" t="s">
        <v>56</v>
      </c>
      <c r="I458" t="s">
        <v>56</v>
      </c>
      <c r="J458" t="s">
        <v>56</v>
      </c>
      <c r="K458">
        <v>20</v>
      </c>
      <c r="L458">
        <v>1</v>
      </c>
      <c r="M458" s="17" t="s">
        <v>78</v>
      </c>
      <c r="N458" t="s">
        <v>82</v>
      </c>
      <c r="O458" s="17">
        <v>42422</v>
      </c>
      <c r="P458" t="s">
        <v>115</v>
      </c>
      <c r="Q458" t="e">
        <f t="shared" si="3"/>
        <v>#VALUE!</v>
      </c>
    </row>
    <row r="459" spans="1:22" ht="15" customHeight="1">
      <c r="A459">
        <v>38</v>
      </c>
      <c r="B459" t="s">
        <v>75</v>
      </c>
      <c r="C459" t="s">
        <v>47</v>
      </c>
      <c r="D459">
        <v>4</v>
      </c>
      <c r="E459" t="s">
        <v>56</v>
      </c>
      <c r="F459" t="s">
        <v>52</v>
      </c>
      <c r="G459">
        <v>0.25</v>
      </c>
      <c r="H459">
        <v>1</v>
      </c>
      <c r="I459">
        <v>0</v>
      </c>
      <c r="J459">
        <v>0</v>
      </c>
      <c r="K459">
        <v>1</v>
      </c>
      <c r="L459">
        <v>1</v>
      </c>
      <c r="M459" s="17" t="s">
        <v>82</v>
      </c>
      <c r="N459" t="s">
        <v>78</v>
      </c>
      <c r="O459" s="17">
        <v>42382</v>
      </c>
      <c r="Q459">
        <f t="shared" si="3"/>
        <v>0.19634954084936207</v>
      </c>
      <c r="R459">
        <f>(Q461-Q459)/(O461-O459)</f>
        <v>0.12838239209381366</v>
      </c>
      <c r="S459">
        <f>(I461-I459)/(O461-O459)</f>
        <v>0.11538461538461539</v>
      </c>
      <c r="T459">
        <f>MAX(K459:K462)</f>
        <v>30</v>
      </c>
      <c r="U459">
        <f>AVERAGE(K459:K462)</f>
        <v>15.75</v>
      </c>
      <c r="V459">
        <f>MAX(I459:I462)</f>
        <v>3</v>
      </c>
    </row>
    <row r="460" spans="1:22" ht="15" customHeight="1">
      <c r="A460">
        <v>38</v>
      </c>
      <c r="B460" t="s">
        <v>75</v>
      </c>
      <c r="C460" t="s">
        <v>47</v>
      </c>
      <c r="D460">
        <v>4</v>
      </c>
      <c r="E460" s="19" t="s">
        <v>56</v>
      </c>
      <c r="F460" s="19" t="s">
        <v>52</v>
      </c>
      <c r="G460">
        <v>1.5</v>
      </c>
      <c r="H460">
        <v>1</v>
      </c>
      <c r="I460">
        <v>1</v>
      </c>
      <c r="J460">
        <v>0</v>
      </c>
      <c r="K460">
        <v>12</v>
      </c>
      <c r="L460">
        <v>1</v>
      </c>
      <c r="M460" s="17" t="s">
        <v>78</v>
      </c>
      <c r="N460" t="s">
        <v>78</v>
      </c>
      <c r="O460" s="17">
        <v>42394</v>
      </c>
      <c r="Q460">
        <f t="shared" si="3"/>
        <v>1.1780972450961724</v>
      </c>
    </row>
    <row r="461" spans="1:22" ht="15" hidden="1" customHeight="1">
      <c r="A461">
        <v>38</v>
      </c>
      <c r="B461" t="s">
        <v>75</v>
      </c>
      <c r="C461" t="s">
        <v>47</v>
      </c>
      <c r="D461">
        <v>4</v>
      </c>
      <c r="E461" s="19" t="s">
        <v>56</v>
      </c>
      <c r="F461" s="19" t="s">
        <v>52</v>
      </c>
      <c r="G461">
        <v>2</v>
      </c>
      <c r="H461">
        <v>1.5</v>
      </c>
      <c r="I461">
        <v>3</v>
      </c>
      <c r="J461">
        <v>0</v>
      </c>
      <c r="K461">
        <v>30</v>
      </c>
      <c r="L461">
        <v>2</v>
      </c>
      <c r="M461" s="17" t="s">
        <v>78</v>
      </c>
      <c r="N461" t="s">
        <v>78</v>
      </c>
      <c r="O461" s="17">
        <v>42408</v>
      </c>
      <c r="Q461">
        <f t="shared" si="3"/>
        <v>3.5342917352885173</v>
      </c>
    </row>
    <row r="462" spans="1:22" ht="15" customHeight="1">
      <c r="A462">
        <v>38</v>
      </c>
      <c r="B462" t="s">
        <v>75</v>
      </c>
      <c r="C462" t="s">
        <v>47</v>
      </c>
      <c r="D462">
        <v>4</v>
      </c>
      <c r="E462" s="19" t="s">
        <v>56</v>
      </c>
      <c r="F462" s="19" t="s">
        <v>52</v>
      </c>
      <c r="G462" t="s">
        <v>56</v>
      </c>
      <c r="H462" t="s">
        <v>56</v>
      </c>
      <c r="I462" t="s">
        <v>56</v>
      </c>
      <c r="J462" t="s">
        <v>56</v>
      </c>
      <c r="K462">
        <v>20</v>
      </c>
      <c r="L462">
        <v>1</v>
      </c>
      <c r="M462" s="17" t="s">
        <v>78</v>
      </c>
      <c r="N462" t="s">
        <v>82</v>
      </c>
      <c r="O462" s="17">
        <v>42422</v>
      </c>
      <c r="P462" t="s">
        <v>116</v>
      </c>
      <c r="Q462" t="e">
        <f t="shared" si="3"/>
        <v>#VALUE!</v>
      </c>
    </row>
    <row r="463" spans="1:22" ht="15" customHeight="1">
      <c r="A463">
        <v>39</v>
      </c>
      <c r="B463" t="s">
        <v>75</v>
      </c>
      <c r="C463" t="s">
        <v>47</v>
      </c>
      <c r="D463">
        <v>4</v>
      </c>
      <c r="E463" t="s">
        <v>56</v>
      </c>
      <c r="F463" t="s">
        <v>52</v>
      </c>
      <c r="G463">
        <v>0.25</v>
      </c>
      <c r="H463">
        <v>1</v>
      </c>
      <c r="I463">
        <v>0</v>
      </c>
      <c r="J463">
        <v>0</v>
      </c>
      <c r="K463">
        <v>1</v>
      </c>
      <c r="L463">
        <v>1</v>
      </c>
      <c r="M463" s="17" t="s">
        <v>82</v>
      </c>
      <c r="N463" t="s">
        <v>78</v>
      </c>
      <c r="O463" s="17">
        <v>42382</v>
      </c>
      <c r="Q463">
        <f t="shared" si="3"/>
        <v>0.19634954084936207</v>
      </c>
      <c r="R463">
        <f>(Q465-Q463)/(O465-O463)</f>
        <v>2.2655716251849471E-2</v>
      </c>
      <c r="S463">
        <f>(I465-I463)/(O465-O463)</f>
        <v>7.6923076923076927E-2</v>
      </c>
      <c r="T463">
        <f>MAX(K463:K466)</f>
        <v>30</v>
      </c>
      <c r="U463">
        <f>AVERAGE(K463:K466)</f>
        <v>15.75</v>
      </c>
      <c r="V463">
        <f>MAX(I463:I466)</f>
        <v>2</v>
      </c>
    </row>
    <row r="464" spans="1:22" ht="15" customHeight="1">
      <c r="A464">
        <v>39</v>
      </c>
      <c r="B464" t="s">
        <v>75</v>
      </c>
      <c r="C464" t="s">
        <v>47</v>
      </c>
      <c r="D464">
        <v>4</v>
      </c>
      <c r="E464" s="19" t="s">
        <v>56</v>
      </c>
      <c r="F464" s="19" t="s">
        <v>52</v>
      </c>
      <c r="G464">
        <v>0.5</v>
      </c>
      <c r="H464">
        <v>0.5</v>
      </c>
      <c r="I464">
        <v>0</v>
      </c>
      <c r="J464">
        <v>0</v>
      </c>
      <c r="K464">
        <v>12</v>
      </c>
      <c r="L464">
        <v>1</v>
      </c>
      <c r="M464" s="17" t="s">
        <v>78</v>
      </c>
      <c r="N464" t="s">
        <v>78</v>
      </c>
      <c r="O464" s="17">
        <v>42394</v>
      </c>
      <c r="Q464">
        <f t="shared" si="3"/>
        <v>9.8174770424681035E-2</v>
      </c>
    </row>
    <row r="465" spans="1:22" ht="15" hidden="1" customHeight="1">
      <c r="A465">
        <v>39</v>
      </c>
      <c r="B465" t="s">
        <v>75</v>
      </c>
      <c r="C465" t="s">
        <v>47</v>
      </c>
      <c r="D465">
        <v>4</v>
      </c>
      <c r="E465" s="19" t="s">
        <v>56</v>
      </c>
      <c r="F465" s="19" t="s">
        <v>52</v>
      </c>
      <c r="G465">
        <v>1</v>
      </c>
      <c r="H465">
        <v>1</v>
      </c>
      <c r="I465">
        <v>2</v>
      </c>
      <c r="J465">
        <v>2</v>
      </c>
      <c r="K465">
        <v>30</v>
      </c>
      <c r="L465">
        <v>2</v>
      </c>
      <c r="M465" s="17" t="s">
        <v>78</v>
      </c>
      <c r="N465" t="s">
        <v>78</v>
      </c>
      <c r="O465" s="17">
        <v>42408</v>
      </c>
      <c r="Q465">
        <f t="shared" si="3"/>
        <v>0.78539816339744828</v>
      </c>
    </row>
    <row r="466" spans="1:22" ht="15" customHeight="1">
      <c r="A466">
        <v>39</v>
      </c>
      <c r="B466" t="s">
        <v>75</v>
      </c>
      <c r="C466" t="s">
        <v>47</v>
      </c>
      <c r="D466">
        <v>4</v>
      </c>
      <c r="E466" s="19" t="s">
        <v>56</v>
      </c>
      <c r="F466" s="19" t="s">
        <v>52</v>
      </c>
      <c r="G466" t="s">
        <v>56</v>
      </c>
      <c r="H466" t="s">
        <v>56</v>
      </c>
      <c r="I466" t="s">
        <v>56</v>
      </c>
      <c r="J466" t="s">
        <v>56</v>
      </c>
      <c r="K466">
        <v>20</v>
      </c>
      <c r="L466">
        <v>1</v>
      </c>
      <c r="M466" s="17" t="s">
        <v>78</v>
      </c>
      <c r="N466" t="s">
        <v>82</v>
      </c>
      <c r="O466" s="17">
        <v>42422</v>
      </c>
      <c r="P466" t="s">
        <v>116</v>
      </c>
      <c r="Q466" t="e">
        <f t="shared" si="3"/>
        <v>#VALUE!</v>
      </c>
    </row>
    <row r="467" spans="1:22" ht="15" customHeight="1">
      <c r="A467">
        <v>40</v>
      </c>
      <c r="B467" t="s">
        <v>75</v>
      </c>
      <c r="C467" t="s">
        <v>47</v>
      </c>
      <c r="D467">
        <v>4</v>
      </c>
      <c r="E467" t="s">
        <v>56</v>
      </c>
      <c r="F467" t="s">
        <v>52</v>
      </c>
      <c r="G467">
        <v>0.25</v>
      </c>
      <c r="H467">
        <v>0.5</v>
      </c>
      <c r="I467">
        <v>0</v>
      </c>
      <c r="J467">
        <v>0</v>
      </c>
      <c r="K467">
        <v>1</v>
      </c>
      <c r="L467">
        <v>1</v>
      </c>
      <c r="M467" s="17" t="s">
        <v>82</v>
      </c>
      <c r="N467" t="s">
        <v>78</v>
      </c>
      <c r="O467" s="17">
        <v>42382</v>
      </c>
      <c r="Q467">
        <f t="shared" si="3"/>
        <v>4.9087385212340517E-2</v>
      </c>
      <c r="R467">
        <f>(Q472-Q467)/(O472-O467)</f>
        <v>9.543165183928555E-2</v>
      </c>
      <c r="S467">
        <f>(I472-I467)/(O472-O467)</f>
        <v>7.3529411764705885E-2</v>
      </c>
      <c r="T467">
        <f>MAX(K467:K473)</f>
        <v>77</v>
      </c>
      <c r="U467">
        <f>AVERAGE(K467:K473)</f>
        <v>32.142857142857146</v>
      </c>
      <c r="V467">
        <f>MAX(I467:I473)</f>
        <v>5</v>
      </c>
    </row>
    <row r="468" spans="1:22" ht="15" customHeight="1">
      <c r="A468">
        <v>40</v>
      </c>
      <c r="B468" t="s">
        <v>75</v>
      </c>
      <c r="C468" t="s">
        <v>47</v>
      </c>
      <c r="D468">
        <v>4</v>
      </c>
      <c r="E468" s="19" t="s">
        <v>56</v>
      </c>
      <c r="F468" s="19" t="s">
        <v>52</v>
      </c>
      <c r="G468">
        <v>1</v>
      </c>
      <c r="H468">
        <v>2</v>
      </c>
      <c r="I468">
        <v>2</v>
      </c>
      <c r="J468">
        <v>0</v>
      </c>
      <c r="K468">
        <v>12</v>
      </c>
      <c r="L468">
        <v>1</v>
      </c>
      <c r="M468" s="17" t="s">
        <v>78</v>
      </c>
      <c r="N468" t="s">
        <v>78</v>
      </c>
      <c r="O468" s="17">
        <v>42394</v>
      </c>
      <c r="Q468">
        <f t="shared" si="3"/>
        <v>3.1415926535897931</v>
      </c>
    </row>
    <row r="469" spans="1:22" ht="15" hidden="1" customHeight="1">
      <c r="A469">
        <v>40</v>
      </c>
      <c r="B469" t="s">
        <v>75</v>
      </c>
      <c r="C469" t="s">
        <v>47</v>
      </c>
      <c r="D469">
        <v>4</v>
      </c>
      <c r="E469" s="19" t="s">
        <v>56</v>
      </c>
      <c r="F469" s="19" t="s">
        <v>52</v>
      </c>
      <c r="G469">
        <v>2.75</v>
      </c>
      <c r="H469">
        <v>2.5</v>
      </c>
      <c r="I469">
        <v>4</v>
      </c>
      <c r="J469">
        <v>0</v>
      </c>
      <c r="K469">
        <v>30</v>
      </c>
      <c r="L469">
        <v>2</v>
      </c>
      <c r="M469" s="17" t="s">
        <v>78</v>
      </c>
      <c r="N469" t="s">
        <v>78</v>
      </c>
      <c r="O469" s="17">
        <v>42408</v>
      </c>
      <c r="Q469">
        <f t="shared" si="3"/>
        <v>13.499030933393643</v>
      </c>
    </row>
    <row r="470" spans="1:22" ht="15" customHeight="1">
      <c r="A470">
        <v>40</v>
      </c>
      <c r="B470" t="s">
        <v>75</v>
      </c>
      <c r="C470" t="s">
        <v>47</v>
      </c>
      <c r="D470">
        <v>4</v>
      </c>
      <c r="E470" s="19" t="s">
        <v>56</v>
      </c>
      <c r="F470" s="19" t="s">
        <v>52</v>
      </c>
      <c r="G470">
        <v>2.5</v>
      </c>
      <c r="H470">
        <v>1.3</v>
      </c>
      <c r="I470">
        <v>4</v>
      </c>
      <c r="J470">
        <v>0</v>
      </c>
      <c r="K470">
        <v>20</v>
      </c>
      <c r="L470">
        <v>1</v>
      </c>
      <c r="M470" s="17" t="s">
        <v>78</v>
      </c>
      <c r="N470" t="s">
        <v>78</v>
      </c>
      <c r="O470" s="17">
        <v>42422</v>
      </c>
      <c r="Q470">
        <f t="shared" si="3"/>
        <v>3.3183072403542195</v>
      </c>
    </row>
    <row r="471" spans="1:22" ht="15" customHeight="1">
      <c r="A471">
        <v>40</v>
      </c>
      <c r="B471" t="s">
        <v>75</v>
      </c>
      <c r="C471" t="s">
        <v>47</v>
      </c>
      <c r="D471">
        <v>4</v>
      </c>
      <c r="E471" s="19" t="s">
        <v>56</v>
      </c>
      <c r="F471" s="19" t="s">
        <v>52</v>
      </c>
      <c r="G471">
        <v>2</v>
      </c>
      <c r="H471">
        <v>2</v>
      </c>
      <c r="I471">
        <v>4</v>
      </c>
      <c r="J471">
        <v>0</v>
      </c>
      <c r="K471">
        <v>20</v>
      </c>
      <c r="L471">
        <v>1</v>
      </c>
      <c r="M471" s="17" t="s">
        <v>78</v>
      </c>
      <c r="N471" t="s">
        <v>78</v>
      </c>
      <c r="O471" s="17">
        <v>42436</v>
      </c>
      <c r="Q471">
        <f t="shared" si="3"/>
        <v>6.2831853071795862</v>
      </c>
    </row>
    <row r="472" spans="1:22" ht="15" customHeight="1">
      <c r="A472">
        <v>40</v>
      </c>
      <c r="B472" t="s">
        <v>75</v>
      </c>
      <c r="C472" t="s">
        <v>47</v>
      </c>
      <c r="D472">
        <v>4</v>
      </c>
      <c r="E472" s="19" t="s">
        <v>56</v>
      </c>
      <c r="F472" s="19" t="s">
        <v>52</v>
      </c>
      <c r="G472">
        <v>3.7</v>
      </c>
      <c r="H472">
        <v>1.5</v>
      </c>
      <c r="I472">
        <v>5</v>
      </c>
      <c r="J472">
        <v>0</v>
      </c>
      <c r="K472">
        <v>65</v>
      </c>
      <c r="L472">
        <v>1</v>
      </c>
      <c r="M472" s="17" t="s">
        <v>78</v>
      </c>
      <c r="N472" t="s">
        <v>78</v>
      </c>
      <c r="O472" s="17">
        <v>42450</v>
      </c>
      <c r="Q472">
        <f t="shared" si="3"/>
        <v>6.5384397102837575</v>
      </c>
    </row>
    <row r="473" spans="1:22" ht="15" customHeight="1">
      <c r="A473">
        <v>40</v>
      </c>
      <c r="B473" t="s">
        <v>75</v>
      </c>
      <c r="C473" t="s">
        <v>47</v>
      </c>
      <c r="D473">
        <v>4</v>
      </c>
      <c r="E473" s="19" t="s">
        <v>56</v>
      </c>
      <c r="F473" s="19" t="s">
        <v>52</v>
      </c>
      <c r="G473" t="s">
        <v>56</v>
      </c>
      <c r="H473" t="s">
        <v>56</v>
      </c>
      <c r="I473" t="s">
        <v>56</v>
      </c>
      <c r="J473" t="s">
        <v>56</v>
      </c>
      <c r="K473">
        <v>77</v>
      </c>
      <c r="L473">
        <v>1</v>
      </c>
      <c r="M473" s="17" t="s">
        <v>78</v>
      </c>
      <c r="N473" t="s">
        <v>82</v>
      </c>
      <c r="O473" s="17">
        <v>42464</v>
      </c>
      <c r="P473" t="s">
        <v>115</v>
      </c>
      <c r="Q473" t="e">
        <f t="shared" si="3"/>
        <v>#VALUE!</v>
      </c>
    </row>
    <row r="474" spans="1:22" ht="15" customHeight="1">
      <c r="A474">
        <v>41</v>
      </c>
      <c r="B474" t="s">
        <v>75</v>
      </c>
      <c r="C474" t="s">
        <v>47</v>
      </c>
      <c r="D474">
        <v>5</v>
      </c>
      <c r="E474" t="s">
        <v>56</v>
      </c>
      <c r="F474" t="s">
        <v>52</v>
      </c>
      <c r="G474">
        <v>0.25</v>
      </c>
      <c r="H474">
        <v>1</v>
      </c>
      <c r="I474">
        <v>0</v>
      </c>
      <c r="J474">
        <v>0</v>
      </c>
      <c r="K474">
        <v>2</v>
      </c>
      <c r="L474">
        <v>1</v>
      </c>
      <c r="M474" s="17" t="s">
        <v>82</v>
      </c>
      <c r="N474" t="s">
        <v>78</v>
      </c>
      <c r="O474" s="17">
        <v>42382</v>
      </c>
      <c r="Q474">
        <f t="shared" si="3"/>
        <v>0.19634954084936207</v>
      </c>
      <c r="R474">
        <f>(Q481-Q474)/(O481-O474)</f>
        <v>50.307557359047273</v>
      </c>
      <c r="S474">
        <f>(I481-I474)/(O481-O474)</f>
        <v>0.46938775510204084</v>
      </c>
      <c r="T474">
        <f>MAX(K474:K482)</f>
        <v>99</v>
      </c>
      <c r="U474">
        <f>AVERAGE(K474:K482)</f>
        <v>49</v>
      </c>
      <c r="V474">
        <f>MAX(I474:I482)</f>
        <v>46</v>
      </c>
    </row>
    <row r="475" spans="1:22" ht="15" customHeight="1">
      <c r="A475">
        <v>41</v>
      </c>
      <c r="B475" t="s">
        <v>75</v>
      </c>
      <c r="C475" t="s">
        <v>47</v>
      </c>
      <c r="D475">
        <v>5</v>
      </c>
      <c r="E475" s="19" t="s">
        <v>56</v>
      </c>
      <c r="F475" s="19" t="s">
        <v>52</v>
      </c>
      <c r="G475">
        <v>2</v>
      </c>
      <c r="H475">
        <v>2</v>
      </c>
      <c r="I475">
        <v>2</v>
      </c>
      <c r="J475">
        <v>0</v>
      </c>
      <c r="K475">
        <v>2</v>
      </c>
      <c r="L475">
        <v>1</v>
      </c>
      <c r="M475" s="17" t="s">
        <v>78</v>
      </c>
      <c r="N475" t="s">
        <v>78</v>
      </c>
      <c r="O475" s="17">
        <v>42394</v>
      </c>
      <c r="Q475">
        <f t="shared" ref="Q475:Q538" si="4">G475*((H475/2)^2)*PI()</f>
        <v>6.2831853071795862</v>
      </c>
    </row>
    <row r="476" spans="1:22" ht="15" hidden="1" customHeight="1">
      <c r="A476">
        <v>41</v>
      </c>
      <c r="B476" t="s">
        <v>75</v>
      </c>
      <c r="C476" t="s">
        <v>47</v>
      </c>
      <c r="D476">
        <v>5</v>
      </c>
      <c r="E476" s="19" t="s">
        <v>56</v>
      </c>
      <c r="F476" s="19" t="s">
        <v>52</v>
      </c>
      <c r="G476">
        <v>2.75</v>
      </c>
      <c r="H476">
        <v>3.5</v>
      </c>
      <c r="I476">
        <v>4</v>
      </c>
      <c r="J476">
        <v>0</v>
      </c>
      <c r="K476">
        <v>10</v>
      </c>
      <c r="L476">
        <v>2</v>
      </c>
      <c r="M476" s="17" t="s">
        <v>78</v>
      </c>
      <c r="N476" t="s">
        <v>78</v>
      </c>
      <c r="O476" s="17">
        <v>42408</v>
      </c>
      <c r="Q476">
        <f t="shared" si="4"/>
        <v>26.45810062945154</v>
      </c>
    </row>
    <row r="477" spans="1:22" ht="15" customHeight="1">
      <c r="A477">
        <v>41</v>
      </c>
      <c r="B477" t="s">
        <v>75</v>
      </c>
      <c r="C477" t="s">
        <v>47</v>
      </c>
      <c r="D477">
        <v>5</v>
      </c>
      <c r="E477" s="19" t="s">
        <v>56</v>
      </c>
      <c r="F477" s="19" t="s">
        <v>52</v>
      </c>
      <c r="G477">
        <v>4</v>
      </c>
      <c r="H477">
        <v>5</v>
      </c>
      <c r="I477">
        <v>6</v>
      </c>
      <c r="J477">
        <v>0</v>
      </c>
      <c r="K477">
        <v>20</v>
      </c>
      <c r="L477">
        <v>1</v>
      </c>
      <c r="M477" s="17" t="s">
        <v>78</v>
      </c>
      <c r="N477" t="s">
        <v>78</v>
      </c>
      <c r="O477" s="17">
        <v>42422</v>
      </c>
      <c r="Q477">
        <f t="shared" si="4"/>
        <v>78.539816339744831</v>
      </c>
    </row>
    <row r="478" spans="1:22" ht="15" customHeight="1">
      <c r="A478">
        <v>41</v>
      </c>
      <c r="B478" t="s">
        <v>75</v>
      </c>
      <c r="C478" t="s">
        <v>47</v>
      </c>
      <c r="D478">
        <v>5</v>
      </c>
      <c r="E478" s="19" t="s">
        <v>56</v>
      </c>
      <c r="F478" s="19" t="s">
        <v>52</v>
      </c>
      <c r="G478">
        <v>4.2</v>
      </c>
      <c r="H478">
        <v>6.7</v>
      </c>
      <c r="I478">
        <v>9</v>
      </c>
      <c r="J478">
        <v>0</v>
      </c>
      <c r="K478">
        <v>38</v>
      </c>
      <c r="L478">
        <v>1</v>
      </c>
      <c r="M478" s="17" t="s">
        <v>78</v>
      </c>
      <c r="N478" t="s">
        <v>78</v>
      </c>
      <c r="O478" s="17">
        <v>42436</v>
      </c>
      <c r="Q478">
        <f t="shared" si="4"/>
        <v>148.07739893062811</v>
      </c>
    </row>
    <row r="479" spans="1:22" ht="15" customHeight="1">
      <c r="A479">
        <v>41</v>
      </c>
      <c r="B479" t="s">
        <v>75</v>
      </c>
      <c r="C479" t="s">
        <v>47</v>
      </c>
      <c r="D479">
        <v>5</v>
      </c>
      <c r="E479" s="19" t="s">
        <v>56</v>
      </c>
      <c r="F479" s="19" t="s">
        <v>52</v>
      </c>
      <c r="G479">
        <v>9.6999999999999993</v>
      </c>
      <c r="H479">
        <v>13.3</v>
      </c>
      <c r="I479">
        <v>28</v>
      </c>
      <c r="J479">
        <v>1</v>
      </c>
      <c r="K479">
        <v>80</v>
      </c>
      <c r="L479">
        <v>1</v>
      </c>
      <c r="M479" s="17" t="s">
        <v>78</v>
      </c>
      <c r="N479" t="s">
        <v>78</v>
      </c>
      <c r="O479" s="17">
        <v>42450</v>
      </c>
      <c r="Q479">
        <f t="shared" si="4"/>
        <v>1347.6120868967339</v>
      </c>
    </row>
    <row r="480" spans="1:22" ht="15" customHeight="1">
      <c r="A480">
        <v>41</v>
      </c>
      <c r="B480" t="s">
        <v>75</v>
      </c>
      <c r="C480" t="s">
        <v>47</v>
      </c>
      <c r="D480">
        <v>5</v>
      </c>
      <c r="E480" s="19" t="s">
        <v>56</v>
      </c>
      <c r="F480" s="19" t="s">
        <v>52</v>
      </c>
      <c r="G480">
        <v>14.3</v>
      </c>
      <c r="H480">
        <v>13.1</v>
      </c>
      <c r="I480">
        <v>37</v>
      </c>
      <c r="J480">
        <v>0</v>
      </c>
      <c r="K480">
        <v>95</v>
      </c>
      <c r="L480">
        <v>1</v>
      </c>
      <c r="M480" s="17" t="s">
        <v>78</v>
      </c>
      <c r="N480" t="s">
        <v>78</v>
      </c>
      <c r="O480" s="17">
        <v>42464</v>
      </c>
      <c r="Q480">
        <f t="shared" si="4"/>
        <v>1927.3851571350961</v>
      </c>
    </row>
    <row r="481" spans="1:22" ht="15" customHeight="1">
      <c r="A481">
        <v>41</v>
      </c>
      <c r="B481" t="s">
        <v>75</v>
      </c>
      <c r="C481" t="s">
        <v>47</v>
      </c>
      <c r="D481">
        <v>5</v>
      </c>
      <c r="E481" s="19" t="s">
        <v>56</v>
      </c>
      <c r="F481" s="19" t="s">
        <v>52</v>
      </c>
      <c r="G481">
        <v>12.4</v>
      </c>
      <c r="H481">
        <v>22.5</v>
      </c>
      <c r="I481">
        <v>46</v>
      </c>
      <c r="J481">
        <v>0</v>
      </c>
      <c r="K481">
        <v>99</v>
      </c>
      <c r="L481">
        <v>1</v>
      </c>
      <c r="M481" s="17" t="s">
        <v>78</v>
      </c>
      <c r="N481" t="s">
        <v>78</v>
      </c>
      <c r="O481" s="17">
        <v>42480</v>
      </c>
      <c r="Q481">
        <f t="shared" si="4"/>
        <v>4930.3369707274815</v>
      </c>
    </row>
    <row r="482" spans="1:22" ht="15" customHeight="1">
      <c r="A482">
        <v>41</v>
      </c>
      <c r="B482" t="s">
        <v>75</v>
      </c>
      <c r="C482" t="s">
        <v>47</v>
      </c>
      <c r="D482">
        <v>5</v>
      </c>
      <c r="E482" s="19" t="s">
        <v>56</v>
      </c>
      <c r="F482" s="19" t="s">
        <v>52</v>
      </c>
      <c r="G482" t="s">
        <v>56</v>
      </c>
      <c r="H482" t="s">
        <v>56</v>
      </c>
      <c r="I482" t="s">
        <v>56</v>
      </c>
      <c r="J482" t="s">
        <v>56</v>
      </c>
      <c r="K482">
        <v>95</v>
      </c>
      <c r="L482">
        <v>1</v>
      </c>
      <c r="M482" s="17" t="s">
        <v>78</v>
      </c>
      <c r="N482" t="s">
        <v>82</v>
      </c>
      <c r="O482" s="17">
        <v>42495</v>
      </c>
      <c r="P482" t="s">
        <v>139</v>
      </c>
      <c r="Q482" t="e">
        <f t="shared" si="4"/>
        <v>#VALUE!</v>
      </c>
    </row>
    <row r="483" spans="1:22" ht="15" customHeight="1">
      <c r="A483">
        <v>42</v>
      </c>
      <c r="B483" t="s">
        <v>76</v>
      </c>
      <c r="C483" t="s">
        <v>46</v>
      </c>
      <c r="D483">
        <v>6</v>
      </c>
      <c r="E483" t="s">
        <v>52</v>
      </c>
      <c r="F483" t="s">
        <v>52</v>
      </c>
      <c r="G483">
        <v>0.25</v>
      </c>
      <c r="H483">
        <v>0.5</v>
      </c>
      <c r="I483">
        <v>0</v>
      </c>
      <c r="J483">
        <v>0</v>
      </c>
      <c r="K483">
        <v>1</v>
      </c>
      <c r="L483">
        <v>1</v>
      </c>
      <c r="M483" s="17" t="s">
        <v>82</v>
      </c>
      <c r="N483" t="s">
        <v>78</v>
      </c>
      <c r="O483" s="17">
        <v>42382</v>
      </c>
      <c r="Q483">
        <f t="shared" si="4"/>
        <v>4.9087385212340517E-2</v>
      </c>
      <c r="R483">
        <v>0</v>
      </c>
      <c r="S483">
        <v>0</v>
      </c>
      <c r="T483">
        <f>MAX(K483:K484)</f>
        <v>1</v>
      </c>
      <c r="U483">
        <f>MAX(L483:L484)</f>
        <v>1</v>
      </c>
      <c r="V483">
        <f>MAX(M483:M484)</f>
        <v>0</v>
      </c>
    </row>
    <row r="484" spans="1:22" ht="15" customHeight="1">
      <c r="A484">
        <v>42</v>
      </c>
      <c r="B484" t="s">
        <v>76</v>
      </c>
      <c r="C484" t="s">
        <v>46</v>
      </c>
      <c r="D484">
        <v>6</v>
      </c>
      <c r="E484" s="19" t="s">
        <v>52</v>
      </c>
      <c r="F484" s="19" t="s">
        <v>52</v>
      </c>
      <c r="G484" t="s">
        <v>56</v>
      </c>
      <c r="H484" t="s">
        <v>56</v>
      </c>
      <c r="I484" t="s">
        <v>56</v>
      </c>
      <c r="J484" t="s">
        <v>56</v>
      </c>
      <c r="K484">
        <v>1</v>
      </c>
      <c r="L484">
        <v>1</v>
      </c>
      <c r="M484" s="17" t="s">
        <v>78</v>
      </c>
      <c r="N484" t="s">
        <v>82</v>
      </c>
      <c r="O484" s="17">
        <v>42394</v>
      </c>
      <c r="P484" t="s">
        <v>116</v>
      </c>
      <c r="Q484" t="e">
        <f t="shared" si="4"/>
        <v>#VALUE!</v>
      </c>
    </row>
    <row r="485" spans="1:22" ht="15" customHeight="1">
      <c r="A485">
        <v>43</v>
      </c>
      <c r="B485" t="s">
        <v>76</v>
      </c>
      <c r="C485" t="s">
        <v>47</v>
      </c>
      <c r="D485">
        <v>6</v>
      </c>
      <c r="E485" t="s">
        <v>52</v>
      </c>
      <c r="F485" t="s">
        <v>52</v>
      </c>
      <c r="G485">
        <v>1.5</v>
      </c>
      <c r="H485">
        <v>2</v>
      </c>
      <c r="I485">
        <v>2</v>
      </c>
      <c r="J485">
        <v>0</v>
      </c>
      <c r="K485">
        <v>5</v>
      </c>
      <c r="L485">
        <v>1</v>
      </c>
      <c r="M485" s="17" t="s">
        <v>82</v>
      </c>
      <c r="N485" t="s">
        <v>78</v>
      </c>
      <c r="O485" s="17">
        <v>42382</v>
      </c>
      <c r="Q485">
        <f t="shared" si="4"/>
        <v>4.7123889803846897</v>
      </c>
      <c r="R485">
        <f>(Q491-Q485)/(O491-O485)</f>
        <v>3.2561458491292261</v>
      </c>
      <c r="S485">
        <f>(I491-I485)/(O491-O485)</f>
        <v>0.15853658536585366</v>
      </c>
      <c r="T485">
        <f>MAX(K485:K492)</f>
        <v>97</v>
      </c>
      <c r="U485">
        <f>AVERAGE(K485:K492)</f>
        <v>53.125</v>
      </c>
      <c r="V485">
        <f>MAX(I485:I492)</f>
        <v>19</v>
      </c>
    </row>
    <row r="486" spans="1:22" ht="15" customHeight="1">
      <c r="A486">
        <v>43</v>
      </c>
      <c r="B486" t="s">
        <v>76</v>
      </c>
      <c r="C486" t="s">
        <v>47</v>
      </c>
      <c r="D486">
        <v>6</v>
      </c>
      <c r="E486" s="19" t="s">
        <v>52</v>
      </c>
      <c r="F486" s="19" t="s">
        <v>52</v>
      </c>
      <c r="G486">
        <v>5</v>
      </c>
      <c r="H486">
        <v>4</v>
      </c>
      <c r="I486">
        <v>4</v>
      </c>
      <c r="J486">
        <v>0</v>
      </c>
      <c r="K486">
        <v>15</v>
      </c>
      <c r="L486">
        <v>1</v>
      </c>
      <c r="M486" s="17" t="s">
        <v>78</v>
      </c>
      <c r="N486" t="s">
        <v>78</v>
      </c>
      <c r="O486" s="17">
        <v>42394</v>
      </c>
      <c r="Q486">
        <f t="shared" si="4"/>
        <v>62.831853071795862</v>
      </c>
    </row>
    <row r="487" spans="1:22" ht="15" hidden="1" customHeight="1">
      <c r="A487">
        <v>43</v>
      </c>
      <c r="B487" t="s">
        <v>76</v>
      </c>
      <c r="C487" t="s">
        <v>47</v>
      </c>
      <c r="D487">
        <v>6</v>
      </c>
      <c r="E487" s="19" t="s">
        <v>52</v>
      </c>
      <c r="F487" s="19" t="s">
        <v>52</v>
      </c>
      <c r="G487">
        <v>3</v>
      </c>
      <c r="H487">
        <v>3</v>
      </c>
      <c r="I487">
        <v>6</v>
      </c>
      <c r="J487">
        <v>0</v>
      </c>
      <c r="K487">
        <v>45</v>
      </c>
      <c r="L487">
        <v>2</v>
      </c>
      <c r="M487" s="17" t="s">
        <v>78</v>
      </c>
      <c r="N487" t="s">
        <v>78</v>
      </c>
      <c r="O487" s="17">
        <v>42408</v>
      </c>
      <c r="Q487">
        <f t="shared" si="4"/>
        <v>21.205750411731103</v>
      </c>
    </row>
    <row r="488" spans="1:22" ht="15" customHeight="1">
      <c r="A488">
        <v>43</v>
      </c>
      <c r="B488" t="s">
        <v>76</v>
      </c>
      <c r="C488" t="s">
        <v>47</v>
      </c>
      <c r="D488">
        <v>6</v>
      </c>
      <c r="E488" s="19" t="s">
        <v>52</v>
      </c>
      <c r="F488" s="19" t="s">
        <v>52</v>
      </c>
      <c r="G488">
        <v>5.5</v>
      </c>
      <c r="H488">
        <v>5</v>
      </c>
      <c r="I488">
        <v>9</v>
      </c>
      <c r="J488">
        <v>0</v>
      </c>
      <c r="K488">
        <v>78</v>
      </c>
      <c r="L488">
        <v>1</v>
      </c>
      <c r="M488" s="17" t="s">
        <v>78</v>
      </c>
      <c r="N488" t="s">
        <v>78</v>
      </c>
      <c r="O488" s="17">
        <v>42422</v>
      </c>
      <c r="Q488">
        <f t="shared" si="4"/>
        <v>107.99224746714914</v>
      </c>
    </row>
    <row r="489" spans="1:22" ht="15" customHeight="1">
      <c r="A489">
        <v>43</v>
      </c>
      <c r="B489" t="s">
        <v>76</v>
      </c>
      <c r="C489" t="s">
        <v>47</v>
      </c>
      <c r="D489">
        <v>6</v>
      </c>
      <c r="E489" s="19" t="s">
        <v>52</v>
      </c>
      <c r="F489" s="19" t="s">
        <v>52</v>
      </c>
      <c r="G489">
        <v>6.3</v>
      </c>
      <c r="H489">
        <v>5.3</v>
      </c>
      <c r="I489">
        <v>10</v>
      </c>
      <c r="J489">
        <v>0</v>
      </c>
      <c r="K489">
        <v>75</v>
      </c>
      <c r="L489">
        <v>1</v>
      </c>
      <c r="M489" s="17" t="s">
        <v>78</v>
      </c>
      <c r="N489" t="s">
        <v>78</v>
      </c>
      <c r="O489" s="17">
        <v>42436</v>
      </c>
      <c r="Q489">
        <f t="shared" si="4"/>
        <v>138.98955678195622</v>
      </c>
    </row>
    <row r="490" spans="1:22" ht="15" customHeight="1">
      <c r="A490">
        <v>43</v>
      </c>
      <c r="B490" t="s">
        <v>76</v>
      </c>
      <c r="C490" t="s">
        <v>47</v>
      </c>
      <c r="D490">
        <v>6</v>
      </c>
      <c r="E490" s="19" t="s">
        <v>52</v>
      </c>
      <c r="F490" s="19" t="s">
        <v>52</v>
      </c>
      <c r="G490">
        <v>7.9</v>
      </c>
      <c r="H490">
        <v>7.7</v>
      </c>
      <c r="I490">
        <v>19</v>
      </c>
      <c r="J490">
        <v>0</v>
      </c>
      <c r="K490">
        <v>80</v>
      </c>
      <c r="L490">
        <v>1</v>
      </c>
      <c r="M490" s="17" t="s">
        <v>78</v>
      </c>
      <c r="N490" t="s">
        <v>78</v>
      </c>
      <c r="O490" s="17">
        <v>42450</v>
      </c>
      <c r="Q490">
        <f t="shared" si="4"/>
        <v>367.87343115189424</v>
      </c>
    </row>
    <row r="491" spans="1:22" ht="15" customHeight="1">
      <c r="A491">
        <v>43</v>
      </c>
      <c r="B491" t="s">
        <v>76</v>
      </c>
      <c r="C491" t="s">
        <v>47</v>
      </c>
      <c r="D491">
        <v>6</v>
      </c>
      <c r="E491" s="19" t="s">
        <v>52</v>
      </c>
      <c r="F491" s="19" t="s">
        <v>52</v>
      </c>
      <c r="G491">
        <v>9</v>
      </c>
      <c r="H491">
        <v>6.2</v>
      </c>
      <c r="I491">
        <v>15</v>
      </c>
      <c r="J491">
        <v>0</v>
      </c>
      <c r="K491">
        <v>97</v>
      </c>
      <c r="L491">
        <v>1</v>
      </c>
      <c r="M491" s="17" t="s">
        <v>78</v>
      </c>
      <c r="N491" t="s">
        <v>78</v>
      </c>
      <c r="O491" s="17">
        <v>42464</v>
      </c>
      <c r="Q491">
        <f t="shared" si="4"/>
        <v>271.71634860898121</v>
      </c>
    </row>
    <row r="492" spans="1:22" ht="15" customHeight="1">
      <c r="A492">
        <v>43</v>
      </c>
      <c r="B492" t="s">
        <v>76</v>
      </c>
      <c r="C492" t="s">
        <v>47</v>
      </c>
      <c r="D492">
        <v>6</v>
      </c>
      <c r="E492" s="19" t="s">
        <v>52</v>
      </c>
      <c r="F492" s="19" t="s">
        <v>52</v>
      </c>
      <c r="G492" t="s">
        <v>56</v>
      </c>
      <c r="H492" t="s">
        <v>56</v>
      </c>
      <c r="I492" t="s">
        <v>56</v>
      </c>
      <c r="J492" t="s">
        <v>56</v>
      </c>
      <c r="K492">
        <v>30</v>
      </c>
      <c r="L492">
        <v>1</v>
      </c>
      <c r="M492" s="17" t="s">
        <v>78</v>
      </c>
      <c r="N492" t="s">
        <v>82</v>
      </c>
      <c r="O492" s="17">
        <v>42480</v>
      </c>
      <c r="P492" t="s">
        <v>121</v>
      </c>
      <c r="Q492" t="e">
        <f t="shared" si="4"/>
        <v>#VALUE!</v>
      </c>
    </row>
    <row r="493" spans="1:22" ht="15" customHeight="1">
      <c r="A493">
        <v>44</v>
      </c>
      <c r="B493" t="s">
        <v>76</v>
      </c>
      <c r="C493" t="s">
        <v>46</v>
      </c>
      <c r="D493">
        <v>5</v>
      </c>
      <c r="E493" t="s">
        <v>52</v>
      </c>
      <c r="F493" t="s">
        <v>52</v>
      </c>
      <c r="G493">
        <v>0.25</v>
      </c>
      <c r="H493">
        <v>1</v>
      </c>
      <c r="I493">
        <v>0</v>
      </c>
      <c r="J493">
        <v>0</v>
      </c>
      <c r="K493">
        <v>1</v>
      </c>
      <c r="L493">
        <v>1</v>
      </c>
      <c r="M493" s="17" t="s">
        <v>82</v>
      </c>
      <c r="N493" t="s">
        <v>78</v>
      </c>
      <c r="O493" s="17">
        <v>42382</v>
      </c>
      <c r="Q493">
        <f t="shared" si="4"/>
        <v>0.19634954084936207</v>
      </c>
      <c r="R493">
        <f>(Q498-Q493)/(O498-O493)</f>
        <v>0.21367450033607049</v>
      </c>
      <c r="S493">
        <f>(I498-I493)/(O498-O493)</f>
        <v>8.8235294117647065E-2</v>
      </c>
      <c r="T493">
        <f>MAX(K493:K499)</f>
        <v>42</v>
      </c>
      <c r="U493">
        <f>AVERAGE(K493:K499)</f>
        <v>21.428571428571427</v>
      </c>
      <c r="V493">
        <f>MAX(I493:I499)</f>
        <v>6</v>
      </c>
    </row>
    <row r="494" spans="1:22" ht="15" customHeight="1">
      <c r="A494">
        <v>44</v>
      </c>
      <c r="B494" t="s">
        <v>76</v>
      </c>
      <c r="C494" t="s">
        <v>46</v>
      </c>
      <c r="D494">
        <v>5</v>
      </c>
      <c r="E494" s="19" t="s">
        <v>52</v>
      </c>
      <c r="F494" s="19" t="s">
        <v>52</v>
      </c>
      <c r="G494">
        <v>1</v>
      </c>
      <c r="H494">
        <v>1</v>
      </c>
      <c r="I494">
        <v>0</v>
      </c>
      <c r="J494">
        <v>0</v>
      </c>
      <c r="K494">
        <v>3</v>
      </c>
      <c r="L494">
        <v>1</v>
      </c>
      <c r="M494" s="17" t="s">
        <v>78</v>
      </c>
      <c r="N494" t="s">
        <v>78</v>
      </c>
      <c r="O494" s="17">
        <v>42394</v>
      </c>
      <c r="Q494">
        <f t="shared" si="4"/>
        <v>0.78539816339744828</v>
      </c>
    </row>
    <row r="495" spans="1:22" ht="15" hidden="1" customHeight="1">
      <c r="A495">
        <v>44</v>
      </c>
      <c r="B495" t="s">
        <v>76</v>
      </c>
      <c r="C495" t="s">
        <v>46</v>
      </c>
      <c r="D495">
        <v>5</v>
      </c>
      <c r="E495" s="19" t="s">
        <v>52</v>
      </c>
      <c r="F495" s="19" t="s">
        <v>52</v>
      </c>
      <c r="G495">
        <v>1</v>
      </c>
      <c r="H495">
        <v>1</v>
      </c>
      <c r="I495">
        <v>2</v>
      </c>
      <c r="J495">
        <v>0</v>
      </c>
      <c r="K495">
        <v>10</v>
      </c>
      <c r="L495">
        <v>2</v>
      </c>
      <c r="M495" s="17" t="s">
        <v>78</v>
      </c>
      <c r="N495" t="s">
        <v>78</v>
      </c>
      <c r="O495" s="17">
        <v>42408</v>
      </c>
      <c r="Q495">
        <f t="shared" si="4"/>
        <v>0.78539816339744828</v>
      </c>
    </row>
    <row r="496" spans="1:22" ht="15" customHeight="1">
      <c r="A496">
        <v>44</v>
      </c>
      <c r="B496" t="s">
        <v>76</v>
      </c>
      <c r="C496" t="s">
        <v>46</v>
      </c>
      <c r="D496">
        <v>5</v>
      </c>
      <c r="E496" s="19" t="s">
        <v>52</v>
      </c>
      <c r="F496" s="19" t="s">
        <v>52</v>
      </c>
      <c r="G496">
        <v>2.5</v>
      </c>
      <c r="H496">
        <v>1</v>
      </c>
      <c r="I496">
        <v>2</v>
      </c>
      <c r="J496">
        <v>0</v>
      </c>
      <c r="K496">
        <v>14</v>
      </c>
      <c r="L496">
        <v>1</v>
      </c>
      <c r="M496" s="17" t="s">
        <v>78</v>
      </c>
      <c r="N496" t="s">
        <v>78</v>
      </c>
      <c r="O496" s="17">
        <v>42422</v>
      </c>
      <c r="Q496">
        <f t="shared" si="4"/>
        <v>1.9634954084936207</v>
      </c>
    </row>
    <row r="497" spans="1:22" ht="15" customHeight="1">
      <c r="A497">
        <v>44</v>
      </c>
      <c r="B497" t="s">
        <v>76</v>
      </c>
      <c r="C497" t="s">
        <v>46</v>
      </c>
      <c r="D497">
        <v>5</v>
      </c>
      <c r="E497" s="19" t="s">
        <v>52</v>
      </c>
      <c r="F497" s="19" t="s">
        <v>52</v>
      </c>
      <c r="G497">
        <v>1.6</v>
      </c>
      <c r="H497">
        <v>2</v>
      </c>
      <c r="I497">
        <v>3</v>
      </c>
      <c r="J497">
        <v>0</v>
      </c>
      <c r="K497">
        <v>40</v>
      </c>
      <c r="L497">
        <v>1</v>
      </c>
      <c r="M497" s="17" t="s">
        <v>78</v>
      </c>
      <c r="N497" t="s">
        <v>78</v>
      </c>
      <c r="O497" s="17">
        <v>42436</v>
      </c>
      <c r="Q497">
        <f t="shared" si="4"/>
        <v>5.026548245743669</v>
      </c>
    </row>
    <row r="498" spans="1:22" ht="15" customHeight="1">
      <c r="A498">
        <v>44</v>
      </c>
      <c r="B498" t="s">
        <v>76</v>
      </c>
      <c r="C498" t="s">
        <v>46</v>
      </c>
      <c r="D498">
        <v>5</v>
      </c>
      <c r="E498" s="19" t="s">
        <v>52</v>
      </c>
      <c r="F498" s="19" t="s">
        <v>52</v>
      </c>
      <c r="G498">
        <v>3</v>
      </c>
      <c r="H498">
        <v>2.5</v>
      </c>
      <c r="I498">
        <v>6</v>
      </c>
      <c r="J498">
        <v>0</v>
      </c>
      <c r="K498">
        <v>40</v>
      </c>
      <c r="L498">
        <v>1</v>
      </c>
      <c r="M498" s="17" t="s">
        <v>78</v>
      </c>
      <c r="N498" t="s">
        <v>78</v>
      </c>
      <c r="O498" s="17">
        <v>42450</v>
      </c>
      <c r="Q498">
        <f t="shared" si="4"/>
        <v>14.726215563702155</v>
      </c>
    </row>
    <row r="499" spans="1:22" ht="15" customHeight="1">
      <c r="A499">
        <v>44</v>
      </c>
      <c r="B499" t="s">
        <v>76</v>
      </c>
      <c r="C499" t="s">
        <v>46</v>
      </c>
      <c r="D499">
        <v>5</v>
      </c>
      <c r="E499" s="19" t="s">
        <v>52</v>
      </c>
      <c r="F499" s="19" t="s">
        <v>52</v>
      </c>
      <c r="G499" t="s">
        <v>56</v>
      </c>
      <c r="H499" t="s">
        <v>56</v>
      </c>
      <c r="I499" t="s">
        <v>56</v>
      </c>
      <c r="J499" t="s">
        <v>56</v>
      </c>
      <c r="K499">
        <v>42</v>
      </c>
      <c r="L499">
        <v>1</v>
      </c>
      <c r="M499" s="17" t="s">
        <v>78</v>
      </c>
      <c r="N499" t="s">
        <v>82</v>
      </c>
      <c r="O499" s="17">
        <v>42464</v>
      </c>
      <c r="P499" t="s">
        <v>115</v>
      </c>
      <c r="Q499" t="e">
        <f t="shared" si="4"/>
        <v>#VALUE!</v>
      </c>
    </row>
    <row r="500" spans="1:22" ht="15" customHeight="1">
      <c r="A500">
        <v>45</v>
      </c>
      <c r="B500" t="s">
        <v>76</v>
      </c>
      <c r="C500" t="s">
        <v>47</v>
      </c>
      <c r="D500">
        <v>5</v>
      </c>
      <c r="E500" t="s">
        <v>52</v>
      </c>
      <c r="F500" t="s">
        <v>52</v>
      </c>
      <c r="G500">
        <v>0.5</v>
      </c>
      <c r="H500">
        <v>1</v>
      </c>
      <c r="I500">
        <v>0</v>
      </c>
      <c r="J500">
        <v>0</v>
      </c>
      <c r="K500">
        <v>3</v>
      </c>
      <c r="L500">
        <v>1</v>
      </c>
      <c r="M500" s="17" t="s">
        <v>82</v>
      </c>
      <c r="N500" t="s">
        <v>78</v>
      </c>
      <c r="O500" s="17">
        <v>42382</v>
      </c>
      <c r="Q500">
        <f t="shared" si="4"/>
        <v>0.39269908169872414</v>
      </c>
      <c r="R500">
        <f>(Q506-Q500)/(O506-O500)</f>
        <v>4.1908462877832529</v>
      </c>
      <c r="S500">
        <f>(I506-I500)/(O506-O500)</f>
        <v>0.21951219512195122</v>
      </c>
      <c r="T500">
        <f>MAX(K500:K507)</f>
        <v>64</v>
      </c>
      <c r="U500">
        <f>AVERAGE(K500:K507)</f>
        <v>34.625</v>
      </c>
      <c r="V500">
        <f>MAX(I500:I507)</f>
        <v>23</v>
      </c>
    </row>
    <row r="501" spans="1:22" ht="15" customHeight="1">
      <c r="A501">
        <v>45</v>
      </c>
      <c r="B501" t="s">
        <v>76</v>
      </c>
      <c r="C501" t="s">
        <v>47</v>
      </c>
      <c r="D501">
        <v>5</v>
      </c>
      <c r="E501" s="19" t="s">
        <v>52</v>
      </c>
      <c r="F501" s="19" t="s">
        <v>52</v>
      </c>
      <c r="G501">
        <v>2</v>
      </c>
      <c r="H501">
        <v>3</v>
      </c>
      <c r="I501">
        <v>2</v>
      </c>
      <c r="J501">
        <v>0</v>
      </c>
      <c r="K501">
        <v>10</v>
      </c>
      <c r="L501">
        <v>1</v>
      </c>
      <c r="M501" s="17" t="s">
        <v>78</v>
      </c>
      <c r="N501" t="s">
        <v>78</v>
      </c>
      <c r="O501" s="17">
        <v>42394</v>
      </c>
      <c r="Q501">
        <f t="shared" si="4"/>
        <v>14.137166941154069</v>
      </c>
    </row>
    <row r="502" spans="1:22" ht="15" hidden="1" customHeight="1">
      <c r="A502">
        <v>45</v>
      </c>
      <c r="B502" t="s">
        <v>76</v>
      </c>
      <c r="C502" t="s">
        <v>47</v>
      </c>
      <c r="D502">
        <v>5</v>
      </c>
      <c r="E502" s="19" t="s">
        <v>52</v>
      </c>
      <c r="F502" s="19" t="s">
        <v>52</v>
      </c>
      <c r="G502">
        <v>2.5</v>
      </c>
      <c r="H502">
        <v>5</v>
      </c>
      <c r="I502">
        <v>4</v>
      </c>
      <c r="J502">
        <v>0</v>
      </c>
      <c r="K502">
        <v>40</v>
      </c>
      <c r="L502">
        <v>2</v>
      </c>
      <c r="M502" s="17" t="s">
        <v>78</v>
      </c>
      <c r="N502" t="s">
        <v>78</v>
      </c>
      <c r="O502" s="17">
        <v>42408</v>
      </c>
      <c r="Q502">
        <f t="shared" si="4"/>
        <v>49.087385212340514</v>
      </c>
    </row>
    <row r="503" spans="1:22" ht="15" customHeight="1">
      <c r="A503">
        <v>45</v>
      </c>
      <c r="B503" t="s">
        <v>76</v>
      </c>
      <c r="C503" t="s">
        <v>47</v>
      </c>
      <c r="D503">
        <v>5</v>
      </c>
      <c r="E503" s="19" t="s">
        <v>52</v>
      </c>
      <c r="F503" s="19" t="s">
        <v>52</v>
      </c>
      <c r="G503">
        <v>3.5</v>
      </c>
      <c r="H503">
        <v>5.6</v>
      </c>
      <c r="I503">
        <v>7</v>
      </c>
      <c r="J503">
        <v>0</v>
      </c>
      <c r="K503">
        <v>35</v>
      </c>
      <c r="L503">
        <v>1</v>
      </c>
      <c r="M503" s="17" t="s">
        <v>78</v>
      </c>
      <c r="N503" t="s">
        <v>78</v>
      </c>
      <c r="O503" s="17">
        <v>42422</v>
      </c>
      <c r="Q503">
        <f t="shared" si="4"/>
        <v>86.205302414503919</v>
      </c>
    </row>
    <row r="504" spans="1:22" ht="15" customHeight="1">
      <c r="A504">
        <v>45</v>
      </c>
      <c r="B504" t="s">
        <v>76</v>
      </c>
      <c r="C504" t="s">
        <v>47</v>
      </c>
      <c r="D504">
        <v>5</v>
      </c>
      <c r="E504" s="19" t="s">
        <v>52</v>
      </c>
      <c r="F504" s="19" t="s">
        <v>52</v>
      </c>
      <c r="G504">
        <v>3.3</v>
      </c>
      <c r="H504">
        <v>6</v>
      </c>
      <c r="I504">
        <v>10</v>
      </c>
      <c r="J504">
        <v>0</v>
      </c>
      <c r="K504">
        <v>64</v>
      </c>
      <c r="L504">
        <v>1</v>
      </c>
      <c r="M504" s="17" t="s">
        <v>78</v>
      </c>
      <c r="N504" t="s">
        <v>78</v>
      </c>
      <c r="O504" s="17">
        <v>42436</v>
      </c>
      <c r="Q504">
        <f t="shared" si="4"/>
        <v>93.305301811616857</v>
      </c>
    </row>
    <row r="505" spans="1:22" ht="15" customHeight="1">
      <c r="A505">
        <v>45</v>
      </c>
      <c r="B505" t="s">
        <v>76</v>
      </c>
      <c r="C505" t="s">
        <v>47</v>
      </c>
      <c r="D505">
        <v>5</v>
      </c>
      <c r="E505" s="19" t="s">
        <v>52</v>
      </c>
      <c r="F505" s="19" t="s">
        <v>52</v>
      </c>
      <c r="G505">
        <v>7</v>
      </c>
      <c r="H505">
        <v>7.9</v>
      </c>
      <c r="I505">
        <v>23</v>
      </c>
      <c r="J505">
        <v>1</v>
      </c>
      <c r="K505">
        <v>55</v>
      </c>
      <c r="L505">
        <v>1</v>
      </c>
      <c r="M505" s="17" t="s">
        <v>78</v>
      </c>
      <c r="N505" t="s">
        <v>78</v>
      </c>
      <c r="O505" s="17">
        <v>42450</v>
      </c>
      <c r="Q505">
        <f t="shared" si="4"/>
        <v>343.11689564344323</v>
      </c>
    </row>
    <row r="506" spans="1:22" ht="15" customHeight="1">
      <c r="A506">
        <v>45</v>
      </c>
      <c r="B506" t="s">
        <v>76</v>
      </c>
      <c r="C506" t="s">
        <v>47</v>
      </c>
      <c r="D506">
        <v>5</v>
      </c>
      <c r="E506" s="19" t="s">
        <v>52</v>
      </c>
      <c r="F506" s="19" t="s">
        <v>52</v>
      </c>
      <c r="G506">
        <v>7.2</v>
      </c>
      <c r="H506">
        <v>7.8</v>
      </c>
      <c r="I506">
        <v>18</v>
      </c>
      <c r="J506">
        <v>0</v>
      </c>
      <c r="K506">
        <v>50</v>
      </c>
      <c r="L506">
        <v>1</v>
      </c>
      <c r="M506" s="17" t="s">
        <v>78</v>
      </c>
      <c r="N506" t="s">
        <v>78</v>
      </c>
      <c r="O506" s="17">
        <v>42464</v>
      </c>
      <c r="Q506">
        <f t="shared" si="4"/>
        <v>344.04209467992541</v>
      </c>
    </row>
    <row r="507" spans="1:22" ht="15" customHeight="1">
      <c r="A507">
        <v>45</v>
      </c>
      <c r="B507" t="s">
        <v>76</v>
      </c>
      <c r="C507" t="s">
        <v>47</v>
      </c>
      <c r="D507">
        <v>5</v>
      </c>
      <c r="E507" s="19" t="s">
        <v>52</v>
      </c>
      <c r="F507" s="19" t="s">
        <v>52</v>
      </c>
      <c r="G507" t="s">
        <v>56</v>
      </c>
      <c r="H507" t="s">
        <v>56</v>
      </c>
      <c r="I507" t="s">
        <v>56</v>
      </c>
      <c r="J507" t="s">
        <v>56</v>
      </c>
      <c r="K507">
        <v>20</v>
      </c>
      <c r="L507">
        <v>1</v>
      </c>
      <c r="M507" s="17" t="s">
        <v>78</v>
      </c>
      <c r="N507" t="s">
        <v>82</v>
      </c>
      <c r="O507" s="17">
        <v>42480</v>
      </c>
      <c r="P507" t="s">
        <v>139</v>
      </c>
      <c r="Q507" t="e">
        <f t="shared" si="4"/>
        <v>#VALUE!</v>
      </c>
    </row>
    <row r="508" spans="1:22" ht="15" customHeight="1">
      <c r="A508">
        <v>46</v>
      </c>
      <c r="B508" t="s">
        <v>76</v>
      </c>
      <c r="C508" t="s">
        <v>47</v>
      </c>
      <c r="D508">
        <v>5</v>
      </c>
      <c r="E508" t="s">
        <v>52</v>
      </c>
      <c r="F508" t="s">
        <v>52</v>
      </c>
      <c r="G508">
        <v>1</v>
      </c>
      <c r="H508">
        <v>1.5</v>
      </c>
      <c r="I508">
        <v>1</v>
      </c>
      <c r="J508">
        <v>0</v>
      </c>
      <c r="K508">
        <v>3</v>
      </c>
      <c r="L508">
        <v>1</v>
      </c>
      <c r="M508" s="17" t="s">
        <v>82</v>
      </c>
      <c r="N508" t="s">
        <v>78</v>
      </c>
      <c r="O508" s="17">
        <v>42382</v>
      </c>
      <c r="Q508">
        <f t="shared" si="4"/>
        <v>1.7671458676442586</v>
      </c>
      <c r="R508">
        <f>(Q510-Q508)/(O510-O508)</f>
        <v>-2.2655716251849471E-2</v>
      </c>
      <c r="S508">
        <f>(I510-I508)/(O510-O508)</f>
        <v>3.8461538461538464E-2</v>
      </c>
      <c r="T508">
        <f>MAX(K508:K511)</f>
        <v>40</v>
      </c>
      <c r="U508">
        <f>AVERAGE(K508:K511)</f>
        <v>22</v>
      </c>
      <c r="V508">
        <f>MAX(I508:I511)</f>
        <v>2</v>
      </c>
    </row>
    <row r="509" spans="1:22" ht="15" customHeight="1">
      <c r="A509">
        <v>46</v>
      </c>
      <c r="B509" t="s">
        <v>76</v>
      </c>
      <c r="C509" t="s">
        <v>47</v>
      </c>
      <c r="D509">
        <v>5</v>
      </c>
      <c r="E509" s="19" t="s">
        <v>52</v>
      </c>
      <c r="F509" s="19" t="s">
        <v>52</v>
      </c>
      <c r="G509">
        <v>1</v>
      </c>
      <c r="H509">
        <v>1.5</v>
      </c>
      <c r="I509">
        <v>2</v>
      </c>
      <c r="J509">
        <v>0</v>
      </c>
      <c r="K509">
        <v>10</v>
      </c>
      <c r="L509">
        <v>1</v>
      </c>
      <c r="M509" s="17" t="s">
        <v>78</v>
      </c>
      <c r="N509" t="s">
        <v>78</v>
      </c>
      <c r="O509" s="17">
        <v>42394</v>
      </c>
      <c r="Q509">
        <f t="shared" si="4"/>
        <v>1.7671458676442586</v>
      </c>
    </row>
    <row r="510" spans="1:22" ht="15" hidden="1" customHeight="1">
      <c r="A510">
        <v>46</v>
      </c>
      <c r="B510" t="s">
        <v>76</v>
      </c>
      <c r="C510" t="s">
        <v>47</v>
      </c>
      <c r="D510">
        <v>5</v>
      </c>
      <c r="E510" s="19" t="s">
        <v>52</v>
      </c>
      <c r="F510" s="19" t="s">
        <v>52</v>
      </c>
      <c r="G510">
        <v>1.5</v>
      </c>
      <c r="H510">
        <v>1</v>
      </c>
      <c r="I510">
        <v>2</v>
      </c>
      <c r="J510">
        <v>0</v>
      </c>
      <c r="K510">
        <v>40</v>
      </c>
      <c r="L510">
        <v>2</v>
      </c>
      <c r="M510" s="17" t="s">
        <v>78</v>
      </c>
      <c r="N510" t="s">
        <v>78</v>
      </c>
      <c r="O510" s="17">
        <v>42408</v>
      </c>
      <c r="Q510">
        <f t="shared" si="4"/>
        <v>1.1780972450961724</v>
      </c>
    </row>
    <row r="511" spans="1:22" ht="15" customHeight="1">
      <c r="A511">
        <v>46</v>
      </c>
      <c r="B511" t="s">
        <v>76</v>
      </c>
      <c r="C511" t="s">
        <v>47</v>
      </c>
      <c r="D511">
        <v>5</v>
      </c>
      <c r="E511" s="19" t="s">
        <v>52</v>
      </c>
      <c r="F511" s="19" t="s">
        <v>52</v>
      </c>
      <c r="G511" t="s">
        <v>56</v>
      </c>
      <c r="H511" t="s">
        <v>56</v>
      </c>
      <c r="I511" t="s">
        <v>56</v>
      </c>
      <c r="J511" t="s">
        <v>56</v>
      </c>
      <c r="K511">
        <v>35</v>
      </c>
      <c r="L511">
        <v>1</v>
      </c>
      <c r="M511" s="17" t="s">
        <v>78</v>
      </c>
      <c r="N511" t="s">
        <v>82</v>
      </c>
      <c r="O511" s="17">
        <v>42422</v>
      </c>
      <c r="P511" t="s">
        <v>115</v>
      </c>
      <c r="Q511" t="e">
        <f t="shared" si="4"/>
        <v>#VALUE!</v>
      </c>
    </row>
    <row r="512" spans="1:22" ht="15" customHeight="1">
      <c r="A512">
        <v>47</v>
      </c>
      <c r="B512" t="s">
        <v>76</v>
      </c>
      <c r="C512" t="s">
        <v>47</v>
      </c>
      <c r="D512">
        <v>5</v>
      </c>
      <c r="E512" t="s">
        <v>52</v>
      </c>
      <c r="F512" t="s">
        <v>52</v>
      </c>
      <c r="G512">
        <v>0.25</v>
      </c>
      <c r="H512">
        <v>1</v>
      </c>
      <c r="I512">
        <v>0</v>
      </c>
      <c r="J512">
        <v>0</v>
      </c>
      <c r="K512">
        <v>3</v>
      </c>
      <c r="L512">
        <v>1</v>
      </c>
      <c r="M512" s="17" t="s">
        <v>82</v>
      </c>
      <c r="N512" t="s">
        <v>78</v>
      </c>
      <c r="O512" s="17">
        <v>42382</v>
      </c>
      <c r="Q512">
        <f t="shared" si="4"/>
        <v>0.19634954084936207</v>
      </c>
      <c r="R512">
        <f>(Q518-Q512)/(O518-O512)</f>
        <v>0.28249431013712617</v>
      </c>
      <c r="S512">
        <f>(I518-I512)/(O518-O512)</f>
        <v>9.7560975609756101E-2</v>
      </c>
      <c r="T512">
        <f>MAX(K512:K519)</f>
        <v>64</v>
      </c>
      <c r="U512">
        <f>AVERAGE(K512:K519)</f>
        <v>34.625</v>
      </c>
      <c r="V512">
        <f>MAX(I512:I519)</f>
        <v>10</v>
      </c>
    </row>
    <row r="513" spans="1:22" ht="15" customHeight="1">
      <c r="A513">
        <v>47</v>
      </c>
      <c r="B513" t="s">
        <v>76</v>
      </c>
      <c r="C513" t="s">
        <v>47</v>
      </c>
      <c r="D513">
        <v>5</v>
      </c>
      <c r="E513" s="19" t="s">
        <v>52</v>
      </c>
      <c r="F513" s="19" t="s">
        <v>52</v>
      </c>
      <c r="G513">
        <v>1</v>
      </c>
      <c r="H513">
        <v>1</v>
      </c>
      <c r="I513">
        <v>2</v>
      </c>
      <c r="J513">
        <v>0</v>
      </c>
      <c r="K513">
        <v>10</v>
      </c>
      <c r="L513">
        <v>1</v>
      </c>
      <c r="M513" s="17" t="s">
        <v>78</v>
      </c>
      <c r="N513" t="s">
        <v>78</v>
      </c>
      <c r="O513" s="17">
        <v>42394</v>
      </c>
      <c r="Q513">
        <f t="shared" si="4"/>
        <v>0.78539816339744828</v>
      </c>
    </row>
    <row r="514" spans="1:22" ht="15" hidden="1" customHeight="1">
      <c r="A514">
        <v>47</v>
      </c>
      <c r="B514" t="s">
        <v>76</v>
      </c>
      <c r="C514" t="s">
        <v>47</v>
      </c>
      <c r="D514">
        <v>5</v>
      </c>
      <c r="E514" s="19" t="s">
        <v>52</v>
      </c>
      <c r="F514" s="19" t="s">
        <v>52</v>
      </c>
      <c r="G514">
        <v>1</v>
      </c>
      <c r="H514">
        <v>1</v>
      </c>
      <c r="I514">
        <v>3</v>
      </c>
      <c r="J514">
        <v>0</v>
      </c>
      <c r="K514">
        <v>40</v>
      </c>
      <c r="L514">
        <v>2</v>
      </c>
      <c r="M514" s="17" t="s">
        <v>78</v>
      </c>
      <c r="N514" t="s">
        <v>78</v>
      </c>
      <c r="O514" s="17">
        <v>42408</v>
      </c>
      <c r="Q514">
        <f t="shared" si="4"/>
        <v>0.78539816339744828</v>
      </c>
    </row>
    <row r="515" spans="1:22" ht="15" customHeight="1">
      <c r="A515">
        <v>47</v>
      </c>
      <c r="B515" t="s">
        <v>76</v>
      </c>
      <c r="C515" t="s">
        <v>47</v>
      </c>
      <c r="D515">
        <v>5</v>
      </c>
      <c r="E515" s="19" t="s">
        <v>52</v>
      </c>
      <c r="F515" s="19" t="s">
        <v>52</v>
      </c>
      <c r="G515">
        <v>2.2000000000000002</v>
      </c>
      <c r="H515">
        <v>2.6</v>
      </c>
      <c r="I515">
        <v>5</v>
      </c>
      <c r="J515">
        <v>0</v>
      </c>
      <c r="K515">
        <v>35</v>
      </c>
      <c r="L515">
        <v>1</v>
      </c>
      <c r="M515" s="17" t="s">
        <v>78</v>
      </c>
      <c r="N515" t="s">
        <v>78</v>
      </c>
      <c r="O515" s="17">
        <v>42422</v>
      </c>
      <c r="Q515">
        <f t="shared" si="4"/>
        <v>11.680441486046854</v>
      </c>
    </row>
    <row r="516" spans="1:22" ht="15" customHeight="1">
      <c r="A516">
        <v>47</v>
      </c>
      <c r="B516" t="s">
        <v>76</v>
      </c>
      <c r="C516" t="s">
        <v>47</v>
      </c>
      <c r="D516">
        <v>5</v>
      </c>
      <c r="E516" s="19" t="s">
        <v>52</v>
      </c>
      <c r="F516" s="19" t="s">
        <v>52</v>
      </c>
      <c r="G516">
        <v>2</v>
      </c>
      <c r="H516">
        <v>3</v>
      </c>
      <c r="I516">
        <v>5</v>
      </c>
      <c r="J516">
        <v>0</v>
      </c>
      <c r="K516">
        <v>64</v>
      </c>
      <c r="L516">
        <v>1</v>
      </c>
      <c r="M516" s="17" t="s">
        <v>78</v>
      </c>
      <c r="N516" t="s">
        <v>78</v>
      </c>
      <c r="O516" s="17">
        <v>42436</v>
      </c>
      <c r="Q516">
        <f t="shared" si="4"/>
        <v>14.137166941154069</v>
      </c>
    </row>
    <row r="517" spans="1:22" ht="15" customHeight="1">
      <c r="A517">
        <v>47</v>
      </c>
      <c r="B517" t="s">
        <v>76</v>
      </c>
      <c r="C517" t="s">
        <v>47</v>
      </c>
      <c r="D517">
        <v>5</v>
      </c>
      <c r="E517" s="19" t="s">
        <v>52</v>
      </c>
      <c r="F517" s="19" t="s">
        <v>52</v>
      </c>
      <c r="G517">
        <v>4.5</v>
      </c>
      <c r="H517">
        <v>4.7</v>
      </c>
      <c r="I517">
        <v>10</v>
      </c>
      <c r="J517">
        <v>0</v>
      </c>
      <c r="K517">
        <v>55</v>
      </c>
      <c r="L517">
        <v>1</v>
      </c>
      <c r="M517" s="17" t="s">
        <v>78</v>
      </c>
      <c r="N517" t="s">
        <v>78</v>
      </c>
      <c r="O517" s="17">
        <v>42450</v>
      </c>
      <c r="Q517">
        <f t="shared" si="4"/>
        <v>78.07250443252336</v>
      </c>
    </row>
    <row r="518" spans="1:22" ht="15" customHeight="1">
      <c r="A518">
        <v>47</v>
      </c>
      <c r="B518" t="s">
        <v>76</v>
      </c>
      <c r="C518" t="s">
        <v>47</v>
      </c>
      <c r="D518">
        <v>5</v>
      </c>
      <c r="E518" s="19" t="s">
        <v>52</v>
      </c>
      <c r="F518" s="19" t="s">
        <v>52</v>
      </c>
      <c r="G518">
        <v>4.4000000000000004</v>
      </c>
      <c r="H518">
        <v>2.6</v>
      </c>
      <c r="I518">
        <v>8</v>
      </c>
      <c r="J518">
        <v>0</v>
      </c>
      <c r="K518">
        <v>50</v>
      </c>
      <c r="L518">
        <v>1</v>
      </c>
      <c r="M518" s="17" t="s">
        <v>78</v>
      </c>
      <c r="N518" t="s">
        <v>78</v>
      </c>
      <c r="O518" s="17">
        <v>42464</v>
      </c>
      <c r="Q518">
        <f t="shared" si="4"/>
        <v>23.360882972093709</v>
      </c>
    </row>
    <row r="519" spans="1:22" ht="15" customHeight="1">
      <c r="A519">
        <v>47</v>
      </c>
      <c r="B519" t="s">
        <v>76</v>
      </c>
      <c r="C519" t="s">
        <v>47</v>
      </c>
      <c r="D519">
        <v>5</v>
      </c>
      <c r="E519" s="19" t="s">
        <v>52</v>
      </c>
      <c r="F519" s="19" t="s">
        <v>52</v>
      </c>
      <c r="G519" t="s">
        <v>56</v>
      </c>
      <c r="H519" t="s">
        <v>56</v>
      </c>
      <c r="I519" t="s">
        <v>56</v>
      </c>
      <c r="J519" t="s">
        <v>56</v>
      </c>
      <c r="K519">
        <v>20</v>
      </c>
      <c r="L519">
        <v>1</v>
      </c>
      <c r="M519" s="17" t="s">
        <v>78</v>
      </c>
      <c r="N519" t="s">
        <v>82</v>
      </c>
      <c r="O519" s="17">
        <v>42480</v>
      </c>
      <c r="P519" t="s">
        <v>115</v>
      </c>
      <c r="Q519" t="e">
        <f t="shared" si="4"/>
        <v>#VALUE!</v>
      </c>
    </row>
    <row r="520" spans="1:22" ht="15" customHeight="1">
      <c r="A520">
        <v>48</v>
      </c>
      <c r="B520" t="s">
        <v>76</v>
      </c>
      <c r="C520" t="s">
        <v>47</v>
      </c>
      <c r="D520">
        <v>5</v>
      </c>
      <c r="E520" t="s">
        <v>52</v>
      </c>
      <c r="F520" t="s">
        <v>52</v>
      </c>
      <c r="G520">
        <v>0.5</v>
      </c>
      <c r="H520">
        <v>1</v>
      </c>
      <c r="I520">
        <v>0</v>
      </c>
      <c r="J520">
        <v>0</v>
      </c>
      <c r="K520">
        <v>3</v>
      </c>
      <c r="L520">
        <v>1</v>
      </c>
      <c r="M520" s="17" t="s">
        <v>82</v>
      </c>
      <c r="N520" t="s">
        <v>78</v>
      </c>
      <c r="O520" s="17">
        <v>42382</v>
      </c>
      <c r="Q520">
        <f t="shared" si="4"/>
        <v>0.39269908169872414</v>
      </c>
      <c r="R520">
        <f>(Q526-Q520)/(O526-O520)</f>
        <v>0.85340215071600789</v>
      </c>
      <c r="S520">
        <f>(I526-I520)/(O526-O520)</f>
        <v>9.7560975609756101E-2</v>
      </c>
      <c r="T520">
        <f>MAX(K520:K527)</f>
        <v>64</v>
      </c>
      <c r="U520">
        <f>AVERAGE(K520:K527)</f>
        <v>34.625</v>
      </c>
      <c r="V520">
        <f>MAX(I520:I527)</f>
        <v>9</v>
      </c>
    </row>
    <row r="521" spans="1:22" ht="15" customHeight="1">
      <c r="A521">
        <v>48</v>
      </c>
      <c r="B521" t="s">
        <v>76</v>
      </c>
      <c r="C521" t="s">
        <v>47</v>
      </c>
      <c r="D521">
        <v>5</v>
      </c>
      <c r="E521" s="19" t="s">
        <v>52</v>
      </c>
      <c r="F521" s="19" t="s">
        <v>52</v>
      </c>
      <c r="G521">
        <v>1.5</v>
      </c>
      <c r="H521">
        <v>2.5</v>
      </c>
      <c r="I521">
        <v>2</v>
      </c>
      <c r="J521">
        <v>0</v>
      </c>
      <c r="K521">
        <v>10</v>
      </c>
      <c r="L521">
        <v>1</v>
      </c>
      <c r="M521" s="17" t="s">
        <v>78</v>
      </c>
      <c r="N521" t="s">
        <v>78</v>
      </c>
      <c r="O521" s="17">
        <v>42394</v>
      </c>
      <c r="Q521">
        <f t="shared" si="4"/>
        <v>7.3631077818510775</v>
      </c>
    </row>
    <row r="522" spans="1:22" ht="15" hidden="1" customHeight="1">
      <c r="A522">
        <v>48</v>
      </c>
      <c r="B522" t="s">
        <v>76</v>
      </c>
      <c r="C522" t="s">
        <v>47</v>
      </c>
      <c r="D522">
        <v>5</v>
      </c>
      <c r="E522" s="19" t="s">
        <v>52</v>
      </c>
      <c r="F522" s="19" t="s">
        <v>52</v>
      </c>
      <c r="G522">
        <v>2</v>
      </c>
      <c r="H522">
        <v>2</v>
      </c>
      <c r="I522">
        <v>3</v>
      </c>
      <c r="J522">
        <v>0</v>
      </c>
      <c r="K522">
        <v>40</v>
      </c>
      <c r="L522">
        <v>2</v>
      </c>
      <c r="M522" s="17" t="s">
        <v>78</v>
      </c>
      <c r="N522" t="s">
        <v>78</v>
      </c>
      <c r="O522" s="17">
        <v>42408</v>
      </c>
      <c r="Q522">
        <f t="shared" si="4"/>
        <v>6.2831853071795862</v>
      </c>
    </row>
    <row r="523" spans="1:22" ht="15" customHeight="1">
      <c r="A523">
        <v>48</v>
      </c>
      <c r="B523" t="s">
        <v>76</v>
      </c>
      <c r="C523" t="s">
        <v>47</v>
      </c>
      <c r="D523">
        <v>5</v>
      </c>
      <c r="E523" s="19" t="s">
        <v>52</v>
      </c>
      <c r="F523" s="19" t="s">
        <v>52</v>
      </c>
      <c r="G523">
        <v>2.9</v>
      </c>
      <c r="H523">
        <v>3.3</v>
      </c>
      <c r="I523">
        <v>6</v>
      </c>
      <c r="J523">
        <v>1</v>
      </c>
      <c r="K523">
        <v>35</v>
      </c>
      <c r="L523">
        <v>1</v>
      </c>
      <c r="M523" s="17" t="s">
        <v>78</v>
      </c>
      <c r="N523" t="s">
        <v>78</v>
      </c>
      <c r="O523" s="17">
        <v>42422</v>
      </c>
      <c r="Q523">
        <f t="shared" si="4"/>
        <v>24.803659398254812</v>
      </c>
    </row>
    <row r="524" spans="1:22" ht="15" customHeight="1">
      <c r="A524">
        <v>48</v>
      </c>
      <c r="B524" t="s">
        <v>76</v>
      </c>
      <c r="C524" t="s">
        <v>47</v>
      </c>
      <c r="D524">
        <v>5</v>
      </c>
      <c r="E524" s="19" t="s">
        <v>52</v>
      </c>
      <c r="F524" s="19" t="s">
        <v>52</v>
      </c>
      <c r="G524">
        <v>2.2000000000000002</v>
      </c>
      <c r="H524">
        <v>4</v>
      </c>
      <c r="I524">
        <v>5</v>
      </c>
      <c r="J524">
        <v>0</v>
      </c>
      <c r="K524">
        <v>64</v>
      </c>
      <c r="L524">
        <v>1</v>
      </c>
      <c r="M524" s="17" t="s">
        <v>78</v>
      </c>
      <c r="N524" t="s">
        <v>78</v>
      </c>
      <c r="O524" s="17">
        <v>42436</v>
      </c>
      <c r="Q524">
        <f t="shared" si="4"/>
        <v>27.646015351590183</v>
      </c>
    </row>
    <row r="525" spans="1:22" ht="15" customHeight="1">
      <c r="A525">
        <v>48</v>
      </c>
      <c r="B525" t="s">
        <v>76</v>
      </c>
      <c r="C525" t="s">
        <v>47</v>
      </c>
      <c r="D525">
        <v>5</v>
      </c>
      <c r="E525" s="19" t="s">
        <v>52</v>
      </c>
      <c r="F525" s="19" t="s">
        <v>52</v>
      </c>
      <c r="G525">
        <v>5.0999999999999996</v>
      </c>
      <c r="H525">
        <v>5</v>
      </c>
      <c r="I525">
        <v>9</v>
      </c>
      <c r="J525">
        <v>0</v>
      </c>
      <c r="K525">
        <v>55</v>
      </c>
      <c r="L525">
        <v>1</v>
      </c>
      <c r="M525" s="17" t="s">
        <v>78</v>
      </c>
      <c r="N525" t="s">
        <v>78</v>
      </c>
      <c r="O525" s="17">
        <v>42450</v>
      </c>
      <c r="Q525">
        <f t="shared" si="4"/>
        <v>100.13826583317464</v>
      </c>
    </row>
    <row r="526" spans="1:22" ht="15" customHeight="1">
      <c r="A526">
        <v>48</v>
      </c>
      <c r="B526" t="s">
        <v>76</v>
      </c>
      <c r="C526" t="s">
        <v>47</v>
      </c>
      <c r="D526">
        <v>5</v>
      </c>
      <c r="E526" s="19" t="s">
        <v>52</v>
      </c>
      <c r="F526" s="19" t="s">
        <v>52</v>
      </c>
      <c r="G526">
        <v>5.6</v>
      </c>
      <c r="H526">
        <v>4</v>
      </c>
      <c r="I526">
        <v>8</v>
      </c>
      <c r="J526">
        <v>0</v>
      </c>
      <c r="K526">
        <v>50</v>
      </c>
      <c r="L526">
        <v>1</v>
      </c>
      <c r="M526" s="17" t="s">
        <v>78</v>
      </c>
      <c r="N526" t="s">
        <v>78</v>
      </c>
      <c r="O526" s="17">
        <v>42464</v>
      </c>
      <c r="Q526">
        <f t="shared" si="4"/>
        <v>70.371675440411366</v>
      </c>
    </row>
    <row r="527" spans="1:22" ht="15" customHeight="1">
      <c r="A527">
        <v>48</v>
      </c>
      <c r="B527" t="s">
        <v>76</v>
      </c>
      <c r="C527" t="s">
        <v>47</v>
      </c>
      <c r="D527">
        <v>5</v>
      </c>
      <c r="E527" s="19" t="s">
        <v>52</v>
      </c>
      <c r="F527" s="19" t="s">
        <v>52</v>
      </c>
      <c r="G527" t="s">
        <v>56</v>
      </c>
      <c r="H527" t="s">
        <v>56</v>
      </c>
      <c r="I527" t="s">
        <v>56</v>
      </c>
      <c r="J527" t="s">
        <v>56</v>
      </c>
      <c r="K527">
        <v>20</v>
      </c>
      <c r="L527">
        <v>1</v>
      </c>
      <c r="M527" s="17" t="s">
        <v>78</v>
      </c>
      <c r="N527" t="s">
        <v>82</v>
      </c>
      <c r="O527" s="17">
        <v>42480</v>
      </c>
      <c r="P527" t="s">
        <v>115</v>
      </c>
      <c r="Q527" t="e">
        <f t="shared" si="4"/>
        <v>#VALUE!</v>
      </c>
    </row>
    <row r="528" spans="1:22" ht="15" customHeight="1">
      <c r="A528">
        <v>49</v>
      </c>
      <c r="B528" t="s">
        <v>76</v>
      </c>
      <c r="C528" t="s">
        <v>47</v>
      </c>
      <c r="D528">
        <v>5</v>
      </c>
      <c r="E528" t="s">
        <v>52</v>
      </c>
      <c r="F528" t="s">
        <v>52</v>
      </c>
      <c r="G528">
        <v>0.5</v>
      </c>
      <c r="H528">
        <v>1</v>
      </c>
      <c r="I528">
        <v>0</v>
      </c>
      <c r="J528">
        <v>0</v>
      </c>
      <c r="K528">
        <v>3</v>
      </c>
      <c r="L528">
        <v>1</v>
      </c>
      <c r="M528" s="17" t="s">
        <v>82</v>
      </c>
      <c r="N528" t="s">
        <v>78</v>
      </c>
      <c r="O528" s="17">
        <v>42382</v>
      </c>
      <c r="Q528">
        <f t="shared" si="4"/>
        <v>0.39269908169872414</v>
      </c>
      <c r="R528">
        <f>(Q533-Q528)/(O533-O528)</f>
        <v>9.8174770424681035E-2</v>
      </c>
      <c r="S528">
        <f>(I533-I528)/(O533-O528)</f>
        <v>1.4705882352941176E-2</v>
      </c>
      <c r="T528">
        <f>MAX(K528:K534)</f>
        <v>64</v>
      </c>
      <c r="U528">
        <f>AVERAGE(K528:K534)</f>
        <v>36.714285714285715</v>
      </c>
      <c r="V528">
        <f>MAX(I528:I534)</f>
        <v>5</v>
      </c>
    </row>
    <row r="529" spans="1:22" ht="15" customHeight="1">
      <c r="A529">
        <v>49</v>
      </c>
      <c r="B529" t="s">
        <v>76</v>
      </c>
      <c r="C529" t="s">
        <v>47</v>
      </c>
      <c r="D529">
        <v>5</v>
      </c>
      <c r="E529" s="19" t="s">
        <v>52</v>
      </c>
      <c r="F529" s="19" t="s">
        <v>52</v>
      </c>
      <c r="G529">
        <v>2</v>
      </c>
      <c r="H529">
        <v>3</v>
      </c>
      <c r="I529">
        <v>2</v>
      </c>
      <c r="J529">
        <v>0</v>
      </c>
      <c r="K529">
        <v>10</v>
      </c>
      <c r="L529">
        <v>1</v>
      </c>
      <c r="M529" s="17" t="s">
        <v>78</v>
      </c>
      <c r="N529" t="s">
        <v>78</v>
      </c>
      <c r="O529" s="17">
        <v>42394</v>
      </c>
      <c r="Q529">
        <f t="shared" si="4"/>
        <v>14.137166941154069</v>
      </c>
    </row>
    <row r="530" spans="1:22" ht="15" hidden="1" customHeight="1">
      <c r="A530">
        <v>49</v>
      </c>
      <c r="B530" t="s">
        <v>76</v>
      </c>
      <c r="C530" t="s">
        <v>47</v>
      </c>
      <c r="D530">
        <v>5</v>
      </c>
      <c r="E530" s="19" t="s">
        <v>52</v>
      </c>
      <c r="F530" s="19" t="s">
        <v>52</v>
      </c>
      <c r="G530">
        <v>3</v>
      </c>
      <c r="H530">
        <v>3.5</v>
      </c>
      <c r="I530">
        <v>4</v>
      </c>
      <c r="J530">
        <v>0</v>
      </c>
      <c r="K530">
        <v>40</v>
      </c>
      <c r="L530">
        <v>2</v>
      </c>
      <c r="M530" s="17" t="s">
        <v>78</v>
      </c>
      <c r="N530" t="s">
        <v>78</v>
      </c>
      <c r="O530" s="17">
        <v>42408</v>
      </c>
      <c r="Q530">
        <f t="shared" si="4"/>
        <v>28.863382504856226</v>
      </c>
    </row>
    <row r="531" spans="1:22" ht="15" customHeight="1">
      <c r="A531">
        <v>49</v>
      </c>
      <c r="B531" t="s">
        <v>76</v>
      </c>
      <c r="C531" t="s">
        <v>47</v>
      </c>
      <c r="D531">
        <v>5</v>
      </c>
      <c r="E531" s="19" t="s">
        <v>52</v>
      </c>
      <c r="F531" s="19" t="s">
        <v>52</v>
      </c>
      <c r="G531">
        <v>3</v>
      </c>
      <c r="H531">
        <v>2.7</v>
      </c>
      <c r="I531">
        <v>5</v>
      </c>
      <c r="J531">
        <v>0</v>
      </c>
      <c r="K531">
        <v>35</v>
      </c>
      <c r="L531">
        <v>1</v>
      </c>
      <c r="M531" s="17" t="s">
        <v>78</v>
      </c>
      <c r="N531" t="s">
        <v>78</v>
      </c>
      <c r="O531" s="17">
        <v>42422</v>
      </c>
      <c r="Q531">
        <f t="shared" si="4"/>
        <v>17.176657833502198</v>
      </c>
    </row>
    <row r="532" spans="1:22" ht="15" customHeight="1">
      <c r="A532">
        <v>49</v>
      </c>
      <c r="B532" t="s">
        <v>76</v>
      </c>
      <c r="C532" t="s">
        <v>47</v>
      </c>
      <c r="D532">
        <v>5</v>
      </c>
      <c r="E532" s="19" t="s">
        <v>52</v>
      </c>
      <c r="F532" s="19" t="s">
        <v>52</v>
      </c>
      <c r="G532">
        <v>2</v>
      </c>
      <c r="H532">
        <v>2.7</v>
      </c>
      <c r="I532">
        <v>3</v>
      </c>
      <c r="J532">
        <v>0</v>
      </c>
      <c r="K532">
        <v>64</v>
      </c>
      <c r="L532">
        <v>1</v>
      </c>
      <c r="M532" s="17" t="s">
        <v>78</v>
      </c>
      <c r="N532" t="s">
        <v>78</v>
      </c>
      <c r="O532" s="17">
        <v>42436</v>
      </c>
      <c r="Q532">
        <f t="shared" si="4"/>
        <v>11.451105222334798</v>
      </c>
    </row>
    <row r="533" spans="1:22" ht="15" customHeight="1">
      <c r="A533">
        <v>49</v>
      </c>
      <c r="B533" t="s">
        <v>76</v>
      </c>
      <c r="C533" t="s">
        <v>47</v>
      </c>
      <c r="D533">
        <v>5</v>
      </c>
      <c r="E533" s="19" t="s">
        <v>52</v>
      </c>
      <c r="F533" s="19" t="s">
        <v>52</v>
      </c>
      <c r="G533">
        <v>4</v>
      </c>
      <c r="H533">
        <v>1.5</v>
      </c>
      <c r="I533">
        <v>1</v>
      </c>
      <c r="J533">
        <v>3</v>
      </c>
      <c r="K533">
        <v>55</v>
      </c>
      <c r="L533">
        <v>1</v>
      </c>
      <c r="M533" s="17" t="s">
        <v>78</v>
      </c>
      <c r="N533" t="s">
        <v>78</v>
      </c>
      <c r="O533" s="17">
        <v>42450</v>
      </c>
      <c r="Q533">
        <f t="shared" si="4"/>
        <v>7.0685834705770345</v>
      </c>
    </row>
    <row r="534" spans="1:22" ht="15" customHeight="1">
      <c r="A534">
        <v>49</v>
      </c>
      <c r="B534" t="s">
        <v>76</v>
      </c>
      <c r="C534" t="s">
        <v>47</v>
      </c>
      <c r="D534">
        <v>5</v>
      </c>
      <c r="E534" s="19" t="s">
        <v>52</v>
      </c>
      <c r="F534" s="19" t="s">
        <v>52</v>
      </c>
      <c r="G534" t="s">
        <v>56</v>
      </c>
      <c r="H534" t="s">
        <v>56</v>
      </c>
      <c r="I534" t="s">
        <v>56</v>
      </c>
      <c r="J534" t="s">
        <v>56</v>
      </c>
      <c r="K534">
        <v>50</v>
      </c>
      <c r="L534">
        <v>1</v>
      </c>
      <c r="M534" s="17" t="s">
        <v>78</v>
      </c>
      <c r="N534" t="s">
        <v>82</v>
      </c>
      <c r="O534" s="17">
        <v>42464</v>
      </c>
      <c r="P534" t="s">
        <v>115</v>
      </c>
      <c r="Q534" t="e">
        <f t="shared" si="4"/>
        <v>#VALUE!</v>
      </c>
    </row>
    <row r="535" spans="1:22" ht="15" customHeight="1">
      <c r="A535">
        <v>50</v>
      </c>
      <c r="B535" t="s">
        <v>76</v>
      </c>
      <c r="C535" t="s">
        <v>46</v>
      </c>
      <c r="D535">
        <v>4</v>
      </c>
      <c r="E535" t="s">
        <v>52</v>
      </c>
      <c r="F535" t="s">
        <v>52</v>
      </c>
      <c r="G535">
        <v>1.5</v>
      </c>
      <c r="H535">
        <v>0.5</v>
      </c>
      <c r="I535">
        <v>1</v>
      </c>
      <c r="J535">
        <v>0</v>
      </c>
      <c r="K535">
        <v>10</v>
      </c>
      <c r="L535">
        <v>1</v>
      </c>
      <c r="M535" s="17" t="s">
        <v>82</v>
      </c>
      <c r="N535" t="s">
        <v>78</v>
      </c>
      <c r="O535" s="17">
        <v>42382</v>
      </c>
      <c r="Q535">
        <f t="shared" si="4"/>
        <v>0.2945243112740431</v>
      </c>
      <c r="R535">
        <f>(Q537-Q535)/(O537-O535)</f>
        <v>0.91378055549126203</v>
      </c>
      <c r="S535">
        <f>(I537-I535)/(O537-O535)</f>
        <v>0.15384615384615385</v>
      </c>
      <c r="T535">
        <f>MAX(K535:K538)</f>
        <v>48</v>
      </c>
      <c r="U535">
        <f>AVERAGE(K535:K538)</f>
        <v>29.75</v>
      </c>
      <c r="V535">
        <f>MAX(I535:I538)</f>
        <v>5</v>
      </c>
    </row>
    <row r="536" spans="1:22" ht="15" customHeight="1">
      <c r="A536">
        <v>50</v>
      </c>
      <c r="B536" t="s">
        <v>76</v>
      </c>
      <c r="C536" t="s">
        <v>46</v>
      </c>
      <c r="D536">
        <v>4</v>
      </c>
      <c r="E536" s="19" t="s">
        <v>52</v>
      </c>
      <c r="F536" t="s">
        <v>52</v>
      </c>
      <c r="G536">
        <v>2.5</v>
      </c>
      <c r="H536">
        <v>3</v>
      </c>
      <c r="I536">
        <v>3</v>
      </c>
      <c r="J536">
        <v>0</v>
      </c>
      <c r="K536">
        <v>18</v>
      </c>
      <c r="L536">
        <v>1</v>
      </c>
      <c r="M536" s="17" t="s">
        <v>78</v>
      </c>
      <c r="N536" t="s">
        <v>78</v>
      </c>
      <c r="O536" s="17">
        <v>42394</v>
      </c>
      <c r="Q536">
        <f t="shared" si="4"/>
        <v>17.671458676442587</v>
      </c>
    </row>
    <row r="537" spans="1:22" ht="15" hidden="1" customHeight="1">
      <c r="A537">
        <v>50</v>
      </c>
      <c r="B537" t="s">
        <v>76</v>
      </c>
      <c r="C537" t="s">
        <v>46</v>
      </c>
      <c r="D537">
        <v>4</v>
      </c>
      <c r="E537" s="19" t="s">
        <v>52</v>
      </c>
      <c r="F537" s="19" t="s">
        <v>52</v>
      </c>
      <c r="G537">
        <v>2.5</v>
      </c>
      <c r="H537">
        <v>3.5</v>
      </c>
      <c r="I537">
        <v>5</v>
      </c>
      <c r="J537">
        <v>0</v>
      </c>
      <c r="K537">
        <v>48</v>
      </c>
      <c r="L537">
        <v>2</v>
      </c>
      <c r="M537" s="17" t="s">
        <v>78</v>
      </c>
      <c r="N537" t="s">
        <v>78</v>
      </c>
      <c r="O537" s="17">
        <v>42408</v>
      </c>
      <c r="Q537">
        <f t="shared" si="4"/>
        <v>24.052818754046854</v>
      </c>
    </row>
    <row r="538" spans="1:22" ht="15" customHeight="1">
      <c r="A538">
        <v>50</v>
      </c>
      <c r="B538" t="s">
        <v>76</v>
      </c>
      <c r="C538" t="s">
        <v>46</v>
      </c>
      <c r="D538">
        <v>4</v>
      </c>
      <c r="E538" s="19" t="s">
        <v>52</v>
      </c>
      <c r="F538" s="19" t="s">
        <v>52</v>
      </c>
      <c r="G538" t="s">
        <v>56</v>
      </c>
      <c r="H538" t="s">
        <v>56</v>
      </c>
      <c r="I538" t="s">
        <v>56</v>
      </c>
      <c r="J538" t="s">
        <v>56</v>
      </c>
      <c r="K538">
        <v>43</v>
      </c>
      <c r="L538">
        <v>1</v>
      </c>
      <c r="M538" s="17" t="s">
        <v>78</v>
      </c>
      <c r="N538" t="s">
        <v>82</v>
      </c>
      <c r="O538" s="17">
        <v>42422</v>
      </c>
      <c r="P538" t="s">
        <v>115</v>
      </c>
      <c r="Q538" t="e">
        <f t="shared" si="4"/>
        <v>#VALUE!</v>
      </c>
    </row>
    <row r="539" spans="1:22" ht="15" customHeight="1">
      <c r="A539">
        <v>51</v>
      </c>
      <c r="B539" t="s">
        <v>76</v>
      </c>
      <c r="C539" t="s">
        <v>46</v>
      </c>
      <c r="D539">
        <v>4</v>
      </c>
      <c r="E539" t="s">
        <v>52</v>
      </c>
      <c r="F539" t="s">
        <v>52</v>
      </c>
      <c r="G539">
        <v>0.25</v>
      </c>
      <c r="H539">
        <v>0.5</v>
      </c>
      <c r="I539">
        <v>0</v>
      </c>
      <c r="J539">
        <v>0</v>
      </c>
      <c r="K539">
        <v>10</v>
      </c>
      <c r="L539">
        <v>1</v>
      </c>
      <c r="M539" s="17" t="s">
        <v>82</v>
      </c>
      <c r="N539" t="s">
        <v>78</v>
      </c>
      <c r="O539" s="17">
        <v>42382</v>
      </c>
      <c r="Q539">
        <f t="shared" ref="Q539:Q602" si="5">G539*((H539/2)^2)*PI()</f>
        <v>4.9087385212340517E-2</v>
      </c>
      <c r="R539">
        <f>(Q541-Q539)/(O541-O539)</f>
        <v>0.7381987545394284</v>
      </c>
      <c r="S539">
        <f>(I541-I539)/(O541-O539)</f>
        <v>0.15384615384615385</v>
      </c>
      <c r="T539">
        <f>MAX(K539:K542)</f>
        <v>48</v>
      </c>
      <c r="U539">
        <f>AVERAGE(K539:K542)</f>
        <v>29.75</v>
      </c>
      <c r="V539">
        <f>MAX(I539:I542)</f>
        <v>4</v>
      </c>
    </row>
    <row r="540" spans="1:22" ht="15" customHeight="1">
      <c r="A540">
        <v>51</v>
      </c>
      <c r="B540" t="s">
        <v>76</v>
      </c>
      <c r="C540" t="s">
        <v>46</v>
      </c>
      <c r="D540">
        <v>4</v>
      </c>
      <c r="E540" s="19" t="s">
        <v>52</v>
      </c>
      <c r="F540" t="s">
        <v>52</v>
      </c>
      <c r="G540">
        <v>1.5</v>
      </c>
      <c r="H540">
        <v>2</v>
      </c>
      <c r="I540">
        <v>2</v>
      </c>
      <c r="J540">
        <v>0</v>
      </c>
      <c r="K540">
        <v>18</v>
      </c>
      <c r="L540">
        <v>1</v>
      </c>
      <c r="M540" s="17" t="s">
        <v>78</v>
      </c>
      <c r="N540" t="s">
        <v>78</v>
      </c>
      <c r="O540" s="17">
        <v>42394</v>
      </c>
      <c r="Q540">
        <f t="shared" si="5"/>
        <v>4.7123889803846897</v>
      </c>
    </row>
    <row r="541" spans="1:22" ht="15" hidden="1" customHeight="1">
      <c r="A541">
        <v>51</v>
      </c>
      <c r="B541" t="s">
        <v>76</v>
      </c>
      <c r="C541" t="s">
        <v>46</v>
      </c>
      <c r="D541">
        <v>4</v>
      </c>
      <c r="E541" s="19" t="s">
        <v>52</v>
      </c>
      <c r="F541" s="19" t="s">
        <v>52</v>
      </c>
      <c r="G541">
        <v>2</v>
      </c>
      <c r="H541">
        <v>3.5</v>
      </c>
      <c r="I541">
        <v>4</v>
      </c>
      <c r="J541">
        <v>0</v>
      </c>
      <c r="K541">
        <v>48</v>
      </c>
      <c r="L541">
        <v>2</v>
      </c>
      <c r="M541" s="17" t="s">
        <v>78</v>
      </c>
      <c r="N541" t="s">
        <v>78</v>
      </c>
      <c r="O541" s="17">
        <v>42408</v>
      </c>
      <c r="Q541">
        <f t="shared" si="5"/>
        <v>19.242255003237482</v>
      </c>
    </row>
    <row r="542" spans="1:22" ht="15" customHeight="1">
      <c r="A542">
        <v>51</v>
      </c>
      <c r="B542" t="s">
        <v>76</v>
      </c>
      <c r="C542" t="s">
        <v>46</v>
      </c>
      <c r="D542">
        <v>4</v>
      </c>
      <c r="E542" s="19" t="s">
        <v>52</v>
      </c>
      <c r="F542" s="19" t="s">
        <v>52</v>
      </c>
      <c r="G542" t="s">
        <v>56</v>
      </c>
      <c r="H542" t="s">
        <v>56</v>
      </c>
      <c r="I542" t="s">
        <v>56</v>
      </c>
      <c r="J542" t="s">
        <v>56</v>
      </c>
      <c r="K542">
        <v>43</v>
      </c>
      <c r="L542">
        <v>1</v>
      </c>
      <c r="M542" s="17" t="s">
        <v>78</v>
      </c>
      <c r="N542" t="s">
        <v>82</v>
      </c>
      <c r="O542" s="17">
        <v>42422</v>
      </c>
      <c r="P542" t="s">
        <v>115</v>
      </c>
      <c r="Q542" t="e">
        <f t="shared" si="5"/>
        <v>#VALUE!</v>
      </c>
    </row>
    <row r="543" spans="1:22" ht="15" customHeight="1">
      <c r="A543">
        <v>52</v>
      </c>
      <c r="B543" t="s">
        <v>76</v>
      </c>
      <c r="C543" t="s">
        <v>46</v>
      </c>
      <c r="D543">
        <v>4</v>
      </c>
      <c r="E543" t="s">
        <v>52</v>
      </c>
      <c r="F543" t="s">
        <v>52</v>
      </c>
      <c r="G543">
        <v>0.25</v>
      </c>
      <c r="H543">
        <v>1</v>
      </c>
      <c r="I543">
        <v>0</v>
      </c>
      <c r="J543">
        <v>0</v>
      </c>
      <c r="K543">
        <v>10</v>
      </c>
      <c r="L543">
        <v>1</v>
      </c>
      <c r="M543" s="17" t="s">
        <v>82</v>
      </c>
      <c r="N543" t="s">
        <v>78</v>
      </c>
      <c r="O543" s="17">
        <v>42382</v>
      </c>
      <c r="Q543">
        <f t="shared" si="5"/>
        <v>0.19634954084936207</v>
      </c>
      <c r="R543">
        <f>(Q546-Q543)/(O546-O543)</f>
        <v>2.1942061189916209</v>
      </c>
      <c r="S543">
        <f>(I546-I543)/(O546-O543)</f>
        <v>0.17499999999999999</v>
      </c>
      <c r="T543">
        <f>MAX(K543:K547)</f>
        <v>48</v>
      </c>
      <c r="U543">
        <f>AVERAGE(K543:K547)</f>
        <v>26.8</v>
      </c>
      <c r="V543">
        <f>MAX(I543:I547)</f>
        <v>7</v>
      </c>
    </row>
    <row r="544" spans="1:22" ht="15" customHeight="1">
      <c r="A544">
        <v>52</v>
      </c>
      <c r="B544" t="s">
        <v>76</v>
      </c>
      <c r="C544" t="s">
        <v>46</v>
      </c>
      <c r="D544">
        <v>4</v>
      </c>
      <c r="E544" s="19" t="s">
        <v>52</v>
      </c>
      <c r="F544" t="s">
        <v>52</v>
      </c>
      <c r="G544">
        <v>3</v>
      </c>
      <c r="H544">
        <v>3.5</v>
      </c>
      <c r="I544">
        <v>3</v>
      </c>
      <c r="J544">
        <v>0</v>
      </c>
      <c r="K544">
        <v>18</v>
      </c>
      <c r="L544">
        <v>1</v>
      </c>
      <c r="M544" s="17" t="s">
        <v>78</v>
      </c>
      <c r="N544" t="s">
        <v>78</v>
      </c>
      <c r="O544" s="17">
        <v>42394</v>
      </c>
      <c r="Q544">
        <f t="shared" si="5"/>
        <v>28.863382504856226</v>
      </c>
    </row>
    <row r="545" spans="1:22" ht="15" hidden="1" customHeight="1">
      <c r="A545">
        <v>52</v>
      </c>
      <c r="B545" t="s">
        <v>76</v>
      </c>
      <c r="C545" t="s">
        <v>46</v>
      </c>
      <c r="D545">
        <v>4</v>
      </c>
      <c r="E545" s="19" t="s">
        <v>52</v>
      </c>
      <c r="F545" s="19" t="s">
        <v>52</v>
      </c>
      <c r="G545">
        <v>3.5</v>
      </c>
      <c r="H545">
        <v>4</v>
      </c>
      <c r="I545">
        <v>6</v>
      </c>
      <c r="J545">
        <v>0</v>
      </c>
      <c r="K545">
        <v>48</v>
      </c>
      <c r="L545">
        <v>2</v>
      </c>
      <c r="M545" s="17" t="s">
        <v>78</v>
      </c>
      <c r="N545" t="s">
        <v>78</v>
      </c>
      <c r="O545" s="17">
        <v>42408</v>
      </c>
      <c r="Q545">
        <f t="shared" si="5"/>
        <v>43.982297150257104</v>
      </c>
    </row>
    <row r="546" spans="1:22" ht="15" customHeight="1">
      <c r="A546">
        <v>52</v>
      </c>
      <c r="B546" t="s">
        <v>76</v>
      </c>
      <c r="C546" t="s">
        <v>46</v>
      </c>
      <c r="D546">
        <v>4</v>
      </c>
      <c r="E546" s="19" t="s">
        <v>52</v>
      </c>
      <c r="F546" s="19" t="s">
        <v>52</v>
      </c>
      <c r="G546">
        <v>7</v>
      </c>
      <c r="H546">
        <v>4</v>
      </c>
      <c r="I546">
        <v>7</v>
      </c>
      <c r="J546">
        <v>0</v>
      </c>
      <c r="K546">
        <v>43</v>
      </c>
      <c r="L546">
        <v>1</v>
      </c>
      <c r="M546" s="17" t="s">
        <v>78</v>
      </c>
      <c r="N546" t="s">
        <v>78</v>
      </c>
      <c r="O546" s="17">
        <v>42422</v>
      </c>
      <c r="Q546">
        <f t="shared" si="5"/>
        <v>87.964594300514207</v>
      </c>
    </row>
    <row r="547" spans="1:22" ht="15" customHeight="1">
      <c r="A547">
        <v>52</v>
      </c>
      <c r="B547" t="s">
        <v>76</v>
      </c>
      <c r="C547" t="s">
        <v>46</v>
      </c>
      <c r="D547">
        <v>4</v>
      </c>
      <c r="E547" s="19" t="s">
        <v>52</v>
      </c>
      <c r="F547" s="19" t="s">
        <v>52</v>
      </c>
      <c r="G547" t="s">
        <v>56</v>
      </c>
      <c r="H547" t="s">
        <v>56</v>
      </c>
      <c r="I547" t="s">
        <v>56</v>
      </c>
      <c r="J547" t="s">
        <v>56</v>
      </c>
      <c r="K547">
        <v>15</v>
      </c>
      <c r="L547">
        <v>1</v>
      </c>
      <c r="M547" s="17" t="s">
        <v>78</v>
      </c>
      <c r="N547" t="s">
        <v>82</v>
      </c>
      <c r="O547" s="17">
        <v>42436</v>
      </c>
      <c r="P547" t="s">
        <v>116</v>
      </c>
      <c r="Q547" t="e">
        <f t="shared" si="5"/>
        <v>#VALUE!</v>
      </c>
    </row>
    <row r="548" spans="1:22" ht="15" customHeight="1">
      <c r="A548">
        <v>53</v>
      </c>
      <c r="B548" t="s">
        <v>76</v>
      </c>
      <c r="C548" t="s">
        <v>46</v>
      </c>
      <c r="D548">
        <v>4</v>
      </c>
      <c r="E548" t="s">
        <v>52</v>
      </c>
      <c r="F548" t="s">
        <v>52</v>
      </c>
      <c r="G548">
        <v>0.5</v>
      </c>
      <c r="H548">
        <v>1</v>
      </c>
      <c r="I548">
        <v>0</v>
      </c>
      <c r="J548">
        <v>0</v>
      </c>
      <c r="K548">
        <v>10</v>
      </c>
      <c r="L548">
        <v>1</v>
      </c>
      <c r="M548" s="17" t="s">
        <v>82</v>
      </c>
      <c r="N548" t="s">
        <v>78</v>
      </c>
      <c r="O548" s="17">
        <v>42382</v>
      </c>
      <c r="Q548">
        <f t="shared" si="5"/>
        <v>0.39269908169872414</v>
      </c>
      <c r="R548">
        <f>(Q550-Q548)/(O550-O548)</f>
        <v>0.4568902777456309</v>
      </c>
      <c r="S548">
        <f>(I550-I548)/(O550-O548)</f>
        <v>0.19230769230769232</v>
      </c>
      <c r="T548">
        <f>MAX(K548:K551)</f>
        <v>48</v>
      </c>
      <c r="U548">
        <f>AVERAGE(K548:K551)</f>
        <v>29.75</v>
      </c>
      <c r="V548">
        <f>MAX(I548:I551)</f>
        <v>5</v>
      </c>
    </row>
    <row r="549" spans="1:22" ht="15" customHeight="1">
      <c r="A549">
        <v>53</v>
      </c>
      <c r="B549" t="s">
        <v>76</v>
      </c>
      <c r="C549" t="s">
        <v>46</v>
      </c>
      <c r="D549">
        <v>4</v>
      </c>
      <c r="E549" s="19" t="s">
        <v>52</v>
      </c>
      <c r="F549" t="s">
        <v>52</v>
      </c>
      <c r="G549">
        <v>2</v>
      </c>
      <c r="H549">
        <v>3</v>
      </c>
      <c r="I549">
        <v>4</v>
      </c>
      <c r="J549">
        <v>0</v>
      </c>
      <c r="K549">
        <v>18</v>
      </c>
      <c r="L549">
        <v>1</v>
      </c>
      <c r="M549" s="17" t="s">
        <v>78</v>
      </c>
      <c r="N549" t="s">
        <v>78</v>
      </c>
      <c r="O549" s="17">
        <v>42394</v>
      </c>
      <c r="Q549">
        <f t="shared" si="5"/>
        <v>14.137166941154069</v>
      </c>
    </row>
    <row r="550" spans="1:22" ht="15" hidden="1" customHeight="1">
      <c r="A550">
        <v>53</v>
      </c>
      <c r="B550" t="s">
        <v>76</v>
      </c>
      <c r="C550" t="s">
        <v>46</v>
      </c>
      <c r="D550">
        <v>4</v>
      </c>
      <c r="E550" s="19" t="s">
        <v>52</v>
      </c>
      <c r="F550" s="19" t="s">
        <v>52</v>
      </c>
      <c r="G550">
        <v>2.5</v>
      </c>
      <c r="H550">
        <v>2.5</v>
      </c>
      <c r="I550">
        <v>5</v>
      </c>
      <c r="J550">
        <v>0</v>
      </c>
      <c r="K550">
        <v>48</v>
      </c>
      <c r="L550">
        <v>2</v>
      </c>
      <c r="M550" s="17" t="s">
        <v>78</v>
      </c>
      <c r="N550" t="s">
        <v>78</v>
      </c>
      <c r="O550" s="17">
        <v>42408</v>
      </c>
      <c r="Q550">
        <f t="shared" si="5"/>
        <v>12.271846303085129</v>
      </c>
    </row>
    <row r="551" spans="1:22" ht="15" customHeight="1">
      <c r="A551">
        <v>53</v>
      </c>
      <c r="B551" t="s">
        <v>76</v>
      </c>
      <c r="C551" t="s">
        <v>46</v>
      </c>
      <c r="D551">
        <v>4</v>
      </c>
      <c r="E551" s="19" t="s">
        <v>52</v>
      </c>
      <c r="F551" s="19" t="s">
        <v>52</v>
      </c>
      <c r="G551" t="s">
        <v>56</v>
      </c>
      <c r="H551" t="s">
        <v>56</v>
      </c>
      <c r="I551" t="s">
        <v>56</v>
      </c>
      <c r="J551" t="s">
        <v>56</v>
      </c>
      <c r="K551">
        <v>43</v>
      </c>
      <c r="L551">
        <v>1</v>
      </c>
      <c r="M551" s="17" t="s">
        <v>78</v>
      </c>
      <c r="N551" t="s">
        <v>82</v>
      </c>
      <c r="O551" s="17">
        <v>42422</v>
      </c>
      <c r="P551" t="s">
        <v>115</v>
      </c>
      <c r="Q551" t="e">
        <f t="shared" si="5"/>
        <v>#VALUE!</v>
      </c>
    </row>
    <row r="552" spans="1:22" ht="15" customHeight="1">
      <c r="A552">
        <v>54</v>
      </c>
      <c r="B552" t="s">
        <v>76</v>
      </c>
      <c r="C552" t="s">
        <v>46</v>
      </c>
      <c r="D552">
        <v>4</v>
      </c>
      <c r="E552" t="s">
        <v>52</v>
      </c>
      <c r="F552" t="s">
        <v>52</v>
      </c>
      <c r="G552">
        <v>0.25</v>
      </c>
      <c r="H552">
        <v>0.5</v>
      </c>
      <c r="I552">
        <v>0</v>
      </c>
      <c r="J552">
        <v>0</v>
      </c>
      <c r="K552">
        <v>10</v>
      </c>
      <c r="L552">
        <v>1</v>
      </c>
      <c r="M552" s="17" t="s">
        <v>82</v>
      </c>
      <c r="N552" t="s">
        <v>78</v>
      </c>
      <c r="O552" s="17">
        <v>42382</v>
      </c>
      <c r="Q552">
        <f t="shared" si="5"/>
        <v>4.9087385212340517E-2</v>
      </c>
      <c r="R552">
        <f>(Q554-Q552)/(O554-O552)</f>
        <v>0.23977299699874022</v>
      </c>
      <c r="S552">
        <f>(I554-I552)/(O554-O552)</f>
        <v>0.15384615384615385</v>
      </c>
      <c r="T552">
        <f>MAX(K552:K555)</f>
        <v>48</v>
      </c>
      <c r="U552">
        <f>AVERAGE(K552:K555)</f>
        <v>29.75</v>
      </c>
      <c r="V552">
        <f>MAX(I552:I555)</f>
        <v>4</v>
      </c>
    </row>
    <row r="553" spans="1:22" ht="15" customHeight="1">
      <c r="A553">
        <v>54</v>
      </c>
      <c r="B553" t="s">
        <v>76</v>
      </c>
      <c r="C553" t="s">
        <v>46</v>
      </c>
      <c r="D553">
        <v>4</v>
      </c>
      <c r="E553" s="19" t="s">
        <v>52</v>
      </c>
      <c r="F553" t="s">
        <v>52</v>
      </c>
      <c r="G553">
        <v>1</v>
      </c>
      <c r="H553">
        <v>1</v>
      </c>
      <c r="I553">
        <v>2</v>
      </c>
      <c r="J553">
        <v>0</v>
      </c>
      <c r="K553">
        <v>18</v>
      </c>
      <c r="L553">
        <v>1</v>
      </c>
      <c r="M553" s="17" t="s">
        <v>78</v>
      </c>
      <c r="N553" t="s">
        <v>78</v>
      </c>
      <c r="O553" s="17">
        <v>42394</v>
      </c>
      <c r="Q553">
        <f t="shared" si="5"/>
        <v>0.78539816339744828</v>
      </c>
    </row>
    <row r="554" spans="1:22" ht="15" hidden="1" customHeight="1">
      <c r="A554">
        <v>54</v>
      </c>
      <c r="B554" t="s">
        <v>76</v>
      </c>
      <c r="C554" t="s">
        <v>46</v>
      </c>
      <c r="D554">
        <v>4</v>
      </c>
      <c r="E554" s="19" t="s">
        <v>52</v>
      </c>
      <c r="F554" s="19" t="s">
        <v>52</v>
      </c>
      <c r="G554">
        <v>2</v>
      </c>
      <c r="H554">
        <v>2</v>
      </c>
      <c r="I554">
        <v>4</v>
      </c>
      <c r="J554">
        <v>0</v>
      </c>
      <c r="K554">
        <v>48</v>
      </c>
      <c r="L554">
        <v>2</v>
      </c>
      <c r="M554" s="17" t="s">
        <v>78</v>
      </c>
      <c r="N554" t="s">
        <v>78</v>
      </c>
      <c r="O554" s="17">
        <v>42408</v>
      </c>
      <c r="Q554">
        <f t="shared" si="5"/>
        <v>6.2831853071795862</v>
      </c>
    </row>
    <row r="555" spans="1:22" ht="15" customHeight="1">
      <c r="A555">
        <v>54</v>
      </c>
      <c r="B555" t="s">
        <v>76</v>
      </c>
      <c r="C555" t="s">
        <v>46</v>
      </c>
      <c r="D555">
        <v>4</v>
      </c>
      <c r="E555" s="19" t="s">
        <v>52</v>
      </c>
      <c r="F555" s="19" t="s">
        <v>52</v>
      </c>
      <c r="G555" t="s">
        <v>56</v>
      </c>
      <c r="H555" t="s">
        <v>56</v>
      </c>
      <c r="I555" t="s">
        <v>56</v>
      </c>
      <c r="J555" t="s">
        <v>56</v>
      </c>
      <c r="K555">
        <v>43</v>
      </c>
      <c r="L555">
        <v>1</v>
      </c>
      <c r="M555" s="17" t="s">
        <v>78</v>
      </c>
      <c r="N555" t="s">
        <v>82</v>
      </c>
      <c r="O555" s="17">
        <v>42422</v>
      </c>
      <c r="P555" t="s">
        <v>115</v>
      </c>
      <c r="Q555" t="e">
        <f t="shared" si="5"/>
        <v>#VALUE!</v>
      </c>
    </row>
    <row r="556" spans="1:22" ht="15" customHeight="1">
      <c r="A556">
        <v>55</v>
      </c>
      <c r="B556" t="s">
        <v>76</v>
      </c>
      <c r="C556" t="s">
        <v>46</v>
      </c>
      <c r="D556">
        <v>4</v>
      </c>
      <c r="E556" t="s">
        <v>52</v>
      </c>
      <c r="F556" t="s">
        <v>53</v>
      </c>
      <c r="G556">
        <v>1</v>
      </c>
      <c r="H556">
        <v>1.5</v>
      </c>
      <c r="I556">
        <v>1</v>
      </c>
      <c r="J556">
        <v>0</v>
      </c>
      <c r="K556">
        <v>10</v>
      </c>
      <c r="L556">
        <v>1</v>
      </c>
      <c r="M556" s="17" t="s">
        <v>82</v>
      </c>
      <c r="N556" t="s">
        <v>78</v>
      </c>
      <c r="O556" s="17">
        <v>42382</v>
      </c>
      <c r="Q556">
        <f t="shared" si="5"/>
        <v>1.7671458676442586</v>
      </c>
      <c r="R556">
        <f>(Q558-Q556)/(O558-O556)</f>
        <v>0.61170433879993569</v>
      </c>
      <c r="S556">
        <f>(I558-I556)/(O558-O556)</f>
        <v>0.11538461538461539</v>
      </c>
      <c r="T556">
        <f>MAX(K556:K559)</f>
        <v>48</v>
      </c>
      <c r="U556">
        <f>AVERAGE(K556:K559)</f>
        <v>29.75</v>
      </c>
      <c r="V556">
        <f>MAX(I556:I559)</f>
        <v>4</v>
      </c>
    </row>
    <row r="557" spans="1:22" ht="15" customHeight="1">
      <c r="A557">
        <v>55</v>
      </c>
      <c r="B557" t="s">
        <v>76</v>
      </c>
      <c r="C557" t="s">
        <v>46</v>
      </c>
      <c r="D557">
        <v>4</v>
      </c>
      <c r="E557" s="19" t="s">
        <v>52</v>
      </c>
      <c r="F557" t="s">
        <v>53</v>
      </c>
      <c r="G557">
        <v>1</v>
      </c>
      <c r="H557">
        <v>2</v>
      </c>
      <c r="I557">
        <v>2</v>
      </c>
      <c r="J557">
        <v>0</v>
      </c>
      <c r="K557">
        <v>18</v>
      </c>
      <c r="L557">
        <v>1</v>
      </c>
      <c r="M557" s="17" t="s">
        <v>78</v>
      </c>
      <c r="N557" t="s">
        <v>78</v>
      </c>
      <c r="O557" s="17">
        <v>42394</v>
      </c>
      <c r="Q557">
        <f t="shared" si="5"/>
        <v>3.1415926535897931</v>
      </c>
    </row>
    <row r="558" spans="1:22" ht="15" hidden="1" customHeight="1">
      <c r="A558">
        <v>55</v>
      </c>
      <c r="B558" t="s">
        <v>76</v>
      </c>
      <c r="C558" t="s">
        <v>46</v>
      </c>
      <c r="D558">
        <v>4</v>
      </c>
      <c r="E558" s="19" t="s">
        <v>52</v>
      </c>
      <c r="F558" s="19" t="s">
        <v>53</v>
      </c>
      <c r="G558">
        <v>2.5</v>
      </c>
      <c r="H558">
        <v>3</v>
      </c>
      <c r="I558">
        <v>4</v>
      </c>
      <c r="J558">
        <v>0</v>
      </c>
      <c r="K558">
        <v>48</v>
      </c>
      <c r="L558">
        <v>2</v>
      </c>
      <c r="M558" s="17" t="s">
        <v>78</v>
      </c>
      <c r="N558" t="s">
        <v>78</v>
      </c>
      <c r="O558" s="17">
        <v>42408</v>
      </c>
      <c r="Q558">
        <f t="shared" si="5"/>
        <v>17.671458676442587</v>
      </c>
    </row>
    <row r="559" spans="1:22" ht="15" customHeight="1">
      <c r="A559">
        <v>55</v>
      </c>
      <c r="B559" t="s">
        <v>76</v>
      </c>
      <c r="C559" t="s">
        <v>46</v>
      </c>
      <c r="D559">
        <v>4</v>
      </c>
      <c r="E559" s="19" t="s">
        <v>52</v>
      </c>
      <c r="F559" s="19" t="s">
        <v>53</v>
      </c>
      <c r="G559" t="s">
        <v>56</v>
      </c>
      <c r="H559" t="s">
        <v>56</v>
      </c>
      <c r="I559" t="s">
        <v>56</v>
      </c>
      <c r="J559" t="s">
        <v>56</v>
      </c>
      <c r="K559">
        <v>43</v>
      </c>
      <c r="L559">
        <v>1</v>
      </c>
      <c r="M559" s="17" t="s">
        <v>78</v>
      </c>
      <c r="N559" t="s">
        <v>82</v>
      </c>
      <c r="O559" s="17">
        <v>42422</v>
      </c>
      <c r="P559" t="s">
        <v>115</v>
      </c>
      <c r="Q559" t="e">
        <f t="shared" si="5"/>
        <v>#VALUE!</v>
      </c>
    </row>
    <row r="560" spans="1:22" ht="15" customHeight="1">
      <c r="A560">
        <v>56</v>
      </c>
      <c r="B560" t="s">
        <v>76</v>
      </c>
      <c r="C560" t="s">
        <v>34</v>
      </c>
      <c r="D560">
        <v>4</v>
      </c>
      <c r="E560" t="s">
        <v>52</v>
      </c>
      <c r="F560" t="s">
        <v>52</v>
      </c>
      <c r="G560">
        <v>0.5</v>
      </c>
      <c r="H560">
        <v>0.5</v>
      </c>
      <c r="I560">
        <v>2</v>
      </c>
      <c r="J560">
        <v>2</v>
      </c>
      <c r="K560">
        <v>35</v>
      </c>
      <c r="L560">
        <v>1</v>
      </c>
      <c r="M560" s="17" t="s">
        <v>82</v>
      </c>
      <c r="N560" t="s">
        <v>78</v>
      </c>
      <c r="O560" s="17">
        <v>42382</v>
      </c>
      <c r="Q560">
        <f t="shared" si="5"/>
        <v>9.8174770424681035E-2</v>
      </c>
      <c r="R560">
        <f>(Q563-Q560)/(O563-O560)</f>
        <v>0.17033322668682163</v>
      </c>
      <c r="S560">
        <f>(I563-I560)/(O563-O560)</f>
        <v>7.4999999999999997E-2</v>
      </c>
      <c r="T560">
        <f>MAX(K560:K564)</f>
        <v>35</v>
      </c>
      <c r="U560">
        <f>AVERAGE(K560:K564)</f>
        <v>28.4</v>
      </c>
      <c r="V560">
        <f>MAX(I560:I564)</f>
        <v>5</v>
      </c>
    </row>
    <row r="561" spans="1:22" ht="15" customHeight="1">
      <c r="A561">
        <v>56</v>
      </c>
      <c r="B561" t="s">
        <v>76</v>
      </c>
      <c r="C561" t="s">
        <v>34</v>
      </c>
      <c r="D561">
        <v>4</v>
      </c>
      <c r="E561" s="19" t="s">
        <v>52</v>
      </c>
      <c r="F561" t="s">
        <v>52</v>
      </c>
      <c r="G561">
        <v>1</v>
      </c>
      <c r="H561">
        <v>1</v>
      </c>
      <c r="I561">
        <v>2</v>
      </c>
      <c r="J561">
        <v>0</v>
      </c>
      <c r="K561">
        <v>25</v>
      </c>
      <c r="L561">
        <v>1</v>
      </c>
      <c r="M561" s="17" t="s">
        <v>78</v>
      </c>
      <c r="N561" t="s">
        <v>78</v>
      </c>
      <c r="O561" s="17">
        <v>42394</v>
      </c>
      <c r="Q561">
        <f t="shared" si="5"/>
        <v>0.78539816339744828</v>
      </c>
    </row>
    <row r="562" spans="1:22" ht="15" hidden="1" customHeight="1">
      <c r="A562">
        <v>56</v>
      </c>
      <c r="B562" t="s">
        <v>76</v>
      </c>
      <c r="C562" t="s">
        <v>34</v>
      </c>
      <c r="D562">
        <v>4</v>
      </c>
      <c r="E562" s="19" t="s">
        <v>52</v>
      </c>
      <c r="F562" s="19" t="s">
        <v>52</v>
      </c>
      <c r="G562">
        <v>1</v>
      </c>
      <c r="H562">
        <v>1.5</v>
      </c>
      <c r="I562">
        <v>3</v>
      </c>
      <c r="J562">
        <v>0</v>
      </c>
      <c r="K562">
        <v>35</v>
      </c>
      <c r="L562">
        <v>2</v>
      </c>
      <c r="M562" s="17" t="s">
        <v>78</v>
      </c>
      <c r="N562" t="s">
        <v>78</v>
      </c>
      <c r="O562" s="17">
        <v>42408</v>
      </c>
      <c r="Q562">
        <f t="shared" si="5"/>
        <v>1.7671458676442586</v>
      </c>
    </row>
    <row r="563" spans="1:22" ht="15" customHeight="1">
      <c r="A563">
        <v>56</v>
      </c>
      <c r="B563" t="s">
        <v>76</v>
      </c>
      <c r="C563" t="s">
        <v>34</v>
      </c>
      <c r="D563">
        <v>4</v>
      </c>
      <c r="E563" s="19" t="s">
        <v>52</v>
      </c>
      <c r="F563" s="19" t="s">
        <v>52</v>
      </c>
      <c r="G563">
        <v>2.2000000000000002</v>
      </c>
      <c r="H563">
        <v>2</v>
      </c>
      <c r="I563">
        <v>5</v>
      </c>
      <c r="J563">
        <v>0</v>
      </c>
      <c r="K563">
        <v>25</v>
      </c>
      <c r="L563">
        <v>1</v>
      </c>
      <c r="M563" s="17" t="s">
        <v>78</v>
      </c>
      <c r="N563" t="s">
        <v>78</v>
      </c>
      <c r="O563" s="17">
        <v>42422</v>
      </c>
      <c r="Q563">
        <f t="shared" si="5"/>
        <v>6.9115038378975457</v>
      </c>
    </row>
    <row r="564" spans="1:22" ht="15" customHeight="1">
      <c r="A564">
        <v>56</v>
      </c>
      <c r="B564" t="s">
        <v>76</v>
      </c>
      <c r="C564" t="s">
        <v>34</v>
      </c>
      <c r="D564">
        <v>4</v>
      </c>
      <c r="E564" s="19" t="s">
        <v>52</v>
      </c>
      <c r="F564" s="19" t="s">
        <v>52</v>
      </c>
      <c r="G564" t="s">
        <v>56</v>
      </c>
      <c r="H564" t="s">
        <v>56</v>
      </c>
      <c r="I564" t="s">
        <v>56</v>
      </c>
      <c r="J564" t="s">
        <v>56</v>
      </c>
      <c r="K564">
        <v>22</v>
      </c>
      <c r="L564">
        <v>1</v>
      </c>
      <c r="M564" s="17" t="s">
        <v>78</v>
      </c>
      <c r="N564" t="s">
        <v>82</v>
      </c>
      <c r="O564" s="17">
        <v>42436</v>
      </c>
      <c r="P564" t="s">
        <v>115</v>
      </c>
      <c r="Q564" t="e">
        <f t="shared" si="5"/>
        <v>#VALUE!</v>
      </c>
    </row>
    <row r="565" spans="1:22" ht="15" customHeight="1">
      <c r="A565">
        <v>57</v>
      </c>
      <c r="B565" t="s">
        <v>76</v>
      </c>
      <c r="C565" t="s">
        <v>34</v>
      </c>
      <c r="D565">
        <v>4</v>
      </c>
      <c r="E565" t="s">
        <v>52</v>
      </c>
      <c r="F565" t="s">
        <v>52</v>
      </c>
      <c r="G565">
        <v>0.25</v>
      </c>
      <c r="H565">
        <v>1</v>
      </c>
      <c r="I565">
        <v>0</v>
      </c>
      <c r="J565">
        <v>0</v>
      </c>
      <c r="K565">
        <v>35</v>
      </c>
      <c r="L565">
        <v>1</v>
      </c>
      <c r="M565" s="17" t="s">
        <v>82</v>
      </c>
      <c r="N565" t="s">
        <v>78</v>
      </c>
      <c r="O565" s="17">
        <v>42382</v>
      </c>
      <c r="Q565">
        <f t="shared" si="5"/>
        <v>0.19634954084936207</v>
      </c>
      <c r="R565">
        <f>(Q567-Q565)/(O567-O565)</f>
        <v>9.4398817716039446E-2</v>
      </c>
      <c r="S565">
        <f>(I567-I565)/(O567-O565)</f>
        <v>0.15384615384615385</v>
      </c>
      <c r="T565">
        <f>MAX(K565:K568)</f>
        <v>35</v>
      </c>
      <c r="U565">
        <f>AVERAGE(K565:K568)</f>
        <v>30</v>
      </c>
      <c r="V565">
        <f>MAX(I565:I568)</f>
        <v>4</v>
      </c>
    </row>
    <row r="566" spans="1:22" ht="15" customHeight="1">
      <c r="A566">
        <v>57</v>
      </c>
      <c r="B566" t="s">
        <v>76</v>
      </c>
      <c r="C566" t="s">
        <v>34</v>
      </c>
      <c r="D566">
        <v>4</v>
      </c>
      <c r="E566" s="19" t="s">
        <v>52</v>
      </c>
      <c r="F566" t="s">
        <v>52</v>
      </c>
      <c r="G566">
        <v>1</v>
      </c>
      <c r="H566">
        <v>2.5</v>
      </c>
      <c r="I566">
        <v>2</v>
      </c>
      <c r="J566">
        <v>3</v>
      </c>
      <c r="K566">
        <v>25</v>
      </c>
      <c r="L566">
        <v>1</v>
      </c>
      <c r="M566" s="17" t="s">
        <v>78</v>
      </c>
      <c r="N566" t="s">
        <v>78</v>
      </c>
      <c r="O566" s="17">
        <v>42394</v>
      </c>
      <c r="Q566">
        <f t="shared" si="5"/>
        <v>4.908738521234052</v>
      </c>
    </row>
    <row r="567" spans="1:22" ht="15" hidden="1" customHeight="1">
      <c r="A567">
        <v>57</v>
      </c>
      <c r="B567" t="s">
        <v>76</v>
      </c>
      <c r="C567" t="s">
        <v>34</v>
      </c>
      <c r="D567">
        <v>4</v>
      </c>
      <c r="E567" s="19" t="s">
        <v>52</v>
      </c>
      <c r="F567" s="19" t="s">
        <v>52</v>
      </c>
      <c r="G567">
        <v>1.5</v>
      </c>
      <c r="H567">
        <v>1.5</v>
      </c>
      <c r="I567">
        <v>4</v>
      </c>
      <c r="J567">
        <v>0</v>
      </c>
      <c r="K567">
        <v>35</v>
      </c>
      <c r="L567">
        <v>2</v>
      </c>
      <c r="M567" s="17" t="s">
        <v>78</v>
      </c>
      <c r="N567" t="s">
        <v>78</v>
      </c>
      <c r="O567" s="17">
        <v>42408</v>
      </c>
      <c r="Q567">
        <f t="shared" si="5"/>
        <v>2.6507188014663878</v>
      </c>
    </row>
    <row r="568" spans="1:22" ht="15" customHeight="1">
      <c r="A568">
        <v>57</v>
      </c>
      <c r="B568" t="s">
        <v>76</v>
      </c>
      <c r="C568" t="s">
        <v>34</v>
      </c>
      <c r="D568">
        <v>4</v>
      </c>
      <c r="E568" s="19" t="s">
        <v>52</v>
      </c>
      <c r="F568" s="19" t="s">
        <v>52</v>
      </c>
      <c r="G568" t="s">
        <v>56</v>
      </c>
      <c r="H568" t="s">
        <v>56</v>
      </c>
      <c r="I568" t="s">
        <v>56</v>
      </c>
      <c r="J568" t="s">
        <v>56</v>
      </c>
      <c r="K568">
        <v>25</v>
      </c>
      <c r="L568">
        <v>1</v>
      </c>
      <c r="M568" s="17" t="s">
        <v>78</v>
      </c>
      <c r="N568" t="s">
        <v>82</v>
      </c>
      <c r="O568" s="17">
        <v>42422</v>
      </c>
      <c r="P568" t="s">
        <v>115</v>
      </c>
      <c r="Q568" t="e">
        <f t="shared" si="5"/>
        <v>#VALUE!</v>
      </c>
    </row>
    <row r="569" spans="1:22" ht="15" customHeight="1">
      <c r="A569">
        <v>58</v>
      </c>
      <c r="B569" t="s">
        <v>76</v>
      </c>
      <c r="C569" t="s">
        <v>34</v>
      </c>
      <c r="D569">
        <v>4</v>
      </c>
      <c r="E569" t="s">
        <v>52</v>
      </c>
      <c r="F569" t="s">
        <v>53</v>
      </c>
      <c r="G569">
        <v>0.5</v>
      </c>
      <c r="H569">
        <v>1</v>
      </c>
      <c r="I569">
        <v>2</v>
      </c>
      <c r="J569">
        <v>1</v>
      </c>
      <c r="K569">
        <v>35</v>
      </c>
      <c r="L569">
        <v>1</v>
      </c>
      <c r="M569" s="17" t="s">
        <v>82</v>
      </c>
      <c r="N569" t="s">
        <v>78</v>
      </c>
      <c r="O569" s="17">
        <v>42382</v>
      </c>
      <c r="Q569">
        <f t="shared" si="5"/>
        <v>0.39269908169872414</v>
      </c>
      <c r="R569">
        <f>(Q571-Q569)/(O571-O569)</f>
        <v>0.28697240585675993</v>
      </c>
      <c r="S569">
        <f>(I571-I569)/(O571-O569)</f>
        <v>3.8461538461538464E-2</v>
      </c>
      <c r="T569">
        <f>MAX(K569:K572)</f>
        <v>35</v>
      </c>
      <c r="U569">
        <f>AVERAGE(K569:K572)</f>
        <v>30</v>
      </c>
      <c r="V569">
        <f>MAX(I569:I572)</f>
        <v>3</v>
      </c>
    </row>
    <row r="570" spans="1:22" ht="15" customHeight="1">
      <c r="A570">
        <v>58</v>
      </c>
      <c r="B570" t="s">
        <v>76</v>
      </c>
      <c r="C570" t="s">
        <v>34</v>
      </c>
      <c r="D570">
        <v>4</v>
      </c>
      <c r="E570" s="19" t="s">
        <v>52</v>
      </c>
      <c r="F570" t="s">
        <v>53</v>
      </c>
      <c r="G570">
        <v>2.5</v>
      </c>
      <c r="H570">
        <v>2</v>
      </c>
      <c r="I570">
        <v>2</v>
      </c>
      <c r="J570">
        <v>2</v>
      </c>
      <c r="K570">
        <v>25</v>
      </c>
      <c r="L570">
        <v>1</v>
      </c>
      <c r="M570" s="17" t="s">
        <v>78</v>
      </c>
      <c r="N570" t="s">
        <v>78</v>
      </c>
      <c r="O570" s="17">
        <v>42394</v>
      </c>
      <c r="Q570">
        <f t="shared" si="5"/>
        <v>7.8539816339744828</v>
      </c>
    </row>
    <row r="571" spans="1:22" ht="15" hidden="1" customHeight="1">
      <c r="A571">
        <v>58</v>
      </c>
      <c r="B571" t="s">
        <v>76</v>
      </c>
      <c r="C571" t="s">
        <v>34</v>
      </c>
      <c r="D571">
        <v>4</v>
      </c>
      <c r="E571" s="19" t="s">
        <v>52</v>
      </c>
      <c r="F571" s="19" t="s">
        <v>53</v>
      </c>
      <c r="G571">
        <v>2.5</v>
      </c>
      <c r="H571">
        <v>2</v>
      </c>
      <c r="I571">
        <v>3</v>
      </c>
      <c r="J571">
        <v>2</v>
      </c>
      <c r="K571">
        <v>35</v>
      </c>
      <c r="L571">
        <v>2</v>
      </c>
      <c r="M571" s="17" t="s">
        <v>78</v>
      </c>
      <c r="N571" t="s">
        <v>78</v>
      </c>
      <c r="O571" s="17">
        <v>42408</v>
      </c>
      <c r="Q571">
        <f t="shared" si="5"/>
        <v>7.8539816339744828</v>
      </c>
    </row>
    <row r="572" spans="1:22" ht="15" customHeight="1">
      <c r="A572">
        <v>58</v>
      </c>
      <c r="B572" t="s">
        <v>76</v>
      </c>
      <c r="C572" t="s">
        <v>34</v>
      </c>
      <c r="D572">
        <v>4</v>
      </c>
      <c r="E572" s="19" t="s">
        <v>52</v>
      </c>
      <c r="F572" s="19" t="s">
        <v>53</v>
      </c>
      <c r="G572" t="s">
        <v>56</v>
      </c>
      <c r="H572" t="s">
        <v>56</v>
      </c>
      <c r="I572" t="s">
        <v>56</v>
      </c>
      <c r="J572" t="s">
        <v>56</v>
      </c>
      <c r="K572">
        <v>25</v>
      </c>
      <c r="L572">
        <v>1</v>
      </c>
      <c r="M572" s="17" t="s">
        <v>78</v>
      </c>
      <c r="N572" t="s">
        <v>82</v>
      </c>
      <c r="O572" s="17">
        <v>42422</v>
      </c>
      <c r="P572" t="s">
        <v>116</v>
      </c>
      <c r="Q572" t="e">
        <f t="shared" si="5"/>
        <v>#VALUE!</v>
      </c>
    </row>
    <row r="573" spans="1:22" ht="15" customHeight="1">
      <c r="A573">
        <v>59</v>
      </c>
      <c r="B573" t="s">
        <v>76</v>
      </c>
      <c r="C573" t="s">
        <v>34</v>
      </c>
      <c r="D573">
        <v>4</v>
      </c>
      <c r="E573" t="s">
        <v>52</v>
      </c>
      <c r="F573" t="s">
        <v>52</v>
      </c>
      <c r="G573">
        <v>0.5</v>
      </c>
      <c r="H573">
        <v>0.5</v>
      </c>
      <c r="I573">
        <v>2</v>
      </c>
      <c r="J573">
        <v>2</v>
      </c>
      <c r="K573">
        <v>35</v>
      </c>
      <c r="L573">
        <v>1</v>
      </c>
      <c r="M573" s="17" t="s">
        <v>82</v>
      </c>
      <c r="N573" t="s">
        <v>78</v>
      </c>
      <c r="O573" s="17">
        <v>42382</v>
      </c>
      <c r="Q573">
        <f t="shared" si="5"/>
        <v>9.8174770424681035E-2</v>
      </c>
      <c r="R573">
        <f>(Q575-Q573)/(O575-O573)</f>
        <v>5.6639290629623668E-2</v>
      </c>
      <c r="S573">
        <f>(I575-I573)/(O575-O573)</f>
        <v>7.6923076923076927E-2</v>
      </c>
      <c r="T573">
        <f>MAX(K573:K576)</f>
        <v>35</v>
      </c>
      <c r="U573">
        <f>AVERAGE(K573:K576)</f>
        <v>30</v>
      </c>
      <c r="V573">
        <f>MAX(I573:I576)</f>
        <v>4</v>
      </c>
    </row>
    <row r="574" spans="1:22" ht="15" customHeight="1">
      <c r="A574">
        <v>59</v>
      </c>
      <c r="B574" t="s">
        <v>76</v>
      </c>
      <c r="C574" t="s">
        <v>34</v>
      </c>
      <c r="D574">
        <v>4</v>
      </c>
      <c r="E574" s="19" t="s">
        <v>52</v>
      </c>
      <c r="F574" t="s">
        <v>52</v>
      </c>
      <c r="G574">
        <v>1</v>
      </c>
      <c r="H574">
        <v>2</v>
      </c>
      <c r="I574">
        <v>2</v>
      </c>
      <c r="J574">
        <v>0</v>
      </c>
      <c r="K574">
        <v>25</v>
      </c>
      <c r="L574">
        <v>1</v>
      </c>
      <c r="M574" s="17" t="s">
        <v>78</v>
      </c>
      <c r="N574" t="s">
        <v>78</v>
      </c>
      <c r="O574" s="17">
        <v>42394</v>
      </c>
      <c r="Q574">
        <f t="shared" si="5"/>
        <v>3.1415926535897931</v>
      </c>
    </row>
    <row r="575" spans="1:22" ht="15" hidden="1" customHeight="1">
      <c r="A575">
        <v>59</v>
      </c>
      <c r="B575" t="s">
        <v>76</v>
      </c>
      <c r="C575" t="s">
        <v>34</v>
      </c>
      <c r="D575">
        <v>4</v>
      </c>
      <c r="E575" s="19" t="s">
        <v>52</v>
      </c>
      <c r="F575" s="19" t="s">
        <v>52</v>
      </c>
      <c r="G575">
        <v>2</v>
      </c>
      <c r="H575">
        <v>1</v>
      </c>
      <c r="I575">
        <v>4</v>
      </c>
      <c r="J575">
        <v>0</v>
      </c>
      <c r="K575">
        <v>35</v>
      </c>
      <c r="L575">
        <v>2</v>
      </c>
      <c r="M575" s="17" t="s">
        <v>78</v>
      </c>
      <c r="N575" t="s">
        <v>78</v>
      </c>
      <c r="O575" s="17">
        <v>42408</v>
      </c>
      <c r="Q575">
        <f t="shared" si="5"/>
        <v>1.5707963267948966</v>
      </c>
    </row>
    <row r="576" spans="1:22" ht="15" customHeight="1">
      <c r="A576">
        <v>59</v>
      </c>
      <c r="B576" t="s">
        <v>76</v>
      </c>
      <c r="C576" t="s">
        <v>34</v>
      </c>
      <c r="D576">
        <v>4</v>
      </c>
      <c r="E576" s="19" t="s">
        <v>52</v>
      </c>
      <c r="F576" s="19" t="s">
        <v>52</v>
      </c>
      <c r="G576" t="s">
        <v>56</v>
      </c>
      <c r="H576" t="s">
        <v>56</v>
      </c>
      <c r="I576" t="s">
        <v>56</v>
      </c>
      <c r="J576" t="s">
        <v>56</v>
      </c>
      <c r="K576">
        <v>25</v>
      </c>
      <c r="L576">
        <v>1</v>
      </c>
      <c r="M576" s="17" t="s">
        <v>78</v>
      </c>
      <c r="N576" t="s">
        <v>82</v>
      </c>
      <c r="O576" s="17">
        <v>42422</v>
      </c>
      <c r="P576" t="s">
        <v>115</v>
      </c>
      <c r="Q576" t="e">
        <f t="shared" si="5"/>
        <v>#VALUE!</v>
      </c>
    </row>
    <row r="577" spans="1:22" ht="15" customHeight="1">
      <c r="A577">
        <v>60</v>
      </c>
      <c r="B577" t="s">
        <v>76</v>
      </c>
      <c r="C577" t="s">
        <v>34</v>
      </c>
      <c r="D577">
        <v>4</v>
      </c>
      <c r="E577" t="s">
        <v>52</v>
      </c>
      <c r="F577" t="s">
        <v>52</v>
      </c>
      <c r="G577">
        <v>0.5</v>
      </c>
      <c r="H577">
        <v>0.5</v>
      </c>
      <c r="I577">
        <v>2</v>
      </c>
      <c r="J577">
        <v>2</v>
      </c>
      <c r="K577">
        <v>35</v>
      </c>
      <c r="L577">
        <v>1</v>
      </c>
      <c r="M577" s="17" t="s">
        <v>82</v>
      </c>
      <c r="N577" t="s">
        <v>78</v>
      </c>
      <c r="O577" s="17">
        <v>42382</v>
      </c>
      <c r="Q577">
        <f t="shared" si="5"/>
        <v>9.8174770424681035E-2</v>
      </c>
      <c r="R577">
        <f>(Q579-Q577)/(O579-O577)</f>
        <v>6.4191196046906832E-2</v>
      </c>
      <c r="S577">
        <f>(I579-I577)/(O579-O577)</f>
        <v>7.6923076923076927E-2</v>
      </c>
      <c r="T577">
        <f>MAX(K577:K580)</f>
        <v>35</v>
      </c>
      <c r="U577">
        <f>AVERAGE(K577:K580)</f>
        <v>30</v>
      </c>
      <c r="V577">
        <f>MAX(I577:I580)</f>
        <v>4</v>
      </c>
    </row>
    <row r="578" spans="1:22" ht="15" customHeight="1">
      <c r="A578">
        <v>60</v>
      </c>
      <c r="B578" t="s">
        <v>76</v>
      </c>
      <c r="C578" t="s">
        <v>34</v>
      </c>
      <c r="D578">
        <v>4</v>
      </c>
      <c r="E578" s="19" t="s">
        <v>52</v>
      </c>
      <c r="F578" t="s">
        <v>52</v>
      </c>
      <c r="G578">
        <v>1</v>
      </c>
      <c r="H578">
        <v>2</v>
      </c>
      <c r="I578">
        <v>2</v>
      </c>
      <c r="J578">
        <v>3</v>
      </c>
      <c r="K578">
        <v>25</v>
      </c>
      <c r="L578">
        <v>1</v>
      </c>
      <c r="M578" s="17" t="s">
        <v>78</v>
      </c>
      <c r="N578" t="s">
        <v>78</v>
      </c>
      <c r="O578" s="17">
        <v>42394</v>
      </c>
      <c r="Q578">
        <f t="shared" si="5"/>
        <v>3.1415926535897931</v>
      </c>
    </row>
    <row r="579" spans="1:22" ht="15" hidden="1" customHeight="1">
      <c r="A579">
        <v>60</v>
      </c>
      <c r="B579" t="s">
        <v>76</v>
      </c>
      <c r="C579" t="s">
        <v>34</v>
      </c>
      <c r="D579">
        <v>4</v>
      </c>
      <c r="E579" s="19" t="s">
        <v>52</v>
      </c>
      <c r="F579" s="19" t="s">
        <v>52</v>
      </c>
      <c r="G579">
        <v>1</v>
      </c>
      <c r="H579">
        <v>1.5</v>
      </c>
      <c r="I579">
        <v>4</v>
      </c>
      <c r="J579">
        <v>0</v>
      </c>
      <c r="K579">
        <v>35</v>
      </c>
      <c r="L579">
        <v>2</v>
      </c>
      <c r="M579" s="17" t="s">
        <v>78</v>
      </c>
      <c r="N579" t="s">
        <v>78</v>
      </c>
      <c r="O579" s="17">
        <v>42408</v>
      </c>
      <c r="Q579">
        <f t="shared" si="5"/>
        <v>1.7671458676442586</v>
      </c>
    </row>
    <row r="580" spans="1:22" ht="15" customHeight="1">
      <c r="A580">
        <v>60</v>
      </c>
      <c r="B580" t="s">
        <v>76</v>
      </c>
      <c r="C580" t="s">
        <v>34</v>
      </c>
      <c r="D580">
        <v>4</v>
      </c>
      <c r="E580" s="19" t="s">
        <v>52</v>
      </c>
      <c r="F580" s="19" t="s">
        <v>52</v>
      </c>
      <c r="G580" t="s">
        <v>56</v>
      </c>
      <c r="H580" t="s">
        <v>56</v>
      </c>
      <c r="I580" t="s">
        <v>56</v>
      </c>
      <c r="J580" t="s">
        <v>56</v>
      </c>
      <c r="K580">
        <v>25</v>
      </c>
      <c r="L580">
        <v>1</v>
      </c>
      <c r="M580" s="17" t="s">
        <v>78</v>
      </c>
      <c r="N580" t="s">
        <v>82</v>
      </c>
      <c r="O580" s="17">
        <v>42422</v>
      </c>
      <c r="P580" t="s">
        <v>115</v>
      </c>
      <c r="Q580" t="e">
        <f t="shared" si="5"/>
        <v>#VALUE!</v>
      </c>
    </row>
    <row r="581" spans="1:22" ht="15" customHeight="1">
      <c r="A581">
        <v>61</v>
      </c>
      <c r="B581" t="s">
        <v>76</v>
      </c>
      <c r="C581" t="s">
        <v>34</v>
      </c>
      <c r="D581">
        <v>4</v>
      </c>
      <c r="E581" t="s">
        <v>52</v>
      </c>
      <c r="F581" t="s">
        <v>53</v>
      </c>
      <c r="G581">
        <v>0.5</v>
      </c>
      <c r="H581">
        <v>0.5</v>
      </c>
      <c r="I581">
        <v>3</v>
      </c>
      <c r="J581">
        <v>3</v>
      </c>
      <c r="K581">
        <v>35</v>
      </c>
      <c r="L581">
        <v>1</v>
      </c>
      <c r="M581" s="17" t="s">
        <v>82</v>
      </c>
      <c r="N581" t="s">
        <v>78</v>
      </c>
      <c r="O581" s="17">
        <v>42382</v>
      </c>
      <c r="Q581">
        <f t="shared" si="5"/>
        <v>9.8174770424681035E-2</v>
      </c>
      <c r="R581">
        <f>(Q583-Q581)/(O583-O581)</f>
        <v>4.1535479795057353E-2</v>
      </c>
      <c r="S581">
        <f>(I583-I581)/(O583-O581)</f>
        <v>-3.8461538461538464E-2</v>
      </c>
      <c r="T581">
        <f>MAX(K581:K584)</f>
        <v>35</v>
      </c>
      <c r="U581">
        <f>AVERAGE(K581:K584)</f>
        <v>30</v>
      </c>
      <c r="V581">
        <f>MAX(I581:I584)</f>
        <v>3</v>
      </c>
    </row>
    <row r="582" spans="1:22" ht="15" customHeight="1">
      <c r="A582">
        <v>61</v>
      </c>
      <c r="B582" t="s">
        <v>76</v>
      </c>
      <c r="C582" t="s">
        <v>34</v>
      </c>
      <c r="D582">
        <v>4</v>
      </c>
      <c r="E582" s="19" t="s">
        <v>52</v>
      </c>
      <c r="F582" t="s">
        <v>53</v>
      </c>
      <c r="G582">
        <v>2</v>
      </c>
      <c r="H582">
        <v>2</v>
      </c>
      <c r="I582">
        <v>2</v>
      </c>
      <c r="J582">
        <v>3</v>
      </c>
      <c r="K582">
        <v>25</v>
      </c>
      <c r="L582">
        <v>1</v>
      </c>
      <c r="M582" s="17" t="s">
        <v>78</v>
      </c>
      <c r="N582" t="s">
        <v>78</v>
      </c>
      <c r="O582" s="17">
        <v>42394</v>
      </c>
      <c r="Q582">
        <f t="shared" si="5"/>
        <v>6.2831853071795862</v>
      </c>
    </row>
    <row r="583" spans="1:22" ht="15" hidden="1" customHeight="1">
      <c r="A583">
        <v>61</v>
      </c>
      <c r="B583" t="s">
        <v>76</v>
      </c>
      <c r="C583" t="s">
        <v>34</v>
      </c>
      <c r="D583">
        <v>4</v>
      </c>
      <c r="E583" s="19" t="s">
        <v>52</v>
      </c>
      <c r="F583" s="19" t="s">
        <v>53</v>
      </c>
      <c r="G583">
        <v>1.5</v>
      </c>
      <c r="H583">
        <v>1</v>
      </c>
      <c r="I583">
        <v>2</v>
      </c>
      <c r="J583">
        <v>2</v>
      </c>
      <c r="K583">
        <v>35</v>
      </c>
      <c r="L583">
        <v>2</v>
      </c>
      <c r="M583" s="17" t="s">
        <v>78</v>
      </c>
      <c r="N583" t="s">
        <v>78</v>
      </c>
      <c r="O583" s="17">
        <v>42408</v>
      </c>
      <c r="Q583">
        <f t="shared" si="5"/>
        <v>1.1780972450961724</v>
      </c>
    </row>
    <row r="584" spans="1:22" ht="15" customHeight="1">
      <c r="A584">
        <v>61</v>
      </c>
      <c r="B584" t="s">
        <v>76</v>
      </c>
      <c r="C584" t="s">
        <v>34</v>
      </c>
      <c r="D584">
        <v>4</v>
      </c>
      <c r="E584" s="19" t="s">
        <v>52</v>
      </c>
      <c r="F584" s="19" t="s">
        <v>53</v>
      </c>
      <c r="G584" t="s">
        <v>56</v>
      </c>
      <c r="H584" t="s">
        <v>56</v>
      </c>
      <c r="I584" t="s">
        <v>56</v>
      </c>
      <c r="J584" t="s">
        <v>56</v>
      </c>
      <c r="K584">
        <v>25</v>
      </c>
      <c r="L584">
        <v>1</v>
      </c>
      <c r="M584" s="17" t="s">
        <v>78</v>
      </c>
      <c r="N584" t="s">
        <v>82</v>
      </c>
      <c r="O584" s="17">
        <v>42422</v>
      </c>
      <c r="P584" t="s">
        <v>115</v>
      </c>
      <c r="Q584" t="e">
        <f t="shared" si="5"/>
        <v>#VALUE!</v>
      </c>
    </row>
    <row r="585" spans="1:22" ht="15" customHeight="1">
      <c r="A585">
        <v>62</v>
      </c>
      <c r="B585" t="s">
        <v>76</v>
      </c>
      <c r="C585" t="s">
        <v>46</v>
      </c>
      <c r="D585">
        <v>4</v>
      </c>
      <c r="E585" t="s">
        <v>52</v>
      </c>
      <c r="F585" t="s">
        <v>53</v>
      </c>
      <c r="G585">
        <v>0</v>
      </c>
      <c r="H585">
        <v>0.25</v>
      </c>
      <c r="I585">
        <v>0</v>
      </c>
      <c r="J585">
        <v>0</v>
      </c>
      <c r="K585">
        <v>10</v>
      </c>
      <c r="L585">
        <v>1</v>
      </c>
      <c r="M585" s="17" t="s">
        <v>82</v>
      </c>
      <c r="N585" t="s">
        <v>78</v>
      </c>
      <c r="O585" s="17">
        <v>42382</v>
      </c>
      <c r="Q585">
        <f t="shared" si="5"/>
        <v>0</v>
      </c>
      <c r="R585">
        <v>0</v>
      </c>
      <c r="S585">
        <v>0</v>
      </c>
      <c r="T585">
        <v>18</v>
      </c>
      <c r="U585">
        <v>14</v>
      </c>
      <c r="V585">
        <v>14</v>
      </c>
    </row>
    <row r="586" spans="1:22" ht="15" customHeight="1">
      <c r="A586">
        <v>62</v>
      </c>
      <c r="B586" t="s">
        <v>76</v>
      </c>
      <c r="C586" t="s">
        <v>46</v>
      </c>
      <c r="D586">
        <v>4</v>
      </c>
      <c r="E586" s="19" t="s">
        <v>52</v>
      </c>
      <c r="F586" t="s">
        <v>53</v>
      </c>
      <c r="G586" t="s">
        <v>56</v>
      </c>
      <c r="H586" t="s">
        <v>56</v>
      </c>
      <c r="I586" t="s">
        <v>56</v>
      </c>
      <c r="J586" t="s">
        <v>56</v>
      </c>
      <c r="K586">
        <v>18</v>
      </c>
      <c r="L586">
        <v>1</v>
      </c>
      <c r="M586" s="17" t="s">
        <v>78</v>
      </c>
      <c r="N586" t="s">
        <v>82</v>
      </c>
      <c r="O586" s="17">
        <v>42394</v>
      </c>
      <c r="P586" t="s">
        <v>116</v>
      </c>
      <c r="Q586" t="e">
        <f t="shared" si="5"/>
        <v>#VALUE!</v>
      </c>
    </row>
    <row r="587" spans="1:22" ht="15" customHeight="1">
      <c r="A587">
        <v>63</v>
      </c>
      <c r="B587" t="s">
        <v>76</v>
      </c>
      <c r="C587" t="s">
        <v>46</v>
      </c>
      <c r="D587">
        <v>4</v>
      </c>
      <c r="E587" t="s">
        <v>52</v>
      </c>
      <c r="F587" t="s">
        <v>52</v>
      </c>
      <c r="G587">
        <v>0.5</v>
      </c>
      <c r="H587">
        <v>0.5</v>
      </c>
      <c r="I587">
        <v>0</v>
      </c>
      <c r="J587">
        <v>0</v>
      </c>
      <c r="K587">
        <v>10</v>
      </c>
      <c r="L587">
        <v>1</v>
      </c>
      <c r="M587" s="17" t="s">
        <v>82</v>
      </c>
      <c r="N587" t="s">
        <v>78</v>
      </c>
      <c r="O587" s="17">
        <v>42382</v>
      </c>
      <c r="Q587">
        <f t="shared" si="5"/>
        <v>9.8174770424681035E-2</v>
      </c>
      <c r="R587">
        <f>(Q588-Q587)/(O588-O587)</f>
        <v>2.4543692606170259E-2</v>
      </c>
      <c r="S587">
        <f>(I588-I587)/(O588-O587)</f>
        <v>0</v>
      </c>
      <c r="T587">
        <f>MAX(K587:K589)</f>
        <v>48</v>
      </c>
      <c r="U587">
        <f>AVERAGE(K587:K590)</f>
        <v>29.75</v>
      </c>
      <c r="V587">
        <f>MAX(I587:I590)</f>
        <v>0</v>
      </c>
    </row>
    <row r="588" spans="1:22" ht="15" customHeight="1">
      <c r="A588">
        <v>63</v>
      </c>
      <c r="B588" t="s">
        <v>76</v>
      </c>
      <c r="C588" t="s">
        <v>46</v>
      </c>
      <c r="D588">
        <v>4</v>
      </c>
      <c r="E588" s="19" t="s">
        <v>52</v>
      </c>
      <c r="F588" t="s">
        <v>52</v>
      </c>
      <c r="G588">
        <v>0.5</v>
      </c>
      <c r="H588">
        <v>1</v>
      </c>
      <c r="I588">
        <v>0</v>
      </c>
      <c r="J588">
        <v>0</v>
      </c>
      <c r="K588">
        <v>18</v>
      </c>
      <c r="L588">
        <v>1</v>
      </c>
      <c r="M588" s="17" t="s">
        <v>78</v>
      </c>
      <c r="N588" t="s">
        <v>78</v>
      </c>
      <c r="O588" s="17">
        <v>42394</v>
      </c>
      <c r="Q588">
        <f t="shared" si="5"/>
        <v>0.39269908169872414</v>
      </c>
    </row>
    <row r="589" spans="1:22" ht="15" hidden="1" customHeight="1">
      <c r="A589">
        <v>63</v>
      </c>
      <c r="B589" t="s">
        <v>76</v>
      </c>
      <c r="C589" t="s">
        <v>46</v>
      </c>
      <c r="D589">
        <v>4</v>
      </c>
      <c r="E589" s="19" t="s">
        <v>52</v>
      </c>
      <c r="F589" s="19" t="s">
        <v>52</v>
      </c>
      <c r="G589" s="19" t="s">
        <v>56</v>
      </c>
      <c r="H589" t="s">
        <v>56</v>
      </c>
      <c r="I589" t="s">
        <v>56</v>
      </c>
      <c r="J589" t="s">
        <v>56</v>
      </c>
      <c r="K589">
        <v>48</v>
      </c>
      <c r="L589">
        <v>2</v>
      </c>
      <c r="M589" s="17" t="s">
        <v>78</v>
      </c>
      <c r="N589" t="s">
        <v>78</v>
      </c>
      <c r="O589" s="17">
        <v>42408</v>
      </c>
      <c r="Q589" t="e">
        <f t="shared" si="5"/>
        <v>#VALUE!</v>
      </c>
    </row>
    <row r="590" spans="1:22" ht="15" customHeight="1">
      <c r="A590">
        <v>63</v>
      </c>
      <c r="B590" t="s">
        <v>76</v>
      </c>
      <c r="C590" t="s">
        <v>46</v>
      </c>
      <c r="D590">
        <v>4</v>
      </c>
      <c r="E590" s="19" t="s">
        <v>52</v>
      </c>
      <c r="F590" s="19" t="s">
        <v>52</v>
      </c>
      <c r="G590" t="s">
        <v>56</v>
      </c>
      <c r="H590" t="s">
        <v>56</v>
      </c>
      <c r="I590" t="s">
        <v>56</v>
      </c>
      <c r="J590" t="s">
        <v>56</v>
      </c>
      <c r="K590">
        <v>43</v>
      </c>
      <c r="L590">
        <v>1</v>
      </c>
      <c r="M590" s="17" t="s">
        <v>78</v>
      </c>
      <c r="N590" t="s">
        <v>82</v>
      </c>
      <c r="O590" s="17">
        <v>42422</v>
      </c>
      <c r="P590" t="s">
        <v>115</v>
      </c>
      <c r="Q590" t="e">
        <f t="shared" si="5"/>
        <v>#VALUE!</v>
      </c>
    </row>
    <row r="591" spans="1:22" ht="15" customHeight="1">
      <c r="A591">
        <v>64</v>
      </c>
      <c r="B591" t="s">
        <v>76</v>
      </c>
      <c r="C591" t="s">
        <v>34</v>
      </c>
      <c r="D591">
        <v>4</v>
      </c>
      <c r="E591" t="s">
        <v>52</v>
      </c>
      <c r="F591" t="s">
        <v>52</v>
      </c>
      <c r="G591">
        <v>0.25</v>
      </c>
      <c r="H591">
        <v>1</v>
      </c>
      <c r="I591">
        <v>0</v>
      </c>
      <c r="J591">
        <v>0</v>
      </c>
      <c r="K591">
        <v>35</v>
      </c>
      <c r="L591">
        <v>1</v>
      </c>
      <c r="M591" s="17" t="s">
        <v>82</v>
      </c>
      <c r="N591" t="s">
        <v>78</v>
      </c>
      <c r="O591" s="17">
        <v>42382</v>
      </c>
      <c r="Q591">
        <f t="shared" si="5"/>
        <v>0.19634954084936207</v>
      </c>
      <c r="R591">
        <f>(Q593-Q591)/(O593-O591)</f>
        <v>0.12838239209381366</v>
      </c>
      <c r="S591">
        <f>(I593-I591)/(O593-O591)</f>
        <v>0.15384615384615385</v>
      </c>
      <c r="T591">
        <f>MAX(K591:K594)</f>
        <v>35</v>
      </c>
      <c r="U591">
        <f>AVERAGE(K591:K594)</f>
        <v>30</v>
      </c>
      <c r="V591">
        <f>MAX(I591:I594)</f>
        <v>4</v>
      </c>
    </row>
    <row r="592" spans="1:22" ht="15" customHeight="1">
      <c r="A592">
        <v>64</v>
      </c>
      <c r="B592" t="s">
        <v>76</v>
      </c>
      <c r="C592" t="s">
        <v>34</v>
      </c>
      <c r="D592">
        <v>4</v>
      </c>
      <c r="E592" s="19" t="s">
        <v>52</v>
      </c>
      <c r="F592" t="s">
        <v>52</v>
      </c>
      <c r="G592">
        <v>2</v>
      </c>
      <c r="H592">
        <v>2</v>
      </c>
      <c r="I592">
        <v>3</v>
      </c>
      <c r="J592">
        <v>2</v>
      </c>
      <c r="K592">
        <v>25</v>
      </c>
      <c r="L592">
        <v>1</v>
      </c>
      <c r="M592" s="17" t="s">
        <v>78</v>
      </c>
      <c r="N592" t="s">
        <v>78</v>
      </c>
      <c r="O592" s="17">
        <v>42394</v>
      </c>
      <c r="Q592">
        <f t="shared" si="5"/>
        <v>6.2831853071795862</v>
      </c>
    </row>
    <row r="593" spans="1:22" ht="15" hidden="1" customHeight="1">
      <c r="A593">
        <v>64</v>
      </c>
      <c r="B593" t="s">
        <v>76</v>
      </c>
      <c r="C593" t="s">
        <v>34</v>
      </c>
      <c r="D593">
        <v>4</v>
      </c>
      <c r="E593" s="19" t="s">
        <v>52</v>
      </c>
      <c r="F593" s="19" t="s">
        <v>52</v>
      </c>
      <c r="G593">
        <v>2</v>
      </c>
      <c r="H593">
        <v>1.5</v>
      </c>
      <c r="I593">
        <v>4</v>
      </c>
      <c r="J593">
        <v>0</v>
      </c>
      <c r="K593">
        <v>35</v>
      </c>
      <c r="L593">
        <v>2</v>
      </c>
      <c r="M593" s="17" t="s">
        <v>78</v>
      </c>
      <c r="N593" t="s">
        <v>78</v>
      </c>
      <c r="O593" s="17">
        <v>42408</v>
      </c>
      <c r="Q593">
        <f t="shared" si="5"/>
        <v>3.5342917352885173</v>
      </c>
    </row>
    <row r="594" spans="1:22" ht="15" customHeight="1">
      <c r="A594">
        <v>64</v>
      </c>
      <c r="B594" t="s">
        <v>76</v>
      </c>
      <c r="C594" t="s">
        <v>34</v>
      </c>
      <c r="D594">
        <v>4</v>
      </c>
      <c r="E594" s="19" t="s">
        <v>52</v>
      </c>
      <c r="F594" s="19" t="s">
        <v>52</v>
      </c>
      <c r="G594" t="s">
        <v>56</v>
      </c>
      <c r="H594" t="s">
        <v>56</v>
      </c>
      <c r="I594" t="s">
        <v>56</v>
      </c>
      <c r="J594" t="s">
        <v>56</v>
      </c>
      <c r="K594">
        <v>25</v>
      </c>
      <c r="L594">
        <v>1</v>
      </c>
      <c r="M594" s="17" t="s">
        <v>78</v>
      </c>
      <c r="N594" t="s">
        <v>82</v>
      </c>
      <c r="O594" s="17">
        <v>42422</v>
      </c>
      <c r="P594" t="s">
        <v>115</v>
      </c>
      <c r="Q594" t="e">
        <f t="shared" si="5"/>
        <v>#VALUE!</v>
      </c>
    </row>
    <row r="595" spans="1:22" ht="15" customHeight="1">
      <c r="A595">
        <v>65</v>
      </c>
      <c r="B595" t="s">
        <v>76</v>
      </c>
      <c r="C595" t="s">
        <v>47</v>
      </c>
      <c r="D595">
        <v>4</v>
      </c>
      <c r="E595" t="s">
        <v>52</v>
      </c>
      <c r="F595" t="s">
        <v>52</v>
      </c>
      <c r="G595">
        <v>1</v>
      </c>
      <c r="H595">
        <v>1</v>
      </c>
      <c r="I595">
        <v>0</v>
      </c>
      <c r="J595">
        <v>0</v>
      </c>
      <c r="K595">
        <v>4</v>
      </c>
      <c r="L595">
        <v>1</v>
      </c>
      <c r="M595" s="17" t="s">
        <v>82</v>
      </c>
      <c r="N595" t="s">
        <v>78</v>
      </c>
      <c r="O595" s="17">
        <v>42382</v>
      </c>
      <c r="Q595">
        <f t="shared" si="5"/>
        <v>0.78539816339744828</v>
      </c>
      <c r="R595">
        <f>(Q601-Q595)/(O601-O595)</f>
        <v>4.7890131914478551E-2</v>
      </c>
      <c r="S595">
        <f>(I601-I595)/(O601-O595)</f>
        <v>9.7560975609756101E-2</v>
      </c>
      <c r="T595">
        <f>MAX(K595:K602)</f>
        <v>28</v>
      </c>
      <c r="U595">
        <f>AVERAGE(K595:K602)</f>
        <v>17.25</v>
      </c>
      <c r="V595">
        <f>MAX(I595:I602)</f>
        <v>8</v>
      </c>
    </row>
    <row r="596" spans="1:22" ht="15" customHeight="1">
      <c r="A596">
        <v>65</v>
      </c>
      <c r="B596" t="s">
        <v>76</v>
      </c>
      <c r="C596" t="s">
        <v>47</v>
      </c>
      <c r="D596">
        <v>4</v>
      </c>
      <c r="E596" s="19" t="s">
        <v>52</v>
      </c>
      <c r="F596" t="s">
        <v>52</v>
      </c>
      <c r="G596">
        <v>1.5</v>
      </c>
      <c r="H596">
        <v>1</v>
      </c>
      <c r="I596">
        <v>2</v>
      </c>
      <c r="J596">
        <v>0</v>
      </c>
      <c r="K596">
        <v>12</v>
      </c>
      <c r="L596">
        <v>1</v>
      </c>
      <c r="M596" s="17" t="s">
        <v>78</v>
      </c>
      <c r="N596" t="s">
        <v>78</v>
      </c>
      <c r="O596" s="17">
        <v>42394</v>
      </c>
      <c r="Q596">
        <f t="shared" si="5"/>
        <v>1.1780972450961724</v>
      </c>
    </row>
    <row r="597" spans="1:22" ht="15" hidden="1" customHeight="1">
      <c r="A597">
        <v>65</v>
      </c>
      <c r="B597" t="s">
        <v>76</v>
      </c>
      <c r="C597" t="s">
        <v>47</v>
      </c>
      <c r="D597">
        <v>4</v>
      </c>
      <c r="E597" s="19" t="s">
        <v>52</v>
      </c>
      <c r="F597" s="19" t="s">
        <v>52</v>
      </c>
      <c r="G597">
        <v>1</v>
      </c>
      <c r="H597">
        <v>1</v>
      </c>
      <c r="I597">
        <v>2</v>
      </c>
      <c r="J597">
        <v>0</v>
      </c>
      <c r="K597">
        <v>20</v>
      </c>
      <c r="L597">
        <v>2</v>
      </c>
      <c r="M597" s="17" t="s">
        <v>78</v>
      </c>
      <c r="N597" t="s">
        <v>78</v>
      </c>
      <c r="O597" s="17">
        <v>42408</v>
      </c>
      <c r="Q597">
        <f t="shared" si="5"/>
        <v>0.78539816339744828</v>
      </c>
    </row>
    <row r="598" spans="1:22" ht="15" customHeight="1">
      <c r="A598">
        <v>65</v>
      </c>
      <c r="B598" t="s">
        <v>76</v>
      </c>
      <c r="C598" t="s">
        <v>47</v>
      </c>
      <c r="D598">
        <v>4</v>
      </c>
      <c r="E598" s="19" t="s">
        <v>52</v>
      </c>
      <c r="F598" s="19" t="s">
        <v>52</v>
      </c>
      <c r="G598">
        <v>1.2</v>
      </c>
      <c r="H598">
        <v>1.6</v>
      </c>
      <c r="I598">
        <v>5</v>
      </c>
      <c r="J598">
        <v>0</v>
      </c>
      <c r="K598">
        <v>27</v>
      </c>
      <c r="L598">
        <v>1</v>
      </c>
      <c r="M598" s="17" t="s">
        <v>78</v>
      </c>
      <c r="N598" t="s">
        <v>78</v>
      </c>
      <c r="O598" s="17">
        <v>42422</v>
      </c>
      <c r="Q598">
        <f t="shared" si="5"/>
        <v>2.4127431579569616</v>
      </c>
    </row>
    <row r="599" spans="1:22" ht="15" customHeight="1">
      <c r="A599">
        <v>65</v>
      </c>
      <c r="B599" t="s">
        <v>76</v>
      </c>
      <c r="C599" t="s">
        <v>47</v>
      </c>
      <c r="D599">
        <v>4</v>
      </c>
      <c r="E599" s="19" t="s">
        <v>52</v>
      </c>
      <c r="F599" s="19" t="s">
        <v>52</v>
      </c>
      <c r="G599">
        <v>1</v>
      </c>
      <c r="H599">
        <v>2.4</v>
      </c>
      <c r="I599">
        <v>6</v>
      </c>
      <c r="J599">
        <v>0</v>
      </c>
      <c r="K599">
        <v>9</v>
      </c>
      <c r="L599">
        <v>1</v>
      </c>
      <c r="M599" s="17" t="s">
        <v>78</v>
      </c>
      <c r="N599" t="s">
        <v>78</v>
      </c>
      <c r="O599" s="17">
        <v>42436</v>
      </c>
      <c r="Q599">
        <f t="shared" si="5"/>
        <v>4.5238934211693023</v>
      </c>
    </row>
    <row r="600" spans="1:22" ht="15" customHeight="1">
      <c r="A600">
        <v>65</v>
      </c>
      <c r="B600" t="s">
        <v>76</v>
      </c>
      <c r="C600" t="s">
        <v>47</v>
      </c>
      <c r="D600">
        <v>4</v>
      </c>
      <c r="E600" s="19" t="s">
        <v>52</v>
      </c>
      <c r="F600" s="19" t="s">
        <v>52</v>
      </c>
      <c r="G600">
        <v>3</v>
      </c>
      <c r="H600">
        <v>3.3</v>
      </c>
      <c r="I600">
        <v>8</v>
      </c>
      <c r="J600">
        <v>0</v>
      </c>
      <c r="K600">
        <v>25</v>
      </c>
      <c r="L600">
        <v>1</v>
      </c>
      <c r="M600" s="17" t="s">
        <v>78</v>
      </c>
      <c r="N600" t="s">
        <v>78</v>
      </c>
      <c r="O600" s="17">
        <v>42450</v>
      </c>
      <c r="Q600">
        <f t="shared" si="5"/>
        <v>25.65895799819463</v>
      </c>
    </row>
    <row r="601" spans="1:22" ht="15" customHeight="1">
      <c r="A601">
        <v>65</v>
      </c>
      <c r="B601" t="s">
        <v>76</v>
      </c>
      <c r="C601" t="s">
        <v>47</v>
      </c>
      <c r="D601">
        <v>4</v>
      </c>
      <c r="E601" s="19" t="s">
        <v>52</v>
      </c>
      <c r="F601" s="19" t="s">
        <v>52</v>
      </c>
      <c r="G601">
        <v>1.5</v>
      </c>
      <c r="H601">
        <v>2</v>
      </c>
      <c r="I601">
        <v>8</v>
      </c>
      <c r="J601">
        <v>0</v>
      </c>
      <c r="K601">
        <v>28</v>
      </c>
      <c r="L601">
        <v>1</v>
      </c>
      <c r="M601" s="17" t="s">
        <v>78</v>
      </c>
      <c r="N601" t="s">
        <v>78</v>
      </c>
      <c r="O601" s="17">
        <v>42464</v>
      </c>
      <c r="Q601">
        <f t="shared" si="5"/>
        <v>4.7123889803846897</v>
      </c>
    </row>
    <row r="602" spans="1:22" ht="15" customHeight="1">
      <c r="A602">
        <v>65</v>
      </c>
      <c r="B602" t="s">
        <v>76</v>
      </c>
      <c r="C602" t="s">
        <v>47</v>
      </c>
      <c r="D602">
        <v>4</v>
      </c>
      <c r="E602" s="19" t="s">
        <v>52</v>
      </c>
      <c r="F602" s="19" t="s">
        <v>52</v>
      </c>
      <c r="G602" t="s">
        <v>56</v>
      </c>
      <c r="H602" t="s">
        <v>56</v>
      </c>
      <c r="I602" t="s">
        <v>56</v>
      </c>
      <c r="J602" t="s">
        <v>56</v>
      </c>
      <c r="K602">
        <v>13</v>
      </c>
      <c r="L602">
        <v>1</v>
      </c>
      <c r="M602" s="17" t="s">
        <v>78</v>
      </c>
      <c r="N602" t="s">
        <v>82</v>
      </c>
      <c r="O602" s="17">
        <v>42480</v>
      </c>
      <c r="P602" t="s">
        <v>115</v>
      </c>
      <c r="Q602" t="e">
        <f t="shared" si="5"/>
        <v>#VALUE!</v>
      </c>
    </row>
    <row r="603" spans="1:22" ht="15" customHeight="1">
      <c r="A603">
        <v>66</v>
      </c>
      <c r="B603" t="s">
        <v>76</v>
      </c>
      <c r="C603" t="s">
        <v>47</v>
      </c>
      <c r="D603">
        <v>4</v>
      </c>
      <c r="E603" t="s">
        <v>52</v>
      </c>
      <c r="F603" t="s">
        <v>52</v>
      </c>
      <c r="G603">
        <v>0.5</v>
      </c>
      <c r="H603">
        <v>1</v>
      </c>
      <c r="I603">
        <v>0</v>
      </c>
      <c r="J603">
        <v>0</v>
      </c>
      <c r="K603">
        <v>4</v>
      </c>
      <c r="L603">
        <v>1</v>
      </c>
      <c r="M603" s="17" t="s">
        <v>82</v>
      </c>
      <c r="N603" t="s">
        <v>78</v>
      </c>
      <c r="O603" s="17">
        <v>42382</v>
      </c>
      <c r="Q603">
        <f t="shared" ref="Q603:Q666" si="6">G603*((H603/2)^2)*PI()</f>
        <v>0.39269908169872414</v>
      </c>
      <c r="R603">
        <f>(Q605-Q603)/(O605-O603)</f>
        <v>0.5286333792098209</v>
      </c>
      <c r="S603">
        <f>(I605-I603)/(O605-O603)</f>
        <v>0.15384615384615385</v>
      </c>
      <c r="T603">
        <f>MAX(K603:K606)</f>
        <v>27</v>
      </c>
      <c r="U603">
        <f>AVERAGE(K603:K606)</f>
        <v>15.75</v>
      </c>
      <c r="V603">
        <f>MAX(I603:I606)</f>
        <v>4</v>
      </c>
    </row>
    <row r="604" spans="1:22" ht="15" customHeight="1">
      <c r="A604">
        <v>66</v>
      </c>
      <c r="B604" t="s">
        <v>76</v>
      </c>
      <c r="C604" t="s">
        <v>47</v>
      </c>
      <c r="D604">
        <v>4</v>
      </c>
      <c r="E604" s="19" t="s">
        <v>52</v>
      </c>
      <c r="F604" t="s">
        <v>52</v>
      </c>
      <c r="G604">
        <v>2.5</v>
      </c>
      <c r="H604">
        <v>2.5</v>
      </c>
      <c r="I604">
        <v>2</v>
      </c>
      <c r="J604">
        <v>0</v>
      </c>
      <c r="K604">
        <v>12</v>
      </c>
      <c r="L604">
        <v>1</v>
      </c>
      <c r="M604" s="17" t="s">
        <v>78</v>
      </c>
      <c r="N604" t="s">
        <v>78</v>
      </c>
      <c r="O604" s="17">
        <v>42394</v>
      </c>
      <c r="Q604">
        <f t="shared" si="6"/>
        <v>12.271846303085129</v>
      </c>
    </row>
    <row r="605" spans="1:22" ht="15" hidden="1" customHeight="1">
      <c r="A605">
        <v>66</v>
      </c>
      <c r="B605" t="s">
        <v>76</v>
      </c>
      <c r="C605" t="s">
        <v>47</v>
      </c>
      <c r="D605">
        <v>4</v>
      </c>
      <c r="E605" s="19" t="s">
        <v>52</v>
      </c>
      <c r="F605" s="19" t="s">
        <v>52</v>
      </c>
      <c r="G605">
        <v>2</v>
      </c>
      <c r="H605">
        <v>3</v>
      </c>
      <c r="I605">
        <v>4</v>
      </c>
      <c r="J605">
        <v>0</v>
      </c>
      <c r="K605">
        <v>20</v>
      </c>
      <c r="L605">
        <v>2</v>
      </c>
      <c r="M605" s="17" t="s">
        <v>78</v>
      </c>
      <c r="N605" t="s">
        <v>78</v>
      </c>
      <c r="O605" s="17">
        <v>42408</v>
      </c>
      <c r="Q605">
        <f t="shared" si="6"/>
        <v>14.137166941154069</v>
      </c>
    </row>
    <row r="606" spans="1:22" ht="15" customHeight="1">
      <c r="A606">
        <v>66</v>
      </c>
      <c r="B606" t="s">
        <v>76</v>
      </c>
      <c r="C606" t="s">
        <v>47</v>
      </c>
      <c r="D606">
        <v>4</v>
      </c>
      <c r="E606" s="19" t="s">
        <v>52</v>
      </c>
      <c r="F606" s="19" t="s">
        <v>52</v>
      </c>
      <c r="G606" t="s">
        <v>56</v>
      </c>
      <c r="H606" t="s">
        <v>56</v>
      </c>
      <c r="I606" t="s">
        <v>56</v>
      </c>
      <c r="J606" t="s">
        <v>56</v>
      </c>
      <c r="K606">
        <v>27</v>
      </c>
      <c r="L606">
        <v>1</v>
      </c>
      <c r="M606" s="17" t="s">
        <v>78</v>
      </c>
      <c r="N606" t="s">
        <v>82</v>
      </c>
      <c r="O606" s="17">
        <v>42422</v>
      </c>
      <c r="P606" t="s">
        <v>115</v>
      </c>
      <c r="Q606" t="e">
        <f t="shared" si="6"/>
        <v>#VALUE!</v>
      </c>
    </row>
    <row r="607" spans="1:22" ht="15" customHeight="1">
      <c r="A607">
        <v>67</v>
      </c>
      <c r="B607" t="s">
        <v>76</v>
      </c>
      <c r="C607" t="s">
        <v>47</v>
      </c>
      <c r="D607">
        <v>4</v>
      </c>
      <c r="E607" t="s">
        <v>52</v>
      </c>
      <c r="F607" t="s">
        <v>52</v>
      </c>
      <c r="G607">
        <v>0.5</v>
      </c>
      <c r="H607">
        <v>1</v>
      </c>
      <c r="I607">
        <v>0</v>
      </c>
      <c r="J607">
        <v>0</v>
      </c>
      <c r="K607">
        <v>4</v>
      </c>
      <c r="L607">
        <v>1</v>
      </c>
      <c r="M607" s="17" t="s">
        <v>82</v>
      </c>
      <c r="N607" t="s">
        <v>78</v>
      </c>
      <c r="O607" s="17">
        <v>42382</v>
      </c>
      <c r="Q607">
        <f t="shared" si="6"/>
        <v>0.39269908169872414</v>
      </c>
      <c r="R607">
        <f>(Q609-Q607)/(O609-O607)</f>
        <v>0.5286333792098209</v>
      </c>
      <c r="S607">
        <f>(I609-I607)/(O609-O607)</f>
        <v>0.15384615384615385</v>
      </c>
      <c r="T607">
        <f>MAX(K607:K610)</f>
        <v>27</v>
      </c>
      <c r="U607">
        <f>AVERAGE(K607:K610)</f>
        <v>15.75</v>
      </c>
      <c r="V607">
        <f>MAX(I607:I610)</f>
        <v>4</v>
      </c>
    </row>
    <row r="608" spans="1:22" ht="15" customHeight="1">
      <c r="A608">
        <v>67</v>
      </c>
      <c r="B608" t="s">
        <v>76</v>
      </c>
      <c r="C608" t="s">
        <v>47</v>
      </c>
      <c r="D608">
        <v>4</v>
      </c>
      <c r="E608" s="19" t="s">
        <v>52</v>
      </c>
      <c r="F608" t="s">
        <v>52</v>
      </c>
      <c r="G608">
        <v>3</v>
      </c>
      <c r="H608">
        <v>4</v>
      </c>
      <c r="I608">
        <v>3</v>
      </c>
      <c r="J608">
        <v>0</v>
      </c>
      <c r="K608">
        <v>12</v>
      </c>
      <c r="L608">
        <v>1</v>
      </c>
      <c r="M608" s="17" t="s">
        <v>78</v>
      </c>
      <c r="N608" t="s">
        <v>78</v>
      </c>
      <c r="O608" s="17">
        <v>42394</v>
      </c>
      <c r="Q608">
        <f t="shared" si="6"/>
        <v>37.699111843077517</v>
      </c>
    </row>
    <row r="609" spans="1:22" ht="15" hidden="1" customHeight="1">
      <c r="A609">
        <v>67</v>
      </c>
      <c r="B609" t="s">
        <v>76</v>
      </c>
      <c r="C609" t="s">
        <v>47</v>
      </c>
      <c r="D609">
        <v>4</v>
      </c>
      <c r="E609" s="19" t="s">
        <v>52</v>
      </c>
      <c r="F609" s="19" t="s">
        <v>52</v>
      </c>
      <c r="G609">
        <v>2</v>
      </c>
      <c r="H609">
        <v>3</v>
      </c>
      <c r="I609">
        <v>4</v>
      </c>
      <c r="J609">
        <v>0</v>
      </c>
      <c r="K609">
        <v>20</v>
      </c>
      <c r="L609">
        <v>2</v>
      </c>
      <c r="M609" s="17" t="s">
        <v>78</v>
      </c>
      <c r="N609" t="s">
        <v>78</v>
      </c>
      <c r="O609" s="17">
        <v>42408</v>
      </c>
      <c r="Q609">
        <f t="shared" si="6"/>
        <v>14.137166941154069</v>
      </c>
    </row>
    <row r="610" spans="1:22" ht="15" customHeight="1">
      <c r="A610">
        <v>67</v>
      </c>
      <c r="B610" t="s">
        <v>76</v>
      </c>
      <c r="C610" t="s">
        <v>47</v>
      </c>
      <c r="D610">
        <v>4</v>
      </c>
      <c r="E610" s="19" t="s">
        <v>52</v>
      </c>
      <c r="F610" s="19" t="s">
        <v>52</v>
      </c>
      <c r="G610" t="s">
        <v>56</v>
      </c>
      <c r="H610" t="s">
        <v>56</v>
      </c>
      <c r="I610" t="s">
        <v>56</v>
      </c>
      <c r="J610" t="s">
        <v>56</v>
      </c>
      <c r="K610">
        <v>27</v>
      </c>
      <c r="L610">
        <v>1</v>
      </c>
      <c r="M610" s="17" t="s">
        <v>78</v>
      </c>
      <c r="N610" t="s">
        <v>82</v>
      </c>
      <c r="O610" s="17">
        <v>42422</v>
      </c>
      <c r="P610" t="s">
        <v>115</v>
      </c>
      <c r="Q610" t="e">
        <f t="shared" si="6"/>
        <v>#VALUE!</v>
      </c>
    </row>
    <row r="611" spans="1:22" ht="15" customHeight="1">
      <c r="A611">
        <v>68</v>
      </c>
      <c r="B611" t="s">
        <v>76</v>
      </c>
      <c r="C611" t="s">
        <v>47</v>
      </c>
      <c r="D611">
        <v>4</v>
      </c>
      <c r="E611" t="s">
        <v>52</v>
      </c>
      <c r="F611" t="s">
        <v>52</v>
      </c>
      <c r="G611">
        <v>0.25</v>
      </c>
      <c r="H611">
        <v>1</v>
      </c>
      <c r="I611">
        <v>0</v>
      </c>
      <c r="J611">
        <v>0</v>
      </c>
      <c r="K611">
        <v>4</v>
      </c>
      <c r="L611">
        <v>1</v>
      </c>
      <c r="M611" s="17" t="s">
        <v>82</v>
      </c>
      <c r="N611" t="s">
        <v>78</v>
      </c>
      <c r="O611" s="17">
        <v>42382</v>
      </c>
      <c r="Q611">
        <f t="shared" si="6"/>
        <v>0.19634954084936207</v>
      </c>
      <c r="R611">
        <f>(Q613-Q611)/(O613-O611)</f>
        <v>0.17369382459751259</v>
      </c>
      <c r="S611">
        <f>(I613-I611)/(O613-O611)</f>
        <v>7.6923076923076927E-2</v>
      </c>
      <c r="T611">
        <f>MAX(K611:K614)</f>
        <v>27</v>
      </c>
      <c r="U611">
        <f>AVERAGE(K611:K614)</f>
        <v>15.75</v>
      </c>
      <c r="V611">
        <f>MAX(I611:I614)</f>
        <v>2</v>
      </c>
    </row>
    <row r="612" spans="1:22" ht="15" customHeight="1">
      <c r="A612">
        <v>68</v>
      </c>
      <c r="B612" t="s">
        <v>76</v>
      </c>
      <c r="C612" t="s">
        <v>47</v>
      </c>
      <c r="D612">
        <v>4</v>
      </c>
      <c r="E612" s="19" t="s">
        <v>52</v>
      </c>
      <c r="F612" t="s">
        <v>52</v>
      </c>
      <c r="G612">
        <v>1</v>
      </c>
      <c r="H612">
        <v>1</v>
      </c>
      <c r="I612">
        <v>1</v>
      </c>
      <c r="J612">
        <v>0</v>
      </c>
      <c r="K612">
        <v>12</v>
      </c>
      <c r="L612">
        <v>1</v>
      </c>
      <c r="M612" s="17" t="s">
        <v>78</v>
      </c>
      <c r="N612" t="s">
        <v>78</v>
      </c>
      <c r="O612" s="17">
        <v>42394</v>
      </c>
      <c r="Q612">
        <f t="shared" si="6"/>
        <v>0.78539816339744828</v>
      </c>
    </row>
    <row r="613" spans="1:22" ht="15" hidden="1" customHeight="1">
      <c r="A613">
        <v>68</v>
      </c>
      <c r="B613" t="s">
        <v>76</v>
      </c>
      <c r="C613" t="s">
        <v>47</v>
      </c>
      <c r="D613">
        <v>4</v>
      </c>
      <c r="E613" s="19" t="s">
        <v>52</v>
      </c>
      <c r="F613" s="19" t="s">
        <v>52</v>
      </c>
      <c r="G613">
        <v>1.5</v>
      </c>
      <c r="H613">
        <v>2</v>
      </c>
      <c r="I613">
        <v>2</v>
      </c>
      <c r="J613">
        <v>0</v>
      </c>
      <c r="K613">
        <v>20</v>
      </c>
      <c r="L613">
        <v>2</v>
      </c>
      <c r="M613" s="17" t="s">
        <v>78</v>
      </c>
      <c r="N613" t="s">
        <v>78</v>
      </c>
      <c r="O613" s="17">
        <v>42408</v>
      </c>
      <c r="Q613">
        <f t="shared" si="6"/>
        <v>4.7123889803846897</v>
      </c>
    </row>
    <row r="614" spans="1:22" ht="15" customHeight="1">
      <c r="A614">
        <v>68</v>
      </c>
      <c r="B614" t="s">
        <v>76</v>
      </c>
      <c r="C614" t="s">
        <v>47</v>
      </c>
      <c r="D614">
        <v>4</v>
      </c>
      <c r="E614" s="19" t="s">
        <v>52</v>
      </c>
      <c r="F614" s="19" t="s">
        <v>52</v>
      </c>
      <c r="G614" t="s">
        <v>56</v>
      </c>
      <c r="H614" t="s">
        <v>56</v>
      </c>
      <c r="I614" t="s">
        <v>56</v>
      </c>
      <c r="J614" t="s">
        <v>56</v>
      </c>
      <c r="K614">
        <v>27</v>
      </c>
      <c r="L614">
        <v>1</v>
      </c>
      <c r="M614" s="17" t="s">
        <v>78</v>
      </c>
      <c r="N614" t="s">
        <v>82</v>
      </c>
      <c r="O614" s="17">
        <v>42422</v>
      </c>
      <c r="P614" t="s">
        <v>115</v>
      </c>
      <c r="Q614" t="e">
        <f t="shared" si="6"/>
        <v>#VALUE!</v>
      </c>
    </row>
    <row r="615" spans="1:22" ht="15" customHeight="1">
      <c r="A615">
        <v>69</v>
      </c>
      <c r="B615" t="s">
        <v>76</v>
      </c>
      <c r="C615" t="s">
        <v>47</v>
      </c>
      <c r="D615">
        <v>4</v>
      </c>
      <c r="E615" t="s">
        <v>52</v>
      </c>
      <c r="F615" t="s">
        <v>52</v>
      </c>
      <c r="G615">
        <v>0.25</v>
      </c>
      <c r="H615">
        <v>1</v>
      </c>
      <c r="I615">
        <v>0</v>
      </c>
      <c r="J615">
        <v>0</v>
      </c>
      <c r="K615">
        <v>4</v>
      </c>
      <c r="L615">
        <v>1</v>
      </c>
      <c r="M615" s="17" t="s">
        <v>82</v>
      </c>
      <c r="N615" t="s">
        <v>78</v>
      </c>
      <c r="O615" s="17">
        <v>42382</v>
      </c>
      <c r="Q615">
        <f t="shared" si="6"/>
        <v>0.19634954084936207</v>
      </c>
      <c r="R615">
        <f>(Q617-Q615)/(O617-O615)</f>
        <v>0.11327858125924734</v>
      </c>
      <c r="S615">
        <f>(I617-I615)/(O617-O615)</f>
        <v>0.11538461538461539</v>
      </c>
      <c r="T615">
        <f>MAX(K615:K618)</f>
        <v>27</v>
      </c>
      <c r="U615">
        <f>AVERAGE(K615:K618)</f>
        <v>15.75</v>
      </c>
      <c r="V615">
        <f>MAX(I615:I618)</f>
        <v>3</v>
      </c>
    </row>
    <row r="616" spans="1:22" ht="15" customHeight="1">
      <c r="A616">
        <v>69</v>
      </c>
      <c r="B616" t="s">
        <v>76</v>
      </c>
      <c r="C616" t="s">
        <v>47</v>
      </c>
      <c r="D616">
        <v>4</v>
      </c>
      <c r="E616" s="19" t="s">
        <v>52</v>
      </c>
      <c r="F616" t="s">
        <v>52</v>
      </c>
      <c r="G616">
        <v>1</v>
      </c>
      <c r="H616">
        <v>2</v>
      </c>
      <c r="I616">
        <v>2</v>
      </c>
      <c r="J616">
        <v>0</v>
      </c>
      <c r="K616">
        <v>12</v>
      </c>
      <c r="L616">
        <v>1</v>
      </c>
      <c r="M616" s="17" t="s">
        <v>78</v>
      </c>
      <c r="N616" t="s">
        <v>78</v>
      </c>
      <c r="O616" s="17">
        <v>42394</v>
      </c>
      <c r="Q616">
        <f t="shared" si="6"/>
        <v>3.1415926535897931</v>
      </c>
    </row>
    <row r="617" spans="1:22" ht="15" hidden="1" customHeight="1">
      <c r="A617">
        <v>69</v>
      </c>
      <c r="B617" t="s">
        <v>76</v>
      </c>
      <c r="C617" t="s">
        <v>47</v>
      </c>
      <c r="D617">
        <v>4</v>
      </c>
      <c r="E617" s="19" t="s">
        <v>52</v>
      </c>
      <c r="F617" s="19" t="s">
        <v>52</v>
      </c>
      <c r="G617">
        <v>1</v>
      </c>
      <c r="H617">
        <v>2</v>
      </c>
      <c r="I617">
        <v>3</v>
      </c>
      <c r="J617">
        <v>0</v>
      </c>
      <c r="K617">
        <v>20</v>
      </c>
      <c r="L617">
        <v>2</v>
      </c>
      <c r="M617" s="17" t="s">
        <v>78</v>
      </c>
      <c r="N617" t="s">
        <v>78</v>
      </c>
      <c r="O617" s="17">
        <v>42408</v>
      </c>
      <c r="Q617">
        <f t="shared" si="6"/>
        <v>3.1415926535897931</v>
      </c>
    </row>
    <row r="618" spans="1:22" ht="15" customHeight="1">
      <c r="A618">
        <v>69</v>
      </c>
      <c r="B618" t="s">
        <v>76</v>
      </c>
      <c r="C618" t="s">
        <v>47</v>
      </c>
      <c r="D618">
        <v>4</v>
      </c>
      <c r="E618" s="19" t="s">
        <v>52</v>
      </c>
      <c r="F618" s="19" t="s">
        <v>52</v>
      </c>
      <c r="G618" t="s">
        <v>56</v>
      </c>
      <c r="H618" t="s">
        <v>56</v>
      </c>
      <c r="I618" t="s">
        <v>56</v>
      </c>
      <c r="J618" t="s">
        <v>56</v>
      </c>
      <c r="K618">
        <v>27</v>
      </c>
      <c r="L618">
        <v>1</v>
      </c>
      <c r="M618" s="17" t="s">
        <v>78</v>
      </c>
      <c r="N618" t="s">
        <v>82</v>
      </c>
      <c r="O618" s="17">
        <v>42422</v>
      </c>
      <c r="P618" t="s">
        <v>115</v>
      </c>
      <c r="Q618" t="e">
        <f t="shared" si="6"/>
        <v>#VALUE!</v>
      </c>
    </row>
    <row r="619" spans="1:22" ht="15" customHeight="1">
      <c r="A619">
        <v>70</v>
      </c>
      <c r="B619" t="s">
        <v>76</v>
      </c>
      <c r="C619" t="s">
        <v>47</v>
      </c>
      <c r="D619">
        <v>4</v>
      </c>
      <c r="E619" t="s">
        <v>52</v>
      </c>
      <c r="F619" t="s">
        <v>52</v>
      </c>
      <c r="G619">
        <v>0.25</v>
      </c>
      <c r="H619">
        <v>1</v>
      </c>
      <c r="I619">
        <v>0</v>
      </c>
      <c r="J619">
        <v>0</v>
      </c>
      <c r="K619">
        <v>4</v>
      </c>
      <c r="L619">
        <v>1</v>
      </c>
      <c r="M619" s="17" t="s">
        <v>82</v>
      </c>
      <c r="N619" t="s">
        <v>78</v>
      </c>
      <c r="O619" s="17">
        <v>42382</v>
      </c>
      <c r="Q619">
        <f t="shared" si="6"/>
        <v>0.19634954084936207</v>
      </c>
      <c r="R619">
        <f>(Q621-Q619)/(O621-O619)</f>
        <v>0.17369382459751259</v>
      </c>
      <c r="S619">
        <f>(I621-I619)/(O621-O619)</f>
        <v>7.6923076923076927E-2</v>
      </c>
      <c r="T619">
        <f>MAX(K619:K622)</f>
        <v>27</v>
      </c>
      <c r="U619">
        <f>AVERAGE(K619:K622)</f>
        <v>15.75</v>
      </c>
      <c r="V619">
        <f>MAX(I619:I622)</f>
        <v>2</v>
      </c>
    </row>
    <row r="620" spans="1:22" ht="15" customHeight="1">
      <c r="A620">
        <v>70</v>
      </c>
      <c r="B620" t="s">
        <v>76</v>
      </c>
      <c r="C620" t="s">
        <v>47</v>
      </c>
      <c r="D620">
        <v>4</v>
      </c>
      <c r="E620" s="19" t="s">
        <v>52</v>
      </c>
      <c r="F620" t="s">
        <v>52</v>
      </c>
      <c r="G620">
        <v>1</v>
      </c>
      <c r="H620">
        <v>1</v>
      </c>
      <c r="I620">
        <v>1</v>
      </c>
      <c r="J620">
        <v>0</v>
      </c>
      <c r="K620">
        <v>12</v>
      </c>
      <c r="L620">
        <v>1</v>
      </c>
      <c r="M620" s="17" t="s">
        <v>78</v>
      </c>
      <c r="N620" t="s">
        <v>78</v>
      </c>
      <c r="O620" s="17">
        <v>42394</v>
      </c>
      <c r="Q620">
        <f t="shared" si="6"/>
        <v>0.78539816339744828</v>
      </c>
    </row>
    <row r="621" spans="1:22" ht="15" hidden="1" customHeight="1">
      <c r="A621">
        <v>70</v>
      </c>
      <c r="B621" t="s">
        <v>76</v>
      </c>
      <c r="C621" t="s">
        <v>47</v>
      </c>
      <c r="D621">
        <v>4</v>
      </c>
      <c r="E621" s="19" t="s">
        <v>52</v>
      </c>
      <c r="F621" s="19" t="s">
        <v>52</v>
      </c>
      <c r="G621">
        <v>1.5</v>
      </c>
      <c r="H621">
        <v>2</v>
      </c>
      <c r="I621">
        <v>2</v>
      </c>
      <c r="J621">
        <v>0</v>
      </c>
      <c r="K621">
        <v>20</v>
      </c>
      <c r="L621">
        <v>2</v>
      </c>
      <c r="M621" s="17" t="s">
        <v>78</v>
      </c>
      <c r="N621" t="s">
        <v>78</v>
      </c>
      <c r="O621" s="17">
        <v>42408</v>
      </c>
      <c r="Q621">
        <f t="shared" si="6"/>
        <v>4.7123889803846897</v>
      </c>
    </row>
    <row r="622" spans="1:22" ht="15" customHeight="1">
      <c r="A622">
        <v>70</v>
      </c>
      <c r="B622" t="s">
        <v>76</v>
      </c>
      <c r="C622" t="s">
        <v>47</v>
      </c>
      <c r="D622">
        <v>4</v>
      </c>
      <c r="E622" s="19" t="s">
        <v>52</v>
      </c>
      <c r="F622" s="19" t="s">
        <v>52</v>
      </c>
      <c r="G622" t="s">
        <v>56</v>
      </c>
      <c r="H622" t="s">
        <v>56</v>
      </c>
      <c r="I622" t="s">
        <v>56</v>
      </c>
      <c r="J622" t="s">
        <v>56</v>
      </c>
      <c r="K622">
        <v>27</v>
      </c>
      <c r="L622">
        <v>1</v>
      </c>
      <c r="M622" s="17" t="s">
        <v>78</v>
      </c>
      <c r="N622" t="s">
        <v>82</v>
      </c>
      <c r="O622" s="17">
        <v>42422</v>
      </c>
      <c r="P622" t="s">
        <v>115</v>
      </c>
      <c r="Q622" t="e">
        <f t="shared" si="6"/>
        <v>#VALUE!</v>
      </c>
    </row>
    <row r="623" spans="1:22" ht="15" customHeight="1">
      <c r="A623">
        <v>71</v>
      </c>
      <c r="B623" t="s">
        <v>76</v>
      </c>
      <c r="C623" t="s">
        <v>47</v>
      </c>
      <c r="D623">
        <v>4</v>
      </c>
      <c r="E623" t="s">
        <v>52</v>
      </c>
      <c r="F623" t="s">
        <v>52</v>
      </c>
      <c r="G623">
        <v>0.5</v>
      </c>
      <c r="H623">
        <v>1</v>
      </c>
      <c r="I623">
        <v>0</v>
      </c>
      <c r="J623">
        <v>0</v>
      </c>
      <c r="K623">
        <v>4</v>
      </c>
      <c r="L623">
        <v>1</v>
      </c>
      <c r="M623" s="17" t="s">
        <v>82</v>
      </c>
      <c r="N623" t="s">
        <v>78</v>
      </c>
      <c r="O623" s="17">
        <v>42382</v>
      </c>
      <c r="Q623">
        <f t="shared" si="6"/>
        <v>0.39269908169872414</v>
      </c>
      <c r="R623">
        <f>(Q625-Q623)/(O625-O623)</f>
        <v>1.0950262855060577</v>
      </c>
      <c r="S623">
        <f>(I625-I623)/(O625-O623)</f>
        <v>0.19230769230769232</v>
      </c>
      <c r="T623">
        <f>MAX(K623:K626)</f>
        <v>27</v>
      </c>
      <c r="U623">
        <f>AVERAGE(K623:K626)</f>
        <v>15.75</v>
      </c>
      <c r="V623">
        <f>MAX(I623:I626)</f>
        <v>5</v>
      </c>
    </row>
    <row r="624" spans="1:22" ht="15" customHeight="1">
      <c r="A624">
        <v>71</v>
      </c>
      <c r="B624" t="s">
        <v>76</v>
      </c>
      <c r="C624" t="s">
        <v>47</v>
      </c>
      <c r="D624">
        <v>4</v>
      </c>
      <c r="E624" s="19" t="s">
        <v>52</v>
      </c>
      <c r="F624" t="s">
        <v>52</v>
      </c>
      <c r="G624">
        <v>2.5</v>
      </c>
      <c r="H624">
        <v>3</v>
      </c>
      <c r="I624">
        <v>3</v>
      </c>
      <c r="J624">
        <v>0</v>
      </c>
      <c r="K624">
        <v>12</v>
      </c>
      <c r="L624">
        <v>1</v>
      </c>
      <c r="M624" s="17" t="s">
        <v>78</v>
      </c>
      <c r="N624" t="s">
        <v>78</v>
      </c>
      <c r="O624" s="17">
        <v>42394</v>
      </c>
      <c r="Q624">
        <f t="shared" si="6"/>
        <v>17.671458676442587</v>
      </c>
    </row>
    <row r="625" spans="1:22" ht="15" hidden="1" customHeight="1">
      <c r="A625">
        <v>71</v>
      </c>
      <c r="B625" t="s">
        <v>76</v>
      </c>
      <c r="C625" t="s">
        <v>47</v>
      </c>
      <c r="D625">
        <v>4</v>
      </c>
      <c r="E625" s="19" t="s">
        <v>52</v>
      </c>
      <c r="F625" s="19" t="s">
        <v>52</v>
      </c>
      <c r="G625">
        <v>3</v>
      </c>
      <c r="H625">
        <v>3.5</v>
      </c>
      <c r="I625">
        <v>5</v>
      </c>
      <c r="J625">
        <v>0</v>
      </c>
      <c r="K625">
        <v>20</v>
      </c>
      <c r="L625">
        <v>2</v>
      </c>
      <c r="M625" s="17" t="s">
        <v>78</v>
      </c>
      <c r="N625" t="s">
        <v>78</v>
      </c>
      <c r="O625" s="17">
        <v>42408</v>
      </c>
      <c r="Q625">
        <f t="shared" si="6"/>
        <v>28.863382504856226</v>
      </c>
    </row>
    <row r="626" spans="1:22" ht="15" customHeight="1">
      <c r="A626">
        <v>71</v>
      </c>
      <c r="B626" t="s">
        <v>76</v>
      </c>
      <c r="C626" t="s">
        <v>47</v>
      </c>
      <c r="D626">
        <v>4</v>
      </c>
      <c r="E626" s="19" t="s">
        <v>52</v>
      </c>
      <c r="F626" s="19" t="s">
        <v>52</v>
      </c>
      <c r="G626" t="s">
        <v>56</v>
      </c>
      <c r="H626" t="s">
        <v>56</v>
      </c>
      <c r="I626" t="s">
        <v>56</v>
      </c>
      <c r="J626" t="s">
        <v>56</v>
      </c>
      <c r="K626">
        <v>27</v>
      </c>
      <c r="L626">
        <v>1</v>
      </c>
      <c r="M626" s="17" t="s">
        <v>78</v>
      </c>
      <c r="N626" t="s">
        <v>82</v>
      </c>
      <c r="O626" s="17">
        <v>42422</v>
      </c>
      <c r="P626" t="s">
        <v>115</v>
      </c>
      <c r="Q626" t="e">
        <f t="shared" si="6"/>
        <v>#VALUE!</v>
      </c>
    </row>
    <row r="627" spans="1:22" ht="15" customHeight="1">
      <c r="A627">
        <v>72</v>
      </c>
      <c r="B627" t="s">
        <v>76</v>
      </c>
      <c r="C627" t="s">
        <v>47</v>
      </c>
      <c r="D627">
        <v>4</v>
      </c>
      <c r="E627" t="s">
        <v>52</v>
      </c>
      <c r="F627" t="s">
        <v>52</v>
      </c>
      <c r="G627">
        <v>0.25</v>
      </c>
      <c r="H627">
        <v>1</v>
      </c>
      <c r="I627">
        <v>0</v>
      </c>
      <c r="J627">
        <v>0</v>
      </c>
      <c r="K627">
        <v>4</v>
      </c>
      <c r="L627">
        <v>1</v>
      </c>
      <c r="M627" s="17" t="s">
        <v>82</v>
      </c>
      <c r="N627" t="s">
        <v>78</v>
      </c>
      <c r="O627" s="17">
        <v>42382</v>
      </c>
      <c r="Q627">
        <f t="shared" si="6"/>
        <v>0.19634954084936207</v>
      </c>
      <c r="R627">
        <f>(Q630-Q627)/(O630-O627)</f>
        <v>0.57235891157589047</v>
      </c>
      <c r="S627">
        <f>(I630-I627)/(O630-O627)</f>
        <v>0.15</v>
      </c>
      <c r="T627">
        <f>MAX(K627:K631)</f>
        <v>27</v>
      </c>
      <c r="U627">
        <f>AVERAGE(K627:K631)</f>
        <v>14.4</v>
      </c>
      <c r="V627">
        <f>MAX(I627:I631)</f>
        <v>6</v>
      </c>
    </row>
    <row r="628" spans="1:22" ht="15" customHeight="1">
      <c r="A628">
        <v>72</v>
      </c>
      <c r="B628" t="s">
        <v>76</v>
      </c>
      <c r="C628" t="s">
        <v>47</v>
      </c>
      <c r="D628">
        <v>4</v>
      </c>
      <c r="E628" s="19" t="s">
        <v>52</v>
      </c>
      <c r="F628" t="s">
        <v>52</v>
      </c>
      <c r="G628">
        <v>2</v>
      </c>
      <c r="H628">
        <v>2.5</v>
      </c>
      <c r="I628">
        <v>3</v>
      </c>
      <c r="J628">
        <v>0</v>
      </c>
      <c r="K628">
        <v>12</v>
      </c>
      <c r="L628">
        <v>1</v>
      </c>
      <c r="M628" s="17" t="s">
        <v>78</v>
      </c>
      <c r="N628" t="s">
        <v>78</v>
      </c>
      <c r="O628" s="17">
        <v>42394</v>
      </c>
      <c r="Q628">
        <f t="shared" si="6"/>
        <v>9.8174770424681039</v>
      </c>
    </row>
    <row r="629" spans="1:22" ht="15" hidden="1" customHeight="1">
      <c r="A629">
        <v>72</v>
      </c>
      <c r="B629" t="s">
        <v>76</v>
      </c>
      <c r="C629" t="s">
        <v>47</v>
      </c>
      <c r="D629">
        <v>4</v>
      </c>
      <c r="E629" s="19" t="s">
        <v>52</v>
      </c>
      <c r="F629" s="19" t="s">
        <v>52</v>
      </c>
      <c r="G629">
        <v>2</v>
      </c>
      <c r="H629">
        <v>3</v>
      </c>
      <c r="I629">
        <v>4</v>
      </c>
      <c r="J629">
        <v>0</v>
      </c>
      <c r="K629">
        <v>20</v>
      </c>
      <c r="L629">
        <v>2</v>
      </c>
      <c r="M629" s="17" t="s">
        <v>78</v>
      </c>
      <c r="N629" t="s">
        <v>78</v>
      </c>
      <c r="O629" s="17">
        <v>42408</v>
      </c>
      <c r="Q629">
        <f t="shared" si="6"/>
        <v>14.137166941154069</v>
      </c>
    </row>
    <row r="630" spans="1:22" ht="15" customHeight="1">
      <c r="A630">
        <v>72</v>
      </c>
      <c r="B630" t="s">
        <v>76</v>
      </c>
      <c r="C630" t="s">
        <v>47</v>
      </c>
      <c r="D630">
        <v>4</v>
      </c>
      <c r="E630" s="19" t="s">
        <v>52</v>
      </c>
      <c r="F630" s="19" t="s">
        <v>52</v>
      </c>
      <c r="G630">
        <v>2.4</v>
      </c>
      <c r="H630">
        <v>3.5</v>
      </c>
      <c r="I630">
        <v>6</v>
      </c>
      <c r="J630">
        <v>0</v>
      </c>
      <c r="K630">
        <v>27</v>
      </c>
      <c r="L630">
        <v>1</v>
      </c>
      <c r="M630" s="17" t="s">
        <v>78</v>
      </c>
      <c r="N630" t="s">
        <v>78</v>
      </c>
      <c r="O630" s="17">
        <v>42422</v>
      </c>
      <c r="Q630">
        <f t="shared" si="6"/>
        <v>23.090706003884979</v>
      </c>
    </row>
    <row r="631" spans="1:22" ht="15" customHeight="1">
      <c r="A631">
        <v>72</v>
      </c>
      <c r="B631" t="s">
        <v>76</v>
      </c>
      <c r="C631" t="s">
        <v>47</v>
      </c>
      <c r="D631">
        <v>4</v>
      </c>
      <c r="E631" s="19" t="s">
        <v>52</v>
      </c>
      <c r="F631" s="19" t="s">
        <v>52</v>
      </c>
      <c r="G631" t="s">
        <v>56</v>
      </c>
      <c r="H631" t="s">
        <v>56</v>
      </c>
      <c r="I631" t="s">
        <v>56</v>
      </c>
      <c r="J631" t="s">
        <v>56</v>
      </c>
      <c r="K631">
        <v>9</v>
      </c>
      <c r="L631">
        <v>1</v>
      </c>
      <c r="M631" s="17" t="s">
        <v>78</v>
      </c>
      <c r="N631" t="s">
        <v>82</v>
      </c>
      <c r="O631" s="17">
        <v>42436</v>
      </c>
      <c r="P631" t="s">
        <v>115</v>
      </c>
      <c r="Q631" t="e">
        <f t="shared" si="6"/>
        <v>#VALUE!</v>
      </c>
    </row>
    <row r="632" spans="1:22" ht="15" customHeight="1">
      <c r="A632">
        <v>73</v>
      </c>
      <c r="B632" t="s">
        <v>76</v>
      </c>
      <c r="C632" t="s">
        <v>47</v>
      </c>
      <c r="D632">
        <v>4</v>
      </c>
      <c r="E632" t="s">
        <v>52</v>
      </c>
      <c r="F632" t="s">
        <v>52</v>
      </c>
      <c r="G632">
        <v>0.25</v>
      </c>
      <c r="H632">
        <v>1</v>
      </c>
      <c r="I632">
        <v>0</v>
      </c>
      <c r="J632">
        <v>0</v>
      </c>
      <c r="K632">
        <v>4</v>
      </c>
      <c r="L632">
        <v>1</v>
      </c>
      <c r="M632" s="17" t="s">
        <v>82</v>
      </c>
      <c r="N632" t="s">
        <v>78</v>
      </c>
      <c r="O632" s="17">
        <v>42382</v>
      </c>
      <c r="Q632">
        <f t="shared" si="6"/>
        <v>0.19634954084936207</v>
      </c>
      <c r="R632">
        <f>(Q634-Q632)/(O634-O632)</f>
        <v>9.4398817716039446E-2</v>
      </c>
      <c r="S632">
        <f>(I634-I632)/(O634-O632)</f>
        <v>0.11538461538461539</v>
      </c>
      <c r="T632">
        <f>MAX(K632:K635)</f>
        <v>27</v>
      </c>
      <c r="U632">
        <f>AVERAGE(K632:K635)</f>
        <v>15.75</v>
      </c>
      <c r="V632">
        <f>MAX(I632:I635)</f>
        <v>3</v>
      </c>
    </row>
    <row r="633" spans="1:22" ht="15" customHeight="1">
      <c r="A633">
        <v>73</v>
      </c>
      <c r="B633" t="s">
        <v>76</v>
      </c>
      <c r="C633" t="s">
        <v>47</v>
      </c>
      <c r="D633">
        <v>4</v>
      </c>
      <c r="E633" s="19" t="s">
        <v>52</v>
      </c>
      <c r="F633" t="s">
        <v>52</v>
      </c>
      <c r="G633">
        <v>1</v>
      </c>
      <c r="H633">
        <v>1</v>
      </c>
      <c r="I633">
        <v>2</v>
      </c>
      <c r="J633">
        <v>0</v>
      </c>
      <c r="K633">
        <v>12</v>
      </c>
      <c r="L633">
        <v>1</v>
      </c>
      <c r="M633" s="17" t="s">
        <v>78</v>
      </c>
      <c r="N633" t="s">
        <v>78</v>
      </c>
      <c r="O633" s="17">
        <v>42394</v>
      </c>
      <c r="Q633">
        <f t="shared" si="6"/>
        <v>0.78539816339744828</v>
      </c>
    </row>
    <row r="634" spans="1:22" ht="15" hidden="1" customHeight="1">
      <c r="A634">
        <v>73</v>
      </c>
      <c r="B634" t="s">
        <v>76</v>
      </c>
      <c r="C634" t="s">
        <v>47</v>
      </c>
      <c r="D634">
        <v>4</v>
      </c>
      <c r="E634" s="19" t="s">
        <v>52</v>
      </c>
      <c r="F634" s="19" t="s">
        <v>52</v>
      </c>
      <c r="G634">
        <v>1.5</v>
      </c>
      <c r="H634">
        <v>1.5</v>
      </c>
      <c r="I634">
        <v>3</v>
      </c>
      <c r="J634">
        <v>0</v>
      </c>
      <c r="K634">
        <v>20</v>
      </c>
      <c r="L634">
        <v>2</v>
      </c>
      <c r="M634" s="17" t="s">
        <v>78</v>
      </c>
      <c r="N634" t="s">
        <v>78</v>
      </c>
      <c r="O634" s="17">
        <v>42408</v>
      </c>
      <c r="Q634">
        <f t="shared" si="6"/>
        <v>2.6507188014663878</v>
      </c>
    </row>
    <row r="635" spans="1:22" ht="15" customHeight="1">
      <c r="A635">
        <v>73</v>
      </c>
      <c r="B635" t="s">
        <v>76</v>
      </c>
      <c r="C635" t="s">
        <v>47</v>
      </c>
      <c r="D635">
        <v>4</v>
      </c>
      <c r="E635" s="19" t="s">
        <v>52</v>
      </c>
      <c r="F635" s="19" t="s">
        <v>52</v>
      </c>
      <c r="G635" t="s">
        <v>56</v>
      </c>
      <c r="H635" t="s">
        <v>56</v>
      </c>
      <c r="I635" t="s">
        <v>56</v>
      </c>
      <c r="J635" t="s">
        <v>56</v>
      </c>
      <c r="K635">
        <v>27</v>
      </c>
      <c r="L635">
        <v>1</v>
      </c>
      <c r="M635" s="17" t="s">
        <v>78</v>
      </c>
      <c r="N635" t="s">
        <v>82</v>
      </c>
      <c r="O635" s="17">
        <v>42422</v>
      </c>
      <c r="P635" t="s">
        <v>115</v>
      </c>
      <c r="Q635" t="e">
        <f t="shared" si="6"/>
        <v>#VALUE!</v>
      </c>
    </row>
    <row r="636" spans="1:22" ht="15" customHeight="1">
      <c r="A636">
        <v>74</v>
      </c>
      <c r="B636" t="s">
        <v>76</v>
      </c>
      <c r="C636" t="s">
        <v>47</v>
      </c>
      <c r="D636">
        <v>4</v>
      </c>
      <c r="E636" t="s">
        <v>52</v>
      </c>
      <c r="F636" t="s">
        <v>52</v>
      </c>
      <c r="G636">
        <v>0.25</v>
      </c>
      <c r="H636">
        <v>1</v>
      </c>
      <c r="I636">
        <v>0</v>
      </c>
      <c r="J636">
        <v>0</v>
      </c>
      <c r="K636">
        <v>4</v>
      </c>
      <c r="L636">
        <v>1</v>
      </c>
      <c r="M636" s="17" t="s">
        <v>82</v>
      </c>
      <c r="N636" t="s">
        <v>78</v>
      </c>
      <c r="O636" s="17">
        <v>42382</v>
      </c>
      <c r="Q636">
        <f t="shared" si="6"/>
        <v>0.19634954084936207</v>
      </c>
      <c r="R636">
        <f>(Q638-Q636)/(O638-O636)</f>
        <v>-3.7759527086415781E-3</v>
      </c>
      <c r="S636">
        <f>(I638-I636)/(O638-O636)</f>
        <v>7.6923076923076927E-2</v>
      </c>
      <c r="T636">
        <f>MAX(K636:K639)</f>
        <v>27</v>
      </c>
      <c r="U636">
        <f>AVERAGE(K636:K639)</f>
        <v>15.75</v>
      </c>
      <c r="V636">
        <f>MAX(I636:I639)</f>
        <v>2</v>
      </c>
    </row>
    <row r="637" spans="1:22" ht="15" customHeight="1">
      <c r="A637">
        <v>74</v>
      </c>
      <c r="B637" t="s">
        <v>76</v>
      </c>
      <c r="C637" t="s">
        <v>47</v>
      </c>
      <c r="D637">
        <v>4</v>
      </c>
      <c r="E637" s="19" t="s">
        <v>52</v>
      </c>
      <c r="F637" t="s">
        <v>52</v>
      </c>
      <c r="G637">
        <v>0.5</v>
      </c>
      <c r="H637">
        <v>0</v>
      </c>
      <c r="I637">
        <v>1</v>
      </c>
      <c r="J637">
        <v>3</v>
      </c>
      <c r="K637">
        <v>12</v>
      </c>
      <c r="L637">
        <v>1</v>
      </c>
      <c r="M637" s="17" t="s">
        <v>78</v>
      </c>
      <c r="N637" t="s">
        <v>78</v>
      </c>
      <c r="O637" s="17">
        <v>42394</v>
      </c>
      <c r="Q637">
        <f t="shared" si="6"/>
        <v>0</v>
      </c>
    </row>
    <row r="638" spans="1:22" ht="15" hidden="1" customHeight="1">
      <c r="A638">
        <v>74</v>
      </c>
      <c r="B638" t="s">
        <v>76</v>
      </c>
      <c r="C638" t="s">
        <v>47</v>
      </c>
      <c r="D638">
        <v>4</v>
      </c>
      <c r="E638" s="19" t="s">
        <v>52</v>
      </c>
      <c r="F638" s="19" t="s">
        <v>52</v>
      </c>
      <c r="G638">
        <v>0.5</v>
      </c>
      <c r="H638">
        <v>0.5</v>
      </c>
      <c r="I638">
        <v>2</v>
      </c>
      <c r="J638">
        <v>0</v>
      </c>
      <c r="K638">
        <v>20</v>
      </c>
      <c r="L638">
        <v>2</v>
      </c>
      <c r="M638" s="17" t="s">
        <v>78</v>
      </c>
      <c r="N638" t="s">
        <v>78</v>
      </c>
      <c r="O638" s="17">
        <v>42408</v>
      </c>
      <c r="Q638">
        <f t="shared" si="6"/>
        <v>9.8174770424681035E-2</v>
      </c>
    </row>
    <row r="639" spans="1:22" ht="15" customHeight="1">
      <c r="A639">
        <v>74</v>
      </c>
      <c r="B639" t="s">
        <v>76</v>
      </c>
      <c r="C639" t="s">
        <v>47</v>
      </c>
      <c r="D639">
        <v>4</v>
      </c>
      <c r="E639" s="19" t="s">
        <v>52</v>
      </c>
      <c r="F639" s="19" t="s">
        <v>52</v>
      </c>
      <c r="G639" t="s">
        <v>56</v>
      </c>
      <c r="H639" t="s">
        <v>56</v>
      </c>
      <c r="I639" t="s">
        <v>56</v>
      </c>
      <c r="J639" t="s">
        <v>56</v>
      </c>
      <c r="K639">
        <v>27</v>
      </c>
      <c r="L639">
        <v>1</v>
      </c>
      <c r="M639" s="17" t="s">
        <v>78</v>
      </c>
      <c r="N639" t="s">
        <v>82</v>
      </c>
      <c r="O639" s="17">
        <v>42422</v>
      </c>
      <c r="P639" t="s">
        <v>116</v>
      </c>
      <c r="Q639" t="e">
        <f t="shared" si="6"/>
        <v>#VALUE!</v>
      </c>
    </row>
    <row r="640" spans="1:22" ht="15" hidden="1" customHeight="1">
      <c r="A640">
        <v>75</v>
      </c>
      <c r="B640" t="s">
        <v>77</v>
      </c>
      <c r="C640" t="s">
        <v>46</v>
      </c>
      <c r="D640">
        <v>3</v>
      </c>
      <c r="E640" t="s">
        <v>56</v>
      </c>
      <c r="F640" t="s">
        <v>53</v>
      </c>
      <c r="G640">
        <v>2.5</v>
      </c>
      <c r="H640">
        <v>7.5</v>
      </c>
      <c r="I640">
        <v>5</v>
      </c>
      <c r="J640">
        <v>0</v>
      </c>
      <c r="K640">
        <v>3</v>
      </c>
      <c r="L640">
        <v>2</v>
      </c>
      <c r="M640" s="17" t="s">
        <v>82</v>
      </c>
      <c r="N640" t="s">
        <v>78</v>
      </c>
      <c r="O640" s="17">
        <v>42382</v>
      </c>
      <c r="Q640">
        <f t="shared" si="6"/>
        <v>110.44661672776617</v>
      </c>
      <c r="R640">
        <f>(Q643-Q640)/(O643-O640)</f>
        <v>-0.38533597391687308</v>
      </c>
      <c r="S640">
        <f>(I643-I640)/(O643-O640)</f>
        <v>0.25</v>
      </c>
      <c r="T640">
        <f>MAX(K640:K644)</f>
        <v>30</v>
      </c>
      <c r="U640">
        <f>AVERAGE(K640:K644)</f>
        <v>9</v>
      </c>
      <c r="V640">
        <f>MAX(I640:I644)</f>
        <v>15</v>
      </c>
    </row>
    <row r="641" spans="1:22" ht="15" hidden="1" customHeight="1">
      <c r="A641">
        <v>75</v>
      </c>
      <c r="B641" t="s">
        <v>77</v>
      </c>
      <c r="C641" t="s">
        <v>46</v>
      </c>
      <c r="D641">
        <v>3</v>
      </c>
      <c r="E641" s="19" t="s">
        <v>56</v>
      </c>
      <c r="F641" s="19" t="s">
        <v>53</v>
      </c>
      <c r="G641">
        <v>3.5</v>
      </c>
      <c r="H641">
        <v>6</v>
      </c>
      <c r="I641">
        <v>6</v>
      </c>
      <c r="J641">
        <v>0</v>
      </c>
      <c r="K641">
        <v>4</v>
      </c>
      <c r="L641">
        <v>2</v>
      </c>
      <c r="M641" s="17" t="s">
        <v>78</v>
      </c>
      <c r="N641" t="s">
        <v>78</v>
      </c>
      <c r="O641" s="17">
        <v>42394</v>
      </c>
      <c r="Q641">
        <f t="shared" si="6"/>
        <v>98.960168588078488</v>
      </c>
    </row>
    <row r="642" spans="1:22" ht="15" hidden="1" customHeight="1">
      <c r="A642">
        <v>75</v>
      </c>
      <c r="B642" t="s">
        <v>77</v>
      </c>
      <c r="C642" t="s">
        <v>46</v>
      </c>
      <c r="D642">
        <v>3</v>
      </c>
      <c r="E642" s="19" t="s">
        <v>56</v>
      </c>
      <c r="F642" s="19" t="s">
        <v>53</v>
      </c>
      <c r="G642">
        <v>3.5</v>
      </c>
      <c r="H642">
        <v>6.5</v>
      </c>
      <c r="I642">
        <v>9</v>
      </c>
      <c r="J642">
        <v>0</v>
      </c>
      <c r="K642">
        <v>4</v>
      </c>
      <c r="L642">
        <v>2</v>
      </c>
      <c r="M642" s="17" t="s">
        <v>78</v>
      </c>
      <c r="N642" t="s">
        <v>78</v>
      </c>
      <c r="O642" s="17">
        <v>42408</v>
      </c>
      <c r="Q642">
        <f t="shared" si="6"/>
        <v>116.14075341239766</v>
      </c>
    </row>
    <row r="643" spans="1:22" ht="15" hidden="1" customHeight="1">
      <c r="A643">
        <v>75</v>
      </c>
      <c r="B643" t="s">
        <v>77</v>
      </c>
      <c r="C643" t="s">
        <v>46</v>
      </c>
      <c r="D643">
        <v>3</v>
      </c>
      <c r="E643" s="19" t="s">
        <v>56</v>
      </c>
      <c r="F643" s="19" t="s">
        <v>53</v>
      </c>
      <c r="G643">
        <v>4</v>
      </c>
      <c r="H643">
        <v>5.5</v>
      </c>
      <c r="I643">
        <v>15</v>
      </c>
      <c r="J643">
        <v>0</v>
      </c>
      <c r="K643">
        <v>4</v>
      </c>
      <c r="L643">
        <v>2</v>
      </c>
      <c r="M643" s="17" t="s">
        <v>78</v>
      </c>
      <c r="N643" t="s">
        <v>78</v>
      </c>
      <c r="O643" s="17">
        <v>42422</v>
      </c>
      <c r="Q643">
        <f t="shared" si="6"/>
        <v>95.033177771091246</v>
      </c>
    </row>
    <row r="644" spans="1:22" ht="15" hidden="1" customHeight="1">
      <c r="A644">
        <v>75</v>
      </c>
      <c r="B644" t="s">
        <v>77</v>
      </c>
      <c r="C644" t="s">
        <v>46</v>
      </c>
      <c r="D644">
        <v>3</v>
      </c>
      <c r="E644" s="19" t="s">
        <v>56</v>
      </c>
      <c r="F644" s="19" t="s">
        <v>53</v>
      </c>
      <c r="G644" t="s">
        <v>56</v>
      </c>
      <c r="H644" t="s">
        <v>56</v>
      </c>
      <c r="I644" t="s">
        <v>56</v>
      </c>
      <c r="J644" t="s">
        <v>56</v>
      </c>
      <c r="K644">
        <v>30</v>
      </c>
      <c r="L644">
        <v>2</v>
      </c>
      <c r="M644" s="17" t="s">
        <v>78</v>
      </c>
      <c r="N644" t="s">
        <v>82</v>
      </c>
      <c r="O644" s="17">
        <v>42436</v>
      </c>
      <c r="P644" t="s">
        <v>121</v>
      </c>
      <c r="Q644" t="e">
        <f t="shared" si="6"/>
        <v>#VALUE!</v>
      </c>
    </row>
    <row r="645" spans="1:22" ht="15" hidden="1" customHeight="1">
      <c r="A645">
        <v>76</v>
      </c>
      <c r="B645" t="s">
        <v>77</v>
      </c>
      <c r="C645" t="s">
        <v>46</v>
      </c>
      <c r="D645">
        <v>3</v>
      </c>
      <c r="E645" t="s">
        <v>56</v>
      </c>
      <c r="F645" t="s">
        <v>52</v>
      </c>
      <c r="G645">
        <v>3</v>
      </c>
      <c r="H645">
        <v>3</v>
      </c>
      <c r="I645">
        <v>5</v>
      </c>
      <c r="J645">
        <v>0</v>
      </c>
      <c r="K645">
        <v>3</v>
      </c>
      <c r="L645">
        <v>2</v>
      </c>
      <c r="M645" s="17" t="s">
        <v>82</v>
      </c>
      <c r="N645" t="s">
        <v>78</v>
      </c>
      <c r="O645" s="17">
        <v>42382</v>
      </c>
      <c r="Q645">
        <f t="shared" si="6"/>
        <v>21.205750411731103</v>
      </c>
      <c r="R645">
        <f>(Q647-Q645)/(O647-O645)</f>
        <v>1.0988022382146991</v>
      </c>
      <c r="S645">
        <f>(I647-I645)/(O647-O645)</f>
        <v>0.19230769230769232</v>
      </c>
      <c r="T645">
        <f>MAX(K645:K648)</f>
        <v>4</v>
      </c>
      <c r="U645">
        <f>AVERAGE(K645:K648)</f>
        <v>3.75</v>
      </c>
      <c r="V645">
        <f>MAX(I645:I648)</f>
        <v>10</v>
      </c>
    </row>
    <row r="646" spans="1:22" ht="15" hidden="1" customHeight="1">
      <c r="A646">
        <v>76</v>
      </c>
      <c r="B646" t="s">
        <v>77</v>
      </c>
      <c r="C646" t="s">
        <v>46</v>
      </c>
      <c r="D646">
        <v>3</v>
      </c>
      <c r="E646" s="19" t="s">
        <v>56</v>
      </c>
      <c r="F646" s="19" t="s">
        <v>52</v>
      </c>
      <c r="G646">
        <v>3.5</v>
      </c>
      <c r="H646">
        <v>5</v>
      </c>
      <c r="I646">
        <v>7</v>
      </c>
      <c r="J646">
        <v>0</v>
      </c>
      <c r="K646">
        <v>4</v>
      </c>
      <c r="L646">
        <v>2</v>
      </c>
      <c r="M646" s="17" t="s">
        <v>78</v>
      </c>
      <c r="N646" t="s">
        <v>78</v>
      </c>
      <c r="O646" s="17">
        <v>42394</v>
      </c>
      <c r="Q646">
        <f t="shared" si="6"/>
        <v>68.722339297276719</v>
      </c>
    </row>
    <row r="647" spans="1:22" ht="15" hidden="1" customHeight="1">
      <c r="A647">
        <v>76</v>
      </c>
      <c r="B647" t="s">
        <v>77</v>
      </c>
      <c r="C647" t="s">
        <v>46</v>
      </c>
      <c r="D647">
        <v>3</v>
      </c>
      <c r="E647" s="19" t="s">
        <v>56</v>
      </c>
      <c r="F647" s="19" t="s">
        <v>52</v>
      </c>
      <c r="G647">
        <v>1.5</v>
      </c>
      <c r="H647">
        <v>6.5</v>
      </c>
      <c r="I647">
        <v>10</v>
      </c>
      <c r="J647">
        <v>0</v>
      </c>
      <c r="K647">
        <v>4</v>
      </c>
      <c r="L647">
        <v>2</v>
      </c>
      <c r="M647" s="17" t="s">
        <v>78</v>
      </c>
      <c r="N647" t="s">
        <v>78</v>
      </c>
      <c r="O647" s="17">
        <v>42408</v>
      </c>
      <c r="Q647">
        <f t="shared" si="6"/>
        <v>49.774608605313283</v>
      </c>
    </row>
    <row r="648" spans="1:22" ht="15" hidden="1" customHeight="1">
      <c r="A648">
        <v>76</v>
      </c>
      <c r="B648" t="s">
        <v>77</v>
      </c>
      <c r="C648" t="s">
        <v>46</v>
      </c>
      <c r="D648">
        <v>3</v>
      </c>
      <c r="E648" s="19" t="s">
        <v>56</v>
      </c>
      <c r="F648" s="19" t="s">
        <v>52</v>
      </c>
      <c r="G648" t="s">
        <v>56</v>
      </c>
      <c r="H648" t="s">
        <v>56</v>
      </c>
      <c r="I648" t="s">
        <v>56</v>
      </c>
      <c r="J648" t="s">
        <v>56</v>
      </c>
      <c r="K648">
        <v>4</v>
      </c>
      <c r="L648">
        <v>2</v>
      </c>
      <c r="M648" s="17" t="s">
        <v>78</v>
      </c>
      <c r="N648" t="s">
        <v>82</v>
      </c>
      <c r="O648" s="17">
        <v>42422</v>
      </c>
      <c r="P648" t="s">
        <v>115</v>
      </c>
      <c r="Q648" t="e">
        <f t="shared" si="6"/>
        <v>#VALUE!</v>
      </c>
    </row>
    <row r="649" spans="1:22" ht="15" hidden="1" customHeight="1">
      <c r="A649">
        <v>77</v>
      </c>
      <c r="B649" t="s">
        <v>77</v>
      </c>
      <c r="C649" t="s">
        <v>34</v>
      </c>
      <c r="D649">
        <v>3</v>
      </c>
      <c r="E649" t="s">
        <v>56</v>
      </c>
      <c r="F649" t="s">
        <v>52</v>
      </c>
      <c r="G649">
        <v>1</v>
      </c>
      <c r="H649">
        <v>3</v>
      </c>
      <c r="I649">
        <v>5</v>
      </c>
      <c r="J649">
        <v>3</v>
      </c>
      <c r="K649">
        <v>1</v>
      </c>
      <c r="L649">
        <v>2</v>
      </c>
      <c r="M649" s="17" t="s">
        <v>82</v>
      </c>
      <c r="N649" t="s">
        <v>78</v>
      </c>
      <c r="O649" s="17">
        <v>42382</v>
      </c>
      <c r="Q649">
        <f t="shared" si="6"/>
        <v>7.0685834705770345</v>
      </c>
      <c r="R649">
        <v>0</v>
      </c>
      <c r="S649">
        <v>0</v>
      </c>
      <c r="T649">
        <v>1</v>
      </c>
      <c r="U649">
        <v>0.5</v>
      </c>
      <c r="V649">
        <v>0.5</v>
      </c>
    </row>
    <row r="650" spans="1:22" ht="15" hidden="1" customHeight="1">
      <c r="A650">
        <v>77</v>
      </c>
      <c r="B650" t="s">
        <v>77</v>
      </c>
      <c r="C650" t="s">
        <v>34</v>
      </c>
      <c r="D650">
        <v>3</v>
      </c>
      <c r="E650" s="19" t="s">
        <v>56</v>
      </c>
      <c r="F650" s="19" t="s">
        <v>52</v>
      </c>
      <c r="G650" t="s">
        <v>56</v>
      </c>
      <c r="H650" t="s">
        <v>56</v>
      </c>
      <c r="I650" t="s">
        <v>56</v>
      </c>
      <c r="J650" t="s">
        <v>56</v>
      </c>
      <c r="K650">
        <v>0</v>
      </c>
      <c r="L650">
        <v>2</v>
      </c>
      <c r="M650" s="17" t="s">
        <v>78</v>
      </c>
      <c r="N650" t="s">
        <v>82</v>
      </c>
      <c r="O650" s="17">
        <v>42394</v>
      </c>
      <c r="P650" t="s">
        <v>116</v>
      </c>
      <c r="Q650" t="e">
        <f t="shared" si="6"/>
        <v>#VALUE!</v>
      </c>
    </row>
    <row r="651" spans="1:22" ht="15" hidden="1" customHeight="1">
      <c r="A651">
        <v>78</v>
      </c>
      <c r="B651" t="s">
        <v>77</v>
      </c>
      <c r="C651" t="s">
        <v>47</v>
      </c>
      <c r="D651">
        <v>3</v>
      </c>
      <c r="E651" t="s">
        <v>56</v>
      </c>
      <c r="F651" t="s">
        <v>53</v>
      </c>
      <c r="G651">
        <v>2.5</v>
      </c>
      <c r="H651">
        <v>2</v>
      </c>
      <c r="I651">
        <v>2</v>
      </c>
      <c r="J651">
        <v>0</v>
      </c>
      <c r="K651">
        <v>9</v>
      </c>
      <c r="L651">
        <v>2</v>
      </c>
      <c r="M651" s="17" t="s">
        <v>82</v>
      </c>
      <c r="N651" t="s">
        <v>78</v>
      </c>
      <c r="O651" s="17">
        <v>42382</v>
      </c>
      <c r="Q651">
        <f t="shared" si="6"/>
        <v>7.8539816339744828</v>
      </c>
      <c r="R651">
        <f>(Q657-Q651)/(O657-O651)</f>
        <v>1.8566046340605045</v>
      </c>
      <c r="S651">
        <f>(I657-I651)/(O657-O651)</f>
        <v>0.1951219512195122</v>
      </c>
      <c r="T651">
        <f>MAX(K651:K658)</f>
        <v>78</v>
      </c>
      <c r="U651">
        <f>AVERAGE(K651:K658)</f>
        <v>39.75</v>
      </c>
      <c r="V651">
        <f>MAX(I651:I658)</f>
        <v>18</v>
      </c>
    </row>
    <row r="652" spans="1:22" ht="15" hidden="1" customHeight="1">
      <c r="A652">
        <v>78</v>
      </c>
      <c r="B652" t="s">
        <v>77</v>
      </c>
      <c r="C652" t="s">
        <v>47</v>
      </c>
      <c r="D652">
        <v>3</v>
      </c>
      <c r="E652" s="19" t="s">
        <v>56</v>
      </c>
      <c r="F652" s="19" t="s">
        <v>53</v>
      </c>
      <c r="G652">
        <v>3</v>
      </c>
      <c r="H652">
        <v>4</v>
      </c>
      <c r="I652">
        <v>4</v>
      </c>
      <c r="J652">
        <v>1</v>
      </c>
      <c r="K652">
        <v>12</v>
      </c>
      <c r="L652">
        <v>2</v>
      </c>
      <c r="M652" s="17" t="s">
        <v>78</v>
      </c>
      <c r="N652" t="s">
        <v>78</v>
      </c>
      <c r="O652" s="17">
        <v>42394</v>
      </c>
      <c r="Q652">
        <f t="shared" si="6"/>
        <v>37.699111843077517</v>
      </c>
    </row>
    <row r="653" spans="1:22" ht="15" hidden="1" customHeight="1">
      <c r="A653">
        <v>78</v>
      </c>
      <c r="B653" t="s">
        <v>77</v>
      </c>
      <c r="C653" t="s">
        <v>47</v>
      </c>
      <c r="D653">
        <v>3</v>
      </c>
      <c r="E653" s="19" t="s">
        <v>56</v>
      </c>
      <c r="F653" s="19" t="s">
        <v>53</v>
      </c>
      <c r="G653">
        <v>3</v>
      </c>
      <c r="H653">
        <v>5</v>
      </c>
      <c r="I653">
        <v>6</v>
      </c>
      <c r="J653">
        <v>0</v>
      </c>
      <c r="K653">
        <v>48</v>
      </c>
      <c r="L653">
        <v>2</v>
      </c>
      <c r="M653" s="17" t="s">
        <v>78</v>
      </c>
      <c r="N653" t="s">
        <v>78</v>
      </c>
      <c r="O653" s="17">
        <v>42408</v>
      </c>
      <c r="Q653">
        <f t="shared" si="6"/>
        <v>58.90486225480862</v>
      </c>
    </row>
    <row r="654" spans="1:22" ht="15" hidden="1" customHeight="1">
      <c r="A654">
        <v>78</v>
      </c>
      <c r="B654" t="s">
        <v>77</v>
      </c>
      <c r="C654" t="s">
        <v>47</v>
      </c>
      <c r="D654">
        <v>3</v>
      </c>
      <c r="E654" s="19" t="s">
        <v>56</v>
      </c>
      <c r="F654" s="19" t="s">
        <v>53</v>
      </c>
      <c r="G654">
        <v>4.8</v>
      </c>
      <c r="H654">
        <v>4.5</v>
      </c>
      <c r="I654">
        <v>9</v>
      </c>
      <c r="J654">
        <v>0</v>
      </c>
      <c r="K654">
        <v>20</v>
      </c>
      <c r="L654">
        <v>2</v>
      </c>
      <c r="M654" s="17" t="s">
        <v>78</v>
      </c>
      <c r="N654" t="s">
        <v>78</v>
      </c>
      <c r="O654" s="17">
        <v>42422</v>
      </c>
      <c r="Q654">
        <f t="shared" si="6"/>
        <v>76.340701482231978</v>
      </c>
    </row>
    <row r="655" spans="1:22" ht="15" hidden="1" customHeight="1">
      <c r="A655">
        <v>78</v>
      </c>
      <c r="B655" t="s">
        <v>77</v>
      </c>
      <c r="C655" t="s">
        <v>47</v>
      </c>
      <c r="D655">
        <v>3</v>
      </c>
      <c r="E655" s="19" t="s">
        <v>56</v>
      </c>
      <c r="F655" s="19" t="s">
        <v>53</v>
      </c>
      <c r="G655">
        <v>4.5999999999999996</v>
      </c>
      <c r="H655">
        <v>5</v>
      </c>
      <c r="I655">
        <v>8</v>
      </c>
      <c r="J655">
        <v>0</v>
      </c>
      <c r="K655">
        <v>38</v>
      </c>
      <c r="L655">
        <v>2</v>
      </c>
      <c r="M655" s="17" t="s">
        <v>78</v>
      </c>
      <c r="N655" t="s">
        <v>78</v>
      </c>
      <c r="O655" s="17">
        <v>42436</v>
      </c>
      <c r="Q655">
        <f t="shared" si="6"/>
        <v>90.320788790706544</v>
      </c>
    </row>
    <row r="656" spans="1:22" ht="15" hidden="1" customHeight="1">
      <c r="A656">
        <v>78</v>
      </c>
      <c r="B656" t="s">
        <v>77</v>
      </c>
      <c r="C656" t="s">
        <v>47</v>
      </c>
      <c r="D656">
        <v>3</v>
      </c>
      <c r="E656" s="19" t="s">
        <v>56</v>
      </c>
      <c r="F656" s="19" t="s">
        <v>53</v>
      </c>
      <c r="G656">
        <v>7.8</v>
      </c>
      <c r="H656">
        <v>6</v>
      </c>
      <c r="I656">
        <v>14</v>
      </c>
      <c r="J656">
        <v>0</v>
      </c>
      <c r="K656">
        <v>78</v>
      </c>
      <c r="L656">
        <v>2</v>
      </c>
      <c r="M656" s="17" t="s">
        <v>78</v>
      </c>
      <c r="N656" t="s">
        <v>78</v>
      </c>
      <c r="O656" s="17">
        <v>42450</v>
      </c>
      <c r="Q656">
        <f t="shared" si="6"/>
        <v>220.53980428200347</v>
      </c>
    </row>
    <row r="657" spans="1:22" ht="15" hidden="1" customHeight="1">
      <c r="A657">
        <v>78</v>
      </c>
      <c r="B657" t="s">
        <v>77</v>
      </c>
      <c r="C657" t="s">
        <v>47</v>
      </c>
      <c r="D657">
        <v>3</v>
      </c>
      <c r="E657" s="19" t="s">
        <v>56</v>
      </c>
      <c r="F657" s="19" t="s">
        <v>53</v>
      </c>
      <c r="G657">
        <v>6.5</v>
      </c>
      <c r="H657">
        <v>5.6</v>
      </c>
      <c r="I657">
        <v>18</v>
      </c>
      <c r="J657">
        <v>0</v>
      </c>
      <c r="K657">
        <v>68</v>
      </c>
      <c r="L657">
        <v>2</v>
      </c>
      <c r="M657" s="17" t="s">
        <v>78</v>
      </c>
      <c r="N657" t="s">
        <v>78</v>
      </c>
      <c r="O657" s="17">
        <v>42464</v>
      </c>
      <c r="Q657">
        <f t="shared" si="6"/>
        <v>160.09556162693585</v>
      </c>
    </row>
    <row r="658" spans="1:22" ht="15" hidden="1" customHeight="1">
      <c r="A658">
        <v>78</v>
      </c>
      <c r="B658" t="s">
        <v>77</v>
      </c>
      <c r="C658" t="s">
        <v>47</v>
      </c>
      <c r="D658">
        <v>3</v>
      </c>
      <c r="E658" s="19" t="s">
        <v>56</v>
      </c>
      <c r="F658" s="19" t="s">
        <v>53</v>
      </c>
      <c r="G658" t="s">
        <v>56</v>
      </c>
      <c r="H658" t="s">
        <v>56</v>
      </c>
      <c r="I658" t="s">
        <v>56</v>
      </c>
      <c r="J658" t="s">
        <v>56</v>
      </c>
      <c r="K658">
        <v>45</v>
      </c>
      <c r="L658">
        <v>2</v>
      </c>
      <c r="M658" s="17" t="s">
        <v>78</v>
      </c>
      <c r="N658" t="s">
        <v>82</v>
      </c>
      <c r="O658" s="17">
        <v>42480</v>
      </c>
      <c r="P658" t="s">
        <v>115</v>
      </c>
      <c r="Q658" t="e">
        <f t="shared" si="6"/>
        <v>#VALUE!</v>
      </c>
    </row>
    <row r="659" spans="1:22" ht="15" hidden="1" customHeight="1">
      <c r="A659">
        <v>79</v>
      </c>
      <c r="B659" t="s">
        <v>77</v>
      </c>
      <c r="C659" t="s">
        <v>34</v>
      </c>
      <c r="D659">
        <v>2</v>
      </c>
      <c r="E659" t="s">
        <v>56</v>
      </c>
      <c r="F659" t="s">
        <v>53</v>
      </c>
      <c r="G659">
        <v>2</v>
      </c>
      <c r="H659">
        <v>3</v>
      </c>
      <c r="I659">
        <v>4</v>
      </c>
      <c r="J659">
        <v>2</v>
      </c>
      <c r="K659">
        <v>4</v>
      </c>
      <c r="L659">
        <v>2</v>
      </c>
      <c r="M659" s="17" t="s">
        <v>82</v>
      </c>
      <c r="N659" t="s">
        <v>78</v>
      </c>
      <c r="O659" s="17">
        <v>42382</v>
      </c>
      <c r="Q659">
        <f t="shared" si="6"/>
        <v>14.137166941154069</v>
      </c>
      <c r="R659">
        <f>(Q662-Q659)/(O662-O659)</f>
        <v>0.16862498568143205</v>
      </c>
      <c r="S659">
        <f>(I662-I659)/(O662-O659)</f>
        <v>0</v>
      </c>
      <c r="T659">
        <f>MAX(K659:K663)</f>
        <v>22</v>
      </c>
      <c r="U659">
        <f>AVERAGE(K659:K663)</f>
        <v>9</v>
      </c>
      <c r="V659">
        <f>MAX(I659:I663)</f>
        <v>4</v>
      </c>
    </row>
    <row r="660" spans="1:22" ht="15" hidden="1" customHeight="1">
      <c r="A660">
        <v>79</v>
      </c>
      <c r="B660" t="s">
        <v>77</v>
      </c>
      <c r="C660" t="s">
        <v>34</v>
      </c>
      <c r="D660">
        <v>2</v>
      </c>
      <c r="E660" s="19" t="s">
        <v>56</v>
      </c>
      <c r="F660" s="19" t="s">
        <v>53</v>
      </c>
      <c r="G660">
        <v>1.5</v>
      </c>
      <c r="H660">
        <v>3</v>
      </c>
      <c r="I660">
        <v>2</v>
      </c>
      <c r="J660">
        <v>3</v>
      </c>
      <c r="K660">
        <v>4</v>
      </c>
      <c r="L660">
        <v>2</v>
      </c>
      <c r="M660" s="17" t="s">
        <v>78</v>
      </c>
      <c r="N660" t="s">
        <v>78</v>
      </c>
      <c r="O660" s="17">
        <v>42394</v>
      </c>
      <c r="Q660">
        <f t="shared" si="6"/>
        <v>10.602875205865551</v>
      </c>
    </row>
    <row r="661" spans="1:22" ht="15" hidden="1" customHeight="1">
      <c r="A661">
        <v>79</v>
      </c>
      <c r="B661" t="s">
        <v>77</v>
      </c>
      <c r="C661" t="s">
        <v>34</v>
      </c>
      <c r="D661">
        <v>2</v>
      </c>
      <c r="E661" t="s">
        <v>56</v>
      </c>
      <c r="F661" t="s">
        <v>53</v>
      </c>
      <c r="G661">
        <v>2</v>
      </c>
      <c r="H661">
        <v>4</v>
      </c>
      <c r="I661">
        <v>3</v>
      </c>
      <c r="J661">
        <v>3</v>
      </c>
      <c r="K661">
        <v>5</v>
      </c>
      <c r="L661">
        <v>2</v>
      </c>
      <c r="M661" s="17" t="s">
        <v>78</v>
      </c>
      <c r="N661" t="s">
        <v>78</v>
      </c>
      <c r="O661" s="17">
        <v>42408</v>
      </c>
      <c r="Q661">
        <f t="shared" si="6"/>
        <v>25.132741228718345</v>
      </c>
    </row>
    <row r="662" spans="1:22" ht="15" hidden="1" customHeight="1">
      <c r="A662">
        <v>79</v>
      </c>
      <c r="B662" t="s">
        <v>77</v>
      </c>
      <c r="C662" t="s">
        <v>34</v>
      </c>
      <c r="D662">
        <v>2</v>
      </c>
      <c r="E662" s="19" t="s">
        <v>56</v>
      </c>
      <c r="F662" s="19" t="s">
        <v>53</v>
      </c>
      <c r="G662">
        <v>2.2999999999999998</v>
      </c>
      <c r="H662">
        <v>3.4</v>
      </c>
      <c r="I662">
        <v>4</v>
      </c>
      <c r="J662">
        <v>3</v>
      </c>
      <c r="K662">
        <v>22</v>
      </c>
      <c r="L662">
        <v>2</v>
      </c>
      <c r="M662" s="17" t="s">
        <v>78</v>
      </c>
      <c r="N662" t="s">
        <v>78</v>
      </c>
      <c r="O662" s="17">
        <v>42422</v>
      </c>
      <c r="Q662">
        <f t="shared" si="6"/>
        <v>20.882166368411351</v>
      </c>
    </row>
    <row r="663" spans="1:22" ht="15" hidden="1" customHeight="1">
      <c r="A663">
        <v>79</v>
      </c>
      <c r="B663" t="s">
        <v>77</v>
      </c>
      <c r="C663" t="s">
        <v>34</v>
      </c>
      <c r="D663">
        <v>2</v>
      </c>
      <c r="E663" s="19" t="s">
        <v>56</v>
      </c>
      <c r="F663" s="19" t="s">
        <v>53</v>
      </c>
      <c r="G663" t="s">
        <v>56</v>
      </c>
      <c r="H663" t="s">
        <v>56</v>
      </c>
      <c r="I663" t="s">
        <v>56</v>
      </c>
      <c r="J663" t="s">
        <v>56</v>
      </c>
      <c r="K663">
        <v>10</v>
      </c>
      <c r="L663">
        <v>2</v>
      </c>
      <c r="M663" s="17" t="s">
        <v>78</v>
      </c>
      <c r="N663" t="s">
        <v>82</v>
      </c>
      <c r="O663" s="17">
        <v>42436</v>
      </c>
      <c r="P663" t="s">
        <v>121</v>
      </c>
      <c r="Q663" t="e">
        <f t="shared" si="6"/>
        <v>#VALUE!</v>
      </c>
    </row>
    <row r="664" spans="1:22" ht="15" hidden="1" customHeight="1">
      <c r="A664">
        <v>80</v>
      </c>
      <c r="B664" t="s">
        <v>77</v>
      </c>
      <c r="C664" t="s">
        <v>47</v>
      </c>
      <c r="D664">
        <v>2</v>
      </c>
      <c r="E664" s="19" t="s">
        <v>56</v>
      </c>
      <c r="F664" t="s">
        <v>52</v>
      </c>
      <c r="G664">
        <v>3.5</v>
      </c>
      <c r="H664">
        <v>7.5</v>
      </c>
      <c r="I664">
        <v>5</v>
      </c>
      <c r="J664">
        <v>0</v>
      </c>
      <c r="K664">
        <v>7</v>
      </c>
      <c r="L664">
        <v>2</v>
      </c>
      <c r="M664" s="17" t="s">
        <v>82</v>
      </c>
      <c r="N664" t="s">
        <v>78</v>
      </c>
      <c r="O664" s="17">
        <v>42382</v>
      </c>
      <c r="Q664">
        <f t="shared" si="6"/>
        <v>154.62526341887263</v>
      </c>
      <c r="R664">
        <f>(Q667-Q664)/(O667-O664)</f>
        <v>8.8578186615668457</v>
      </c>
      <c r="S664">
        <f>(I667-I664)/(O667-O664)</f>
        <v>0.625</v>
      </c>
      <c r="T664">
        <f>MAX(K664:K668)</f>
        <v>20</v>
      </c>
      <c r="U664">
        <f>AVERAGE(K664:K668)</f>
        <v>13</v>
      </c>
      <c r="V664">
        <f>MAX(I664:I668)</f>
        <v>30</v>
      </c>
    </row>
    <row r="665" spans="1:22" ht="15" hidden="1" customHeight="1">
      <c r="A665">
        <v>80</v>
      </c>
      <c r="B665" t="s">
        <v>77</v>
      </c>
      <c r="C665" t="s">
        <v>47</v>
      </c>
      <c r="D665">
        <v>2</v>
      </c>
      <c r="E665" s="19" t="s">
        <v>56</v>
      </c>
      <c r="F665" s="19" t="s">
        <v>52</v>
      </c>
      <c r="G665">
        <v>3.5</v>
      </c>
      <c r="H665">
        <v>7</v>
      </c>
      <c r="I665">
        <v>8</v>
      </c>
      <c r="J665">
        <v>0</v>
      </c>
      <c r="K665">
        <v>5</v>
      </c>
      <c r="L665">
        <v>2</v>
      </c>
      <c r="M665" s="17" t="s">
        <v>78</v>
      </c>
      <c r="N665" t="s">
        <v>78</v>
      </c>
      <c r="O665" s="17">
        <v>42394</v>
      </c>
      <c r="Q665">
        <f t="shared" si="6"/>
        <v>134.69578502266239</v>
      </c>
    </row>
    <row r="666" spans="1:22" ht="15" hidden="1" customHeight="1">
      <c r="A666">
        <v>80</v>
      </c>
      <c r="B666" t="s">
        <v>77</v>
      </c>
      <c r="C666" t="s">
        <v>47</v>
      </c>
      <c r="D666">
        <v>2</v>
      </c>
      <c r="E666" s="19" t="s">
        <v>56</v>
      </c>
      <c r="F666" s="19" t="s">
        <v>52</v>
      </c>
      <c r="G666">
        <v>4</v>
      </c>
      <c r="H666">
        <v>9.5</v>
      </c>
      <c r="I666">
        <v>20</v>
      </c>
      <c r="J666">
        <v>0</v>
      </c>
      <c r="K666">
        <v>20</v>
      </c>
      <c r="L666">
        <v>2</v>
      </c>
      <c r="M666" s="17" t="s">
        <v>78</v>
      </c>
      <c r="N666" t="s">
        <v>78</v>
      </c>
      <c r="O666" s="17">
        <v>42408</v>
      </c>
      <c r="Q666">
        <f t="shared" si="6"/>
        <v>283.5287369864788</v>
      </c>
    </row>
    <row r="667" spans="1:22" ht="15" hidden="1" customHeight="1">
      <c r="A667">
        <v>80</v>
      </c>
      <c r="B667" t="s">
        <v>77</v>
      </c>
      <c r="C667" t="s">
        <v>47</v>
      </c>
      <c r="D667">
        <v>2</v>
      </c>
      <c r="E667" s="19" t="s">
        <v>56</v>
      </c>
      <c r="F667" s="19" t="s">
        <v>52</v>
      </c>
      <c r="G667">
        <v>4.5</v>
      </c>
      <c r="H667">
        <v>12</v>
      </c>
      <c r="I667">
        <v>30</v>
      </c>
      <c r="J667">
        <v>0</v>
      </c>
      <c r="K667">
        <v>18</v>
      </c>
      <c r="L667">
        <v>2</v>
      </c>
      <c r="M667" s="17" t="s">
        <v>78</v>
      </c>
      <c r="N667" t="s">
        <v>78</v>
      </c>
      <c r="O667" s="17">
        <v>42422</v>
      </c>
      <c r="Q667">
        <f t="shared" ref="Q667:Q730" si="7">G667*((H667/2)^2)*PI()</f>
        <v>508.93800988154646</v>
      </c>
    </row>
    <row r="668" spans="1:22" ht="15" hidden="1" customHeight="1">
      <c r="A668">
        <v>80</v>
      </c>
      <c r="B668" t="s">
        <v>77</v>
      </c>
      <c r="C668" t="s">
        <v>47</v>
      </c>
      <c r="D668">
        <v>2</v>
      </c>
      <c r="E668" s="19" t="s">
        <v>56</v>
      </c>
      <c r="F668" s="19" t="s">
        <v>52</v>
      </c>
      <c r="G668" t="s">
        <v>56</v>
      </c>
      <c r="H668" t="s">
        <v>56</v>
      </c>
      <c r="I668" t="s">
        <v>56</v>
      </c>
      <c r="J668" t="s">
        <v>56</v>
      </c>
      <c r="K668">
        <v>15</v>
      </c>
      <c r="L668">
        <v>2</v>
      </c>
      <c r="M668" s="17" t="s">
        <v>78</v>
      </c>
      <c r="N668" t="s">
        <v>82</v>
      </c>
      <c r="O668" s="17">
        <v>42436</v>
      </c>
      <c r="P668" t="s">
        <v>121</v>
      </c>
      <c r="Q668" t="e">
        <f t="shared" si="7"/>
        <v>#VALUE!</v>
      </c>
    </row>
    <row r="669" spans="1:22" ht="15" customHeight="1">
      <c r="A669">
        <v>81</v>
      </c>
      <c r="B669" t="s">
        <v>76</v>
      </c>
      <c r="C669" t="s">
        <v>47</v>
      </c>
      <c r="D669">
        <v>3</v>
      </c>
      <c r="E669" s="19" t="s">
        <v>78</v>
      </c>
      <c r="F669" t="s">
        <v>53</v>
      </c>
      <c r="G669">
        <v>0.25</v>
      </c>
      <c r="H669">
        <v>0.25</v>
      </c>
      <c r="I669">
        <v>0</v>
      </c>
      <c r="J669">
        <v>0</v>
      </c>
      <c r="K669">
        <v>87</v>
      </c>
      <c r="L669">
        <v>1</v>
      </c>
      <c r="M669" s="17" t="s">
        <v>82</v>
      </c>
      <c r="N669" t="s">
        <v>78</v>
      </c>
      <c r="O669" s="17">
        <v>42382</v>
      </c>
      <c r="Q669">
        <f t="shared" si="7"/>
        <v>1.2271846303085129E-2</v>
      </c>
      <c r="R669">
        <f>(Q675-Q669)/(O675-O669)</f>
        <v>0.1800704877583329</v>
      </c>
      <c r="S669">
        <f>(I675-I669)/(O675-O669)</f>
        <v>3.6585365853658534E-2</v>
      </c>
      <c r="T669">
        <f>MAX(K669:K676)</f>
        <v>96</v>
      </c>
      <c r="U669">
        <f>AVERAGE(K669:K676)</f>
        <v>91.25</v>
      </c>
      <c r="V669">
        <f>MAX(I669:I676)</f>
        <v>4</v>
      </c>
    </row>
    <row r="670" spans="1:22" ht="15" customHeight="1">
      <c r="A670">
        <v>81</v>
      </c>
      <c r="B670" t="s">
        <v>76</v>
      </c>
      <c r="C670" t="s">
        <v>47</v>
      </c>
      <c r="D670">
        <v>3</v>
      </c>
      <c r="E670" s="19" t="s">
        <v>78</v>
      </c>
      <c r="F670" s="19" t="s">
        <v>53</v>
      </c>
      <c r="G670">
        <v>0.5</v>
      </c>
      <c r="H670">
        <v>0.5</v>
      </c>
      <c r="I670">
        <v>0</v>
      </c>
      <c r="J670">
        <v>0</v>
      </c>
      <c r="K670">
        <v>93</v>
      </c>
      <c r="L670">
        <v>1</v>
      </c>
      <c r="M670" s="17" t="s">
        <v>78</v>
      </c>
      <c r="N670" t="s">
        <v>78</v>
      </c>
      <c r="O670" s="17">
        <v>42394</v>
      </c>
      <c r="Q670">
        <f t="shared" si="7"/>
        <v>9.8174770424681035E-2</v>
      </c>
    </row>
    <row r="671" spans="1:22" ht="15" customHeight="1">
      <c r="A671">
        <v>81</v>
      </c>
      <c r="B671" t="s">
        <v>76</v>
      </c>
      <c r="C671" t="s">
        <v>47</v>
      </c>
      <c r="D671">
        <v>3</v>
      </c>
      <c r="E671" s="19" t="s">
        <v>78</v>
      </c>
      <c r="F671" s="19" t="s">
        <v>53</v>
      </c>
      <c r="G671">
        <v>2</v>
      </c>
      <c r="H671">
        <v>1.5</v>
      </c>
      <c r="I671">
        <v>2</v>
      </c>
      <c r="J671">
        <v>0</v>
      </c>
      <c r="K671">
        <v>95</v>
      </c>
      <c r="L671">
        <v>1</v>
      </c>
      <c r="M671" s="17" t="s">
        <v>78</v>
      </c>
      <c r="N671" t="s">
        <v>78</v>
      </c>
      <c r="O671" s="17">
        <v>42408</v>
      </c>
      <c r="Q671">
        <f t="shared" si="7"/>
        <v>3.5342917352885173</v>
      </c>
    </row>
    <row r="672" spans="1:22" ht="15" customHeight="1">
      <c r="A672">
        <v>81</v>
      </c>
      <c r="B672" t="s">
        <v>76</v>
      </c>
      <c r="C672" t="s">
        <v>47</v>
      </c>
      <c r="D672">
        <v>3</v>
      </c>
      <c r="E672" s="19" t="s">
        <v>78</v>
      </c>
      <c r="F672" s="19" t="s">
        <v>53</v>
      </c>
      <c r="G672">
        <v>2.4</v>
      </c>
      <c r="H672">
        <v>2.2000000000000002</v>
      </c>
      <c r="I672">
        <v>2</v>
      </c>
      <c r="J672">
        <v>1</v>
      </c>
      <c r="K672">
        <v>90</v>
      </c>
      <c r="L672">
        <v>1</v>
      </c>
      <c r="M672" s="17" t="s">
        <v>78</v>
      </c>
      <c r="N672" t="s">
        <v>78</v>
      </c>
      <c r="O672" s="17">
        <v>42422</v>
      </c>
      <c r="Q672">
        <f t="shared" si="7"/>
        <v>9.1231850660247602</v>
      </c>
    </row>
    <row r="673" spans="1:22" ht="15" customHeight="1">
      <c r="A673">
        <v>81</v>
      </c>
      <c r="B673" t="s">
        <v>76</v>
      </c>
      <c r="C673" t="s">
        <v>47</v>
      </c>
      <c r="D673">
        <v>3</v>
      </c>
      <c r="E673" s="19" t="s">
        <v>78</v>
      </c>
      <c r="F673" s="19" t="s">
        <v>53</v>
      </c>
      <c r="G673">
        <v>3.3</v>
      </c>
      <c r="H673">
        <v>1.8</v>
      </c>
      <c r="I673">
        <v>3</v>
      </c>
      <c r="J673">
        <v>0</v>
      </c>
      <c r="K673">
        <v>96</v>
      </c>
      <c r="L673">
        <v>1</v>
      </c>
      <c r="M673" s="17" t="s">
        <v>78</v>
      </c>
      <c r="N673" t="s">
        <v>78</v>
      </c>
      <c r="O673" s="17">
        <v>42436</v>
      </c>
      <c r="Q673">
        <f t="shared" si="7"/>
        <v>8.3974771630455169</v>
      </c>
    </row>
    <row r="674" spans="1:22" ht="15" customHeight="1">
      <c r="A674">
        <v>81</v>
      </c>
      <c r="B674" t="s">
        <v>76</v>
      </c>
      <c r="C674" t="s">
        <v>47</v>
      </c>
      <c r="D674">
        <v>3</v>
      </c>
      <c r="E674" s="19" t="s">
        <v>78</v>
      </c>
      <c r="F674" s="19" t="s">
        <v>53</v>
      </c>
      <c r="G674">
        <v>4.5</v>
      </c>
      <c r="H674">
        <v>3</v>
      </c>
      <c r="I674">
        <v>4</v>
      </c>
      <c r="J674">
        <v>0</v>
      </c>
      <c r="K674">
        <v>95</v>
      </c>
      <c r="L674">
        <v>1</v>
      </c>
      <c r="M674" s="17" t="s">
        <v>78</v>
      </c>
      <c r="N674" t="s">
        <v>78</v>
      </c>
      <c r="O674" s="17">
        <v>42450</v>
      </c>
      <c r="Q674">
        <f t="shared" si="7"/>
        <v>31.808625617596654</v>
      </c>
    </row>
    <row r="675" spans="1:22" ht="15" customHeight="1">
      <c r="A675">
        <v>81</v>
      </c>
      <c r="B675" t="s">
        <v>76</v>
      </c>
      <c r="C675" t="s">
        <v>47</v>
      </c>
      <c r="D675">
        <v>3</v>
      </c>
      <c r="E675" s="19" t="s">
        <v>78</v>
      </c>
      <c r="F675" s="19" t="s">
        <v>53</v>
      </c>
      <c r="G675">
        <v>2.4</v>
      </c>
      <c r="H675">
        <v>2.8</v>
      </c>
      <c r="I675">
        <v>3</v>
      </c>
      <c r="J675">
        <v>0</v>
      </c>
      <c r="K675">
        <v>84</v>
      </c>
      <c r="L675">
        <v>1</v>
      </c>
      <c r="M675" s="17" t="s">
        <v>78</v>
      </c>
      <c r="N675" t="s">
        <v>78</v>
      </c>
      <c r="O675" s="17">
        <v>42464</v>
      </c>
      <c r="Q675">
        <f t="shared" si="7"/>
        <v>14.778051842486382</v>
      </c>
    </row>
    <row r="676" spans="1:22" ht="15" customHeight="1">
      <c r="A676">
        <v>81</v>
      </c>
      <c r="B676" t="s">
        <v>76</v>
      </c>
      <c r="C676" t="s">
        <v>47</v>
      </c>
      <c r="D676">
        <v>3</v>
      </c>
      <c r="E676" s="19" t="s">
        <v>78</v>
      </c>
      <c r="F676" s="19" t="s">
        <v>53</v>
      </c>
      <c r="G676" t="s">
        <v>56</v>
      </c>
      <c r="H676" t="s">
        <v>56</v>
      </c>
      <c r="I676" t="s">
        <v>56</v>
      </c>
      <c r="J676" t="s">
        <v>56</v>
      </c>
      <c r="K676">
        <v>90</v>
      </c>
      <c r="L676">
        <v>1</v>
      </c>
      <c r="M676" s="17" t="s">
        <v>78</v>
      </c>
      <c r="N676" t="s">
        <v>82</v>
      </c>
      <c r="O676" s="17">
        <v>42480</v>
      </c>
      <c r="P676" t="s">
        <v>116</v>
      </c>
      <c r="Q676" t="e">
        <f t="shared" si="7"/>
        <v>#VALUE!</v>
      </c>
    </row>
    <row r="677" spans="1:22" ht="15" customHeight="1">
      <c r="A677">
        <v>82</v>
      </c>
      <c r="B677" t="s">
        <v>76</v>
      </c>
      <c r="C677" t="s">
        <v>34</v>
      </c>
      <c r="D677">
        <v>2</v>
      </c>
      <c r="E677" s="19" t="s">
        <v>78</v>
      </c>
      <c r="F677" t="s">
        <v>52</v>
      </c>
      <c r="G677">
        <v>0.25</v>
      </c>
      <c r="H677">
        <v>0.25</v>
      </c>
      <c r="I677">
        <v>0</v>
      </c>
      <c r="J677">
        <v>0</v>
      </c>
      <c r="K677">
        <v>20</v>
      </c>
      <c r="L677">
        <v>1</v>
      </c>
      <c r="M677" s="17" t="s">
        <v>82</v>
      </c>
      <c r="N677" t="s">
        <v>78</v>
      </c>
      <c r="O677" s="17">
        <v>42382</v>
      </c>
      <c r="Q677">
        <f t="shared" si="7"/>
        <v>1.2271846303085129E-2</v>
      </c>
      <c r="R677">
        <f>(Q678-Q677)/(O678-O677)</f>
        <v>-1.0226538585904274E-3</v>
      </c>
      <c r="S677">
        <f>(I678-I677)/(O678-O677)</f>
        <v>0</v>
      </c>
      <c r="T677">
        <f>MAX(K677:K679)</f>
        <v>20</v>
      </c>
      <c r="U677">
        <f>AVERAGE(K677:K679)</f>
        <v>9.6666666666666661</v>
      </c>
      <c r="V677">
        <f>MAX(I677:I679)</f>
        <v>0</v>
      </c>
    </row>
    <row r="678" spans="1:22" ht="15" customHeight="1">
      <c r="A678">
        <v>82</v>
      </c>
      <c r="B678" t="s">
        <v>76</v>
      </c>
      <c r="C678" t="s">
        <v>34</v>
      </c>
      <c r="D678">
        <v>2</v>
      </c>
      <c r="E678" s="19" t="s">
        <v>78</v>
      </c>
      <c r="F678" s="19" t="s">
        <v>52</v>
      </c>
      <c r="G678">
        <v>0</v>
      </c>
      <c r="H678">
        <v>0</v>
      </c>
      <c r="I678">
        <v>0</v>
      </c>
      <c r="J678">
        <v>4</v>
      </c>
      <c r="K678">
        <v>8</v>
      </c>
      <c r="L678">
        <v>1</v>
      </c>
      <c r="M678" s="17" t="s">
        <v>78</v>
      </c>
      <c r="N678" t="s">
        <v>78</v>
      </c>
      <c r="O678" s="17">
        <v>42394</v>
      </c>
      <c r="Q678">
        <f t="shared" si="7"/>
        <v>0</v>
      </c>
    </row>
    <row r="679" spans="1:22" ht="15" customHeight="1">
      <c r="A679">
        <v>82</v>
      </c>
      <c r="B679" t="s">
        <v>76</v>
      </c>
      <c r="C679" t="s">
        <v>34</v>
      </c>
      <c r="D679">
        <v>2</v>
      </c>
      <c r="E679" s="19" t="s">
        <v>78</v>
      </c>
      <c r="F679" s="19" t="s">
        <v>52</v>
      </c>
      <c r="G679" t="s">
        <v>56</v>
      </c>
      <c r="H679" t="s">
        <v>56</v>
      </c>
      <c r="I679" t="s">
        <v>56</v>
      </c>
      <c r="J679" t="s">
        <v>56</v>
      </c>
      <c r="K679">
        <v>1</v>
      </c>
      <c r="L679">
        <v>1</v>
      </c>
      <c r="M679" s="17" t="s">
        <v>78</v>
      </c>
      <c r="N679" t="s">
        <v>82</v>
      </c>
      <c r="O679" s="17">
        <v>42408</v>
      </c>
      <c r="P679" t="s">
        <v>116</v>
      </c>
      <c r="Q679" t="e">
        <f t="shared" si="7"/>
        <v>#VALUE!</v>
      </c>
    </row>
    <row r="680" spans="1:22" ht="15" customHeight="1">
      <c r="A680">
        <v>83</v>
      </c>
      <c r="B680" t="s">
        <v>76</v>
      </c>
      <c r="C680" t="s">
        <v>47</v>
      </c>
      <c r="D680">
        <v>2</v>
      </c>
      <c r="E680" s="19" t="s">
        <v>78</v>
      </c>
      <c r="F680" t="s">
        <v>53</v>
      </c>
      <c r="G680">
        <v>0.5</v>
      </c>
      <c r="H680">
        <v>1</v>
      </c>
      <c r="I680">
        <v>0</v>
      </c>
      <c r="J680">
        <v>0</v>
      </c>
      <c r="K680">
        <v>60</v>
      </c>
      <c r="L680">
        <v>1</v>
      </c>
      <c r="M680" s="17" t="s">
        <v>82</v>
      </c>
      <c r="N680" t="s">
        <v>78</v>
      </c>
      <c r="O680" s="17">
        <v>42382</v>
      </c>
      <c r="Q680">
        <f t="shared" si="7"/>
        <v>0.39269908169872414</v>
      </c>
      <c r="R680">
        <f>(Q682-Q680)/(O682-O680)</f>
        <v>-7.5519054172831562E-3</v>
      </c>
      <c r="S680">
        <f>(I682-I680)/(O682-O680)</f>
        <v>3.8461538461538464E-2</v>
      </c>
      <c r="T680">
        <f>MAX(K680:K683)</f>
        <v>60</v>
      </c>
      <c r="U680">
        <f>AVERAGE(K680:K683)</f>
        <v>35</v>
      </c>
      <c r="V680">
        <f>MAX(I680:I683)</f>
        <v>1</v>
      </c>
    </row>
    <row r="681" spans="1:22" ht="15" customHeight="1">
      <c r="A681">
        <v>83</v>
      </c>
      <c r="B681" t="s">
        <v>76</v>
      </c>
      <c r="C681" t="s">
        <v>47</v>
      </c>
      <c r="D681">
        <v>2</v>
      </c>
      <c r="E681" s="19" t="s">
        <v>78</v>
      </c>
      <c r="F681" s="19" t="s">
        <v>53</v>
      </c>
      <c r="G681">
        <v>2</v>
      </c>
      <c r="H681">
        <v>1</v>
      </c>
      <c r="I681">
        <v>1</v>
      </c>
      <c r="J681">
        <v>0</v>
      </c>
      <c r="K681">
        <v>50</v>
      </c>
      <c r="L681">
        <v>1</v>
      </c>
      <c r="M681" s="17" t="s">
        <v>78</v>
      </c>
      <c r="N681" t="s">
        <v>78</v>
      </c>
      <c r="O681" s="17">
        <v>42394</v>
      </c>
      <c r="Q681">
        <f t="shared" si="7"/>
        <v>1.5707963267948966</v>
      </c>
    </row>
    <row r="682" spans="1:22" ht="15" customHeight="1">
      <c r="A682">
        <v>83</v>
      </c>
      <c r="B682" t="s">
        <v>76</v>
      </c>
      <c r="C682" t="s">
        <v>47</v>
      </c>
      <c r="D682">
        <v>2</v>
      </c>
      <c r="E682" s="19" t="s">
        <v>78</v>
      </c>
      <c r="F682" s="19" t="s">
        <v>53</v>
      </c>
      <c r="G682">
        <v>1</v>
      </c>
      <c r="H682">
        <v>0.5</v>
      </c>
      <c r="I682">
        <v>1</v>
      </c>
      <c r="J682">
        <v>0</v>
      </c>
      <c r="K682">
        <v>15</v>
      </c>
      <c r="L682">
        <v>1</v>
      </c>
      <c r="M682" s="17" t="s">
        <v>78</v>
      </c>
      <c r="N682" t="s">
        <v>78</v>
      </c>
      <c r="O682" s="17">
        <v>42408</v>
      </c>
      <c r="Q682">
        <f t="shared" si="7"/>
        <v>0.19634954084936207</v>
      </c>
    </row>
    <row r="683" spans="1:22" ht="15" customHeight="1">
      <c r="A683">
        <v>83</v>
      </c>
      <c r="B683" t="s">
        <v>76</v>
      </c>
      <c r="C683" t="s">
        <v>47</v>
      </c>
      <c r="D683">
        <v>2</v>
      </c>
      <c r="E683" s="19" t="s">
        <v>78</v>
      </c>
      <c r="F683" s="19" t="s">
        <v>53</v>
      </c>
      <c r="G683" t="s">
        <v>56</v>
      </c>
      <c r="H683" t="s">
        <v>56</v>
      </c>
      <c r="I683" t="s">
        <v>56</v>
      </c>
      <c r="J683" t="s">
        <v>56</v>
      </c>
      <c r="K683">
        <v>15</v>
      </c>
      <c r="L683">
        <v>1</v>
      </c>
      <c r="M683" s="17" t="s">
        <v>78</v>
      </c>
      <c r="N683" t="s">
        <v>82</v>
      </c>
      <c r="O683" s="17">
        <v>42422</v>
      </c>
      <c r="P683" t="s">
        <v>116</v>
      </c>
      <c r="Q683" t="e">
        <f t="shared" si="7"/>
        <v>#VALUE!</v>
      </c>
    </row>
    <row r="684" spans="1:22" ht="15" customHeight="1">
      <c r="A684">
        <v>84</v>
      </c>
      <c r="B684" t="s">
        <v>76</v>
      </c>
      <c r="C684" t="s">
        <v>47</v>
      </c>
      <c r="D684">
        <v>2</v>
      </c>
      <c r="E684" s="19" t="s">
        <v>78</v>
      </c>
      <c r="F684" t="s">
        <v>53</v>
      </c>
      <c r="G684">
        <v>0.5</v>
      </c>
      <c r="H684">
        <v>1</v>
      </c>
      <c r="I684">
        <v>0</v>
      </c>
      <c r="J684">
        <v>0</v>
      </c>
      <c r="K684">
        <v>60</v>
      </c>
      <c r="L684">
        <v>1</v>
      </c>
      <c r="M684" s="17" t="s">
        <v>82</v>
      </c>
      <c r="N684" t="s">
        <v>78</v>
      </c>
      <c r="O684" s="17">
        <v>42382</v>
      </c>
      <c r="Q684">
        <f t="shared" si="7"/>
        <v>0.39269908169872414</v>
      </c>
      <c r="R684">
        <f>(Q689-Q684)/(O689-O684)</f>
        <v>-6.6079172401227616E-3</v>
      </c>
      <c r="S684">
        <f>(I689-I684)/(O689-O684)</f>
        <v>0</v>
      </c>
      <c r="T684">
        <f>MAX(K684:K690)</f>
        <v>60</v>
      </c>
      <c r="U684">
        <f>AVERAGE(K684:K690)</f>
        <v>20.285714285714285</v>
      </c>
      <c r="V684">
        <f>MAX(I684:I690)</f>
        <v>0</v>
      </c>
    </row>
    <row r="685" spans="1:22" ht="15" customHeight="1">
      <c r="A685">
        <v>84</v>
      </c>
      <c r="B685" t="s">
        <v>76</v>
      </c>
      <c r="C685" t="s">
        <v>47</v>
      </c>
      <c r="D685">
        <v>2</v>
      </c>
      <c r="E685" s="19" t="s">
        <v>78</v>
      </c>
      <c r="F685" s="19" t="s">
        <v>53</v>
      </c>
      <c r="G685">
        <v>1</v>
      </c>
      <c r="H685">
        <v>1</v>
      </c>
      <c r="I685">
        <v>0</v>
      </c>
      <c r="J685">
        <v>0</v>
      </c>
      <c r="K685">
        <v>50</v>
      </c>
      <c r="L685">
        <v>1</v>
      </c>
      <c r="M685" s="17" t="s">
        <v>78</v>
      </c>
      <c r="N685" t="s">
        <v>78</v>
      </c>
      <c r="O685" s="17">
        <v>42394</v>
      </c>
      <c r="Q685">
        <f t="shared" si="7"/>
        <v>0.78539816339744828</v>
      </c>
    </row>
    <row r="686" spans="1:22" ht="15" customHeight="1">
      <c r="A686">
        <v>84</v>
      </c>
      <c r="B686" t="s">
        <v>76</v>
      </c>
      <c r="C686" t="s">
        <v>47</v>
      </c>
      <c r="D686">
        <v>2</v>
      </c>
      <c r="E686" s="19" t="s">
        <v>78</v>
      </c>
      <c r="F686" s="19" t="s">
        <v>53</v>
      </c>
      <c r="G686" t="s">
        <v>56</v>
      </c>
      <c r="H686" t="s">
        <v>56</v>
      </c>
      <c r="I686" t="s">
        <v>56</v>
      </c>
      <c r="J686" t="s">
        <v>56</v>
      </c>
      <c r="K686">
        <v>15</v>
      </c>
      <c r="L686">
        <v>1</v>
      </c>
      <c r="M686" s="17" t="s">
        <v>78</v>
      </c>
      <c r="N686" t="s">
        <v>82</v>
      </c>
      <c r="O686" s="17">
        <v>42408</v>
      </c>
      <c r="Q686" t="e">
        <f t="shared" si="7"/>
        <v>#VALUE!</v>
      </c>
    </row>
    <row r="687" spans="1:22" ht="15" customHeight="1">
      <c r="A687">
        <v>85</v>
      </c>
      <c r="B687" t="s">
        <v>76</v>
      </c>
      <c r="C687" t="s">
        <v>46</v>
      </c>
      <c r="D687">
        <v>1</v>
      </c>
      <c r="E687" s="19" t="s">
        <v>78</v>
      </c>
      <c r="F687" t="s">
        <v>52</v>
      </c>
      <c r="G687">
        <v>0.5</v>
      </c>
      <c r="H687">
        <v>0.5</v>
      </c>
      <c r="I687">
        <v>0</v>
      </c>
      <c r="J687">
        <v>0</v>
      </c>
      <c r="K687">
        <v>4</v>
      </c>
      <c r="L687">
        <v>1</v>
      </c>
      <c r="M687" s="17" t="s">
        <v>82</v>
      </c>
      <c r="N687" t="s">
        <v>78</v>
      </c>
      <c r="O687" s="17">
        <v>42382</v>
      </c>
      <c r="Q687">
        <f t="shared" si="7"/>
        <v>9.8174770424681035E-2</v>
      </c>
      <c r="R687">
        <f>(Q689-Q687)/(O689-O687)</f>
        <v>4.7199408858019732E-3</v>
      </c>
      <c r="S687">
        <f>(I689-I687)/(O689-O687)</f>
        <v>0</v>
      </c>
      <c r="T687">
        <f>MAX(K687:K690)</f>
        <v>6</v>
      </c>
      <c r="U687">
        <f>AVERAGE(K687:K690)</f>
        <v>4.25</v>
      </c>
      <c r="V687">
        <f>MAX(I687:I690)</f>
        <v>0</v>
      </c>
    </row>
    <row r="688" spans="1:22" ht="15" customHeight="1">
      <c r="A688">
        <v>85</v>
      </c>
      <c r="B688" t="s">
        <v>76</v>
      </c>
      <c r="C688" t="s">
        <v>46</v>
      </c>
      <c r="D688">
        <v>1</v>
      </c>
      <c r="E688" s="19" t="s">
        <v>78</v>
      </c>
      <c r="F688" s="19" t="s">
        <v>52</v>
      </c>
      <c r="G688">
        <v>1</v>
      </c>
      <c r="H688">
        <v>1</v>
      </c>
      <c r="I688">
        <v>0</v>
      </c>
      <c r="J688">
        <v>0</v>
      </c>
      <c r="K688">
        <v>6</v>
      </c>
      <c r="L688">
        <v>1</v>
      </c>
      <c r="M688" s="17" t="s">
        <v>78</v>
      </c>
      <c r="N688" t="s">
        <v>78</v>
      </c>
      <c r="O688" s="17">
        <v>42394</v>
      </c>
      <c r="Q688">
        <f t="shared" si="7"/>
        <v>0.78539816339744828</v>
      </c>
    </row>
    <row r="689" spans="1:22" ht="15" customHeight="1">
      <c r="A689">
        <v>85</v>
      </c>
      <c r="B689" t="s">
        <v>76</v>
      </c>
      <c r="C689" t="s">
        <v>46</v>
      </c>
      <c r="D689">
        <v>1</v>
      </c>
      <c r="E689" s="19" t="s">
        <v>78</v>
      </c>
      <c r="F689" s="19" t="s">
        <v>52</v>
      </c>
      <c r="G689">
        <v>0.5</v>
      </c>
      <c r="H689">
        <v>0.75</v>
      </c>
      <c r="I689">
        <v>0</v>
      </c>
      <c r="J689">
        <v>0</v>
      </c>
      <c r="K689">
        <v>4</v>
      </c>
      <c r="L689">
        <v>1</v>
      </c>
      <c r="M689" s="17" t="s">
        <v>78</v>
      </c>
      <c r="N689" t="s">
        <v>78</v>
      </c>
      <c r="O689" s="17">
        <v>42408</v>
      </c>
      <c r="Q689">
        <f t="shared" si="7"/>
        <v>0.22089323345553233</v>
      </c>
    </row>
    <row r="690" spans="1:22" ht="15" customHeight="1">
      <c r="A690">
        <v>85</v>
      </c>
      <c r="B690" t="s">
        <v>76</v>
      </c>
      <c r="C690" t="s">
        <v>46</v>
      </c>
      <c r="D690">
        <v>1</v>
      </c>
      <c r="E690" s="19" t="s">
        <v>78</v>
      </c>
      <c r="F690" s="19" t="s">
        <v>52</v>
      </c>
      <c r="G690" t="s">
        <v>56</v>
      </c>
      <c r="H690" t="s">
        <v>56</v>
      </c>
      <c r="I690" t="s">
        <v>56</v>
      </c>
      <c r="J690" t="s">
        <v>56</v>
      </c>
      <c r="K690">
        <v>3</v>
      </c>
      <c r="L690">
        <v>1</v>
      </c>
      <c r="M690" s="17" t="s">
        <v>78</v>
      </c>
      <c r="N690" t="s">
        <v>82</v>
      </c>
      <c r="O690" s="17">
        <v>42422</v>
      </c>
      <c r="P690" t="s">
        <v>116</v>
      </c>
      <c r="Q690" t="e">
        <f t="shared" si="7"/>
        <v>#VALUE!</v>
      </c>
    </row>
    <row r="691" spans="1:22" ht="15" customHeight="1">
      <c r="A691">
        <v>86</v>
      </c>
      <c r="B691" t="s">
        <v>76</v>
      </c>
      <c r="C691" t="s">
        <v>34</v>
      </c>
      <c r="D691">
        <v>1</v>
      </c>
      <c r="E691" s="19" t="s">
        <v>78</v>
      </c>
      <c r="F691" t="s">
        <v>52</v>
      </c>
      <c r="G691">
        <v>0.25</v>
      </c>
      <c r="H691">
        <v>1</v>
      </c>
      <c r="I691">
        <v>0</v>
      </c>
      <c r="J691">
        <v>0</v>
      </c>
      <c r="K691">
        <v>92</v>
      </c>
      <c r="L691">
        <v>1</v>
      </c>
      <c r="M691" s="17" t="s">
        <v>82</v>
      </c>
      <c r="N691" t="s">
        <v>78</v>
      </c>
      <c r="O691" s="17">
        <v>42382</v>
      </c>
      <c r="Q691">
        <f t="shared" si="7"/>
        <v>0.19634954084936207</v>
      </c>
      <c r="R691">
        <f>(Q698-Q691)/(O698-O691)</f>
        <v>1.9634954084936207E-2</v>
      </c>
      <c r="S691">
        <f>(I698-I691)/(O698-O691)</f>
        <v>6.1224489795918366E-2</v>
      </c>
      <c r="T691">
        <f>MAX(K691:K697)</f>
        <v>97</v>
      </c>
      <c r="U691">
        <f>AVERAGE(K691:K697)</f>
        <v>90.142857142857139</v>
      </c>
      <c r="V691">
        <f>MAX(I691:I697)</f>
        <v>7</v>
      </c>
    </row>
    <row r="692" spans="1:22" ht="15" customHeight="1">
      <c r="A692">
        <v>86</v>
      </c>
      <c r="B692" t="s">
        <v>76</v>
      </c>
      <c r="C692" t="s">
        <v>34</v>
      </c>
      <c r="D692">
        <v>1</v>
      </c>
      <c r="E692" s="19" t="s">
        <v>78</v>
      </c>
      <c r="F692" s="19" t="s">
        <v>52</v>
      </c>
      <c r="G692">
        <v>0.5</v>
      </c>
      <c r="H692">
        <v>0.25</v>
      </c>
      <c r="I692">
        <v>0</v>
      </c>
      <c r="J692">
        <v>4</v>
      </c>
      <c r="K692">
        <v>97</v>
      </c>
      <c r="L692">
        <v>1</v>
      </c>
      <c r="M692" s="17" t="s">
        <v>78</v>
      </c>
      <c r="N692" t="s">
        <v>78</v>
      </c>
      <c r="O692" s="17">
        <v>42394</v>
      </c>
      <c r="Q692">
        <f t="shared" si="7"/>
        <v>2.4543692606170259E-2</v>
      </c>
    </row>
    <row r="693" spans="1:22" ht="15" customHeight="1">
      <c r="A693">
        <v>86</v>
      </c>
      <c r="B693" t="s">
        <v>76</v>
      </c>
      <c r="C693" t="s">
        <v>34</v>
      </c>
      <c r="D693">
        <v>1</v>
      </c>
      <c r="E693" s="19" t="s">
        <v>78</v>
      </c>
      <c r="F693" s="19" t="s">
        <v>52</v>
      </c>
      <c r="G693">
        <v>1.5</v>
      </c>
      <c r="H693">
        <v>1</v>
      </c>
      <c r="I693">
        <v>2</v>
      </c>
      <c r="J693">
        <v>0</v>
      </c>
      <c r="K693">
        <v>90</v>
      </c>
      <c r="L693">
        <v>1</v>
      </c>
      <c r="M693" s="17" t="s">
        <v>78</v>
      </c>
      <c r="N693" t="s">
        <v>78</v>
      </c>
      <c r="O693" s="17">
        <v>42408</v>
      </c>
      <c r="Q693">
        <f t="shared" si="7"/>
        <v>1.1780972450961724</v>
      </c>
    </row>
    <row r="694" spans="1:22" ht="15" customHeight="1">
      <c r="A694">
        <v>86</v>
      </c>
      <c r="B694" t="s">
        <v>76</v>
      </c>
      <c r="C694" t="s">
        <v>34</v>
      </c>
      <c r="D694">
        <v>1</v>
      </c>
      <c r="E694" s="19" t="s">
        <v>78</v>
      </c>
      <c r="F694" s="19" t="s">
        <v>52</v>
      </c>
      <c r="G694">
        <v>1.7</v>
      </c>
      <c r="H694">
        <v>1.5</v>
      </c>
      <c r="I694">
        <v>2</v>
      </c>
      <c r="J694">
        <v>0</v>
      </c>
      <c r="K694">
        <v>80</v>
      </c>
      <c r="L694">
        <v>1</v>
      </c>
      <c r="M694" s="17" t="s">
        <v>78</v>
      </c>
      <c r="N694" t="s">
        <v>78</v>
      </c>
      <c r="O694" s="17">
        <v>42422</v>
      </c>
      <c r="Q694">
        <f t="shared" si="7"/>
        <v>3.0041479749952393</v>
      </c>
    </row>
    <row r="695" spans="1:22" ht="15" customHeight="1">
      <c r="A695">
        <v>86</v>
      </c>
      <c r="B695" t="s">
        <v>76</v>
      </c>
      <c r="C695" t="s">
        <v>34</v>
      </c>
      <c r="D695">
        <v>1</v>
      </c>
      <c r="E695" s="19" t="s">
        <v>78</v>
      </c>
      <c r="F695" s="19" t="s">
        <v>52</v>
      </c>
      <c r="G695">
        <v>1.4</v>
      </c>
      <c r="H695">
        <v>1.6</v>
      </c>
      <c r="I695">
        <v>4</v>
      </c>
      <c r="J695">
        <v>0</v>
      </c>
      <c r="K695">
        <v>90</v>
      </c>
      <c r="L695">
        <v>1</v>
      </c>
      <c r="M695" s="17" t="s">
        <v>78</v>
      </c>
      <c r="N695" t="s">
        <v>78</v>
      </c>
      <c r="O695" s="17">
        <v>42436</v>
      </c>
      <c r="Q695">
        <f t="shared" si="7"/>
        <v>2.814867017616455</v>
      </c>
    </row>
    <row r="696" spans="1:22" ht="15" customHeight="1">
      <c r="A696">
        <v>86</v>
      </c>
      <c r="B696" t="s">
        <v>76</v>
      </c>
      <c r="C696" t="s">
        <v>34</v>
      </c>
      <c r="D696">
        <v>1</v>
      </c>
      <c r="E696" s="19" t="s">
        <v>78</v>
      </c>
      <c r="F696" s="19" t="s">
        <v>52</v>
      </c>
      <c r="G696">
        <v>2.8</v>
      </c>
      <c r="H696">
        <v>2.7</v>
      </c>
      <c r="I696">
        <v>6</v>
      </c>
      <c r="J696">
        <v>0</v>
      </c>
      <c r="K696">
        <v>90</v>
      </c>
      <c r="L696">
        <v>1</v>
      </c>
      <c r="M696" s="17" t="s">
        <v>78</v>
      </c>
      <c r="N696" t="s">
        <v>78</v>
      </c>
      <c r="O696" s="17">
        <v>42450</v>
      </c>
      <c r="Q696">
        <f t="shared" si="7"/>
        <v>16.031547311268717</v>
      </c>
    </row>
    <row r="697" spans="1:22" ht="15" customHeight="1">
      <c r="A697">
        <v>86</v>
      </c>
      <c r="B697" t="s">
        <v>76</v>
      </c>
      <c r="C697" t="s">
        <v>34</v>
      </c>
      <c r="D697">
        <v>1</v>
      </c>
      <c r="E697" s="19" t="s">
        <v>78</v>
      </c>
      <c r="F697" s="19" t="s">
        <v>52</v>
      </c>
      <c r="G697">
        <v>3.1</v>
      </c>
      <c r="H697">
        <v>1.5</v>
      </c>
      <c r="I697">
        <v>7</v>
      </c>
      <c r="J697">
        <v>0</v>
      </c>
      <c r="K697">
        <v>92</v>
      </c>
      <c r="L697">
        <v>1</v>
      </c>
      <c r="M697" s="17" t="s">
        <v>78</v>
      </c>
      <c r="N697" t="s">
        <v>78</v>
      </c>
      <c r="O697" s="17">
        <v>42464</v>
      </c>
      <c r="Q697">
        <f t="shared" si="7"/>
        <v>5.4781521896972025</v>
      </c>
    </row>
    <row r="698" spans="1:22" ht="15" customHeight="1">
      <c r="A698">
        <v>86</v>
      </c>
      <c r="B698" t="s">
        <v>76</v>
      </c>
      <c r="C698" t="s">
        <v>34</v>
      </c>
      <c r="D698">
        <v>1</v>
      </c>
      <c r="E698" s="19" t="s">
        <v>78</v>
      </c>
      <c r="F698" s="19" t="s">
        <v>52</v>
      </c>
      <c r="G698">
        <v>2.7</v>
      </c>
      <c r="H698">
        <v>1</v>
      </c>
      <c r="I698">
        <v>6</v>
      </c>
      <c r="J698">
        <v>0</v>
      </c>
      <c r="K698">
        <v>75</v>
      </c>
      <c r="L698">
        <v>1</v>
      </c>
      <c r="M698" s="17" t="s">
        <v>78</v>
      </c>
      <c r="N698" t="s">
        <v>78</v>
      </c>
      <c r="O698" s="17">
        <v>42480</v>
      </c>
      <c r="Q698">
        <f t="shared" si="7"/>
        <v>2.1205750411731104</v>
      </c>
    </row>
    <row r="699" spans="1:22" ht="15" customHeight="1">
      <c r="A699">
        <v>86</v>
      </c>
      <c r="B699" t="s">
        <v>76</v>
      </c>
      <c r="C699" t="s">
        <v>34</v>
      </c>
      <c r="D699">
        <v>1</v>
      </c>
      <c r="E699" s="19" t="s">
        <v>78</v>
      </c>
      <c r="F699" s="19" t="s">
        <v>52</v>
      </c>
      <c r="G699" t="s">
        <v>56</v>
      </c>
      <c r="H699" t="s">
        <v>56</v>
      </c>
      <c r="I699" t="s">
        <v>56</v>
      </c>
      <c r="J699" t="s">
        <v>56</v>
      </c>
      <c r="K699">
        <v>87</v>
      </c>
      <c r="L699">
        <v>1</v>
      </c>
      <c r="M699" s="17" t="s">
        <v>78</v>
      </c>
      <c r="N699" t="s">
        <v>82</v>
      </c>
      <c r="O699" s="17">
        <v>42495</v>
      </c>
      <c r="P699" t="s">
        <v>115</v>
      </c>
      <c r="Q699" t="e">
        <f t="shared" si="7"/>
        <v>#VALUE!</v>
      </c>
    </row>
    <row r="700" spans="1:22" ht="15" customHeight="1">
      <c r="A700">
        <v>87</v>
      </c>
      <c r="B700" t="s">
        <v>76</v>
      </c>
      <c r="C700" t="s">
        <v>34</v>
      </c>
      <c r="D700">
        <v>1</v>
      </c>
      <c r="E700" s="19" t="s">
        <v>78</v>
      </c>
      <c r="F700" t="s">
        <v>52</v>
      </c>
      <c r="G700">
        <v>0.25</v>
      </c>
      <c r="H700">
        <v>0.5</v>
      </c>
      <c r="I700">
        <v>0</v>
      </c>
      <c r="J700">
        <v>0</v>
      </c>
      <c r="K700">
        <v>92</v>
      </c>
      <c r="L700">
        <v>1</v>
      </c>
      <c r="M700" s="17" t="s">
        <v>82</v>
      </c>
      <c r="N700" t="s">
        <v>78</v>
      </c>
      <c r="O700" s="17">
        <v>42382</v>
      </c>
      <c r="Q700">
        <f t="shared" si="7"/>
        <v>4.9087385212340517E-2</v>
      </c>
      <c r="R700">
        <f>(Q706-Q700)/(O706-O700)</f>
        <v>7.1370663592147388E-2</v>
      </c>
      <c r="S700">
        <f>(I706-I700)/(O706-O700)</f>
        <v>4.878048780487805E-2</v>
      </c>
      <c r="T700">
        <f>MAX(K700:K707)</f>
        <v>97</v>
      </c>
      <c r="U700">
        <f>AVERAGE(K700:K707)</f>
        <v>88.25</v>
      </c>
      <c r="V700">
        <f>MAX(I700:I707)</f>
        <v>4</v>
      </c>
    </row>
    <row r="701" spans="1:22" ht="15" customHeight="1">
      <c r="A701">
        <v>87</v>
      </c>
      <c r="B701" t="s">
        <v>76</v>
      </c>
      <c r="C701" t="s">
        <v>34</v>
      </c>
      <c r="D701">
        <v>1</v>
      </c>
      <c r="E701" s="19" t="s">
        <v>78</v>
      </c>
      <c r="F701" s="19" t="s">
        <v>52</v>
      </c>
      <c r="G701">
        <v>1</v>
      </c>
      <c r="H701">
        <v>0.5</v>
      </c>
      <c r="I701">
        <v>1</v>
      </c>
      <c r="J701">
        <v>3</v>
      </c>
      <c r="K701">
        <v>97</v>
      </c>
      <c r="L701">
        <v>1</v>
      </c>
      <c r="M701" s="17" t="s">
        <v>78</v>
      </c>
      <c r="N701" t="s">
        <v>78</v>
      </c>
      <c r="O701" s="17">
        <v>42394</v>
      </c>
      <c r="Q701">
        <f t="shared" si="7"/>
        <v>0.19634954084936207</v>
      </c>
    </row>
    <row r="702" spans="1:22" ht="15" customHeight="1">
      <c r="A702">
        <v>87</v>
      </c>
      <c r="B702" t="s">
        <v>76</v>
      </c>
      <c r="C702" t="s">
        <v>34</v>
      </c>
      <c r="D702">
        <v>1</v>
      </c>
      <c r="E702" s="19" t="s">
        <v>78</v>
      </c>
      <c r="F702" s="19" t="s">
        <v>52</v>
      </c>
      <c r="G702">
        <v>1.5</v>
      </c>
      <c r="H702">
        <v>1.5</v>
      </c>
      <c r="I702">
        <v>2</v>
      </c>
      <c r="J702">
        <v>3</v>
      </c>
      <c r="K702">
        <v>90</v>
      </c>
      <c r="L702">
        <v>1</v>
      </c>
      <c r="M702" s="17" t="s">
        <v>78</v>
      </c>
      <c r="N702" t="s">
        <v>78</v>
      </c>
      <c r="O702" s="17">
        <v>42408</v>
      </c>
      <c r="Q702">
        <f t="shared" si="7"/>
        <v>2.6507188014663878</v>
      </c>
    </row>
    <row r="703" spans="1:22" ht="15" customHeight="1">
      <c r="A703">
        <v>87</v>
      </c>
      <c r="B703" t="s">
        <v>76</v>
      </c>
      <c r="C703" t="s">
        <v>34</v>
      </c>
      <c r="D703">
        <v>1</v>
      </c>
      <c r="E703" s="19" t="s">
        <v>78</v>
      </c>
      <c r="F703" s="19" t="s">
        <v>52</v>
      </c>
      <c r="G703">
        <v>2</v>
      </c>
      <c r="H703">
        <v>1.7</v>
      </c>
      <c r="I703">
        <v>3</v>
      </c>
      <c r="J703">
        <v>0</v>
      </c>
      <c r="K703">
        <v>80</v>
      </c>
      <c r="L703">
        <v>1</v>
      </c>
      <c r="M703" s="17" t="s">
        <v>78</v>
      </c>
      <c r="N703" t="s">
        <v>78</v>
      </c>
      <c r="O703" s="17">
        <v>42422</v>
      </c>
      <c r="Q703">
        <f t="shared" si="7"/>
        <v>4.5396013844372503</v>
      </c>
    </row>
    <row r="704" spans="1:22" ht="15" customHeight="1">
      <c r="A704">
        <v>87</v>
      </c>
      <c r="B704" t="s">
        <v>76</v>
      </c>
      <c r="C704" t="s">
        <v>34</v>
      </c>
      <c r="D704">
        <v>1</v>
      </c>
      <c r="E704" s="19" t="s">
        <v>78</v>
      </c>
      <c r="F704" s="19" t="s">
        <v>52</v>
      </c>
      <c r="G704">
        <v>1.2</v>
      </c>
      <c r="H704">
        <v>2.5</v>
      </c>
      <c r="I704">
        <v>4</v>
      </c>
      <c r="J704">
        <v>0</v>
      </c>
      <c r="K704">
        <v>90</v>
      </c>
      <c r="L704">
        <v>1</v>
      </c>
      <c r="M704" s="17" t="s">
        <v>78</v>
      </c>
      <c r="N704" t="s">
        <v>78</v>
      </c>
      <c r="O704" s="17">
        <v>42436</v>
      </c>
      <c r="Q704">
        <f t="shared" si="7"/>
        <v>5.8904862254808616</v>
      </c>
    </row>
    <row r="705" spans="1:22" ht="15" customHeight="1">
      <c r="A705">
        <v>87</v>
      </c>
      <c r="B705" t="s">
        <v>76</v>
      </c>
      <c r="C705" t="s">
        <v>34</v>
      </c>
      <c r="D705">
        <v>1</v>
      </c>
      <c r="E705" s="19" t="s">
        <v>78</v>
      </c>
      <c r="F705" s="19" t="s">
        <v>52</v>
      </c>
      <c r="G705">
        <v>2</v>
      </c>
      <c r="H705">
        <v>2.4</v>
      </c>
      <c r="I705">
        <v>4</v>
      </c>
      <c r="J705">
        <v>2</v>
      </c>
      <c r="K705">
        <v>90</v>
      </c>
      <c r="L705">
        <v>1</v>
      </c>
      <c r="M705" s="17" t="s">
        <v>78</v>
      </c>
      <c r="N705" t="s">
        <v>78</v>
      </c>
      <c r="O705" s="17">
        <v>42450</v>
      </c>
      <c r="Q705">
        <f t="shared" si="7"/>
        <v>9.0477868423386045</v>
      </c>
    </row>
    <row r="706" spans="1:22" ht="15" customHeight="1">
      <c r="A706">
        <v>87</v>
      </c>
      <c r="B706" t="s">
        <v>76</v>
      </c>
      <c r="C706" t="s">
        <v>34</v>
      </c>
      <c r="D706">
        <v>1</v>
      </c>
      <c r="E706" s="19" t="s">
        <v>78</v>
      </c>
      <c r="F706" s="19" t="s">
        <v>52</v>
      </c>
      <c r="G706">
        <v>2.6</v>
      </c>
      <c r="H706">
        <v>1.7</v>
      </c>
      <c r="I706">
        <v>4</v>
      </c>
      <c r="J706">
        <v>0</v>
      </c>
      <c r="K706">
        <v>92</v>
      </c>
      <c r="L706">
        <v>1</v>
      </c>
      <c r="M706" s="17" t="s">
        <v>78</v>
      </c>
      <c r="N706" t="s">
        <v>78</v>
      </c>
      <c r="O706" s="17">
        <v>42464</v>
      </c>
      <c r="Q706">
        <f t="shared" si="7"/>
        <v>5.9014817997684261</v>
      </c>
    </row>
    <row r="707" spans="1:22" ht="15" customHeight="1">
      <c r="A707">
        <v>87</v>
      </c>
      <c r="B707" t="s">
        <v>76</v>
      </c>
      <c r="C707" t="s">
        <v>34</v>
      </c>
      <c r="D707">
        <v>1</v>
      </c>
      <c r="E707" s="19" t="s">
        <v>78</v>
      </c>
      <c r="F707" s="19" t="s">
        <v>52</v>
      </c>
      <c r="G707" t="s">
        <v>56</v>
      </c>
      <c r="H707" t="s">
        <v>56</v>
      </c>
      <c r="I707" t="s">
        <v>56</v>
      </c>
      <c r="J707" t="s">
        <v>56</v>
      </c>
      <c r="K707">
        <v>75</v>
      </c>
      <c r="L707">
        <v>1</v>
      </c>
      <c r="M707" s="17" t="s">
        <v>78</v>
      </c>
      <c r="N707" t="s">
        <v>82</v>
      </c>
      <c r="O707" s="17">
        <v>42480</v>
      </c>
      <c r="P707" t="s">
        <v>115</v>
      </c>
      <c r="Q707" t="e">
        <f t="shared" si="7"/>
        <v>#VALUE!</v>
      </c>
    </row>
    <row r="708" spans="1:22" ht="15" customHeight="1">
      <c r="A708">
        <v>88</v>
      </c>
      <c r="B708" t="s">
        <v>76</v>
      </c>
      <c r="C708" t="s">
        <v>34</v>
      </c>
      <c r="D708">
        <v>1</v>
      </c>
      <c r="E708" s="19" t="s">
        <v>78</v>
      </c>
      <c r="F708" t="s">
        <v>52</v>
      </c>
      <c r="G708">
        <v>0.25</v>
      </c>
      <c r="H708">
        <v>0.25</v>
      </c>
      <c r="I708">
        <v>0</v>
      </c>
      <c r="J708">
        <v>0</v>
      </c>
      <c r="K708">
        <v>92</v>
      </c>
      <c r="L708">
        <v>1</v>
      </c>
      <c r="M708" s="17" t="s">
        <v>82</v>
      </c>
      <c r="N708" t="s">
        <v>78</v>
      </c>
      <c r="O708" s="17">
        <v>42382</v>
      </c>
      <c r="Q708">
        <f t="shared" si="7"/>
        <v>1.2271846303085129E-2</v>
      </c>
      <c r="R708">
        <f>(Q709-Q708)/(O709-O708)</f>
        <v>-1.0226538585904274E-3</v>
      </c>
      <c r="S708">
        <f>(I709-I708)/(O709-O708)</f>
        <v>0</v>
      </c>
      <c r="T708">
        <f>MAX(K708:K710)</f>
        <v>97</v>
      </c>
      <c r="U708">
        <f>AVERAGE(K708:K710)</f>
        <v>93</v>
      </c>
      <c r="V708">
        <f>MAX(I708:I710)</f>
        <v>0</v>
      </c>
    </row>
    <row r="709" spans="1:22" ht="15" customHeight="1">
      <c r="A709">
        <v>88</v>
      </c>
      <c r="B709" t="s">
        <v>76</v>
      </c>
      <c r="C709" t="s">
        <v>34</v>
      </c>
      <c r="D709">
        <v>1</v>
      </c>
      <c r="E709" s="19" t="s">
        <v>78</v>
      </c>
      <c r="F709" s="19" t="s">
        <v>52</v>
      </c>
      <c r="G709">
        <v>0</v>
      </c>
      <c r="H709">
        <v>0</v>
      </c>
      <c r="I709">
        <v>0</v>
      </c>
      <c r="J709">
        <v>4</v>
      </c>
      <c r="K709">
        <v>97</v>
      </c>
      <c r="L709">
        <v>1</v>
      </c>
      <c r="M709" s="17" t="s">
        <v>78</v>
      </c>
      <c r="N709" t="s">
        <v>78</v>
      </c>
      <c r="O709" s="17">
        <v>42394</v>
      </c>
      <c r="Q709">
        <f t="shared" si="7"/>
        <v>0</v>
      </c>
    </row>
    <row r="710" spans="1:22" ht="15" customHeight="1">
      <c r="A710">
        <v>88</v>
      </c>
      <c r="B710" t="s">
        <v>76</v>
      </c>
      <c r="C710" t="s">
        <v>34</v>
      </c>
      <c r="D710">
        <v>1</v>
      </c>
      <c r="E710" s="19" t="s">
        <v>78</v>
      </c>
      <c r="F710" s="19" t="s">
        <v>52</v>
      </c>
      <c r="G710" t="s">
        <v>56</v>
      </c>
      <c r="H710" t="s">
        <v>56</v>
      </c>
      <c r="I710" t="s">
        <v>56</v>
      </c>
      <c r="J710" t="s">
        <v>56</v>
      </c>
      <c r="K710">
        <v>90</v>
      </c>
      <c r="L710">
        <v>1</v>
      </c>
      <c r="M710" s="17" t="s">
        <v>78</v>
      </c>
      <c r="N710" t="s">
        <v>82</v>
      </c>
      <c r="O710" s="17">
        <v>42408</v>
      </c>
      <c r="P710" t="s">
        <v>116</v>
      </c>
      <c r="Q710" t="e">
        <f t="shared" si="7"/>
        <v>#VALUE!</v>
      </c>
    </row>
    <row r="711" spans="1:22" ht="15" customHeight="1">
      <c r="A711">
        <v>89</v>
      </c>
      <c r="B711" t="s">
        <v>76</v>
      </c>
      <c r="C711" t="s">
        <v>34</v>
      </c>
      <c r="D711">
        <v>1</v>
      </c>
      <c r="E711" s="19" t="s">
        <v>78</v>
      </c>
      <c r="F711" t="s">
        <v>53</v>
      </c>
      <c r="G711">
        <v>0.25</v>
      </c>
      <c r="H711">
        <v>1</v>
      </c>
      <c r="I711">
        <v>0</v>
      </c>
      <c r="J711">
        <v>0</v>
      </c>
      <c r="K711">
        <v>92</v>
      </c>
      <c r="L711">
        <v>1</v>
      </c>
      <c r="M711" s="17" t="s">
        <v>82</v>
      </c>
      <c r="N711" t="s">
        <v>78</v>
      </c>
      <c r="O711" s="17">
        <v>42382</v>
      </c>
      <c r="Q711">
        <f t="shared" si="7"/>
        <v>0.19634954084936207</v>
      </c>
      <c r="R711">
        <f>(Q721-Q711)/(O721-O711)</f>
        <v>0.59187379579771726</v>
      </c>
      <c r="S711">
        <f>(I721-I711)/(O721-O711)</f>
        <v>7.9136690647482008E-2</v>
      </c>
      <c r="T711">
        <f>MAX(K711:K722)</f>
        <v>97</v>
      </c>
      <c r="U711">
        <f>AVERAGE(K711:K722)</f>
        <v>87.083333333333329</v>
      </c>
      <c r="V711">
        <f>MAX(I711:I722)</f>
        <v>13</v>
      </c>
    </row>
    <row r="712" spans="1:22" ht="15" customHeight="1">
      <c r="A712">
        <v>89</v>
      </c>
      <c r="B712" t="s">
        <v>76</v>
      </c>
      <c r="C712" t="s">
        <v>34</v>
      </c>
      <c r="D712">
        <v>1</v>
      </c>
      <c r="E712" s="19" t="s">
        <v>78</v>
      </c>
      <c r="F712" s="19" t="s">
        <v>53</v>
      </c>
      <c r="G712">
        <v>0.5</v>
      </c>
      <c r="H712">
        <v>0.25</v>
      </c>
      <c r="I712">
        <v>0</v>
      </c>
      <c r="J712">
        <v>4</v>
      </c>
      <c r="K712">
        <v>97</v>
      </c>
      <c r="L712">
        <v>1</v>
      </c>
      <c r="M712" s="17" t="s">
        <v>78</v>
      </c>
      <c r="N712" t="s">
        <v>78</v>
      </c>
      <c r="O712" s="17">
        <v>42394</v>
      </c>
      <c r="Q712">
        <f t="shared" si="7"/>
        <v>2.4543692606170259E-2</v>
      </c>
    </row>
    <row r="713" spans="1:22" ht="15" customHeight="1">
      <c r="A713">
        <v>89</v>
      </c>
      <c r="B713" t="s">
        <v>76</v>
      </c>
      <c r="C713" t="s">
        <v>34</v>
      </c>
      <c r="D713">
        <v>1</v>
      </c>
      <c r="E713" s="19" t="s">
        <v>78</v>
      </c>
      <c r="F713" s="19" t="s">
        <v>53</v>
      </c>
      <c r="G713">
        <v>0.5</v>
      </c>
      <c r="H713">
        <v>1</v>
      </c>
      <c r="I713">
        <v>1</v>
      </c>
      <c r="J713">
        <v>3</v>
      </c>
      <c r="K713">
        <v>90</v>
      </c>
      <c r="L713">
        <v>1</v>
      </c>
      <c r="M713" s="17" t="s">
        <v>78</v>
      </c>
      <c r="N713" t="s">
        <v>78</v>
      </c>
      <c r="O713" s="17">
        <v>42408</v>
      </c>
      <c r="Q713">
        <f t="shared" si="7"/>
        <v>0.39269908169872414</v>
      </c>
    </row>
    <row r="714" spans="1:22" ht="15" customHeight="1">
      <c r="A714">
        <v>89</v>
      </c>
      <c r="B714" t="s">
        <v>76</v>
      </c>
      <c r="C714" t="s">
        <v>34</v>
      </c>
      <c r="D714">
        <v>1</v>
      </c>
      <c r="E714" s="19" t="s">
        <v>78</v>
      </c>
      <c r="F714" s="19" t="s">
        <v>53</v>
      </c>
      <c r="G714">
        <v>1.5</v>
      </c>
      <c r="H714">
        <v>1</v>
      </c>
      <c r="I714">
        <v>2</v>
      </c>
      <c r="J714">
        <v>0</v>
      </c>
      <c r="K714">
        <v>80</v>
      </c>
      <c r="L714">
        <v>1</v>
      </c>
      <c r="M714" s="17" t="s">
        <v>78</v>
      </c>
      <c r="N714" t="s">
        <v>78</v>
      </c>
      <c r="O714" s="17">
        <v>42422</v>
      </c>
      <c r="Q714">
        <f t="shared" si="7"/>
        <v>1.1780972450961724</v>
      </c>
    </row>
    <row r="715" spans="1:22" ht="15" customHeight="1">
      <c r="A715">
        <v>89</v>
      </c>
      <c r="B715" t="s">
        <v>76</v>
      </c>
      <c r="C715" t="s">
        <v>34</v>
      </c>
      <c r="D715">
        <v>1</v>
      </c>
      <c r="E715" s="19" t="s">
        <v>78</v>
      </c>
      <c r="F715" s="19" t="s">
        <v>53</v>
      </c>
      <c r="G715">
        <v>1</v>
      </c>
      <c r="H715">
        <v>1.8</v>
      </c>
      <c r="I715">
        <v>4</v>
      </c>
      <c r="J715">
        <v>2</v>
      </c>
      <c r="K715">
        <v>90</v>
      </c>
      <c r="L715">
        <v>1</v>
      </c>
      <c r="M715" s="17" t="s">
        <v>78</v>
      </c>
      <c r="N715" t="s">
        <v>78</v>
      </c>
      <c r="O715" s="17">
        <v>42436</v>
      </c>
      <c r="Q715">
        <f t="shared" si="7"/>
        <v>2.5446900494077327</v>
      </c>
    </row>
    <row r="716" spans="1:22" ht="15" customHeight="1">
      <c r="A716">
        <v>89</v>
      </c>
      <c r="B716" t="s">
        <v>76</v>
      </c>
      <c r="C716" t="s">
        <v>34</v>
      </c>
      <c r="D716">
        <v>1</v>
      </c>
      <c r="E716" s="19" t="s">
        <v>78</v>
      </c>
      <c r="F716" s="19" t="s">
        <v>53</v>
      </c>
      <c r="G716">
        <v>3</v>
      </c>
      <c r="H716">
        <v>3</v>
      </c>
      <c r="I716">
        <v>6</v>
      </c>
      <c r="J716">
        <v>0</v>
      </c>
      <c r="K716">
        <v>90</v>
      </c>
      <c r="L716">
        <v>1</v>
      </c>
      <c r="M716" s="17" t="s">
        <v>78</v>
      </c>
      <c r="N716" t="s">
        <v>78</v>
      </c>
      <c r="O716" s="17">
        <v>42450</v>
      </c>
      <c r="Q716">
        <f t="shared" si="7"/>
        <v>21.205750411731103</v>
      </c>
    </row>
    <row r="717" spans="1:22" ht="15" customHeight="1">
      <c r="A717">
        <v>89</v>
      </c>
      <c r="B717" t="s">
        <v>76</v>
      </c>
      <c r="C717" t="s">
        <v>34</v>
      </c>
      <c r="D717">
        <v>1</v>
      </c>
      <c r="E717" s="19" t="s">
        <v>78</v>
      </c>
      <c r="F717" s="19" t="s">
        <v>53</v>
      </c>
      <c r="G717">
        <v>2.2999999999999998</v>
      </c>
      <c r="H717">
        <v>3.4</v>
      </c>
      <c r="I717">
        <v>9</v>
      </c>
      <c r="J717">
        <v>2</v>
      </c>
      <c r="K717">
        <v>92</v>
      </c>
      <c r="L717">
        <v>1</v>
      </c>
      <c r="M717" s="17" t="s">
        <v>78</v>
      </c>
      <c r="N717" t="s">
        <v>78</v>
      </c>
      <c r="O717" s="17">
        <v>42464</v>
      </c>
      <c r="Q717">
        <f t="shared" si="7"/>
        <v>20.882166368411351</v>
      </c>
    </row>
    <row r="718" spans="1:22" ht="15" customHeight="1">
      <c r="A718">
        <v>89</v>
      </c>
      <c r="B718" t="s">
        <v>76</v>
      </c>
      <c r="C718" t="s">
        <v>34</v>
      </c>
      <c r="D718">
        <v>1</v>
      </c>
      <c r="E718" s="19" t="s">
        <v>78</v>
      </c>
      <c r="F718" s="19" t="s">
        <v>53</v>
      </c>
      <c r="G718">
        <v>4.9000000000000004</v>
      </c>
      <c r="H718">
        <v>3.7</v>
      </c>
      <c r="I718">
        <v>13</v>
      </c>
      <c r="J718">
        <v>0</v>
      </c>
      <c r="K718">
        <v>75</v>
      </c>
      <c r="L718">
        <v>1</v>
      </c>
      <c r="M718" s="17" t="s">
        <v>78</v>
      </c>
      <c r="N718" t="s">
        <v>78</v>
      </c>
      <c r="O718" s="17">
        <v>42480</v>
      </c>
      <c r="Q718">
        <f t="shared" si="7"/>
        <v>52.685294198864241</v>
      </c>
    </row>
    <row r="719" spans="1:22" ht="15" customHeight="1">
      <c r="A719">
        <v>89</v>
      </c>
      <c r="B719" t="s">
        <v>76</v>
      </c>
      <c r="C719" t="s">
        <v>34</v>
      </c>
      <c r="D719">
        <v>1</v>
      </c>
      <c r="E719" s="19" t="s">
        <v>78</v>
      </c>
      <c r="F719" s="19" t="s">
        <v>53</v>
      </c>
      <c r="G719">
        <v>1</v>
      </c>
      <c r="H719">
        <v>1</v>
      </c>
      <c r="I719">
        <v>5</v>
      </c>
      <c r="J719">
        <v>3</v>
      </c>
      <c r="K719">
        <v>87</v>
      </c>
      <c r="L719">
        <v>1</v>
      </c>
      <c r="M719" s="17" t="s">
        <v>78</v>
      </c>
      <c r="N719" t="s">
        <v>78</v>
      </c>
      <c r="O719" s="17">
        <v>42495</v>
      </c>
      <c r="Q719">
        <f t="shared" si="7"/>
        <v>0.78539816339744828</v>
      </c>
    </row>
    <row r="720" spans="1:22" ht="15" customHeight="1">
      <c r="A720">
        <v>89</v>
      </c>
      <c r="B720" t="s">
        <v>76</v>
      </c>
      <c r="C720" t="s">
        <v>34</v>
      </c>
      <c r="D720">
        <v>1</v>
      </c>
      <c r="E720" s="19" t="s">
        <v>78</v>
      </c>
      <c r="F720" s="19" t="s">
        <v>53</v>
      </c>
      <c r="G720">
        <v>2.4</v>
      </c>
      <c r="H720">
        <v>3.1</v>
      </c>
      <c r="I720">
        <v>12</v>
      </c>
      <c r="J720">
        <v>3</v>
      </c>
      <c r="K720">
        <v>82</v>
      </c>
      <c r="L720">
        <v>1</v>
      </c>
      <c r="M720" s="17" t="s">
        <v>78</v>
      </c>
      <c r="N720" t="s">
        <v>78</v>
      </c>
      <c r="O720" s="17">
        <v>42507</v>
      </c>
      <c r="Q720">
        <f t="shared" si="7"/>
        <v>18.11442324059875</v>
      </c>
    </row>
    <row r="721" spans="1:22" ht="15" customHeight="1">
      <c r="A721">
        <v>89</v>
      </c>
      <c r="B721" t="s">
        <v>76</v>
      </c>
      <c r="C721" t="s">
        <v>34</v>
      </c>
      <c r="D721">
        <v>1</v>
      </c>
      <c r="E721" s="19" t="s">
        <v>78</v>
      </c>
      <c r="F721" s="19" t="s">
        <v>53</v>
      </c>
      <c r="G721">
        <v>4.2</v>
      </c>
      <c r="H721">
        <v>5</v>
      </c>
      <c r="I721">
        <v>11</v>
      </c>
      <c r="J721">
        <v>3</v>
      </c>
      <c r="K721">
        <v>85</v>
      </c>
      <c r="L721">
        <v>1</v>
      </c>
      <c r="M721" s="17" t="s">
        <v>78</v>
      </c>
      <c r="N721" t="s">
        <v>78</v>
      </c>
      <c r="O721" s="17">
        <v>42521</v>
      </c>
      <c r="Q721">
        <f t="shared" si="7"/>
        <v>82.466807156732074</v>
      </c>
    </row>
    <row r="722" spans="1:22" ht="15" customHeight="1">
      <c r="A722">
        <v>89</v>
      </c>
      <c r="B722" t="s">
        <v>76</v>
      </c>
      <c r="C722" t="s">
        <v>34</v>
      </c>
      <c r="D722">
        <v>1</v>
      </c>
      <c r="E722" s="19" t="s">
        <v>78</v>
      </c>
      <c r="F722" s="19" t="s">
        <v>53</v>
      </c>
      <c r="G722" t="s">
        <v>56</v>
      </c>
      <c r="H722" t="s">
        <v>56</v>
      </c>
      <c r="I722" t="s">
        <v>56</v>
      </c>
      <c r="J722" t="s">
        <v>56</v>
      </c>
      <c r="K722">
        <v>85</v>
      </c>
      <c r="L722">
        <v>1</v>
      </c>
      <c r="M722" s="17" t="s">
        <v>78</v>
      </c>
      <c r="N722" t="s">
        <v>82</v>
      </c>
      <c r="O722" s="17">
        <v>42534</v>
      </c>
      <c r="P722" t="s">
        <v>115</v>
      </c>
      <c r="Q722" t="e">
        <f t="shared" si="7"/>
        <v>#VALUE!</v>
      </c>
    </row>
    <row r="723" spans="1:22" ht="15" customHeight="1">
      <c r="A723">
        <v>90</v>
      </c>
      <c r="B723" t="s">
        <v>76</v>
      </c>
      <c r="C723" t="s">
        <v>47</v>
      </c>
      <c r="D723">
        <v>1</v>
      </c>
      <c r="E723" s="19" t="s">
        <v>78</v>
      </c>
      <c r="F723" t="s">
        <v>53</v>
      </c>
      <c r="G723">
        <v>0.25</v>
      </c>
      <c r="H723">
        <v>0.25</v>
      </c>
      <c r="I723">
        <v>0</v>
      </c>
      <c r="J723">
        <v>0</v>
      </c>
      <c r="K723">
        <v>15</v>
      </c>
      <c r="L723">
        <v>1</v>
      </c>
      <c r="M723" s="17" t="s">
        <v>82</v>
      </c>
      <c r="N723" t="s">
        <v>78</v>
      </c>
      <c r="O723" s="17">
        <v>42382</v>
      </c>
      <c r="Q723">
        <f t="shared" si="7"/>
        <v>1.2271846303085129E-2</v>
      </c>
      <c r="R723">
        <f>(Q725-Q723)/(O725-O723)</f>
        <v>0</v>
      </c>
      <c r="S723">
        <f>(I725-I723)/(O725-O723)</f>
        <v>0</v>
      </c>
      <c r="T723">
        <f>MAX(K723:K726)</f>
        <v>15</v>
      </c>
      <c r="U723">
        <f>AVERAGE(K723:K726)</f>
        <v>9.25</v>
      </c>
      <c r="V723">
        <f>MAX(I723:I726)</f>
        <v>0</v>
      </c>
    </row>
    <row r="724" spans="1:22" ht="15" customHeight="1">
      <c r="A724">
        <v>90</v>
      </c>
      <c r="B724" t="s">
        <v>76</v>
      </c>
      <c r="C724" t="s">
        <v>47</v>
      </c>
      <c r="D724">
        <v>1</v>
      </c>
      <c r="E724" s="19" t="s">
        <v>78</v>
      </c>
      <c r="F724" s="19" t="s">
        <v>53</v>
      </c>
      <c r="G724">
        <v>0.5</v>
      </c>
      <c r="H724">
        <v>0.5</v>
      </c>
      <c r="I724">
        <v>0</v>
      </c>
      <c r="J724">
        <v>0</v>
      </c>
      <c r="K724">
        <v>6</v>
      </c>
      <c r="L724">
        <v>1</v>
      </c>
      <c r="M724" s="17" t="s">
        <v>78</v>
      </c>
      <c r="N724" t="s">
        <v>78</v>
      </c>
      <c r="O724" s="17">
        <v>42394</v>
      </c>
      <c r="Q724">
        <f t="shared" si="7"/>
        <v>9.8174770424681035E-2</v>
      </c>
    </row>
    <row r="725" spans="1:22" ht="15" customHeight="1">
      <c r="A725">
        <v>90</v>
      </c>
      <c r="B725" t="s">
        <v>76</v>
      </c>
      <c r="C725" t="s">
        <v>47</v>
      </c>
      <c r="D725">
        <v>1</v>
      </c>
      <c r="E725" s="19" t="s">
        <v>78</v>
      </c>
      <c r="F725" s="19" t="s">
        <v>53</v>
      </c>
      <c r="G725">
        <v>0.25</v>
      </c>
      <c r="H725">
        <v>0.25</v>
      </c>
      <c r="I725">
        <v>0</v>
      </c>
      <c r="J725">
        <v>0</v>
      </c>
      <c r="K725">
        <v>5</v>
      </c>
      <c r="L725">
        <v>1</v>
      </c>
      <c r="M725" s="17" t="s">
        <v>78</v>
      </c>
      <c r="N725" t="s">
        <v>78</v>
      </c>
      <c r="O725" s="17">
        <v>42408</v>
      </c>
      <c r="Q725">
        <f t="shared" si="7"/>
        <v>1.2271846303085129E-2</v>
      </c>
    </row>
    <row r="726" spans="1:22" ht="14.25" customHeight="1">
      <c r="A726">
        <v>90</v>
      </c>
      <c r="B726" t="s">
        <v>76</v>
      </c>
      <c r="C726" t="s">
        <v>47</v>
      </c>
      <c r="D726">
        <v>1</v>
      </c>
      <c r="E726" s="19" t="s">
        <v>78</v>
      </c>
      <c r="F726" s="19" t="s">
        <v>53</v>
      </c>
      <c r="G726" t="s">
        <v>56</v>
      </c>
      <c r="H726" t="s">
        <v>56</v>
      </c>
      <c r="I726" t="s">
        <v>56</v>
      </c>
      <c r="J726" t="s">
        <v>56</v>
      </c>
      <c r="K726">
        <v>11</v>
      </c>
      <c r="L726">
        <v>1</v>
      </c>
      <c r="M726" s="17" t="s">
        <v>78</v>
      </c>
      <c r="N726" t="s">
        <v>82</v>
      </c>
      <c r="O726" s="17">
        <v>42422</v>
      </c>
      <c r="P726" t="s">
        <v>116</v>
      </c>
      <c r="Q726" t="e">
        <f t="shared" si="7"/>
        <v>#VALUE!</v>
      </c>
    </row>
    <row r="727" spans="1:22" ht="15" customHeight="1">
      <c r="A727">
        <v>91</v>
      </c>
      <c r="B727" t="s">
        <v>76</v>
      </c>
      <c r="C727" t="s">
        <v>47</v>
      </c>
      <c r="D727">
        <v>1</v>
      </c>
      <c r="E727" s="19" t="s">
        <v>78</v>
      </c>
      <c r="F727" t="s">
        <v>53</v>
      </c>
      <c r="G727">
        <v>0.25</v>
      </c>
      <c r="H727">
        <v>1</v>
      </c>
      <c r="I727">
        <v>0</v>
      </c>
      <c r="J727">
        <v>0</v>
      </c>
      <c r="K727">
        <v>15</v>
      </c>
      <c r="L727">
        <v>1</v>
      </c>
      <c r="M727" s="17" t="s">
        <v>82</v>
      </c>
      <c r="N727" t="s">
        <v>78</v>
      </c>
      <c r="O727" s="17">
        <v>42382</v>
      </c>
      <c r="Q727">
        <f t="shared" si="7"/>
        <v>0.19634954084936207</v>
      </c>
      <c r="R727">
        <f>(Q729-Q727)/(O729-O727)</f>
        <v>2.2655716251849471E-2</v>
      </c>
      <c r="S727">
        <f>(I729-I727)/(O729-O727)</f>
        <v>7.6923076923076927E-2</v>
      </c>
      <c r="T727">
        <f>MAX(K727:K730)</f>
        <v>15</v>
      </c>
      <c r="U727">
        <f>AVERAGE(K727:K730)</f>
        <v>9.25</v>
      </c>
      <c r="V727">
        <f>MAX(I727:I730)</f>
        <v>2</v>
      </c>
    </row>
    <row r="728" spans="1:22" ht="15" customHeight="1">
      <c r="A728">
        <v>91</v>
      </c>
      <c r="B728" t="s">
        <v>76</v>
      </c>
      <c r="C728" t="s">
        <v>47</v>
      </c>
      <c r="D728">
        <v>1</v>
      </c>
      <c r="E728" s="19" t="s">
        <v>78</v>
      </c>
      <c r="F728" s="19" t="s">
        <v>53</v>
      </c>
      <c r="G728">
        <v>1.5</v>
      </c>
      <c r="H728">
        <v>1</v>
      </c>
      <c r="I728">
        <v>1</v>
      </c>
      <c r="J728">
        <v>0</v>
      </c>
      <c r="K728">
        <v>6</v>
      </c>
      <c r="L728">
        <v>1</v>
      </c>
      <c r="M728" s="17" t="s">
        <v>78</v>
      </c>
      <c r="N728" t="s">
        <v>78</v>
      </c>
      <c r="O728" s="17">
        <v>42394</v>
      </c>
      <c r="Q728">
        <f t="shared" si="7"/>
        <v>1.1780972450961724</v>
      </c>
    </row>
    <row r="729" spans="1:22" ht="15" customHeight="1">
      <c r="A729">
        <v>91</v>
      </c>
      <c r="B729" t="s">
        <v>76</v>
      </c>
      <c r="C729" t="s">
        <v>47</v>
      </c>
      <c r="D729">
        <v>1</v>
      </c>
      <c r="E729" s="19" t="s">
        <v>78</v>
      </c>
      <c r="F729" s="19" t="s">
        <v>53</v>
      </c>
      <c r="G729">
        <v>1</v>
      </c>
      <c r="H729">
        <v>1</v>
      </c>
      <c r="I729">
        <v>2</v>
      </c>
      <c r="J729">
        <v>0</v>
      </c>
      <c r="K729">
        <v>5</v>
      </c>
      <c r="L729">
        <v>1</v>
      </c>
      <c r="M729" s="17" t="s">
        <v>78</v>
      </c>
      <c r="N729" t="s">
        <v>78</v>
      </c>
      <c r="O729" s="17">
        <v>42408</v>
      </c>
      <c r="Q729">
        <f t="shared" si="7"/>
        <v>0.78539816339744828</v>
      </c>
    </row>
    <row r="730" spans="1:22" ht="15" customHeight="1">
      <c r="A730">
        <v>91</v>
      </c>
      <c r="B730" t="s">
        <v>76</v>
      </c>
      <c r="C730" t="s">
        <v>47</v>
      </c>
      <c r="D730">
        <v>1</v>
      </c>
      <c r="E730" s="19" t="s">
        <v>78</v>
      </c>
      <c r="F730" s="19" t="s">
        <v>53</v>
      </c>
      <c r="G730" t="s">
        <v>56</v>
      </c>
      <c r="H730" t="s">
        <v>56</v>
      </c>
      <c r="I730" t="s">
        <v>56</v>
      </c>
      <c r="J730" t="s">
        <v>56</v>
      </c>
      <c r="K730">
        <v>11</v>
      </c>
      <c r="L730">
        <v>1</v>
      </c>
      <c r="M730" s="17" t="s">
        <v>78</v>
      </c>
      <c r="N730" t="s">
        <v>82</v>
      </c>
      <c r="O730" s="17">
        <v>42422</v>
      </c>
      <c r="P730" t="s">
        <v>115</v>
      </c>
      <c r="Q730" t="e">
        <f t="shared" si="7"/>
        <v>#VALUE!</v>
      </c>
    </row>
    <row r="731" spans="1:22" ht="15" customHeight="1">
      <c r="A731">
        <v>92</v>
      </c>
      <c r="B731" t="s">
        <v>76</v>
      </c>
      <c r="C731" t="s">
        <v>47</v>
      </c>
      <c r="D731">
        <v>1</v>
      </c>
      <c r="E731" s="19" t="s">
        <v>78</v>
      </c>
      <c r="F731" t="s">
        <v>52</v>
      </c>
      <c r="G731">
        <v>0.25</v>
      </c>
      <c r="H731">
        <v>0.5</v>
      </c>
      <c r="I731">
        <v>0</v>
      </c>
      <c r="J731">
        <v>0</v>
      </c>
      <c r="K731">
        <v>15</v>
      </c>
      <c r="L731">
        <v>1</v>
      </c>
      <c r="M731" s="17" t="s">
        <v>82</v>
      </c>
      <c r="N731" t="s">
        <v>78</v>
      </c>
      <c r="O731" s="17">
        <v>42382</v>
      </c>
      <c r="Q731">
        <f t="shared" ref="Q731:Q794" si="8">G731*((H731/2)^2)*PI()</f>
        <v>4.9087385212340517E-2</v>
      </c>
      <c r="R731">
        <f>(Q733-Q731)/(O733-O731)</f>
        <v>1.887976354320789E-3</v>
      </c>
      <c r="S731">
        <f>(I733-I731)/(O733-O731)</f>
        <v>0</v>
      </c>
      <c r="T731">
        <f>MAX(K731:K734)</f>
        <v>15</v>
      </c>
      <c r="U731">
        <f>AVERAGE(K731:K734)</f>
        <v>9.25</v>
      </c>
      <c r="V731">
        <f>MAX(I731:I734)</f>
        <v>0</v>
      </c>
    </row>
    <row r="732" spans="1:22" ht="15" customHeight="1">
      <c r="A732">
        <v>92</v>
      </c>
      <c r="B732" t="s">
        <v>76</v>
      </c>
      <c r="C732" t="s">
        <v>47</v>
      </c>
      <c r="D732">
        <v>1</v>
      </c>
      <c r="E732" s="19" t="s">
        <v>78</v>
      </c>
      <c r="F732" s="19" t="s">
        <v>52</v>
      </c>
      <c r="G732">
        <v>0.5</v>
      </c>
      <c r="H732">
        <v>0.5</v>
      </c>
      <c r="I732">
        <v>0</v>
      </c>
      <c r="J732">
        <v>0</v>
      </c>
      <c r="K732">
        <v>6</v>
      </c>
      <c r="L732">
        <v>1</v>
      </c>
      <c r="M732" s="17" t="s">
        <v>78</v>
      </c>
      <c r="N732" t="s">
        <v>78</v>
      </c>
      <c r="O732" s="17">
        <v>42394</v>
      </c>
      <c r="Q732">
        <f t="shared" si="8"/>
        <v>9.8174770424681035E-2</v>
      </c>
    </row>
    <row r="733" spans="1:22" ht="15" customHeight="1">
      <c r="A733">
        <v>92</v>
      </c>
      <c r="B733" t="s">
        <v>76</v>
      </c>
      <c r="C733" t="s">
        <v>47</v>
      </c>
      <c r="D733">
        <v>1</v>
      </c>
      <c r="E733" s="19" t="s">
        <v>78</v>
      </c>
      <c r="F733" s="19" t="s">
        <v>52</v>
      </c>
      <c r="G733">
        <v>0.5</v>
      </c>
      <c r="H733">
        <v>0.5</v>
      </c>
      <c r="I733">
        <v>0</v>
      </c>
      <c r="J733">
        <v>0</v>
      </c>
      <c r="K733">
        <v>5</v>
      </c>
      <c r="L733">
        <v>1</v>
      </c>
      <c r="M733" s="17" t="s">
        <v>78</v>
      </c>
      <c r="N733" t="s">
        <v>78</v>
      </c>
      <c r="O733" s="17">
        <v>42408</v>
      </c>
      <c r="Q733">
        <f t="shared" si="8"/>
        <v>9.8174770424681035E-2</v>
      </c>
    </row>
    <row r="734" spans="1:22" ht="15" customHeight="1">
      <c r="A734">
        <v>92</v>
      </c>
      <c r="B734" t="s">
        <v>76</v>
      </c>
      <c r="C734" t="s">
        <v>47</v>
      </c>
      <c r="D734">
        <v>1</v>
      </c>
      <c r="E734" s="19" t="s">
        <v>78</v>
      </c>
      <c r="F734" s="19" t="s">
        <v>52</v>
      </c>
      <c r="G734" t="s">
        <v>56</v>
      </c>
      <c r="H734" t="s">
        <v>56</v>
      </c>
      <c r="I734" t="s">
        <v>56</v>
      </c>
      <c r="J734" t="s">
        <v>56</v>
      </c>
      <c r="K734">
        <v>11</v>
      </c>
      <c r="L734">
        <v>1</v>
      </c>
      <c r="M734" s="17" t="s">
        <v>78</v>
      </c>
      <c r="N734" t="s">
        <v>82</v>
      </c>
      <c r="O734" s="17">
        <v>42422</v>
      </c>
      <c r="P734" t="s">
        <v>116</v>
      </c>
      <c r="Q734" t="e">
        <f t="shared" si="8"/>
        <v>#VALUE!</v>
      </c>
    </row>
    <row r="735" spans="1:22" ht="15" hidden="1" customHeight="1">
      <c r="A735">
        <v>93</v>
      </c>
      <c r="B735" t="s">
        <v>77</v>
      </c>
      <c r="C735" t="s">
        <v>46</v>
      </c>
      <c r="D735">
        <v>1</v>
      </c>
      <c r="E735" s="19" t="s">
        <v>56</v>
      </c>
      <c r="F735" t="s">
        <v>52</v>
      </c>
      <c r="G735">
        <v>2.5</v>
      </c>
      <c r="H735">
        <v>2.5</v>
      </c>
      <c r="I735">
        <v>4</v>
      </c>
      <c r="J735">
        <v>0</v>
      </c>
      <c r="K735">
        <v>1</v>
      </c>
      <c r="L735">
        <v>2</v>
      </c>
      <c r="M735" s="17" t="s">
        <v>82</v>
      </c>
      <c r="N735" t="s">
        <v>78</v>
      </c>
      <c r="O735" s="17">
        <v>42382</v>
      </c>
      <c r="Q735">
        <f t="shared" si="8"/>
        <v>12.271846303085129</v>
      </c>
      <c r="R735">
        <f>(Q743-Q735)/(O743-O735)</f>
        <v>14.10119089671028</v>
      </c>
      <c r="S735">
        <f>(I743-I735)/(O743-O735)</f>
        <v>0.83673469387755106</v>
      </c>
      <c r="T735">
        <f>MAX(K735:K744)</f>
        <v>10</v>
      </c>
      <c r="U735">
        <f>AVERAGE(K735:K744)</f>
        <v>3.2</v>
      </c>
      <c r="V735">
        <f>MAX(I735:I744)</f>
        <v>96</v>
      </c>
    </row>
    <row r="736" spans="1:22" ht="15" hidden="1" customHeight="1">
      <c r="A736">
        <v>93</v>
      </c>
      <c r="B736" t="s">
        <v>77</v>
      </c>
      <c r="C736" t="s">
        <v>46</v>
      </c>
      <c r="D736">
        <v>1</v>
      </c>
      <c r="E736" s="19" t="s">
        <v>56</v>
      </c>
      <c r="F736" s="19" t="s">
        <v>52</v>
      </c>
      <c r="G736">
        <v>3</v>
      </c>
      <c r="H736">
        <v>4.5</v>
      </c>
      <c r="I736">
        <v>6</v>
      </c>
      <c r="J736">
        <v>0</v>
      </c>
      <c r="K736">
        <v>1</v>
      </c>
      <c r="L736">
        <v>2</v>
      </c>
      <c r="M736" s="17" t="s">
        <v>78</v>
      </c>
      <c r="N736" t="s">
        <v>78</v>
      </c>
      <c r="O736" s="17">
        <v>42394</v>
      </c>
      <c r="Q736">
        <f t="shared" si="8"/>
        <v>47.712938426394985</v>
      </c>
    </row>
    <row r="737" spans="1:22" ht="15" hidden="1" customHeight="1">
      <c r="A737">
        <v>93</v>
      </c>
      <c r="B737" t="s">
        <v>77</v>
      </c>
      <c r="C737" t="s">
        <v>46</v>
      </c>
      <c r="D737">
        <v>1</v>
      </c>
      <c r="E737" s="19" t="s">
        <v>78</v>
      </c>
      <c r="F737" s="19" t="s">
        <v>52</v>
      </c>
      <c r="G737">
        <v>3</v>
      </c>
      <c r="H737">
        <v>6</v>
      </c>
      <c r="I737">
        <v>11</v>
      </c>
      <c r="J737">
        <v>0</v>
      </c>
      <c r="K737">
        <v>5</v>
      </c>
      <c r="L737">
        <v>2</v>
      </c>
      <c r="M737" s="17" t="s">
        <v>78</v>
      </c>
      <c r="N737" t="s">
        <v>78</v>
      </c>
      <c r="O737" s="17">
        <v>42408</v>
      </c>
      <c r="Q737">
        <f t="shared" si="8"/>
        <v>84.823001646924411</v>
      </c>
    </row>
    <row r="738" spans="1:22" ht="15" hidden="1" customHeight="1">
      <c r="A738">
        <v>93</v>
      </c>
      <c r="B738" t="s">
        <v>77</v>
      </c>
      <c r="C738" t="s">
        <v>46</v>
      </c>
      <c r="D738">
        <v>1</v>
      </c>
      <c r="E738" s="19" t="s">
        <v>56</v>
      </c>
      <c r="F738" s="19" t="s">
        <v>52</v>
      </c>
      <c r="G738">
        <v>3</v>
      </c>
      <c r="H738">
        <v>6.5</v>
      </c>
      <c r="I738">
        <v>12</v>
      </c>
      <c r="J738">
        <v>0</v>
      </c>
      <c r="K738">
        <v>2</v>
      </c>
      <c r="L738">
        <v>2</v>
      </c>
      <c r="M738" s="17" t="s">
        <v>78</v>
      </c>
      <c r="N738" t="s">
        <v>78</v>
      </c>
      <c r="O738" s="17">
        <v>42422</v>
      </c>
      <c r="Q738">
        <f t="shared" si="8"/>
        <v>99.549217210626566</v>
      </c>
    </row>
    <row r="739" spans="1:22" ht="15" hidden="1" customHeight="1">
      <c r="A739">
        <v>93</v>
      </c>
      <c r="B739" t="s">
        <v>77</v>
      </c>
      <c r="C739" t="s">
        <v>46</v>
      </c>
      <c r="D739">
        <v>1</v>
      </c>
      <c r="E739" s="19" t="s">
        <v>56</v>
      </c>
      <c r="F739" s="19" t="s">
        <v>52</v>
      </c>
      <c r="G739">
        <v>4.0999999999999996</v>
      </c>
      <c r="H739">
        <v>8.3000000000000007</v>
      </c>
      <c r="I739">
        <v>22</v>
      </c>
      <c r="J739">
        <v>0</v>
      </c>
      <c r="K739">
        <v>3</v>
      </c>
      <c r="L739">
        <v>2</v>
      </c>
      <c r="M739" s="17" t="s">
        <v>78</v>
      </c>
      <c r="N739" t="s">
        <v>78</v>
      </c>
      <c r="O739" s="17">
        <v>42436</v>
      </c>
      <c r="Q739">
        <f t="shared" si="8"/>
        <v>221.83492585344587</v>
      </c>
    </row>
    <row r="740" spans="1:22" ht="15" hidden="1" customHeight="1">
      <c r="A740">
        <v>93</v>
      </c>
      <c r="B740" t="s">
        <v>77</v>
      </c>
      <c r="C740" t="s">
        <v>46</v>
      </c>
      <c r="D740">
        <v>1</v>
      </c>
      <c r="E740" s="19" t="s">
        <v>56</v>
      </c>
      <c r="F740" s="19" t="s">
        <v>52</v>
      </c>
      <c r="G740">
        <v>6.2</v>
      </c>
      <c r="H740">
        <v>7.7</v>
      </c>
      <c r="I740">
        <v>58</v>
      </c>
      <c r="J740">
        <v>0</v>
      </c>
      <c r="K740">
        <v>1</v>
      </c>
      <c r="L740">
        <v>2</v>
      </c>
      <c r="M740" s="17" t="s">
        <v>78</v>
      </c>
      <c r="N740" t="s">
        <v>78</v>
      </c>
      <c r="O740" s="17">
        <v>42450</v>
      </c>
      <c r="Q740">
        <f t="shared" si="8"/>
        <v>288.71079406857524</v>
      </c>
    </row>
    <row r="741" spans="1:22" ht="15" hidden="1" customHeight="1">
      <c r="A741">
        <v>93</v>
      </c>
      <c r="B741" t="s">
        <v>77</v>
      </c>
      <c r="C741" t="s">
        <v>46</v>
      </c>
      <c r="D741">
        <v>1</v>
      </c>
      <c r="E741" s="19" t="s">
        <v>56</v>
      </c>
      <c r="F741" s="19" t="s">
        <v>52</v>
      </c>
      <c r="G741">
        <v>4.8</v>
      </c>
      <c r="H741">
        <v>1.6</v>
      </c>
      <c r="I741">
        <v>36</v>
      </c>
      <c r="J741">
        <v>3</v>
      </c>
      <c r="K741">
        <v>10</v>
      </c>
      <c r="L741">
        <v>2</v>
      </c>
      <c r="M741" s="17" t="s">
        <v>78</v>
      </c>
      <c r="N741" t="s">
        <v>78</v>
      </c>
      <c r="O741" s="17">
        <v>42464</v>
      </c>
      <c r="Q741">
        <f t="shared" si="8"/>
        <v>9.6509726318278464</v>
      </c>
    </row>
    <row r="742" spans="1:22" ht="15" hidden="1" customHeight="1">
      <c r="A742">
        <v>93</v>
      </c>
      <c r="B742" t="s">
        <v>77</v>
      </c>
      <c r="C742" t="s">
        <v>46</v>
      </c>
      <c r="D742">
        <v>1</v>
      </c>
      <c r="E742" s="19" t="s">
        <v>56</v>
      </c>
      <c r="F742" s="19" t="s">
        <v>52</v>
      </c>
      <c r="G742">
        <v>6.1</v>
      </c>
      <c r="H742">
        <v>18.899999999999999</v>
      </c>
      <c r="I742">
        <v>96</v>
      </c>
      <c r="J742">
        <v>3</v>
      </c>
      <c r="K742">
        <v>2</v>
      </c>
      <c r="L742">
        <v>2</v>
      </c>
      <c r="M742" s="17" t="s">
        <v>78</v>
      </c>
      <c r="N742" t="s">
        <v>78</v>
      </c>
      <c r="O742" s="17">
        <v>42480</v>
      </c>
      <c r="Q742">
        <f t="shared" si="8"/>
        <v>1711.3676754779347</v>
      </c>
    </row>
    <row r="743" spans="1:22" ht="15" hidden="1" customHeight="1">
      <c r="A743">
        <v>93</v>
      </c>
      <c r="B743" t="s">
        <v>77</v>
      </c>
      <c r="C743" t="s">
        <v>46</v>
      </c>
      <c r="D743">
        <v>1</v>
      </c>
      <c r="E743" s="19" t="s">
        <v>56</v>
      </c>
      <c r="F743" s="19" t="s">
        <v>52</v>
      </c>
      <c r="G743">
        <v>6.6</v>
      </c>
      <c r="H743">
        <v>16.399999999999999</v>
      </c>
      <c r="I743">
        <v>86</v>
      </c>
      <c r="J743">
        <v>3</v>
      </c>
      <c r="K743">
        <v>4</v>
      </c>
      <c r="L743">
        <v>2</v>
      </c>
      <c r="M743" s="17" t="s">
        <v>78</v>
      </c>
      <c r="N743" t="s">
        <v>78</v>
      </c>
      <c r="O743" s="17">
        <v>42480</v>
      </c>
      <c r="Q743">
        <f t="shared" si="8"/>
        <v>1394.1885541806926</v>
      </c>
    </row>
    <row r="744" spans="1:22" ht="15" hidden="1" customHeight="1">
      <c r="A744">
        <v>93</v>
      </c>
      <c r="B744" t="s">
        <v>77</v>
      </c>
      <c r="C744" t="s">
        <v>46</v>
      </c>
      <c r="D744">
        <v>1</v>
      </c>
      <c r="E744" s="19" t="s">
        <v>56</v>
      </c>
      <c r="F744" s="19" t="s">
        <v>52</v>
      </c>
      <c r="G744" t="s">
        <v>56</v>
      </c>
      <c r="H744" t="s">
        <v>56</v>
      </c>
      <c r="I744" t="s">
        <v>56</v>
      </c>
      <c r="J744" t="s">
        <v>56</v>
      </c>
      <c r="K744">
        <v>3</v>
      </c>
      <c r="L744">
        <v>2</v>
      </c>
      <c r="M744" s="17" t="s">
        <v>78</v>
      </c>
      <c r="N744" t="s">
        <v>82</v>
      </c>
      <c r="O744" s="17">
        <v>42507</v>
      </c>
      <c r="P744" t="s">
        <v>139</v>
      </c>
      <c r="Q744" t="e">
        <f t="shared" si="8"/>
        <v>#VALUE!</v>
      </c>
    </row>
    <row r="745" spans="1:22" ht="15" hidden="1" customHeight="1">
      <c r="A745">
        <v>94</v>
      </c>
      <c r="B745" t="s">
        <v>77</v>
      </c>
      <c r="C745" t="s">
        <v>46</v>
      </c>
      <c r="D745">
        <v>1</v>
      </c>
      <c r="E745" s="19" t="s">
        <v>56</v>
      </c>
      <c r="F745" t="s">
        <v>52</v>
      </c>
      <c r="G745">
        <v>0.25</v>
      </c>
      <c r="H745">
        <v>1</v>
      </c>
      <c r="I745">
        <v>0</v>
      </c>
      <c r="J745">
        <v>0</v>
      </c>
      <c r="K745">
        <v>1</v>
      </c>
      <c r="L745">
        <v>2</v>
      </c>
      <c r="M745" s="17" t="s">
        <v>82</v>
      </c>
      <c r="N745" t="s">
        <v>78</v>
      </c>
      <c r="O745" s="17">
        <v>42382</v>
      </c>
      <c r="Q745">
        <f t="shared" si="8"/>
        <v>0.19634954084936207</v>
      </c>
      <c r="R745">
        <f>(Q753-Q745)/(O753-O745)</f>
        <v>0.57653785534352497</v>
      </c>
      <c r="S745">
        <f>(I753-I745)/(O753-O745)</f>
        <v>0.13274336283185842</v>
      </c>
      <c r="T745">
        <f>MAX(K745:K754)</f>
        <v>10</v>
      </c>
      <c r="U745">
        <f>AVERAGE(K745:K754)</f>
        <v>3.2</v>
      </c>
      <c r="V745">
        <f>MAX(I745:I754)</f>
        <v>15</v>
      </c>
    </row>
    <row r="746" spans="1:22" ht="15" hidden="1" customHeight="1">
      <c r="A746">
        <v>94</v>
      </c>
      <c r="B746" t="s">
        <v>77</v>
      </c>
      <c r="C746" t="s">
        <v>46</v>
      </c>
      <c r="D746">
        <v>1</v>
      </c>
      <c r="E746" s="19" t="s">
        <v>56</v>
      </c>
      <c r="F746" s="19" t="s">
        <v>52</v>
      </c>
      <c r="G746">
        <v>2</v>
      </c>
      <c r="H746">
        <v>1.5</v>
      </c>
      <c r="I746">
        <v>2</v>
      </c>
      <c r="J746">
        <v>0</v>
      </c>
      <c r="K746">
        <v>1</v>
      </c>
      <c r="L746">
        <v>2</v>
      </c>
      <c r="M746" s="17" t="s">
        <v>78</v>
      </c>
      <c r="N746" t="s">
        <v>78</v>
      </c>
      <c r="O746" s="17">
        <v>42394</v>
      </c>
      <c r="Q746">
        <f t="shared" si="8"/>
        <v>3.5342917352885173</v>
      </c>
    </row>
    <row r="747" spans="1:22" ht="15" hidden="1" customHeight="1">
      <c r="A747">
        <v>94</v>
      </c>
      <c r="B747" t="s">
        <v>77</v>
      </c>
      <c r="C747" t="s">
        <v>46</v>
      </c>
      <c r="D747">
        <v>1</v>
      </c>
      <c r="E747" s="19" t="s">
        <v>78</v>
      </c>
      <c r="F747" s="19" t="s">
        <v>52</v>
      </c>
      <c r="G747">
        <v>2.5</v>
      </c>
      <c r="H747">
        <v>2.5</v>
      </c>
      <c r="I747">
        <v>4</v>
      </c>
      <c r="J747">
        <v>0</v>
      </c>
      <c r="K747">
        <v>5</v>
      </c>
      <c r="L747">
        <v>2</v>
      </c>
      <c r="M747" s="17" t="s">
        <v>78</v>
      </c>
      <c r="N747" t="s">
        <v>78</v>
      </c>
      <c r="O747" s="17">
        <v>42408</v>
      </c>
      <c r="Q747">
        <f t="shared" si="8"/>
        <v>12.271846303085129</v>
      </c>
    </row>
    <row r="748" spans="1:22" ht="15" hidden="1" customHeight="1">
      <c r="A748">
        <v>94</v>
      </c>
      <c r="B748" t="s">
        <v>77</v>
      </c>
      <c r="C748" t="s">
        <v>46</v>
      </c>
      <c r="D748">
        <v>1</v>
      </c>
      <c r="E748" s="19" t="s">
        <v>56</v>
      </c>
      <c r="F748" s="19" t="s">
        <v>52</v>
      </c>
      <c r="G748">
        <v>2</v>
      </c>
      <c r="H748">
        <v>2.5</v>
      </c>
      <c r="I748">
        <v>5</v>
      </c>
      <c r="J748">
        <v>0</v>
      </c>
      <c r="K748">
        <v>2</v>
      </c>
      <c r="L748">
        <v>2</v>
      </c>
      <c r="M748" s="17" t="s">
        <v>78</v>
      </c>
      <c r="N748" t="s">
        <v>78</v>
      </c>
      <c r="O748" s="17">
        <v>42422</v>
      </c>
      <c r="Q748">
        <f t="shared" si="8"/>
        <v>9.8174770424681039</v>
      </c>
    </row>
    <row r="749" spans="1:22" ht="15" hidden="1" customHeight="1">
      <c r="A749">
        <v>94</v>
      </c>
      <c r="B749" t="s">
        <v>77</v>
      </c>
      <c r="C749" t="s">
        <v>46</v>
      </c>
      <c r="D749">
        <v>1</v>
      </c>
      <c r="E749" s="19" t="s">
        <v>56</v>
      </c>
      <c r="F749" s="19" t="s">
        <v>52</v>
      </c>
      <c r="G749">
        <v>2.6</v>
      </c>
      <c r="H749">
        <v>3.6</v>
      </c>
      <c r="I749">
        <v>7</v>
      </c>
      <c r="J749">
        <v>0</v>
      </c>
      <c r="K749">
        <v>3</v>
      </c>
      <c r="L749">
        <v>2</v>
      </c>
      <c r="M749" s="17" t="s">
        <v>78</v>
      </c>
      <c r="N749" t="s">
        <v>78</v>
      </c>
      <c r="O749" s="17">
        <v>42422</v>
      </c>
      <c r="Q749">
        <f t="shared" si="8"/>
        <v>26.46477651384042</v>
      </c>
    </row>
    <row r="750" spans="1:22" ht="15" hidden="1" customHeight="1">
      <c r="A750">
        <v>94</v>
      </c>
      <c r="B750" t="s">
        <v>77</v>
      </c>
      <c r="C750" t="s">
        <v>46</v>
      </c>
      <c r="D750">
        <v>1</v>
      </c>
      <c r="E750" s="19" t="s">
        <v>56</v>
      </c>
      <c r="F750" s="19" t="s">
        <v>52</v>
      </c>
      <c r="G750">
        <v>2.2999999999999998</v>
      </c>
      <c r="H750">
        <v>2.8</v>
      </c>
      <c r="I750">
        <v>4</v>
      </c>
      <c r="J750">
        <v>2</v>
      </c>
      <c r="K750">
        <v>3</v>
      </c>
      <c r="L750">
        <v>2</v>
      </c>
      <c r="M750" s="17" t="s">
        <v>78</v>
      </c>
      <c r="N750" t="s">
        <v>78</v>
      </c>
      <c r="O750" s="17">
        <v>42436</v>
      </c>
      <c r="Q750">
        <f t="shared" si="8"/>
        <v>14.162299682382784</v>
      </c>
    </row>
    <row r="751" spans="1:22" ht="15" hidden="1" customHeight="1">
      <c r="A751">
        <v>94</v>
      </c>
      <c r="B751" t="s">
        <v>77</v>
      </c>
      <c r="C751" t="s">
        <v>46</v>
      </c>
      <c r="D751">
        <v>1</v>
      </c>
      <c r="E751" s="19" t="s">
        <v>56</v>
      </c>
      <c r="F751" s="19" t="s">
        <v>52</v>
      </c>
      <c r="G751">
        <v>2.5</v>
      </c>
      <c r="H751">
        <v>2.1</v>
      </c>
      <c r="I751">
        <v>7</v>
      </c>
      <c r="J751">
        <v>1</v>
      </c>
      <c r="K751">
        <v>1</v>
      </c>
      <c r="L751">
        <v>2</v>
      </c>
      <c r="M751" s="17" t="s">
        <v>78</v>
      </c>
      <c r="N751" t="s">
        <v>78</v>
      </c>
      <c r="O751" s="17">
        <v>42450</v>
      </c>
      <c r="Q751">
        <f t="shared" si="8"/>
        <v>8.6590147514568674</v>
      </c>
    </row>
    <row r="752" spans="1:22" ht="15" hidden="1" customHeight="1">
      <c r="A752">
        <v>94</v>
      </c>
      <c r="B752" t="s">
        <v>77</v>
      </c>
      <c r="C752" t="s">
        <v>46</v>
      </c>
      <c r="D752">
        <v>1</v>
      </c>
      <c r="E752" s="19" t="s">
        <v>56</v>
      </c>
      <c r="F752" s="19" t="s">
        <v>52</v>
      </c>
      <c r="G752">
        <v>2.4</v>
      </c>
      <c r="H752">
        <v>3.4</v>
      </c>
      <c r="I752">
        <v>9</v>
      </c>
      <c r="J752">
        <v>0</v>
      </c>
      <c r="K752">
        <v>10</v>
      </c>
      <c r="L752">
        <v>2</v>
      </c>
      <c r="M752" s="17" t="s">
        <v>78</v>
      </c>
      <c r="N752" t="s">
        <v>78</v>
      </c>
      <c r="O752" s="17">
        <v>42464</v>
      </c>
      <c r="Q752">
        <f t="shared" si="8"/>
        <v>21.790086645298803</v>
      </c>
    </row>
    <row r="753" spans="1:22" ht="15" hidden="1" customHeight="1">
      <c r="A753">
        <v>94</v>
      </c>
      <c r="B753" t="s">
        <v>77</v>
      </c>
      <c r="C753" t="s">
        <v>46</v>
      </c>
      <c r="D753">
        <v>1</v>
      </c>
      <c r="E753" s="19" t="s">
        <v>56</v>
      </c>
      <c r="F753" s="19" t="s">
        <v>52</v>
      </c>
      <c r="G753">
        <v>5.2</v>
      </c>
      <c r="H753">
        <v>4</v>
      </c>
      <c r="I753">
        <v>15</v>
      </c>
      <c r="J753">
        <v>0</v>
      </c>
      <c r="K753">
        <v>2</v>
      </c>
      <c r="L753">
        <v>2</v>
      </c>
      <c r="M753" s="17" t="s">
        <v>78</v>
      </c>
      <c r="N753" t="s">
        <v>78</v>
      </c>
      <c r="O753" s="17">
        <v>42495</v>
      </c>
      <c r="Q753">
        <f t="shared" si="8"/>
        <v>65.345127194667697</v>
      </c>
    </row>
    <row r="754" spans="1:22" ht="15" hidden="1" customHeight="1">
      <c r="A754">
        <v>94</v>
      </c>
      <c r="B754" t="s">
        <v>77</v>
      </c>
      <c r="C754" t="s">
        <v>46</v>
      </c>
      <c r="D754">
        <v>1</v>
      </c>
      <c r="E754" s="19" t="s">
        <v>56</v>
      </c>
      <c r="F754" s="19" t="s">
        <v>52</v>
      </c>
      <c r="G754" t="s">
        <v>56</v>
      </c>
      <c r="H754" t="s">
        <v>56</v>
      </c>
      <c r="I754" t="s">
        <v>56</v>
      </c>
      <c r="J754" t="s">
        <v>56</v>
      </c>
      <c r="K754">
        <v>4</v>
      </c>
      <c r="L754">
        <v>2</v>
      </c>
      <c r="M754" s="17" t="s">
        <v>78</v>
      </c>
      <c r="N754" t="s">
        <v>82</v>
      </c>
      <c r="O754" s="17">
        <v>42495</v>
      </c>
      <c r="P754" t="s">
        <v>115</v>
      </c>
      <c r="Q754" t="e">
        <f t="shared" si="8"/>
        <v>#VALUE!</v>
      </c>
    </row>
    <row r="755" spans="1:22" ht="15" hidden="1" customHeight="1">
      <c r="A755">
        <v>95</v>
      </c>
      <c r="B755" t="s">
        <v>77</v>
      </c>
      <c r="C755" t="s">
        <v>34</v>
      </c>
      <c r="D755">
        <v>1</v>
      </c>
      <c r="E755" s="19" t="s">
        <v>56</v>
      </c>
      <c r="F755" t="s">
        <v>52</v>
      </c>
      <c r="G755">
        <v>2.5</v>
      </c>
      <c r="H755">
        <v>5</v>
      </c>
      <c r="I755">
        <v>6</v>
      </c>
      <c r="J755">
        <v>1</v>
      </c>
      <c r="K755">
        <v>1</v>
      </c>
      <c r="L755">
        <v>2</v>
      </c>
      <c r="M755" s="17" t="s">
        <v>82</v>
      </c>
      <c r="N755" t="s">
        <v>78</v>
      </c>
      <c r="O755" s="17">
        <v>42382</v>
      </c>
      <c r="Q755">
        <f t="shared" si="8"/>
        <v>49.087385212340514</v>
      </c>
      <c r="R755">
        <f>(Q760-Q755)/(O760-O755)</f>
        <v>0.98050030716376735</v>
      </c>
      <c r="S755">
        <f>(I760-I755)/(O760-O755)</f>
        <v>0.14705882352941177</v>
      </c>
      <c r="T755">
        <f>MAX(K755:K761)</f>
        <v>4</v>
      </c>
      <c r="U755">
        <f>AVERAGE(K755:K761)</f>
        <v>2.2857142857142856</v>
      </c>
      <c r="V755">
        <f>MAX(I755:I761)</f>
        <v>16</v>
      </c>
    </row>
    <row r="756" spans="1:22" ht="15" hidden="1" customHeight="1">
      <c r="A756">
        <v>95</v>
      </c>
      <c r="B756" t="s">
        <v>77</v>
      </c>
      <c r="C756" t="s">
        <v>34</v>
      </c>
      <c r="D756">
        <v>1</v>
      </c>
      <c r="E756" s="19" t="s">
        <v>56</v>
      </c>
      <c r="F756" s="19" t="s">
        <v>52</v>
      </c>
      <c r="G756">
        <v>5.5</v>
      </c>
      <c r="H756">
        <v>2</v>
      </c>
      <c r="I756">
        <v>5</v>
      </c>
      <c r="J756">
        <v>1</v>
      </c>
      <c r="K756">
        <v>2</v>
      </c>
      <c r="L756">
        <v>2</v>
      </c>
      <c r="M756" s="17" t="s">
        <v>78</v>
      </c>
      <c r="N756" t="s">
        <v>78</v>
      </c>
      <c r="O756" s="17">
        <v>42394</v>
      </c>
      <c r="Q756">
        <f t="shared" si="8"/>
        <v>17.27875959474386</v>
      </c>
    </row>
    <row r="757" spans="1:22" ht="15" hidden="1" customHeight="1">
      <c r="A757">
        <v>95</v>
      </c>
      <c r="B757" t="s">
        <v>77</v>
      </c>
      <c r="C757" t="s">
        <v>34</v>
      </c>
      <c r="D757">
        <v>1</v>
      </c>
      <c r="E757" s="19" t="s">
        <v>56</v>
      </c>
      <c r="F757" s="19" t="s">
        <v>52</v>
      </c>
      <c r="G757">
        <v>2</v>
      </c>
      <c r="H757">
        <v>4</v>
      </c>
      <c r="I757">
        <v>6</v>
      </c>
      <c r="J757">
        <v>3</v>
      </c>
      <c r="K757">
        <v>2</v>
      </c>
      <c r="L757">
        <v>2</v>
      </c>
      <c r="M757" s="17" t="s">
        <v>78</v>
      </c>
      <c r="N757" t="s">
        <v>78</v>
      </c>
      <c r="O757" s="17">
        <v>42408</v>
      </c>
      <c r="Q757">
        <f t="shared" si="8"/>
        <v>25.132741228718345</v>
      </c>
    </row>
    <row r="758" spans="1:22" ht="15" hidden="1" customHeight="1">
      <c r="A758">
        <v>95</v>
      </c>
      <c r="B758" t="s">
        <v>77</v>
      </c>
      <c r="C758" t="s">
        <v>34</v>
      </c>
      <c r="D758">
        <v>1</v>
      </c>
      <c r="E758" s="19" t="s">
        <v>56</v>
      </c>
      <c r="F758" s="19" t="s">
        <v>52</v>
      </c>
      <c r="G758">
        <v>3</v>
      </c>
      <c r="H758">
        <v>5</v>
      </c>
      <c r="I758">
        <v>11</v>
      </c>
      <c r="J758">
        <v>3</v>
      </c>
      <c r="K758">
        <v>4</v>
      </c>
      <c r="L758">
        <v>2</v>
      </c>
      <c r="M758" s="17" t="s">
        <v>78</v>
      </c>
      <c r="N758" t="s">
        <v>78</v>
      </c>
      <c r="O758" s="17">
        <v>42422</v>
      </c>
      <c r="Q758">
        <f t="shared" si="8"/>
        <v>58.90486225480862</v>
      </c>
    </row>
    <row r="759" spans="1:22" ht="15" hidden="1" customHeight="1">
      <c r="A759">
        <v>95</v>
      </c>
      <c r="B759" t="s">
        <v>77</v>
      </c>
      <c r="C759" t="s">
        <v>34</v>
      </c>
      <c r="D759">
        <v>1</v>
      </c>
      <c r="E759" s="19" t="s">
        <v>56</v>
      </c>
      <c r="F759" s="19" t="s">
        <v>52</v>
      </c>
      <c r="G759">
        <v>5</v>
      </c>
      <c r="H759">
        <v>5</v>
      </c>
      <c r="I759">
        <v>11</v>
      </c>
      <c r="J759">
        <v>3</v>
      </c>
      <c r="K759">
        <v>2</v>
      </c>
      <c r="L759">
        <v>2</v>
      </c>
      <c r="M759" s="17" t="s">
        <v>78</v>
      </c>
      <c r="N759" t="s">
        <v>78</v>
      </c>
      <c r="O759" s="17">
        <v>42436</v>
      </c>
      <c r="Q759">
        <f t="shared" si="8"/>
        <v>98.174770424681029</v>
      </c>
    </row>
    <row r="760" spans="1:22" ht="15" hidden="1" customHeight="1">
      <c r="A760">
        <v>95</v>
      </c>
      <c r="B760" t="s">
        <v>77</v>
      </c>
      <c r="C760" t="s">
        <v>34</v>
      </c>
      <c r="D760">
        <v>1</v>
      </c>
      <c r="E760" s="19" t="s">
        <v>56</v>
      </c>
      <c r="F760" s="19" t="s">
        <v>52</v>
      </c>
      <c r="G760">
        <v>4.7</v>
      </c>
      <c r="H760">
        <v>5.6</v>
      </c>
      <c r="I760">
        <v>16</v>
      </c>
      <c r="J760">
        <v>0</v>
      </c>
      <c r="K760">
        <v>2</v>
      </c>
      <c r="L760">
        <v>2</v>
      </c>
      <c r="M760" s="17" t="s">
        <v>78</v>
      </c>
      <c r="N760" t="s">
        <v>78</v>
      </c>
      <c r="O760" s="17">
        <v>42450</v>
      </c>
      <c r="Q760">
        <f t="shared" si="8"/>
        <v>115.76140609947669</v>
      </c>
    </row>
    <row r="761" spans="1:22" ht="15" hidden="1" customHeight="1">
      <c r="A761">
        <v>95</v>
      </c>
      <c r="B761" t="s">
        <v>77</v>
      </c>
      <c r="C761" t="s">
        <v>34</v>
      </c>
      <c r="D761">
        <v>1</v>
      </c>
      <c r="E761" s="19" t="s">
        <v>56</v>
      </c>
      <c r="F761" s="19" t="s">
        <v>52</v>
      </c>
      <c r="G761" t="s">
        <v>56</v>
      </c>
      <c r="H761" t="s">
        <v>56</v>
      </c>
      <c r="I761" t="s">
        <v>56</v>
      </c>
      <c r="J761" t="s">
        <v>56</v>
      </c>
      <c r="K761">
        <v>3</v>
      </c>
      <c r="L761">
        <v>2</v>
      </c>
      <c r="M761" s="17" t="s">
        <v>78</v>
      </c>
      <c r="N761" t="s">
        <v>82</v>
      </c>
      <c r="O761" s="17">
        <v>42464</v>
      </c>
      <c r="P761" t="s">
        <v>139</v>
      </c>
      <c r="Q761" t="e">
        <f t="shared" si="8"/>
        <v>#VALUE!</v>
      </c>
    </row>
    <row r="762" spans="1:22" ht="15" hidden="1" customHeight="1">
      <c r="A762">
        <v>96</v>
      </c>
      <c r="B762" t="s">
        <v>77</v>
      </c>
      <c r="C762" t="s">
        <v>47</v>
      </c>
      <c r="D762">
        <v>1</v>
      </c>
      <c r="E762" s="19" t="s">
        <v>56</v>
      </c>
      <c r="F762" t="s">
        <v>52</v>
      </c>
      <c r="G762">
        <v>0.5</v>
      </c>
      <c r="H762">
        <v>0.5</v>
      </c>
      <c r="I762">
        <v>2</v>
      </c>
      <c r="J762">
        <v>2</v>
      </c>
      <c r="K762">
        <v>1</v>
      </c>
      <c r="L762">
        <v>2</v>
      </c>
      <c r="M762" s="17" t="s">
        <v>82</v>
      </c>
      <c r="N762" t="s">
        <v>78</v>
      </c>
      <c r="O762" s="17">
        <v>42382</v>
      </c>
      <c r="Q762">
        <f t="shared" si="8"/>
        <v>9.8174770424681035E-2</v>
      </c>
      <c r="R762">
        <f>(Q768-Q762)/(O768-O762)</f>
        <v>1.2464028425108302</v>
      </c>
      <c r="S762">
        <f>(I768-I762)/(O768-O762)</f>
        <v>0.15306122448979592</v>
      </c>
      <c r="T762">
        <f>MAX(K762:K769)</f>
        <v>18</v>
      </c>
      <c r="U762">
        <f>AVERAGE(K762:K769)</f>
        <v>7.75</v>
      </c>
      <c r="V762">
        <f>MAX(I762:I769)</f>
        <v>17</v>
      </c>
    </row>
    <row r="763" spans="1:22" ht="15" hidden="1" customHeight="1">
      <c r="A763">
        <v>96</v>
      </c>
      <c r="B763" t="s">
        <v>77</v>
      </c>
      <c r="C763" t="s">
        <v>47</v>
      </c>
      <c r="D763">
        <v>1</v>
      </c>
      <c r="E763" s="19" t="s">
        <v>56</v>
      </c>
      <c r="F763" s="19" t="s">
        <v>52</v>
      </c>
      <c r="G763">
        <v>1.5</v>
      </c>
      <c r="H763">
        <v>2</v>
      </c>
      <c r="I763">
        <v>3</v>
      </c>
      <c r="J763">
        <v>0</v>
      </c>
      <c r="K763">
        <v>3</v>
      </c>
      <c r="L763">
        <v>2</v>
      </c>
      <c r="M763" s="17" t="s">
        <v>78</v>
      </c>
      <c r="N763" t="s">
        <v>78</v>
      </c>
      <c r="O763" s="17">
        <v>42394</v>
      </c>
      <c r="Q763">
        <f t="shared" si="8"/>
        <v>4.7123889803846897</v>
      </c>
    </row>
    <row r="764" spans="1:22" ht="15" hidden="1" customHeight="1">
      <c r="A764">
        <v>96</v>
      </c>
      <c r="B764" t="s">
        <v>77</v>
      </c>
      <c r="C764" t="s">
        <v>47</v>
      </c>
      <c r="D764">
        <v>1</v>
      </c>
      <c r="E764" s="19" t="s">
        <v>56</v>
      </c>
      <c r="F764" s="19" t="s">
        <v>52</v>
      </c>
      <c r="G764">
        <v>2</v>
      </c>
      <c r="H764">
        <v>1.5</v>
      </c>
      <c r="I764">
        <v>5</v>
      </c>
      <c r="J764">
        <v>0</v>
      </c>
      <c r="K764">
        <v>3</v>
      </c>
      <c r="L764">
        <v>2</v>
      </c>
      <c r="M764" s="17" t="s">
        <v>78</v>
      </c>
      <c r="N764" t="s">
        <v>78</v>
      </c>
      <c r="O764" s="17">
        <v>42408</v>
      </c>
      <c r="Q764">
        <f t="shared" si="8"/>
        <v>3.5342917352885173</v>
      </c>
    </row>
    <row r="765" spans="1:22" ht="15" hidden="1" customHeight="1">
      <c r="A765">
        <v>96</v>
      </c>
      <c r="B765" t="s">
        <v>77</v>
      </c>
      <c r="C765" t="s">
        <v>47</v>
      </c>
      <c r="D765">
        <v>1</v>
      </c>
      <c r="E765" s="19" t="s">
        <v>56</v>
      </c>
      <c r="F765" s="19" t="s">
        <v>52</v>
      </c>
      <c r="G765">
        <v>2.2999999999999998</v>
      </c>
      <c r="H765">
        <v>4.8</v>
      </c>
      <c r="I765">
        <v>11</v>
      </c>
      <c r="J765">
        <v>0</v>
      </c>
      <c r="K765">
        <v>7</v>
      </c>
      <c r="L765">
        <v>2</v>
      </c>
      <c r="M765" s="17" t="s">
        <v>78</v>
      </c>
      <c r="N765" t="s">
        <v>78</v>
      </c>
      <c r="O765" s="17">
        <v>42436</v>
      </c>
      <c r="Q765">
        <f t="shared" si="8"/>
        <v>41.619819474757577</v>
      </c>
    </row>
    <row r="766" spans="1:22" ht="15" hidden="1" customHeight="1">
      <c r="A766">
        <v>96</v>
      </c>
      <c r="B766" t="s">
        <v>77</v>
      </c>
      <c r="C766" t="s">
        <v>47</v>
      </c>
      <c r="D766">
        <v>1</v>
      </c>
      <c r="E766" s="19" t="s">
        <v>56</v>
      </c>
      <c r="F766" s="19" t="s">
        <v>52</v>
      </c>
      <c r="G766">
        <v>4.3</v>
      </c>
      <c r="H766">
        <v>4.2</v>
      </c>
      <c r="I766">
        <v>14</v>
      </c>
      <c r="J766">
        <v>0</v>
      </c>
      <c r="K766">
        <v>10</v>
      </c>
      <c r="L766">
        <v>2</v>
      </c>
      <c r="M766" s="17" t="s">
        <v>78</v>
      </c>
      <c r="N766" t="s">
        <v>78</v>
      </c>
      <c r="O766" s="17">
        <v>42450</v>
      </c>
      <c r="Q766">
        <f t="shared" si="8"/>
        <v>59.574021490023249</v>
      </c>
    </row>
    <row r="767" spans="1:22" ht="15" hidden="1" customHeight="1">
      <c r="A767">
        <v>96</v>
      </c>
      <c r="B767" t="s">
        <v>77</v>
      </c>
      <c r="C767" t="s">
        <v>47</v>
      </c>
      <c r="D767">
        <v>1</v>
      </c>
      <c r="E767" s="19" t="s">
        <v>56</v>
      </c>
      <c r="F767" s="19" t="s">
        <v>52</v>
      </c>
      <c r="G767">
        <v>4.0999999999999996</v>
      </c>
      <c r="H767">
        <v>5.3</v>
      </c>
      <c r="I767">
        <v>12</v>
      </c>
      <c r="J767">
        <v>0</v>
      </c>
      <c r="K767">
        <v>18</v>
      </c>
      <c r="L767">
        <v>2</v>
      </c>
      <c r="M767" s="17" t="s">
        <v>78</v>
      </c>
      <c r="N767" t="s">
        <v>78</v>
      </c>
      <c r="O767" s="17">
        <v>42464</v>
      </c>
      <c r="Q767">
        <f t="shared" si="8"/>
        <v>90.453521080320712</v>
      </c>
    </row>
    <row r="768" spans="1:22" ht="15" hidden="1" customHeight="1">
      <c r="A768">
        <v>96</v>
      </c>
      <c r="B768" t="s">
        <v>77</v>
      </c>
      <c r="C768" t="s">
        <v>47</v>
      </c>
      <c r="D768">
        <v>1</v>
      </c>
      <c r="E768" s="19" t="s">
        <v>56</v>
      </c>
      <c r="F768" s="19" t="s">
        <v>52</v>
      </c>
      <c r="G768">
        <v>3.8</v>
      </c>
      <c r="H768">
        <v>6.4</v>
      </c>
      <c r="I768">
        <v>17</v>
      </c>
      <c r="J768">
        <v>0</v>
      </c>
      <c r="K768">
        <v>5</v>
      </c>
      <c r="L768">
        <v>2</v>
      </c>
      <c r="M768" s="17" t="s">
        <v>78</v>
      </c>
      <c r="N768" t="s">
        <v>78</v>
      </c>
      <c r="O768" s="17">
        <v>42480</v>
      </c>
      <c r="Q768">
        <f t="shared" si="8"/>
        <v>122.24565333648604</v>
      </c>
    </row>
    <row r="769" spans="1:22" ht="15" hidden="1" customHeight="1">
      <c r="A769">
        <v>96</v>
      </c>
      <c r="B769" t="s">
        <v>77</v>
      </c>
      <c r="C769" t="s">
        <v>47</v>
      </c>
      <c r="D769">
        <v>1</v>
      </c>
      <c r="E769" s="19" t="s">
        <v>56</v>
      </c>
      <c r="F769" s="19" t="s">
        <v>52</v>
      </c>
      <c r="G769" t="s">
        <v>56</v>
      </c>
      <c r="H769" t="s">
        <v>56</v>
      </c>
      <c r="I769" t="s">
        <v>56</v>
      </c>
      <c r="J769" t="s">
        <v>56</v>
      </c>
      <c r="K769">
        <v>15</v>
      </c>
      <c r="L769">
        <v>2</v>
      </c>
      <c r="M769" s="17" t="s">
        <v>78</v>
      </c>
      <c r="N769" t="s">
        <v>82</v>
      </c>
      <c r="O769" s="17">
        <v>42495</v>
      </c>
      <c r="P769" t="s">
        <v>139</v>
      </c>
      <c r="Q769" t="e">
        <f t="shared" si="8"/>
        <v>#VALUE!</v>
      </c>
    </row>
    <row r="770" spans="1:22" ht="15" hidden="1" customHeight="1">
      <c r="A770">
        <v>97</v>
      </c>
      <c r="B770" t="s">
        <v>77</v>
      </c>
      <c r="C770" t="s">
        <v>47</v>
      </c>
      <c r="D770">
        <v>1</v>
      </c>
      <c r="E770" s="19" t="s">
        <v>56</v>
      </c>
      <c r="F770" t="s">
        <v>53</v>
      </c>
      <c r="G770">
        <v>1.5</v>
      </c>
      <c r="H770">
        <v>2</v>
      </c>
      <c r="I770">
        <v>2</v>
      </c>
      <c r="J770">
        <v>0</v>
      </c>
      <c r="K770">
        <v>3</v>
      </c>
      <c r="L770">
        <v>2</v>
      </c>
      <c r="M770" s="17" t="s">
        <v>82</v>
      </c>
      <c r="N770" t="s">
        <v>78</v>
      </c>
      <c r="O770" s="17">
        <v>42382</v>
      </c>
      <c r="Q770">
        <f t="shared" si="8"/>
        <v>4.7123889803846897</v>
      </c>
      <c r="R770">
        <f>(Q777-Q770)/(O777-O770)</f>
        <v>26.873696471893393</v>
      </c>
      <c r="S770">
        <f>(I777-I770)/(O777-O770)</f>
        <v>0.76530612244897955</v>
      </c>
      <c r="T770">
        <f>MAX(K770:K776)</f>
        <v>18</v>
      </c>
      <c r="U770">
        <f>AVERAGE(K770:K776)</f>
        <v>6.7142857142857144</v>
      </c>
      <c r="V770">
        <f>MAX(I770:I776)</f>
        <v>78</v>
      </c>
    </row>
    <row r="771" spans="1:22" ht="15" hidden="1" customHeight="1">
      <c r="A771">
        <v>97</v>
      </c>
      <c r="B771" t="s">
        <v>77</v>
      </c>
      <c r="C771" t="s">
        <v>47</v>
      </c>
      <c r="D771">
        <v>1</v>
      </c>
      <c r="E771" s="19" t="s">
        <v>56</v>
      </c>
      <c r="F771" s="19" t="s">
        <v>53</v>
      </c>
      <c r="G771">
        <v>2</v>
      </c>
      <c r="H771">
        <v>3.5</v>
      </c>
      <c r="I771">
        <v>4</v>
      </c>
      <c r="J771">
        <v>0</v>
      </c>
      <c r="K771">
        <v>3</v>
      </c>
      <c r="L771">
        <v>2</v>
      </c>
      <c r="M771" s="17" t="s">
        <v>78</v>
      </c>
      <c r="N771" t="s">
        <v>78</v>
      </c>
      <c r="O771" s="17">
        <v>42394</v>
      </c>
      <c r="Q771">
        <f t="shared" si="8"/>
        <v>19.242255003237482</v>
      </c>
    </row>
    <row r="772" spans="1:22" ht="15" hidden="1" customHeight="1">
      <c r="A772">
        <v>97</v>
      </c>
      <c r="B772" t="s">
        <v>77</v>
      </c>
      <c r="C772" t="s">
        <v>47</v>
      </c>
      <c r="D772">
        <v>1</v>
      </c>
      <c r="E772" s="19" t="s">
        <v>56</v>
      </c>
      <c r="F772" s="19" t="s">
        <v>53</v>
      </c>
      <c r="G772">
        <v>3</v>
      </c>
      <c r="H772">
        <v>4.5</v>
      </c>
      <c r="I772">
        <v>6</v>
      </c>
      <c r="J772">
        <v>0</v>
      </c>
      <c r="K772">
        <v>3</v>
      </c>
      <c r="L772">
        <v>2</v>
      </c>
      <c r="M772" s="17" t="s">
        <v>78</v>
      </c>
      <c r="N772" t="s">
        <v>78</v>
      </c>
      <c r="O772" s="17">
        <v>42408</v>
      </c>
      <c r="Q772">
        <f t="shared" si="8"/>
        <v>47.712938426394985</v>
      </c>
    </row>
    <row r="773" spans="1:22" ht="15" hidden="1" customHeight="1">
      <c r="A773">
        <v>97</v>
      </c>
      <c r="B773" t="s">
        <v>77</v>
      </c>
      <c r="C773" t="s">
        <v>47</v>
      </c>
      <c r="D773">
        <v>1</v>
      </c>
      <c r="E773" s="19" t="s">
        <v>56</v>
      </c>
      <c r="F773" s="19" t="s">
        <v>53</v>
      </c>
      <c r="G773">
        <v>3</v>
      </c>
      <c r="H773">
        <v>7.3</v>
      </c>
      <c r="I773">
        <v>12</v>
      </c>
      <c r="J773">
        <v>0</v>
      </c>
      <c r="K773">
        <v>3</v>
      </c>
      <c r="L773">
        <v>2</v>
      </c>
      <c r="M773" s="17" t="s">
        <v>78</v>
      </c>
      <c r="N773" t="s">
        <v>78</v>
      </c>
      <c r="O773" s="17">
        <v>42422</v>
      </c>
      <c r="Q773">
        <f t="shared" si="8"/>
        <v>125.56160438235005</v>
      </c>
    </row>
    <row r="774" spans="1:22" ht="15" hidden="1" customHeight="1">
      <c r="A774">
        <v>97</v>
      </c>
      <c r="B774" t="s">
        <v>77</v>
      </c>
      <c r="C774" t="s">
        <v>47</v>
      </c>
      <c r="D774">
        <v>1</v>
      </c>
      <c r="E774" s="19" t="s">
        <v>56</v>
      </c>
      <c r="F774" s="19" t="s">
        <v>53</v>
      </c>
      <c r="G774">
        <v>3.2</v>
      </c>
      <c r="H774">
        <v>8</v>
      </c>
      <c r="I774">
        <v>16</v>
      </c>
      <c r="J774">
        <v>0</v>
      </c>
      <c r="K774">
        <v>7</v>
      </c>
      <c r="L774">
        <v>2</v>
      </c>
      <c r="M774" s="17" t="s">
        <v>78</v>
      </c>
      <c r="N774" t="s">
        <v>78</v>
      </c>
      <c r="O774" s="17">
        <v>42436</v>
      </c>
      <c r="Q774">
        <f t="shared" si="8"/>
        <v>160.84954386379741</v>
      </c>
    </row>
    <row r="775" spans="1:22" ht="15" hidden="1" customHeight="1">
      <c r="A775">
        <v>97</v>
      </c>
      <c r="B775" t="s">
        <v>77</v>
      </c>
      <c r="C775" t="s">
        <v>47</v>
      </c>
      <c r="D775">
        <v>1</v>
      </c>
      <c r="E775" s="19" t="s">
        <v>56</v>
      </c>
      <c r="F775" s="19" t="s">
        <v>53</v>
      </c>
      <c r="G775">
        <v>7.5</v>
      </c>
      <c r="H775">
        <v>16.5</v>
      </c>
      <c r="I775">
        <v>52</v>
      </c>
      <c r="J775">
        <v>0</v>
      </c>
      <c r="K775">
        <v>10</v>
      </c>
      <c r="L775">
        <v>2</v>
      </c>
      <c r="M775" s="17" t="s">
        <v>78</v>
      </c>
      <c r="N775" t="s">
        <v>78</v>
      </c>
      <c r="O775" s="17">
        <v>42450</v>
      </c>
      <c r="Q775">
        <f t="shared" si="8"/>
        <v>1603.6848748871646</v>
      </c>
    </row>
    <row r="776" spans="1:22" ht="15" hidden="1" customHeight="1">
      <c r="A776">
        <v>97</v>
      </c>
      <c r="B776" t="s">
        <v>77</v>
      </c>
      <c r="C776" t="s">
        <v>47</v>
      </c>
      <c r="D776">
        <v>1</v>
      </c>
      <c r="E776" s="19" t="s">
        <v>56</v>
      </c>
      <c r="F776" s="19" t="s">
        <v>53</v>
      </c>
      <c r="G776">
        <v>6</v>
      </c>
      <c r="H776">
        <v>21.4</v>
      </c>
      <c r="I776">
        <v>78</v>
      </c>
      <c r="J776">
        <v>0</v>
      </c>
      <c r="K776">
        <v>18</v>
      </c>
      <c r="L776">
        <v>2</v>
      </c>
      <c r="M776" s="17" t="s">
        <v>78</v>
      </c>
      <c r="N776" t="s">
        <v>78</v>
      </c>
      <c r="O776" s="17">
        <v>42464</v>
      </c>
      <c r="Q776">
        <f t="shared" si="8"/>
        <v>2158.0856574569721</v>
      </c>
    </row>
    <row r="777" spans="1:22" ht="15" hidden="1" customHeight="1">
      <c r="A777">
        <v>97</v>
      </c>
      <c r="B777" t="s">
        <v>77</v>
      </c>
      <c r="C777" t="s">
        <v>47</v>
      </c>
      <c r="D777">
        <v>1</v>
      </c>
      <c r="E777" s="19" t="s">
        <v>56</v>
      </c>
      <c r="F777" s="19" t="s">
        <v>53</v>
      </c>
      <c r="G777">
        <v>7.2</v>
      </c>
      <c r="H777">
        <v>21.6</v>
      </c>
      <c r="I777">
        <v>77</v>
      </c>
      <c r="J777">
        <v>3</v>
      </c>
      <c r="K777">
        <v>5</v>
      </c>
      <c r="L777">
        <v>2</v>
      </c>
      <c r="M777" s="17" t="s">
        <v>78</v>
      </c>
      <c r="N777" t="s">
        <v>78</v>
      </c>
      <c r="O777" s="17">
        <v>42480</v>
      </c>
      <c r="Q777">
        <f t="shared" si="8"/>
        <v>2638.3346432259373</v>
      </c>
    </row>
    <row r="778" spans="1:22" ht="15" hidden="1" customHeight="1">
      <c r="A778">
        <v>97</v>
      </c>
      <c r="B778" t="s">
        <v>77</v>
      </c>
      <c r="C778" t="s">
        <v>47</v>
      </c>
      <c r="D778">
        <v>1</v>
      </c>
      <c r="E778" s="19" t="s">
        <v>56</v>
      </c>
      <c r="F778" s="19" t="s">
        <v>53</v>
      </c>
      <c r="G778" t="s">
        <v>56</v>
      </c>
      <c r="H778" t="s">
        <v>56</v>
      </c>
      <c r="I778" t="s">
        <v>56</v>
      </c>
      <c r="J778" t="s">
        <v>56</v>
      </c>
      <c r="K778">
        <v>15</v>
      </c>
      <c r="L778">
        <v>2</v>
      </c>
      <c r="M778" s="17" t="s">
        <v>78</v>
      </c>
      <c r="N778" t="s">
        <v>82</v>
      </c>
      <c r="O778" s="17">
        <v>42495</v>
      </c>
      <c r="P778" t="s">
        <v>139</v>
      </c>
      <c r="Q778" t="e">
        <f t="shared" si="8"/>
        <v>#VALUE!</v>
      </c>
    </row>
    <row r="779" spans="1:22" ht="15" hidden="1" customHeight="1">
      <c r="A779">
        <v>98</v>
      </c>
      <c r="B779" t="s">
        <v>76</v>
      </c>
      <c r="C779" t="s">
        <v>46</v>
      </c>
      <c r="D779">
        <v>3</v>
      </c>
      <c r="E779" t="s">
        <v>52</v>
      </c>
      <c r="F779" t="s">
        <v>53</v>
      </c>
      <c r="G779">
        <v>3.5</v>
      </c>
      <c r="H779">
        <v>4.5</v>
      </c>
      <c r="I779">
        <v>5</v>
      </c>
      <c r="J779">
        <v>0</v>
      </c>
      <c r="K779">
        <v>8</v>
      </c>
      <c r="L779">
        <v>2</v>
      </c>
      <c r="M779" s="17" t="s">
        <v>82</v>
      </c>
      <c r="N779" t="s">
        <v>78</v>
      </c>
      <c r="O779" s="17">
        <v>42382</v>
      </c>
      <c r="Q779">
        <f t="shared" si="8"/>
        <v>55.665094830794146</v>
      </c>
      <c r="R779">
        <f>(Q785-Q779)/(O785-O779)</f>
        <v>122.96037524320408</v>
      </c>
      <c r="S779">
        <f>(I785-I779)/(O785-O779)</f>
        <v>1.5121951219512195</v>
      </c>
      <c r="T779">
        <f>MAX(K779:K786)</f>
        <v>40</v>
      </c>
      <c r="U779">
        <f>AVERAGE(K779:K786)</f>
        <v>27.125</v>
      </c>
      <c r="V779">
        <f>MAX(I779:I786)</f>
        <v>129</v>
      </c>
    </row>
    <row r="780" spans="1:22" ht="15" hidden="1" customHeight="1">
      <c r="A780">
        <v>98</v>
      </c>
      <c r="B780" t="s">
        <v>76</v>
      </c>
      <c r="C780" t="s">
        <v>46</v>
      </c>
      <c r="D780">
        <v>3</v>
      </c>
      <c r="E780" s="19" t="s">
        <v>52</v>
      </c>
      <c r="F780" t="s">
        <v>53</v>
      </c>
      <c r="G780">
        <v>4.5</v>
      </c>
      <c r="H780">
        <v>6.5</v>
      </c>
      <c r="I780">
        <v>6</v>
      </c>
      <c r="J780">
        <v>0</v>
      </c>
      <c r="K780">
        <v>15</v>
      </c>
      <c r="L780">
        <v>2</v>
      </c>
      <c r="M780" s="17" t="s">
        <v>78</v>
      </c>
      <c r="N780" t="s">
        <v>78</v>
      </c>
      <c r="O780" s="17">
        <v>42394</v>
      </c>
      <c r="Q780">
        <f t="shared" si="8"/>
        <v>149.32382581593984</v>
      </c>
    </row>
    <row r="781" spans="1:22" ht="15" customHeight="1">
      <c r="A781">
        <v>98</v>
      </c>
      <c r="B781" t="s">
        <v>76</v>
      </c>
      <c r="C781" t="s">
        <v>46</v>
      </c>
      <c r="D781">
        <v>3</v>
      </c>
      <c r="E781" s="19" t="s">
        <v>52</v>
      </c>
      <c r="F781" s="19" t="s">
        <v>53</v>
      </c>
      <c r="G781">
        <v>4.5</v>
      </c>
      <c r="H781">
        <v>8</v>
      </c>
      <c r="I781">
        <v>11</v>
      </c>
      <c r="J781">
        <v>0</v>
      </c>
      <c r="K781">
        <v>40</v>
      </c>
      <c r="L781">
        <v>1</v>
      </c>
      <c r="M781" s="17" t="s">
        <v>78</v>
      </c>
      <c r="N781" t="s">
        <v>78</v>
      </c>
      <c r="O781" s="17">
        <v>42408</v>
      </c>
      <c r="Q781">
        <f t="shared" si="8"/>
        <v>226.1946710584651</v>
      </c>
    </row>
    <row r="782" spans="1:22" ht="15" hidden="1" customHeight="1">
      <c r="A782">
        <v>98</v>
      </c>
      <c r="B782" t="s">
        <v>76</v>
      </c>
      <c r="C782" t="s">
        <v>46</v>
      </c>
      <c r="D782">
        <v>3</v>
      </c>
      <c r="E782" s="19" t="s">
        <v>52</v>
      </c>
      <c r="F782" s="19" t="s">
        <v>53</v>
      </c>
      <c r="G782">
        <v>5</v>
      </c>
      <c r="H782">
        <v>8</v>
      </c>
      <c r="I782">
        <v>19</v>
      </c>
      <c r="J782">
        <v>0</v>
      </c>
      <c r="K782">
        <v>40</v>
      </c>
      <c r="L782">
        <v>2</v>
      </c>
      <c r="M782" s="17" t="s">
        <v>78</v>
      </c>
      <c r="N782" t="s">
        <v>78</v>
      </c>
      <c r="O782" s="17">
        <v>42422</v>
      </c>
      <c r="Q782">
        <f t="shared" si="8"/>
        <v>251.32741228718345</v>
      </c>
    </row>
    <row r="783" spans="1:22" ht="15" hidden="1" customHeight="1">
      <c r="A783">
        <v>98</v>
      </c>
      <c r="B783" t="s">
        <v>76</v>
      </c>
      <c r="C783" t="s">
        <v>46</v>
      </c>
      <c r="D783">
        <v>3</v>
      </c>
      <c r="E783" s="19" t="s">
        <v>52</v>
      </c>
      <c r="F783" s="19" t="s">
        <v>53</v>
      </c>
      <c r="G783">
        <v>7.3</v>
      </c>
      <c r="H783">
        <v>13.5</v>
      </c>
      <c r="I783">
        <v>46</v>
      </c>
      <c r="J783">
        <v>0</v>
      </c>
      <c r="K783">
        <v>38</v>
      </c>
      <c r="L783">
        <v>2</v>
      </c>
      <c r="M783" s="17" t="s">
        <v>78</v>
      </c>
      <c r="N783" t="s">
        <v>78</v>
      </c>
      <c r="O783" s="17">
        <v>42436</v>
      </c>
      <c r="Q783">
        <f t="shared" si="8"/>
        <v>1044.9133515380502</v>
      </c>
    </row>
    <row r="784" spans="1:22" ht="15" hidden="1" customHeight="1">
      <c r="A784">
        <v>98</v>
      </c>
      <c r="B784" t="s">
        <v>76</v>
      </c>
      <c r="C784" t="s">
        <v>46</v>
      </c>
      <c r="D784">
        <v>3</v>
      </c>
      <c r="E784" s="19" t="s">
        <v>52</v>
      </c>
      <c r="F784" s="19" t="s">
        <v>53</v>
      </c>
      <c r="G784">
        <v>7.4</v>
      </c>
      <c r="H784">
        <v>4.5</v>
      </c>
      <c r="I784">
        <v>15</v>
      </c>
      <c r="J784">
        <v>1</v>
      </c>
      <c r="K784">
        <v>20</v>
      </c>
      <c r="L784">
        <v>2</v>
      </c>
      <c r="M784" s="17" t="s">
        <v>78</v>
      </c>
      <c r="N784" t="s">
        <v>78</v>
      </c>
      <c r="O784" s="17">
        <v>42450</v>
      </c>
      <c r="Q784">
        <f t="shared" si="8"/>
        <v>117.69191478510761</v>
      </c>
    </row>
    <row r="785" spans="1:22" ht="15" hidden="1" customHeight="1">
      <c r="A785">
        <v>98</v>
      </c>
      <c r="B785" t="s">
        <v>76</v>
      </c>
      <c r="C785" t="s">
        <v>46</v>
      </c>
      <c r="D785">
        <v>3</v>
      </c>
      <c r="E785" s="19" t="s">
        <v>52</v>
      </c>
      <c r="F785" t="s">
        <v>53</v>
      </c>
      <c r="G785">
        <v>8.8000000000000007</v>
      </c>
      <c r="H785">
        <v>38.299999999999997</v>
      </c>
      <c r="I785">
        <v>129</v>
      </c>
      <c r="J785">
        <v>0</v>
      </c>
      <c r="K785">
        <v>25</v>
      </c>
      <c r="L785">
        <v>2</v>
      </c>
      <c r="M785" s="17" t="s">
        <v>78</v>
      </c>
      <c r="N785" t="s">
        <v>78</v>
      </c>
      <c r="O785" s="17">
        <v>42464</v>
      </c>
      <c r="Q785">
        <f t="shared" si="8"/>
        <v>10138.415864773529</v>
      </c>
    </row>
    <row r="786" spans="1:22" ht="15" hidden="1" customHeight="1">
      <c r="A786">
        <v>98</v>
      </c>
      <c r="B786" t="s">
        <v>76</v>
      </c>
      <c r="C786" t="s">
        <v>46</v>
      </c>
      <c r="D786">
        <v>3</v>
      </c>
      <c r="E786" s="19" t="s">
        <v>52</v>
      </c>
      <c r="F786" s="19" t="s">
        <v>53</v>
      </c>
      <c r="G786" t="s">
        <v>56</v>
      </c>
      <c r="H786" t="s">
        <v>56</v>
      </c>
      <c r="I786" t="s">
        <v>56</v>
      </c>
      <c r="J786" t="s">
        <v>56</v>
      </c>
      <c r="K786">
        <v>31</v>
      </c>
      <c r="L786">
        <v>2</v>
      </c>
      <c r="M786" s="17" t="s">
        <v>78</v>
      </c>
      <c r="N786" t="s">
        <v>82</v>
      </c>
      <c r="O786" s="17">
        <v>42480</v>
      </c>
      <c r="P786" t="s">
        <v>115</v>
      </c>
      <c r="Q786" t="e">
        <f t="shared" si="8"/>
        <v>#VALUE!</v>
      </c>
    </row>
    <row r="787" spans="1:22" ht="15" hidden="1" customHeight="1">
      <c r="A787">
        <v>99</v>
      </c>
      <c r="B787" t="s">
        <v>76</v>
      </c>
      <c r="C787" t="s">
        <v>46</v>
      </c>
      <c r="D787">
        <v>3</v>
      </c>
      <c r="E787" t="s">
        <v>52</v>
      </c>
      <c r="F787" t="s">
        <v>53</v>
      </c>
      <c r="G787">
        <v>0.5</v>
      </c>
      <c r="H787">
        <v>1</v>
      </c>
      <c r="I787">
        <v>2</v>
      </c>
      <c r="J787">
        <v>3</v>
      </c>
      <c r="K787">
        <v>8</v>
      </c>
      <c r="L787">
        <v>2</v>
      </c>
      <c r="M787" s="17" t="s">
        <v>82</v>
      </c>
      <c r="N787" t="s">
        <v>78</v>
      </c>
      <c r="O787" s="17">
        <v>42382</v>
      </c>
      <c r="Q787">
        <f t="shared" si="8"/>
        <v>0.39269908169872414</v>
      </c>
      <c r="R787">
        <f>(Q789-Q787)/(O789-O787)</f>
        <v>0.16614191918022941</v>
      </c>
      <c r="S787">
        <f>(I789-I787)/(O789-O787)</f>
        <v>3.8461538461538464E-2</v>
      </c>
      <c r="T787">
        <f>MAX(K787:K790)</f>
        <v>40</v>
      </c>
      <c r="U787">
        <f>AVERAGE(K787:K790)</f>
        <v>25.75</v>
      </c>
      <c r="V787">
        <f>MAX(I787:I790)</f>
        <v>3</v>
      </c>
    </row>
    <row r="788" spans="1:22" ht="15" hidden="1" customHeight="1">
      <c r="A788">
        <v>99</v>
      </c>
      <c r="B788" t="s">
        <v>76</v>
      </c>
      <c r="C788" t="s">
        <v>46</v>
      </c>
      <c r="D788">
        <v>3</v>
      </c>
      <c r="E788" s="19" t="s">
        <v>52</v>
      </c>
      <c r="F788" t="s">
        <v>53</v>
      </c>
      <c r="G788">
        <v>2.5</v>
      </c>
      <c r="H788">
        <v>1</v>
      </c>
      <c r="I788">
        <v>3</v>
      </c>
      <c r="J788">
        <v>1</v>
      </c>
      <c r="K788">
        <v>15</v>
      </c>
      <c r="L788">
        <v>2</v>
      </c>
      <c r="M788" s="17" t="s">
        <v>78</v>
      </c>
      <c r="N788" t="s">
        <v>78</v>
      </c>
      <c r="O788" s="17">
        <v>42394</v>
      </c>
      <c r="Q788">
        <f t="shared" si="8"/>
        <v>1.9634954084936207</v>
      </c>
    </row>
    <row r="789" spans="1:22" ht="15" customHeight="1">
      <c r="A789">
        <v>99</v>
      </c>
      <c r="B789" t="s">
        <v>76</v>
      </c>
      <c r="C789" t="s">
        <v>46</v>
      </c>
      <c r="D789">
        <v>3</v>
      </c>
      <c r="E789" s="19" t="s">
        <v>52</v>
      </c>
      <c r="F789" s="19" t="s">
        <v>53</v>
      </c>
      <c r="G789">
        <v>1.5</v>
      </c>
      <c r="H789">
        <v>2</v>
      </c>
      <c r="I789">
        <v>3</v>
      </c>
      <c r="J789">
        <v>2</v>
      </c>
      <c r="K789">
        <v>40</v>
      </c>
      <c r="L789">
        <v>1</v>
      </c>
      <c r="M789" s="17" t="s">
        <v>78</v>
      </c>
      <c r="N789" t="s">
        <v>78</v>
      </c>
      <c r="O789" s="17">
        <v>42408</v>
      </c>
      <c r="Q789">
        <f t="shared" si="8"/>
        <v>4.7123889803846897</v>
      </c>
    </row>
    <row r="790" spans="1:22" ht="15" hidden="1" customHeight="1">
      <c r="A790">
        <v>99</v>
      </c>
      <c r="B790" t="s">
        <v>76</v>
      </c>
      <c r="C790" t="s">
        <v>46</v>
      </c>
      <c r="D790">
        <v>3</v>
      </c>
      <c r="E790" s="19" t="s">
        <v>52</v>
      </c>
      <c r="F790" s="19" t="s">
        <v>53</v>
      </c>
      <c r="G790" t="s">
        <v>56</v>
      </c>
      <c r="H790" t="s">
        <v>56</v>
      </c>
      <c r="I790" t="s">
        <v>56</v>
      </c>
      <c r="J790" t="s">
        <v>56</v>
      </c>
      <c r="K790">
        <v>40</v>
      </c>
      <c r="L790">
        <v>2</v>
      </c>
      <c r="M790" s="17" t="s">
        <v>78</v>
      </c>
      <c r="N790" t="s">
        <v>82</v>
      </c>
      <c r="O790" s="17">
        <v>42422</v>
      </c>
      <c r="P790" t="s">
        <v>116</v>
      </c>
      <c r="Q790" t="e">
        <f t="shared" si="8"/>
        <v>#VALUE!</v>
      </c>
    </row>
    <row r="791" spans="1:22" ht="15" hidden="1" customHeight="1">
      <c r="A791">
        <v>100</v>
      </c>
      <c r="B791" t="s">
        <v>76</v>
      </c>
      <c r="C791" t="s">
        <v>47</v>
      </c>
      <c r="D791">
        <v>3</v>
      </c>
      <c r="E791" t="s">
        <v>52</v>
      </c>
      <c r="F791" t="s">
        <v>52</v>
      </c>
      <c r="G791">
        <v>1</v>
      </c>
      <c r="H791">
        <v>1</v>
      </c>
      <c r="I791">
        <v>1</v>
      </c>
      <c r="J791">
        <v>0</v>
      </c>
      <c r="K791">
        <v>5</v>
      </c>
      <c r="L791">
        <v>2</v>
      </c>
      <c r="M791" s="17" t="s">
        <v>82</v>
      </c>
      <c r="N791" t="s">
        <v>78</v>
      </c>
      <c r="O791" s="17">
        <v>42382</v>
      </c>
      <c r="Q791">
        <f t="shared" si="8"/>
        <v>0.78539816339744828</v>
      </c>
      <c r="R791">
        <f>(Q793-Q791)/(O793-O791)</f>
        <v>0.1397102502197384</v>
      </c>
      <c r="S791">
        <f>(I793-I791)/(O793-O791)</f>
        <v>0.11538461538461539</v>
      </c>
      <c r="T791">
        <f>MAX(K791:K794)</f>
        <v>17</v>
      </c>
      <c r="U791">
        <f>AVERAGE(K791:K794)</f>
        <v>10.25</v>
      </c>
      <c r="V791">
        <f>MAX(I791:I794)</f>
        <v>4</v>
      </c>
    </row>
    <row r="792" spans="1:22" ht="15" hidden="1" customHeight="1">
      <c r="A792">
        <v>100</v>
      </c>
      <c r="B792" t="s">
        <v>76</v>
      </c>
      <c r="C792" t="s">
        <v>47</v>
      </c>
      <c r="D792">
        <v>3</v>
      </c>
      <c r="E792" s="19" t="s">
        <v>52</v>
      </c>
      <c r="F792" t="s">
        <v>52</v>
      </c>
      <c r="G792">
        <v>2.5</v>
      </c>
      <c r="H792">
        <v>2</v>
      </c>
      <c r="I792">
        <v>3</v>
      </c>
      <c r="J792">
        <v>0</v>
      </c>
      <c r="K792">
        <v>4</v>
      </c>
      <c r="L792">
        <v>2</v>
      </c>
      <c r="M792" s="17" t="s">
        <v>78</v>
      </c>
      <c r="N792" t="s">
        <v>78</v>
      </c>
      <c r="O792" s="17">
        <v>42394</v>
      </c>
      <c r="Q792">
        <f t="shared" si="8"/>
        <v>7.8539816339744828</v>
      </c>
    </row>
    <row r="793" spans="1:22" ht="15" customHeight="1">
      <c r="A793">
        <v>100</v>
      </c>
      <c r="B793" t="s">
        <v>76</v>
      </c>
      <c r="C793" t="s">
        <v>47</v>
      </c>
      <c r="D793">
        <v>3</v>
      </c>
      <c r="E793" s="19" t="s">
        <v>52</v>
      </c>
      <c r="F793" s="19" t="s">
        <v>52</v>
      </c>
      <c r="G793">
        <v>2.5</v>
      </c>
      <c r="H793">
        <v>1.5</v>
      </c>
      <c r="I793">
        <v>4</v>
      </c>
      <c r="J793">
        <v>0</v>
      </c>
      <c r="K793">
        <v>15</v>
      </c>
      <c r="L793">
        <v>1</v>
      </c>
      <c r="M793" s="17" t="s">
        <v>78</v>
      </c>
      <c r="N793" t="s">
        <v>78</v>
      </c>
      <c r="O793" s="17">
        <v>42408</v>
      </c>
      <c r="Q793">
        <f t="shared" si="8"/>
        <v>4.4178646691106467</v>
      </c>
    </row>
    <row r="794" spans="1:22" ht="15" hidden="1" customHeight="1">
      <c r="A794">
        <v>100</v>
      </c>
      <c r="B794" t="s">
        <v>76</v>
      </c>
      <c r="C794" t="s">
        <v>47</v>
      </c>
      <c r="D794">
        <v>3</v>
      </c>
      <c r="E794" s="19" t="s">
        <v>52</v>
      </c>
      <c r="F794" s="19" t="s">
        <v>52</v>
      </c>
      <c r="G794" t="s">
        <v>56</v>
      </c>
      <c r="H794" t="s">
        <v>56</v>
      </c>
      <c r="I794" t="s">
        <v>56</v>
      </c>
      <c r="J794" t="s">
        <v>56</v>
      </c>
      <c r="K794">
        <v>17</v>
      </c>
      <c r="L794">
        <v>2</v>
      </c>
      <c r="M794" s="17" t="s">
        <v>78</v>
      </c>
      <c r="N794" t="s">
        <v>82</v>
      </c>
      <c r="O794" s="17">
        <v>42422</v>
      </c>
      <c r="P794" t="s">
        <v>115</v>
      </c>
      <c r="Q794" t="e">
        <f t="shared" si="8"/>
        <v>#VALUE!</v>
      </c>
    </row>
    <row r="795" spans="1:22" ht="15" hidden="1" customHeight="1">
      <c r="A795">
        <v>101</v>
      </c>
      <c r="B795" t="s">
        <v>76</v>
      </c>
      <c r="C795" t="s">
        <v>46</v>
      </c>
      <c r="D795">
        <v>1</v>
      </c>
      <c r="E795" t="s">
        <v>52</v>
      </c>
      <c r="F795" t="s">
        <v>53</v>
      </c>
      <c r="G795">
        <v>2.5</v>
      </c>
      <c r="H795">
        <v>3</v>
      </c>
      <c r="I795">
        <v>6</v>
      </c>
      <c r="J795">
        <v>2</v>
      </c>
      <c r="K795">
        <v>25</v>
      </c>
      <c r="L795">
        <v>2</v>
      </c>
      <c r="M795" s="17" t="s">
        <v>82</v>
      </c>
      <c r="N795" t="s">
        <v>78</v>
      </c>
      <c r="O795" s="17">
        <v>42382</v>
      </c>
      <c r="Q795">
        <f t="shared" ref="Q795:Q857" si="9">G795*((H795/2)^2)*PI()</f>
        <v>17.671458676442587</v>
      </c>
      <c r="R795">
        <f>(Q796-Q795)/(O796-O795)</f>
        <v>0.29452431127404299</v>
      </c>
      <c r="S795">
        <f>(I796-I795)/(O796-O795)</f>
        <v>0</v>
      </c>
      <c r="T795">
        <f>MAX(K795:K797)</f>
        <v>65</v>
      </c>
      <c r="U795">
        <f>AVERAGE(K795:K797)</f>
        <v>41.666666666666664</v>
      </c>
      <c r="V795">
        <f>MAX(I795:I797)</f>
        <v>6</v>
      </c>
    </row>
    <row r="796" spans="1:22" ht="15" hidden="1" customHeight="1">
      <c r="A796">
        <v>101</v>
      </c>
      <c r="B796" t="s">
        <v>76</v>
      </c>
      <c r="C796" t="s">
        <v>46</v>
      </c>
      <c r="D796">
        <v>1</v>
      </c>
      <c r="E796" s="19" t="s">
        <v>52</v>
      </c>
      <c r="F796" t="s">
        <v>53</v>
      </c>
      <c r="G796">
        <v>3</v>
      </c>
      <c r="H796">
        <v>3</v>
      </c>
      <c r="I796">
        <v>6</v>
      </c>
      <c r="J796">
        <v>0</v>
      </c>
      <c r="K796">
        <v>35</v>
      </c>
      <c r="L796">
        <v>2</v>
      </c>
      <c r="M796" s="17" t="s">
        <v>78</v>
      </c>
      <c r="N796" t="s">
        <v>78</v>
      </c>
      <c r="O796" s="17">
        <v>42394</v>
      </c>
      <c r="Q796">
        <f t="shared" si="9"/>
        <v>21.205750411731103</v>
      </c>
    </row>
    <row r="797" spans="1:22" ht="15" customHeight="1">
      <c r="A797">
        <v>101</v>
      </c>
      <c r="B797" t="s">
        <v>76</v>
      </c>
      <c r="C797" t="s">
        <v>46</v>
      </c>
      <c r="D797">
        <v>1</v>
      </c>
      <c r="E797" s="19" t="s">
        <v>52</v>
      </c>
      <c r="F797" s="19" t="s">
        <v>53</v>
      </c>
      <c r="G797" t="s">
        <v>56</v>
      </c>
      <c r="H797" t="s">
        <v>56</v>
      </c>
      <c r="I797" t="s">
        <v>56</v>
      </c>
      <c r="J797" t="s">
        <v>56</v>
      </c>
      <c r="K797">
        <v>65</v>
      </c>
      <c r="L797">
        <v>1</v>
      </c>
      <c r="M797" s="17" t="s">
        <v>78</v>
      </c>
      <c r="N797" t="s">
        <v>82</v>
      </c>
      <c r="O797" s="17">
        <v>42408</v>
      </c>
      <c r="P797" t="s">
        <v>115</v>
      </c>
      <c r="Q797" t="e">
        <f t="shared" si="9"/>
        <v>#VALUE!</v>
      </c>
    </row>
    <row r="798" spans="1:22" ht="15" hidden="1" customHeight="1">
      <c r="A798">
        <v>102</v>
      </c>
      <c r="B798" t="s">
        <v>76</v>
      </c>
      <c r="C798" t="s">
        <v>46</v>
      </c>
      <c r="D798">
        <v>1</v>
      </c>
      <c r="E798" t="s">
        <v>52</v>
      </c>
      <c r="F798" t="s">
        <v>53</v>
      </c>
      <c r="G798">
        <v>2</v>
      </c>
      <c r="H798">
        <v>3</v>
      </c>
      <c r="I798">
        <v>2</v>
      </c>
      <c r="J798">
        <v>0</v>
      </c>
      <c r="K798">
        <v>25</v>
      </c>
      <c r="L798">
        <v>2</v>
      </c>
      <c r="M798" s="17" t="s">
        <v>82</v>
      </c>
      <c r="N798" t="s">
        <v>78</v>
      </c>
      <c r="O798" s="17">
        <v>42382</v>
      </c>
      <c r="Q798">
        <f t="shared" si="9"/>
        <v>14.137166941154069</v>
      </c>
      <c r="R798">
        <f>(Q800-Q798)/(O800-O798)</f>
        <v>3.806160330310711</v>
      </c>
      <c r="S798">
        <f>(I800-I798)/(O800-O798)</f>
        <v>0.19230769230769232</v>
      </c>
      <c r="T798">
        <f>MAX(K798:K801)</f>
        <v>80</v>
      </c>
      <c r="U798">
        <f>AVERAGE(K798:K801)</f>
        <v>51.25</v>
      </c>
      <c r="V798">
        <f>MAX(I798:I801)</f>
        <v>7</v>
      </c>
    </row>
    <row r="799" spans="1:22" ht="15" hidden="1" customHeight="1">
      <c r="A799">
        <v>102</v>
      </c>
      <c r="B799" t="s">
        <v>76</v>
      </c>
      <c r="C799" t="s">
        <v>46</v>
      </c>
      <c r="D799">
        <v>1</v>
      </c>
      <c r="E799" s="19" t="s">
        <v>52</v>
      </c>
      <c r="F799" t="s">
        <v>53</v>
      </c>
      <c r="G799">
        <v>3</v>
      </c>
      <c r="H799">
        <v>4</v>
      </c>
      <c r="I799">
        <v>4</v>
      </c>
      <c r="J799">
        <v>0</v>
      </c>
      <c r="K799">
        <v>35</v>
      </c>
      <c r="L799">
        <v>2</v>
      </c>
      <c r="M799" s="17" t="s">
        <v>78</v>
      </c>
      <c r="N799" t="s">
        <v>78</v>
      </c>
      <c r="O799" s="17">
        <v>42394</v>
      </c>
      <c r="Q799">
        <f t="shared" si="9"/>
        <v>37.699111843077517</v>
      </c>
    </row>
    <row r="800" spans="1:22" ht="15" customHeight="1">
      <c r="A800">
        <v>102</v>
      </c>
      <c r="B800" t="s">
        <v>76</v>
      </c>
      <c r="C800" t="s">
        <v>46</v>
      </c>
      <c r="D800">
        <v>1</v>
      </c>
      <c r="E800" s="19" t="s">
        <v>52</v>
      </c>
      <c r="F800" s="19" t="s">
        <v>53</v>
      </c>
      <c r="G800">
        <v>4</v>
      </c>
      <c r="H800">
        <v>6</v>
      </c>
      <c r="I800">
        <v>7</v>
      </c>
      <c r="J800">
        <v>0</v>
      </c>
      <c r="K800">
        <v>65</v>
      </c>
      <c r="L800">
        <v>1</v>
      </c>
      <c r="M800" s="17" t="s">
        <v>78</v>
      </c>
      <c r="N800" t="s">
        <v>78</v>
      </c>
      <c r="O800" s="17">
        <v>42408</v>
      </c>
      <c r="Q800">
        <f t="shared" si="9"/>
        <v>113.09733552923255</v>
      </c>
    </row>
    <row r="801" spans="1:22" ht="15" hidden="1" customHeight="1">
      <c r="A801">
        <v>102</v>
      </c>
      <c r="B801" t="s">
        <v>76</v>
      </c>
      <c r="C801" t="s">
        <v>46</v>
      </c>
      <c r="D801">
        <v>1</v>
      </c>
      <c r="E801" s="19" t="s">
        <v>52</v>
      </c>
      <c r="F801" s="19" t="s">
        <v>53</v>
      </c>
      <c r="G801" t="s">
        <v>56</v>
      </c>
      <c r="H801" t="s">
        <v>56</v>
      </c>
      <c r="I801" t="s">
        <v>56</v>
      </c>
      <c r="J801" t="s">
        <v>56</v>
      </c>
      <c r="K801">
        <v>80</v>
      </c>
      <c r="L801">
        <v>2</v>
      </c>
      <c r="M801" s="17" t="s">
        <v>78</v>
      </c>
      <c r="N801" t="s">
        <v>82</v>
      </c>
      <c r="O801" s="17">
        <v>42422</v>
      </c>
      <c r="P801" t="s">
        <v>115</v>
      </c>
      <c r="Q801" t="e">
        <f t="shared" si="9"/>
        <v>#VALUE!</v>
      </c>
    </row>
    <row r="802" spans="1:22" ht="15" hidden="1" customHeight="1">
      <c r="A802">
        <v>103</v>
      </c>
      <c r="B802" t="s">
        <v>76</v>
      </c>
      <c r="C802" t="s">
        <v>34</v>
      </c>
      <c r="D802">
        <v>1</v>
      </c>
      <c r="E802" t="s">
        <v>52</v>
      </c>
      <c r="F802" t="s">
        <v>53</v>
      </c>
      <c r="G802">
        <v>1.5</v>
      </c>
      <c r="H802">
        <v>3.5</v>
      </c>
      <c r="I802">
        <v>6</v>
      </c>
      <c r="J802">
        <v>3</v>
      </c>
      <c r="K802">
        <v>20</v>
      </c>
      <c r="L802">
        <v>2</v>
      </c>
      <c r="M802" s="17" t="s">
        <v>82</v>
      </c>
      <c r="N802" t="s">
        <v>78</v>
      </c>
      <c r="O802" s="17">
        <v>42382</v>
      </c>
      <c r="Q802">
        <f t="shared" si="9"/>
        <v>14.431691252428113</v>
      </c>
      <c r="R802">
        <f>(Q805-Q802)/(O805-O802)</f>
        <v>-0.27243498792848986</v>
      </c>
      <c r="S802">
        <f>(I805-I802)/(O805-O802)</f>
        <v>-0.125</v>
      </c>
      <c r="T802">
        <f>MAX(K802:K806)</f>
        <v>68</v>
      </c>
      <c r="U802">
        <f>AVERAGE(K802:K806)</f>
        <v>42.2</v>
      </c>
      <c r="V802">
        <f>MAX(I802:I806)</f>
        <v>6</v>
      </c>
    </row>
    <row r="803" spans="1:22" ht="15" hidden="1" customHeight="1">
      <c r="A803">
        <v>103</v>
      </c>
      <c r="B803" t="s">
        <v>76</v>
      </c>
      <c r="C803" t="s">
        <v>34</v>
      </c>
      <c r="D803">
        <v>1</v>
      </c>
      <c r="E803" s="19" t="s">
        <v>52</v>
      </c>
      <c r="F803" t="s">
        <v>53</v>
      </c>
      <c r="G803">
        <v>0.5</v>
      </c>
      <c r="H803">
        <v>0.5</v>
      </c>
      <c r="I803">
        <v>0</v>
      </c>
      <c r="J803">
        <v>4</v>
      </c>
      <c r="K803">
        <v>25</v>
      </c>
      <c r="L803">
        <v>2</v>
      </c>
      <c r="M803" s="17" t="s">
        <v>78</v>
      </c>
      <c r="N803" t="s">
        <v>78</v>
      </c>
      <c r="O803" s="17">
        <v>42394</v>
      </c>
      <c r="Q803">
        <f t="shared" si="9"/>
        <v>9.8174770424681035E-2</v>
      </c>
    </row>
    <row r="804" spans="1:22" ht="15" customHeight="1">
      <c r="A804">
        <v>103</v>
      </c>
      <c r="B804" t="s">
        <v>76</v>
      </c>
      <c r="C804" t="s">
        <v>34</v>
      </c>
      <c r="D804">
        <v>1</v>
      </c>
      <c r="E804" s="19" t="s">
        <v>52</v>
      </c>
      <c r="F804" s="19" t="s">
        <v>53</v>
      </c>
      <c r="G804">
        <v>0.5</v>
      </c>
      <c r="H804">
        <v>2</v>
      </c>
      <c r="I804">
        <v>0</v>
      </c>
      <c r="J804">
        <v>4</v>
      </c>
      <c r="K804">
        <v>40</v>
      </c>
      <c r="L804">
        <v>1</v>
      </c>
      <c r="M804" s="17" t="s">
        <v>78</v>
      </c>
      <c r="N804" t="s">
        <v>78</v>
      </c>
      <c r="O804" s="17">
        <v>42408</v>
      </c>
      <c r="Q804">
        <f t="shared" si="9"/>
        <v>1.5707963267948966</v>
      </c>
    </row>
    <row r="805" spans="1:22" ht="15" hidden="1" customHeight="1">
      <c r="A805">
        <v>103</v>
      </c>
      <c r="B805" t="s">
        <v>76</v>
      </c>
      <c r="C805" t="s">
        <v>34</v>
      </c>
      <c r="D805">
        <v>1</v>
      </c>
      <c r="E805" s="19" t="s">
        <v>52</v>
      </c>
      <c r="F805" s="19" t="s">
        <v>53</v>
      </c>
      <c r="G805">
        <v>2</v>
      </c>
      <c r="H805">
        <v>1.5</v>
      </c>
      <c r="I805">
        <v>1</v>
      </c>
      <c r="J805">
        <v>3</v>
      </c>
      <c r="K805">
        <v>58</v>
      </c>
      <c r="L805">
        <v>2</v>
      </c>
      <c r="M805" s="17" t="s">
        <v>78</v>
      </c>
      <c r="N805" t="s">
        <v>78</v>
      </c>
      <c r="O805" s="17">
        <v>42422</v>
      </c>
      <c r="Q805">
        <f t="shared" si="9"/>
        <v>3.5342917352885173</v>
      </c>
    </row>
    <row r="806" spans="1:22" ht="15" hidden="1" customHeight="1">
      <c r="A806">
        <v>103</v>
      </c>
      <c r="B806" t="s">
        <v>76</v>
      </c>
      <c r="C806" t="s">
        <v>34</v>
      </c>
      <c r="D806">
        <v>1</v>
      </c>
      <c r="E806" s="19" t="s">
        <v>56</v>
      </c>
      <c r="F806" s="19" t="s">
        <v>53</v>
      </c>
      <c r="G806" t="s">
        <v>56</v>
      </c>
      <c r="H806" t="s">
        <v>56</v>
      </c>
      <c r="I806" t="s">
        <v>56</v>
      </c>
      <c r="J806" t="s">
        <v>56</v>
      </c>
      <c r="K806">
        <v>68</v>
      </c>
      <c r="L806">
        <v>2</v>
      </c>
      <c r="M806" s="17" t="s">
        <v>78</v>
      </c>
      <c r="N806" t="s">
        <v>82</v>
      </c>
      <c r="O806" s="17">
        <v>42436</v>
      </c>
      <c r="P806" t="s">
        <v>115</v>
      </c>
      <c r="Q806" t="e">
        <f t="shared" si="9"/>
        <v>#VALUE!</v>
      </c>
    </row>
    <row r="807" spans="1:22" ht="15" hidden="1" customHeight="1">
      <c r="A807">
        <v>104</v>
      </c>
      <c r="B807" t="s">
        <v>76</v>
      </c>
      <c r="C807" t="s">
        <v>47</v>
      </c>
      <c r="D807">
        <v>1</v>
      </c>
      <c r="E807" t="s">
        <v>52</v>
      </c>
      <c r="F807" t="s">
        <v>52</v>
      </c>
      <c r="G807">
        <v>3.5</v>
      </c>
      <c r="H807">
        <v>8</v>
      </c>
      <c r="I807">
        <v>7</v>
      </c>
      <c r="J807">
        <v>0</v>
      </c>
      <c r="K807">
        <v>4</v>
      </c>
      <c r="L807">
        <v>2</v>
      </c>
      <c r="M807" s="17" t="s">
        <v>82</v>
      </c>
      <c r="N807" t="s">
        <v>78</v>
      </c>
      <c r="O807" s="17">
        <v>42382</v>
      </c>
      <c r="Q807">
        <f t="shared" si="9"/>
        <v>175.92918860102841</v>
      </c>
      <c r="R807">
        <f>(Q809-Q807)/(O809-O807)</f>
        <v>3.5947069786267836</v>
      </c>
      <c r="S807">
        <f>(I809-I807)/(O809-O807)</f>
        <v>0.34615384615384615</v>
      </c>
      <c r="T807">
        <f>MAX(K807:K810)</f>
        <v>23</v>
      </c>
      <c r="U807">
        <f>AVERAGE(K807:K810)</f>
        <v>10.25</v>
      </c>
      <c r="V807">
        <f>MAX(I807:I810)</f>
        <v>16</v>
      </c>
    </row>
    <row r="808" spans="1:22" ht="15" hidden="1" customHeight="1">
      <c r="A808">
        <v>104</v>
      </c>
      <c r="B808" t="s">
        <v>76</v>
      </c>
      <c r="C808" t="s">
        <v>47</v>
      </c>
      <c r="D808">
        <v>1</v>
      </c>
      <c r="E808" s="19" t="s">
        <v>52</v>
      </c>
      <c r="F808" t="s">
        <v>52</v>
      </c>
      <c r="G808">
        <v>3.5</v>
      </c>
      <c r="H808">
        <v>9.5</v>
      </c>
      <c r="I808">
        <v>11</v>
      </c>
      <c r="J808">
        <v>0</v>
      </c>
      <c r="K808">
        <v>6</v>
      </c>
      <c r="L808">
        <v>2</v>
      </c>
      <c r="M808" s="17" t="s">
        <v>78</v>
      </c>
      <c r="N808" t="s">
        <v>78</v>
      </c>
      <c r="O808" s="17">
        <v>42394</v>
      </c>
      <c r="Q808">
        <f t="shared" si="9"/>
        <v>248.08764486316898</v>
      </c>
    </row>
    <row r="809" spans="1:22" ht="15" customHeight="1">
      <c r="A809">
        <v>104</v>
      </c>
      <c r="B809" t="s">
        <v>76</v>
      </c>
      <c r="C809" t="s">
        <v>47</v>
      </c>
      <c r="D809">
        <v>1</v>
      </c>
      <c r="E809" s="19" t="s">
        <v>52</v>
      </c>
      <c r="F809" s="19" t="s">
        <v>52</v>
      </c>
      <c r="G809">
        <v>7</v>
      </c>
      <c r="H809">
        <v>7</v>
      </c>
      <c r="I809">
        <v>16</v>
      </c>
      <c r="J809">
        <v>0</v>
      </c>
      <c r="K809">
        <v>8</v>
      </c>
      <c r="L809">
        <v>1</v>
      </c>
      <c r="M809" s="17" t="s">
        <v>78</v>
      </c>
      <c r="N809" t="s">
        <v>78</v>
      </c>
      <c r="O809" s="17">
        <v>42408</v>
      </c>
      <c r="Q809">
        <f t="shared" si="9"/>
        <v>269.39157004532478</v>
      </c>
    </row>
    <row r="810" spans="1:22" ht="15" hidden="1" customHeight="1">
      <c r="A810">
        <v>104</v>
      </c>
      <c r="B810" t="s">
        <v>76</v>
      </c>
      <c r="C810" t="s">
        <v>47</v>
      </c>
      <c r="D810">
        <v>1</v>
      </c>
      <c r="E810" s="19" t="s">
        <v>52</v>
      </c>
      <c r="F810" s="19" t="s">
        <v>52</v>
      </c>
      <c r="G810" t="s">
        <v>56</v>
      </c>
      <c r="H810" t="s">
        <v>56</v>
      </c>
      <c r="I810" t="s">
        <v>56</v>
      </c>
      <c r="J810" t="s">
        <v>56</v>
      </c>
      <c r="K810">
        <v>23</v>
      </c>
      <c r="L810">
        <v>2</v>
      </c>
      <c r="M810" s="17" t="s">
        <v>78</v>
      </c>
      <c r="N810" t="s">
        <v>82</v>
      </c>
      <c r="O810" s="17">
        <v>42422</v>
      </c>
      <c r="P810" t="s">
        <v>115</v>
      </c>
      <c r="Q810" t="e">
        <f t="shared" si="9"/>
        <v>#VALUE!</v>
      </c>
    </row>
    <row r="811" spans="1:22" ht="15" hidden="1" customHeight="1">
      <c r="A811">
        <v>105</v>
      </c>
      <c r="B811" t="s">
        <v>76</v>
      </c>
      <c r="C811" t="s">
        <v>47</v>
      </c>
      <c r="D811">
        <v>1</v>
      </c>
      <c r="E811" t="s">
        <v>52</v>
      </c>
      <c r="F811" t="s">
        <v>53</v>
      </c>
      <c r="G811">
        <v>2.5</v>
      </c>
      <c r="H811">
        <v>7.5</v>
      </c>
      <c r="I811">
        <v>6</v>
      </c>
      <c r="J811">
        <v>0</v>
      </c>
      <c r="K811">
        <v>4</v>
      </c>
      <c r="L811">
        <v>2</v>
      </c>
      <c r="M811" s="17" t="s">
        <v>82</v>
      </c>
      <c r="N811" t="s">
        <v>78</v>
      </c>
      <c r="O811" s="17">
        <v>42382</v>
      </c>
      <c r="Q811">
        <f t="shared" si="9"/>
        <v>110.44661672776617</v>
      </c>
      <c r="R811">
        <f>(Q813-Q811)/(O813-O811)</f>
        <v>-3.160472417133001</v>
      </c>
      <c r="S811">
        <f>(I813-I811)/(O813-O811)</f>
        <v>0.15384615384615385</v>
      </c>
      <c r="T811">
        <f>MAX(K811:K814)</f>
        <v>23</v>
      </c>
      <c r="U811">
        <f>AVERAGE(K811:K814)</f>
        <v>10.25</v>
      </c>
      <c r="V811">
        <f>MAX(I811:I814)</f>
        <v>10</v>
      </c>
    </row>
    <row r="812" spans="1:22" ht="15" hidden="1" customHeight="1">
      <c r="A812">
        <v>105</v>
      </c>
      <c r="B812" t="s">
        <v>76</v>
      </c>
      <c r="C812" t="s">
        <v>47</v>
      </c>
      <c r="D812">
        <v>1</v>
      </c>
      <c r="E812" s="19" t="s">
        <v>52</v>
      </c>
      <c r="F812" t="s">
        <v>53</v>
      </c>
      <c r="G812">
        <v>3.5</v>
      </c>
      <c r="H812">
        <v>7</v>
      </c>
      <c r="I812">
        <v>9</v>
      </c>
      <c r="J812">
        <v>0</v>
      </c>
      <c r="K812">
        <v>6</v>
      </c>
      <c r="L812">
        <v>2</v>
      </c>
      <c r="M812" s="17" t="s">
        <v>78</v>
      </c>
      <c r="N812" t="s">
        <v>78</v>
      </c>
      <c r="O812" s="17">
        <v>42394</v>
      </c>
      <c r="Q812">
        <f t="shared" si="9"/>
        <v>134.69578502266239</v>
      </c>
    </row>
    <row r="813" spans="1:22" ht="15" customHeight="1">
      <c r="A813">
        <v>105</v>
      </c>
      <c r="B813" t="s">
        <v>76</v>
      </c>
      <c r="C813" t="s">
        <v>47</v>
      </c>
      <c r="D813">
        <v>1</v>
      </c>
      <c r="E813" s="19" t="s">
        <v>52</v>
      </c>
      <c r="F813" s="19" t="s">
        <v>53</v>
      </c>
      <c r="G813">
        <v>1</v>
      </c>
      <c r="H813">
        <v>6</v>
      </c>
      <c r="I813">
        <v>10</v>
      </c>
      <c r="J813">
        <v>0</v>
      </c>
      <c r="K813">
        <v>8</v>
      </c>
      <c r="L813">
        <v>1</v>
      </c>
      <c r="M813" s="17" t="s">
        <v>78</v>
      </c>
      <c r="N813" t="s">
        <v>78</v>
      </c>
      <c r="O813" s="17">
        <v>42408</v>
      </c>
      <c r="Q813">
        <f t="shared" si="9"/>
        <v>28.274333882308138</v>
      </c>
    </row>
    <row r="814" spans="1:22" ht="15" hidden="1" customHeight="1">
      <c r="A814">
        <v>105</v>
      </c>
      <c r="B814" t="s">
        <v>76</v>
      </c>
      <c r="C814" t="s">
        <v>47</v>
      </c>
      <c r="D814">
        <v>1</v>
      </c>
      <c r="E814" s="19" t="s">
        <v>52</v>
      </c>
      <c r="F814" s="19" t="s">
        <v>53</v>
      </c>
      <c r="G814" t="s">
        <v>56</v>
      </c>
      <c r="H814" t="s">
        <v>56</v>
      </c>
      <c r="I814" t="s">
        <v>56</v>
      </c>
      <c r="J814" t="s">
        <v>56</v>
      </c>
      <c r="K814">
        <v>23</v>
      </c>
      <c r="L814">
        <v>2</v>
      </c>
      <c r="M814" s="17" t="s">
        <v>78</v>
      </c>
      <c r="N814" t="s">
        <v>82</v>
      </c>
      <c r="O814" s="17">
        <v>42422</v>
      </c>
      <c r="P814" t="s">
        <v>115</v>
      </c>
      <c r="Q814" t="e">
        <f t="shared" si="9"/>
        <v>#VALUE!</v>
      </c>
    </row>
    <row r="815" spans="1:22" ht="15" hidden="1" customHeight="1">
      <c r="A815">
        <v>106</v>
      </c>
      <c r="B815" t="s">
        <v>76</v>
      </c>
      <c r="C815" t="s">
        <v>47</v>
      </c>
      <c r="D815">
        <v>1</v>
      </c>
      <c r="E815" t="s">
        <v>52</v>
      </c>
      <c r="F815" t="s">
        <v>53</v>
      </c>
      <c r="G815">
        <v>2</v>
      </c>
      <c r="H815">
        <v>2.5</v>
      </c>
      <c r="I815">
        <v>4</v>
      </c>
      <c r="J815">
        <v>0</v>
      </c>
      <c r="K815">
        <v>4</v>
      </c>
      <c r="L815">
        <v>2</v>
      </c>
      <c r="M815" s="17" t="s">
        <v>82</v>
      </c>
      <c r="N815" t="s">
        <v>78</v>
      </c>
      <c r="O815" s="17">
        <v>42382</v>
      </c>
      <c r="Q815">
        <f t="shared" si="9"/>
        <v>9.8174770424681039</v>
      </c>
      <c r="R815">
        <f>(Q821-Q815)/(O821-O815)</f>
        <v>1.3824827500807844</v>
      </c>
      <c r="S815">
        <f>(I821-I815)/(O821-O815)</f>
        <v>4.878048780487805E-2</v>
      </c>
      <c r="T815">
        <f>MAX(K815:K822)</f>
        <v>67</v>
      </c>
      <c r="U815">
        <f>AVERAGE(K815:K822)</f>
        <v>30.375</v>
      </c>
      <c r="V815">
        <f>MAX(I815:I822)</f>
        <v>12</v>
      </c>
    </row>
    <row r="816" spans="1:22" ht="15" hidden="1" customHeight="1">
      <c r="A816">
        <v>106</v>
      </c>
      <c r="B816" t="s">
        <v>76</v>
      </c>
      <c r="C816" t="s">
        <v>47</v>
      </c>
      <c r="D816">
        <v>1</v>
      </c>
      <c r="E816" s="19" t="s">
        <v>52</v>
      </c>
      <c r="F816" t="s">
        <v>53</v>
      </c>
      <c r="G816">
        <v>3</v>
      </c>
      <c r="H816">
        <v>3.5</v>
      </c>
      <c r="I816">
        <v>5</v>
      </c>
      <c r="J816">
        <v>0</v>
      </c>
      <c r="K816">
        <v>6</v>
      </c>
      <c r="L816">
        <v>2</v>
      </c>
      <c r="M816" s="17" t="s">
        <v>78</v>
      </c>
      <c r="N816" t="s">
        <v>78</v>
      </c>
      <c r="O816" s="17">
        <v>42394</v>
      </c>
      <c r="Q816">
        <f t="shared" si="9"/>
        <v>28.863382504856226</v>
      </c>
    </row>
    <row r="817" spans="1:22" ht="15" customHeight="1">
      <c r="A817">
        <v>106</v>
      </c>
      <c r="B817" t="s">
        <v>76</v>
      </c>
      <c r="C817" t="s">
        <v>47</v>
      </c>
      <c r="D817">
        <v>1</v>
      </c>
      <c r="E817" s="19" t="s">
        <v>52</v>
      </c>
      <c r="F817" s="19" t="s">
        <v>53</v>
      </c>
      <c r="G817">
        <v>3</v>
      </c>
      <c r="H817">
        <v>5</v>
      </c>
      <c r="I817">
        <v>8</v>
      </c>
      <c r="J817">
        <v>0</v>
      </c>
      <c r="K817">
        <v>8</v>
      </c>
      <c r="L817">
        <v>1</v>
      </c>
      <c r="M817" s="17" t="s">
        <v>78</v>
      </c>
      <c r="N817" t="s">
        <v>78</v>
      </c>
      <c r="O817" s="17">
        <v>42408</v>
      </c>
      <c r="Q817">
        <f t="shared" si="9"/>
        <v>58.90486225480862</v>
      </c>
    </row>
    <row r="818" spans="1:22" ht="15" hidden="1" customHeight="1">
      <c r="A818">
        <v>106</v>
      </c>
      <c r="B818" t="s">
        <v>76</v>
      </c>
      <c r="C818" t="s">
        <v>47</v>
      </c>
      <c r="D818">
        <v>1</v>
      </c>
      <c r="E818" s="19" t="s">
        <v>52</v>
      </c>
      <c r="F818" s="19" t="s">
        <v>53</v>
      </c>
      <c r="G818">
        <v>4.5</v>
      </c>
      <c r="H818">
        <v>4.4000000000000004</v>
      </c>
      <c r="I818">
        <v>12</v>
      </c>
      <c r="J818">
        <v>0</v>
      </c>
      <c r="K818">
        <v>23</v>
      </c>
      <c r="L818">
        <v>2</v>
      </c>
      <c r="M818" s="17" t="s">
        <v>78</v>
      </c>
      <c r="N818" t="s">
        <v>78</v>
      </c>
      <c r="O818" s="17">
        <v>42422</v>
      </c>
      <c r="Q818">
        <f t="shared" si="9"/>
        <v>68.423887995185709</v>
      </c>
    </row>
    <row r="819" spans="1:22" ht="15" hidden="1" customHeight="1">
      <c r="A819">
        <v>106</v>
      </c>
      <c r="B819" t="s">
        <v>76</v>
      </c>
      <c r="C819" t="s">
        <v>47</v>
      </c>
      <c r="D819">
        <v>1</v>
      </c>
      <c r="E819" s="19" t="s">
        <v>52</v>
      </c>
      <c r="F819" s="19" t="s">
        <v>53</v>
      </c>
      <c r="G819">
        <v>3.5</v>
      </c>
      <c r="H819">
        <v>5.6</v>
      </c>
      <c r="I819">
        <v>8</v>
      </c>
      <c r="J819">
        <v>0</v>
      </c>
      <c r="K819">
        <v>50</v>
      </c>
      <c r="L819">
        <v>2</v>
      </c>
      <c r="M819" s="17" t="s">
        <v>78</v>
      </c>
      <c r="N819" t="s">
        <v>78</v>
      </c>
      <c r="O819" s="17">
        <v>42436</v>
      </c>
      <c r="Q819">
        <f t="shared" si="9"/>
        <v>86.205302414503919</v>
      </c>
    </row>
    <row r="820" spans="1:22" ht="15" hidden="1" customHeight="1">
      <c r="A820">
        <v>106</v>
      </c>
      <c r="B820" t="s">
        <v>76</v>
      </c>
      <c r="C820" t="s">
        <v>47</v>
      </c>
      <c r="D820">
        <v>1</v>
      </c>
      <c r="E820" s="19" t="s">
        <v>52</v>
      </c>
      <c r="F820" s="19" t="s">
        <v>53</v>
      </c>
      <c r="G820">
        <v>7</v>
      </c>
      <c r="H820">
        <v>6.2</v>
      </c>
      <c r="I820">
        <v>10</v>
      </c>
      <c r="J820">
        <v>0</v>
      </c>
      <c r="K820">
        <v>50</v>
      </c>
      <c r="L820">
        <v>2</v>
      </c>
      <c r="M820" s="17" t="s">
        <v>78</v>
      </c>
      <c r="N820" t="s">
        <v>78</v>
      </c>
      <c r="O820" s="17">
        <v>42450</v>
      </c>
      <c r="Q820">
        <f t="shared" si="9"/>
        <v>211.33493780698541</v>
      </c>
    </row>
    <row r="821" spans="1:22" ht="15" hidden="1" customHeight="1">
      <c r="A821">
        <v>106</v>
      </c>
      <c r="B821" t="s">
        <v>76</v>
      </c>
      <c r="C821" t="s">
        <v>47</v>
      </c>
      <c r="D821">
        <v>1</v>
      </c>
      <c r="E821" s="19" t="s">
        <v>52</v>
      </c>
      <c r="F821" s="19" t="s">
        <v>53</v>
      </c>
      <c r="G821">
        <v>7.1</v>
      </c>
      <c r="H821">
        <v>4.7</v>
      </c>
      <c r="I821">
        <v>8</v>
      </c>
      <c r="J821">
        <v>0</v>
      </c>
      <c r="K821">
        <v>67</v>
      </c>
      <c r="L821">
        <v>2</v>
      </c>
      <c r="M821" s="17" t="s">
        <v>78</v>
      </c>
      <c r="N821" t="s">
        <v>78</v>
      </c>
      <c r="O821" s="17">
        <v>42464</v>
      </c>
      <c r="Q821">
        <f t="shared" si="9"/>
        <v>123.18106254909242</v>
      </c>
    </row>
    <row r="822" spans="1:22" ht="15" hidden="1" customHeight="1">
      <c r="A822">
        <v>106</v>
      </c>
      <c r="B822" t="s">
        <v>76</v>
      </c>
      <c r="C822" t="s">
        <v>47</v>
      </c>
      <c r="D822">
        <v>1</v>
      </c>
      <c r="E822" s="19" t="s">
        <v>52</v>
      </c>
      <c r="F822" s="19" t="s">
        <v>53</v>
      </c>
      <c r="G822" t="s">
        <v>56</v>
      </c>
      <c r="H822" t="s">
        <v>56</v>
      </c>
      <c r="I822" t="s">
        <v>56</v>
      </c>
      <c r="J822" t="s">
        <v>56</v>
      </c>
      <c r="K822">
        <v>35</v>
      </c>
      <c r="L822">
        <v>2</v>
      </c>
      <c r="M822" s="17" t="s">
        <v>78</v>
      </c>
      <c r="N822" t="s">
        <v>82</v>
      </c>
      <c r="O822" s="17">
        <v>42480</v>
      </c>
      <c r="P822" t="s">
        <v>115</v>
      </c>
      <c r="Q822" t="e">
        <f t="shared" si="9"/>
        <v>#VALUE!</v>
      </c>
    </row>
    <row r="823" spans="1:22" ht="15" hidden="1" customHeight="1">
      <c r="A823">
        <v>107</v>
      </c>
      <c r="B823" t="s">
        <v>76</v>
      </c>
      <c r="C823" t="s">
        <v>47</v>
      </c>
      <c r="D823">
        <v>1</v>
      </c>
      <c r="E823" t="s">
        <v>52</v>
      </c>
      <c r="F823" t="s">
        <v>53</v>
      </c>
      <c r="G823">
        <v>0.5</v>
      </c>
      <c r="H823">
        <v>1</v>
      </c>
      <c r="I823">
        <v>0</v>
      </c>
      <c r="J823">
        <v>0</v>
      </c>
      <c r="K823">
        <v>4</v>
      </c>
      <c r="L823">
        <v>2</v>
      </c>
      <c r="M823" s="17" t="s">
        <v>82</v>
      </c>
      <c r="N823" t="s">
        <v>78</v>
      </c>
      <c r="O823" s="17">
        <v>42382</v>
      </c>
      <c r="Q823">
        <f t="shared" si="9"/>
        <v>0.39269908169872414</v>
      </c>
      <c r="R823">
        <f>(Q828-Q823)/(O828-O823)</f>
        <v>0.20711411567710353</v>
      </c>
      <c r="S823">
        <f>(I828-I823)/(O828-O823)</f>
        <v>4.4117647058823532E-2</v>
      </c>
      <c r="T823">
        <f>MAX(K823:K829)</f>
        <v>67</v>
      </c>
      <c r="U823">
        <f>AVERAGE(K823:K829)</f>
        <v>29.714285714285715</v>
      </c>
      <c r="V823">
        <f>MAX(I823:I829)</f>
        <v>6</v>
      </c>
    </row>
    <row r="824" spans="1:22" ht="15" hidden="1" customHeight="1">
      <c r="A824">
        <v>107</v>
      </c>
      <c r="B824" t="s">
        <v>76</v>
      </c>
      <c r="C824" t="s">
        <v>47</v>
      </c>
      <c r="D824">
        <v>1</v>
      </c>
      <c r="E824" s="19" t="s">
        <v>52</v>
      </c>
      <c r="F824" t="s">
        <v>53</v>
      </c>
      <c r="G824">
        <v>2.5</v>
      </c>
      <c r="H824">
        <v>2</v>
      </c>
      <c r="I824">
        <v>2</v>
      </c>
      <c r="J824">
        <v>0</v>
      </c>
      <c r="K824">
        <v>6</v>
      </c>
      <c r="L824">
        <v>2</v>
      </c>
      <c r="M824" s="17" t="s">
        <v>78</v>
      </c>
      <c r="N824" t="s">
        <v>78</v>
      </c>
      <c r="O824" s="17">
        <v>42394</v>
      </c>
      <c r="Q824">
        <f t="shared" si="9"/>
        <v>7.8539816339744828</v>
      </c>
    </row>
    <row r="825" spans="1:22" ht="15" customHeight="1">
      <c r="A825">
        <v>107</v>
      </c>
      <c r="B825" t="s">
        <v>76</v>
      </c>
      <c r="C825" t="s">
        <v>47</v>
      </c>
      <c r="D825">
        <v>1</v>
      </c>
      <c r="E825" s="19" t="s">
        <v>52</v>
      </c>
      <c r="F825" s="19" t="s">
        <v>53</v>
      </c>
      <c r="G825">
        <v>3</v>
      </c>
      <c r="H825">
        <v>4</v>
      </c>
      <c r="I825">
        <v>4</v>
      </c>
      <c r="J825">
        <v>0</v>
      </c>
      <c r="K825">
        <v>8</v>
      </c>
      <c r="L825">
        <v>1</v>
      </c>
      <c r="M825" s="17" t="s">
        <v>78</v>
      </c>
      <c r="N825" t="s">
        <v>78</v>
      </c>
      <c r="O825" s="17">
        <v>42408</v>
      </c>
      <c r="Q825">
        <f t="shared" si="9"/>
        <v>37.699111843077517</v>
      </c>
    </row>
    <row r="826" spans="1:22" ht="15" hidden="1" customHeight="1">
      <c r="A826">
        <v>107</v>
      </c>
      <c r="B826" t="s">
        <v>76</v>
      </c>
      <c r="C826" t="s">
        <v>47</v>
      </c>
      <c r="D826">
        <v>1</v>
      </c>
      <c r="E826" s="19" t="s">
        <v>52</v>
      </c>
      <c r="F826" s="19" t="s">
        <v>53</v>
      </c>
      <c r="G826">
        <v>4.4000000000000004</v>
      </c>
      <c r="H826">
        <v>2</v>
      </c>
      <c r="I826">
        <v>6</v>
      </c>
      <c r="J826">
        <v>0</v>
      </c>
      <c r="K826">
        <v>23</v>
      </c>
      <c r="L826">
        <v>2</v>
      </c>
      <c r="M826" s="17" t="s">
        <v>78</v>
      </c>
      <c r="N826" t="s">
        <v>78</v>
      </c>
      <c r="O826" s="17">
        <v>42422</v>
      </c>
      <c r="Q826">
        <f t="shared" si="9"/>
        <v>13.823007675795091</v>
      </c>
    </row>
    <row r="827" spans="1:22" ht="15" hidden="1" customHeight="1">
      <c r="A827">
        <v>107</v>
      </c>
      <c r="B827" t="s">
        <v>76</v>
      </c>
      <c r="C827" t="s">
        <v>47</v>
      </c>
      <c r="D827">
        <v>1</v>
      </c>
      <c r="E827" s="19" t="s">
        <v>52</v>
      </c>
      <c r="F827" s="19" t="s">
        <v>53</v>
      </c>
      <c r="G827">
        <v>3.2</v>
      </c>
      <c r="H827">
        <v>2</v>
      </c>
      <c r="I827">
        <v>3</v>
      </c>
      <c r="J827">
        <v>0</v>
      </c>
      <c r="K827">
        <v>50</v>
      </c>
      <c r="L827">
        <v>2</v>
      </c>
      <c r="M827" s="17" t="s">
        <v>78</v>
      </c>
      <c r="N827" t="s">
        <v>78</v>
      </c>
      <c r="O827" s="17">
        <v>42436</v>
      </c>
      <c r="Q827">
        <f t="shared" si="9"/>
        <v>10.053096491487338</v>
      </c>
    </row>
    <row r="828" spans="1:22" ht="15" hidden="1" customHeight="1">
      <c r="A828">
        <v>107</v>
      </c>
      <c r="B828" t="s">
        <v>76</v>
      </c>
      <c r="C828" t="s">
        <v>47</v>
      </c>
      <c r="D828">
        <v>1</v>
      </c>
      <c r="E828" s="19" t="s">
        <v>52</v>
      </c>
      <c r="F828" s="19" t="s">
        <v>53</v>
      </c>
      <c r="G828">
        <v>3.2</v>
      </c>
      <c r="H828">
        <v>2.4</v>
      </c>
      <c r="I828">
        <v>3</v>
      </c>
      <c r="J828">
        <v>0</v>
      </c>
      <c r="K828">
        <v>50</v>
      </c>
      <c r="L828">
        <v>2</v>
      </c>
      <c r="M828" s="17" t="s">
        <v>78</v>
      </c>
      <c r="N828" t="s">
        <v>78</v>
      </c>
      <c r="O828" s="17">
        <v>42450</v>
      </c>
      <c r="Q828">
        <f t="shared" si="9"/>
        <v>14.476458947741765</v>
      </c>
    </row>
    <row r="829" spans="1:22" ht="15" hidden="1" customHeight="1">
      <c r="A829">
        <v>107</v>
      </c>
      <c r="B829" t="s">
        <v>76</v>
      </c>
      <c r="C829" t="s">
        <v>47</v>
      </c>
      <c r="D829">
        <v>1</v>
      </c>
      <c r="E829" s="19" t="s">
        <v>52</v>
      </c>
      <c r="F829" s="19" t="s">
        <v>53</v>
      </c>
      <c r="G829" t="s">
        <v>56</v>
      </c>
      <c r="H829" t="s">
        <v>56</v>
      </c>
      <c r="I829" t="s">
        <v>56</v>
      </c>
      <c r="J829" t="s">
        <v>56</v>
      </c>
      <c r="K829">
        <v>67</v>
      </c>
      <c r="L829">
        <v>2</v>
      </c>
      <c r="M829" s="17" t="s">
        <v>78</v>
      </c>
      <c r="N829" t="s">
        <v>82</v>
      </c>
      <c r="O829" s="17">
        <v>42464</v>
      </c>
      <c r="P829" t="s">
        <v>115</v>
      </c>
      <c r="Q829" t="e">
        <f t="shared" si="9"/>
        <v>#VALUE!</v>
      </c>
    </row>
    <row r="830" spans="1:22" ht="15" hidden="1" customHeight="1">
      <c r="A830">
        <v>108</v>
      </c>
      <c r="B830" t="s">
        <v>76</v>
      </c>
      <c r="C830" t="s">
        <v>47</v>
      </c>
      <c r="D830">
        <v>1</v>
      </c>
      <c r="E830" t="s">
        <v>52</v>
      </c>
      <c r="F830" t="s">
        <v>53</v>
      </c>
      <c r="G830">
        <v>1</v>
      </c>
      <c r="H830">
        <v>1</v>
      </c>
      <c r="I830">
        <v>2</v>
      </c>
      <c r="J830">
        <v>0</v>
      </c>
      <c r="K830">
        <v>4</v>
      </c>
      <c r="L830">
        <v>2</v>
      </c>
      <c r="M830" s="17" t="s">
        <v>82</v>
      </c>
      <c r="N830" t="s">
        <v>78</v>
      </c>
      <c r="O830" s="17">
        <v>42382</v>
      </c>
      <c r="Q830">
        <f t="shared" si="9"/>
        <v>0.78539816339744828</v>
      </c>
      <c r="R830">
        <f>(Q833-Q830)/(O833-O830)</f>
        <v>0.31298116811388316</v>
      </c>
      <c r="S830">
        <f>(I833-I830)/(O833-O830)</f>
        <v>0.1</v>
      </c>
      <c r="T830">
        <f>MAX(K830:K833)</f>
        <v>23</v>
      </c>
      <c r="U830">
        <f>AVERAGE(K830:K833)</f>
        <v>10.25</v>
      </c>
      <c r="V830">
        <f>MAX(I830:I833)</f>
        <v>6</v>
      </c>
    </row>
    <row r="831" spans="1:22" ht="15" hidden="1" customHeight="1">
      <c r="A831">
        <v>108</v>
      </c>
      <c r="B831" t="s">
        <v>76</v>
      </c>
      <c r="C831" t="s">
        <v>47</v>
      </c>
      <c r="D831">
        <v>1</v>
      </c>
      <c r="E831" s="19" t="s">
        <v>52</v>
      </c>
      <c r="F831" t="s">
        <v>53</v>
      </c>
      <c r="G831">
        <v>3.5</v>
      </c>
      <c r="H831">
        <v>2</v>
      </c>
      <c r="I831">
        <v>3</v>
      </c>
      <c r="J831">
        <v>0</v>
      </c>
      <c r="K831">
        <v>6</v>
      </c>
      <c r="L831">
        <v>2</v>
      </c>
      <c r="M831" s="17" t="s">
        <v>78</v>
      </c>
      <c r="N831" t="s">
        <v>78</v>
      </c>
      <c r="O831" s="17">
        <v>42394</v>
      </c>
      <c r="Q831">
        <f t="shared" si="9"/>
        <v>10.995574287564276</v>
      </c>
    </row>
    <row r="832" spans="1:22" ht="15" customHeight="1">
      <c r="A832">
        <v>108</v>
      </c>
      <c r="B832" t="s">
        <v>76</v>
      </c>
      <c r="C832" t="s">
        <v>47</v>
      </c>
      <c r="D832">
        <v>1</v>
      </c>
      <c r="E832" s="19" t="s">
        <v>52</v>
      </c>
      <c r="F832" s="19" t="s">
        <v>53</v>
      </c>
      <c r="G832">
        <v>3.5</v>
      </c>
      <c r="H832">
        <v>3</v>
      </c>
      <c r="I832">
        <v>5</v>
      </c>
      <c r="J832">
        <v>0</v>
      </c>
      <c r="K832">
        <v>8</v>
      </c>
      <c r="L832">
        <v>1</v>
      </c>
      <c r="M832" s="17" t="s">
        <v>78</v>
      </c>
      <c r="N832" t="s">
        <v>78</v>
      </c>
      <c r="O832" s="17">
        <v>42408</v>
      </c>
      <c r="Q832">
        <f t="shared" si="9"/>
        <v>24.740042147019622</v>
      </c>
    </row>
    <row r="833" spans="1:22" ht="15" hidden="1" customHeight="1">
      <c r="A833">
        <v>108</v>
      </c>
      <c r="B833" t="s">
        <v>76</v>
      </c>
      <c r="C833" t="s">
        <v>47</v>
      </c>
      <c r="D833">
        <v>1</v>
      </c>
      <c r="E833" s="19" t="s">
        <v>52</v>
      </c>
      <c r="F833" s="19" t="s">
        <v>53</v>
      </c>
      <c r="G833">
        <v>3.5</v>
      </c>
      <c r="H833">
        <v>2.2000000000000002</v>
      </c>
      <c r="I833">
        <v>6</v>
      </c>
      <c r="J833">
        <v>0</v>
      </c>
      <c r="K833">
        <v>23</v>
      </c>
      <c r="L833">
        <v>2</v>
      </c>
      <c r="M833" s="17" t="s">
        <v>78</v>
      </c>
      <c r="N833" t="s">
        <v>78</v>
      </c>
      <c r="O833" s="17">
        <v>42422</v>
      </c>
      <c r="Q833">
        <f t="shared" si="9"/>
        <v>13.304644887952774</v>
      </c>
    </row>
    <row r="834" spans="1:22" ht="15" hidden="1" customHeight="1">
      <c r="A834">
        <v>108</v>
      </c>
      <c r="B834" t="s">
        <v>76</v>
      </c>
      <c r="C834" t="s">
        <v>47</v>
      </c>
      <c r="D834">
        <v>1</v>
      </c>
      <c r="E834" s="19" t="s">
        <v>52</v>
      </c>
      <c r="F834" s="19" t="s">
        <v>53</v>
      </c>
      <c r="G834" t="s">
        <v>56</v>
      </c>
      <c r="H834" t="s">
        <v>56</v>
      </c>
      <c r="I834" t="s">
        <v>56</v>
      </c>
      <c r="J834" t="s">
        <v>56</v>
      </c>
      <c r="K834">
        <v>50</v>
      </c>
      <c r="L834">
        <v>2</v>
      </c>
      <c r="M834" s="17" t="s">
        <v>78</v>
      </c>
      <c r="N834" t="s">
        <v>82</v>
      </c>
      <c r="O834" s="17">
        <v>42436</v>
      </c>
      <c r="P834" t="s">
        <v>115</v>
      </c>
      <c r="Q834" t="e">
        <f t="shared" si="9"/>
        <v>#VALUE!</v>
      </c>
    </row>
    <row r="835" spans="1:22" ht="15" hidden="1" customHeight="1">
      <c r="A835">
        <v>109</v>
      </c>
      <c r="B835" t="s">
        <v>76</v>
      </c>
      <c r="C835" t="s">
        <v>47</v>
      </c>
      <c r="D835">
        <v>1</v>
      </c>
      <c r="E835" t="s">
        <v>52</v>
      </c>
      <c r="F835" t="s">
        <v>53</v>
      </c>
      <c r="G835">
        <v>1.5</v>
      </c>
      <c r="H835">
        <v>1.5</v>
      </c>
      <c r="I835">
        <v>2</v>
      </c>
      <c r="J835">
        <v>0</v>
      </c>
      <c r="K835">
        <v>4</v>
      </c>
      <c r="L835">
        <v>2</v>
      </c>
      <c r="M835" s="17" t="s">
        <v>82</v>
      </c>
      <c r="N835" t="s">
        <v>78</v>
      </c>
      <c r="O835" s="17">
        <v>42382</v>
      </c>
      <c r="Q835">
        <f t="shared" si="9"/>
        <v>2.6507188014663878</v>
      </c>
      <c r="R835">
        <f>(Q837-Q835)/(O837-O835)</f>
        <v>2.3146590103972873</v>
      </c>
      <c r="S835">
        <f>(I837-I835)/(O837-O835)</f>
        <v>0.15384615384615385</v>
      </c>
      <c r="T835">
        <f>MAX(K835:K838)</f>
        <v>23</v>
      </c>
      <c r="U835">
        <f>AVERAGE(K835:K838)</f>
        <v>10.25</v>
      </c>
      <c r="V835">
        <f>MAX(I835:I838)</f>
        <v>6</v>
      </c>
    </row>
    <row r="836" spans="1:22" ht="15" hidden="1" customHeight="1">
      <c r="A836">
        <v>109</v>
      </c>
      <c r="B836" t="s">
        <v>76</v>
      </c>
      <c r="C836" t="s">
        <v>47</v>
      </c>
      <c r="D836">
        <v>1</v>
      </c>
      <c r="E836" s="19" t="s">
        <v>52</v>
      </c>
      <c r="F836" t="s">
        <v>53</v>
      </c>
      <c r="G836">
        <v>3</v>
      </c>
      <c r="H836">
        <v>3</v>
      </c>
      <c r="I836">
        <v>2</v>
      </c>
      <c r="J836">
        <v>0</v>
      </c>
      <c r="K836">
        <v>6</v>
      </c>
      <c r="L836">
        <v>2</v>
      </c>
      <c r="M836" s="17" t="s">
        <v>78</v>
      </c>
      <c r="N836" t="s">
        <v>78</v>
      </c>
      <c r="O836" s="17">
        <v>42394</v>
      </c>
      <c r="Q836">
        <f t="shared" si="9"/>
        <v>21.205750411731103</v>
      </c>
    </row>
    <row r="837" spans="1:22" ht="15" customHeight="1">
      <c r="A837">
        <v>109</v>
      </c>
      <c r="B837" t="s">
        <v>76</v>
      </c>
      <c r="C837" t="s">
        <v>47</v>
      </c>
      <c r="D837">
        <v>1</v>
      </c>
      <c r="E837" s="19" t="s">
        <v>52</v>
      </c>
      <c r="F837" s="19" t="s">
        <v>53</v>
      </c>
      <c r="G837">
        <v>5</v>
      </c>
      <c r="H837">
        <v>4</v>
      </c>
      <c r="I837">
        <v>6</v>
      </c>
      <c r="J837">
        <v>0</v>
      </c>
      <c r="K837">
        <v>8</v>
      </c>
      <c r="L837">
        <v>1</v>
      </c>
      <c r="M837" s="17" t="s">
        <v>78</v>
      </c>
      <c r="N837" t="s">
        <v>78</v>
      </c>
      <c r="O837" s="17">
        <v>42408</v>
      </c>
      <c r="Q837">
        <f t="shared" si="9"/>
        <v>62.831853071795862</v>
      </c>
    </row>
    <row r="838" spans="1:22" ht="15" hidden="1" customHeight="1">
      <c r="A838">
        <v>109</v>
      </c>
      <c r="B838" t="s">
        <v>76</v>
      </c>
      <c r="C838" t="s">
        <v>47</v>
      </c>
      <c r="D838">
        <v>1</v>
      </c>
      <c r="E838" s="19" t="s">
        <v>52</v>
      </c>
      <c r="F838" s="19" t="s">
        <v>53</v>
      </c>
      <c r="G838" t="s">
        <v>56</v>
      </c>
      <c r="H838" t="s">
        <v>56</v>
      </c>
      <c r="I838" t="s">
        <v>56</v>
      </c>
      <c r="J838" t="s">
        <v>56</v>
      </c>
      <c r="K838">
        <v>23</v>
      </c>
      <c r="L838">
        <v>2</v>
      </c>
      <c r="M838" s="17" t="s">
        <v>78</v>
      </c>
      <c r="N838" t="s">
        <v>82</v>
      </c>
      <c r="O838" s="17">
        <v>42422</v>
      </c>
      <c r="P838" t="s">
        <v>115</v>
      </c>
      <c r="Q838" t="e">
        <f t="shared" si="9"/>
        <v>#VALUE!</v>
      </c>
    </row>
    <row r="839" spans="1:22" ht="15" hidden="1" customHeight="1">
      <c r="A839">
        <v>110</v>
      </c>
      <c r="B839" t="s">
        <v>51</v>
      </c>
      <c r="C839" t="s">
        <v>34</v>
      </c>
      <c r="D839">
        <v>1</v>
      </c>
      <c r="E839" s="19" t="s">
        <v>52</v>
      </c>
      <c r="F839" t="s">
        <v>53</v>
      </c>
      <c r="G839">
        <v>1</v>
      </c>
      <c r="H839">
        <v>2</v>
      </c>
      <c r="I839">
        <v>2</v>
      </c>
      <c r="J839">
        <v>0</v>
      </c>
      <c r="K839">
        <v>4</v>
      </c>
      <c r="L839">
        <v>2</v>
      </c>
      <c r="M839" s="17" t="s">
        <v>82</v>
      </c>
      <c r="N839" t="s">
        <v>78</v>
      </c>
      <c r="O839" s="17">
        <v>42394</v>
      </c>
      <c r="Q839">
        <f t="shared" si="9"/>
        <v>3.1415926535897931</v>
      </c>
      <c r="R839">
        <f>(Q843-Q839)/(O843-O839)</f>
        <v>0.7887080556574807</v>
      </c>
      <c r="S839">
        <f>(I843-I839)/(O843-O839)</f>
        <v>0.125</v>
      </c>
      <c r="T839">
        <f>MAX(K839:K844)</f>
        <v>45</v>
      </c>
      <c r="U839">
        <f>AVERAGE(K839:K844)</f>
        <v>22.166666666666668</v>
      </c>
      <c r="V839">
        <f>MAX(I839:I844)</f>
        <v>9</v>
      </c>
    </row>
    <row r="840" spans="1:22" ht="15" hidden="1" customHeight="1">
      <c r="A840">
        <v>110</v>
      </c>
      <c r="B840" t="s">
        <v>51</v>
      </c>
      <c r="C840" t="s">
        <v>34</v>
      </c>
      <c r="D840">
        <v>1</v>
      </c>
      <c r="E840" s="19" t="s">
        <v>52</v>
      </c>
      <c r="F840" s="19" t="s">
        <v>53</v>
      </c>
      <c r="G840">
        <v>2.5</v>
      </c>
      <c r="H840">
        <v>3.5</v>
      </c>
      <c r="I840">
        <v>5</v>
      </c>
      <c r="J840">
        <v>1</v>
      </c>
      <c r="K840">
        <v>10</v>
      </c>
      <c r="L840">
        <v>2</v>
      </c>
      <c r="M840" s="17" t="s">
        <v>78</v>
      </c>
      <c r="N840" t="s">
        <v>78</v>
      </c>
      <c r="O840" s="17">
        <v>42408</v>
      </c>
      <c r="Q840">
        <f t="shared" si="9"/>
        <v>24.052818754046854</v>
      </c>
    </row>
    <row r="841" spans="1:22" ht="15" hidden="1" customHeight="1">
      <c r="A841">
        <v>110</v>
      </c>
      <c r="B841" t="s">
        <v>51</v>
      </c>
      <c r="C841" t="s">
        <v>34</v>
      </c>
      <c r="D841">
        <v>1</v>
      </c>
      <c r="E841" s="19" t="s">
        <v>52</v>
      </c>
      <c r="F841" s="19" t="s">
        <v>53</v>
      </c>
      <c r="G841">
        <v>3</v>
      </c>
      <c r="H841">
        <v>2</v>
      </c>
      <c r="I841">
        <v>5</v>
      </c>
      <c r="J841">
        <v>1</v>
      </c>
      <c r="K841">
        <v>18</v>
      </c>
      <c r="L841">
        <v>2</v>
      </c>
      <c r="M841" s="17" t="s">
        <v>78</v>
      </c>
      <c r="N841" t="s">
        <v>78</v>
      </c>
      <c r="O841" s="17">
        <v>42422</v>
      </c>
      <c r="Q841">
        <f t="shared" si="9"/>
        <v>9.4247779607693793</v>
      </c>
    </row>
    <row r="842" spans="1:22" ht="15" hidden="1" customHeight="1">
      <c r="A842">
        <v>110</v>
      </c>
      <c r="B842" t="s">
        <v>51</v>
      </c>
      <c r="C842" t="s">
        <v>34</v>
      </c>
      <c r="D842">
        <v>1</v>
      </c>
      <c r="E842" s="19" t="s">
        <v>52</v>
      </c>
      <c r="F842" s="19" t="s">
        <v>53</v>
      </c>
      <c r="G842">
        <v>3</v>
      </c>
      <c r="H842">
        <v>3.5</v>
      </c>
      <c r="I842">
        <v>7</v>
      </c>
      <c r="J842">
        <v>2</v>
      </c>
      <c r="K842">
        <v>23</v>
      </c>
      <c r="L842">
        <v>2</v>
      </c>
      <c r="M842" s="17" t="s">
        <v>78</v>
      </c>
      <c r="N842" t="s">
        <v>78</v>
      </c>
      <c r="O842" s="17">
        <v>42436</v>
      </c>
      <c r="Q842">
        <f t="shared" si="9"/>
        <v>28.863382504856226</v>
      </c>
    </row>
    <row r="843" spans="1:22" ht="15" hidden="1" customHeight="1">
      <c r="A843">
        <v>110</v>
      </c>
      <c r="B843" t="s">
        <v>51</v>
      </c>
      <c r="C843" t="s">
        <v>34</v>
      </c>
      <c r="D843">
        <v>1</v>
      </c>
      <c r="E843" s="19" t="s">
        <v>52</v>
      </c>
      <c r="F843" s="19" t="s">
        <v>53</v>
      </c>
      <c r="G843">
        <v>4.4000000000000004</v>
      </c>
      <c r="H843">
        <v>3.7</v>
      </c>
      <c r="I843">
        <v>9</v>
      </c>
      <c r="J843">
        <v>1</v>
      </c>
      <c r="K843">
        <v>33</v>
      </c>
      <c r="L843">
        <v>2</v>
      </c>
      <c r="M843" s="17" t="s">
        <v>78</v>
      </c>
      <c r="N843" t="s">
        <v>78</v>
      </c>
      <c r="O843" s="17">
        <v>42450</v>
      </c>
      <c r="Q843">
        <f t="shared" si="9"/>
        <v>47.309243770408706</v>
      </c>
    </row>
    <row r="844" spans="1:22" ht="15" hidden="1" customHeight="1">
      <c r="A844">
        <v>110</v>
      </c>
      <c r="B844" t="s">
        <v>51</v>
      </c>
      <c r="C844" t="s">
        <v>34</v>
      </c>
      <c r="D844">
        <v>1</v>
      </c>
      <c r="E844" s="19" t="s">
        <v>52</v>
      </c>
      <c r="F844" s="19" t="s">
        <v>53</v>
      </c>
      <c r="G844" t="s">
        <v>56</v>
      </c>
      <c r="H844" t="s">
        <v>56</v>
      </c>
      <c r="I844" t="s">
        <v>56</v>
      </c>
      <c r="J844" t="s">
        <v>56</v>
      </c>
      <c r="K844">
        <v>45</v>
      </c>
      <c r="L844">
        <v>2</v>
      </c>
      <c r="M844" s="17" t="s">
        <v>78</v>
      </c>
      <c r="N844" t="s">
        <v>82</v>
      </c>
      <c r="O844" s="17">
        <v>42464</v>
      </c>
      <c r="P844" t="s">
        <v>116</v>
      </c>
      <c r="Q844" t="e">
        <f t="shared" si="9"/>
        <v>#VALUE!</v>
      </c>
    </row>
    <row r="845" spans="1:22" ht="15" hidden="1" customHeight="1">
      <c r="A845">
        <v>111</v>
      </c>
      <c r="B845" t="s">
        <v>51</v>
      </c>
      <c r="C845" t="s">
        <v>34</v>
      </c>
      <c r="D845">
        <v>2</v>
      </c>
      <c r="E845" s="19" t="s">
        <v>52</v>
      </c>
      <c r="F845" t="s">
        <v>52</v>
      </c>
      <c r="G845">
        <v>1</v>
      </c>
      <c r="H845">
        <v>2.5</v>
      </c>
      <c r="I845">
        <v>2</v>
      </c>
      <c r="J845">
        <v>0</v>
      </c>
      <c r="K845">
        <v>2</v>
      </c>
      <c r="L845">
        <v>2</v>
      </c>
      <c r="M845" s="17" t="s">
        <v>82</v>
      </c>
      <c r="N845" t="s">
        <v>78</v>
      </c>
      <c r="O845" s="17">
        <v>42394</v>
      </c>
      <c r="Q845">
        <f t="shared" si="9"/>
        <v>4.908738521234052</v>
      </c>
      <c r="R845">
        <f>(Q846-Q845)/(O846-O845)</f>
        <v>0.701248360176293</v>
      </c>
      <c r="S845">
        <f>(I846-I845)/(O846-O845)</f>
        <v>0.14285714285714285</v>
      </c>
      <c r="T845">
        <f>MAX(K845:K847)</f>
        <v>23</v>
      </c>
      <c r="U845">
        <f>AVERAGE(K845:K847)</f>
        <v>11.666666666666666</v>
      </c>
      <c r="V845">
        <f>MAX(I845:I847)</f>
        <v>4</v>
      </c>
    </row>
    <row r="846" spans="1:22" ht="15" hidden="1" customHeight="1">
      <c r="A846">
        <v>111</v>
      </c>
      <c r="B846" t="s">
        <v>51</v>
      </c>
      <c r="C846" t="s">
        <v>34</v>
      </c>
      <c r="D846">
        <v>2</v>
      </c>
      <c r="E846" s="19" t="s">
        <v>52</v>
      </c>
      <c r="F846" s="19" t="s">
        <v>52</v>
      </c>
      <c r="G846">
        <v>3</v>
      </c>
      <c r="H846">
        <v>2.5</v>
      </c>
      <c r="I846">
        <v>4</v>
      </c>
      <c r="J846">
        <v>0</v>
      </c>
      <c r="K846">
        <v>10</v>
      </c>
      <c r="L846">
        <v>2</v>
      </c>
      <c r="M846" s="17" t="s">
        <v>78</v>
      </c>
      <c r="N846" t="s">
        <v>78</v>
      </c>
      <c r="O846" s="17">
        <v>42408</v>
      </c>
      <c r="Q846">
        <f t="shared" si="9"/>
        <v>14.726215563702155</v>
      </c>
    </row>
    <row r="847" spans="1:22" ht="15" hidden="1" customHeight="1">
      <c r="A847">
        <v>111</v>
      </c>
      <c r="B847" t="s">
        <v>51</v>
      </c>
      <c r="C847" t="s">
        <v>34</v>
      </c>
      <c r="D847">
        <v>2</v>
      </c>
      <c r="E847" s="19" t="s">
        <v>52</v>
      </c>
      <c r="F847" s="19" t="s">
        <v>52</v>
      </c>
      <c r="G847" t="s">
        <v>56</v>
      </c>
      <c r="H847" t="s">
        <v>56</v>
      </c>
      <c r="I847" t="s">
        <v>56</v>
      </c>
      <c r="J847" t="s">
        <v>56</v>
      </c>
      <c r="K847">
        <v>23</v>
      </c>
      <c r="L847">
        <v>2</v>
      </c>
      <c r="M847" s="17" t="s">
        <v>78</v>
      </c>
      <c r="N847" t="s">
        <v>82</v>
      </c>
      <c r="O847" s="17">
        <v>42422</v>
      </c>
      <c r="P847" t="s">
        <v>116</v>
      </c>
      <c r="Q847" t="e">
        <f t="shared" si="9"/>
        <v>#VALUE!</v>
      </c>
    </row>
    <row r="848" spans="1:22" ht="15" customHeight="1">
      <c r="A848">
        <v>112</v>
      </c>
      <c r="B848" t="s">
        <v>76</v>
      </c>
      <c r="C848" t="s">
        <v>46</v>
      </c>
      <c r="D848">
        <v>1</v>
      </c>
      <c r="E848" s="19" t="s">
        <v>78</v>
      </c>
      <c r="F848" s="19" t="s">
        <v>52</v>
      </c>
      <c r="G848">
        <v>1</v>
      </c>
      <c r="H848">
        <v>1</v>
      </c>
      <c r="I848">
        <v>0</v>
      </c>
      <c r="J848">
        <v>0</v>
      </c>
      <c r="K848">
        <v>6</v>
      </c>
      <c r="L848">
        <v>1</v>
      </c>
      <c r="M848" s="17" t="s">
        <v>82</v>
      </c>
      <c r="N848" t="s">
        <v>78</v>
      </c>
      <c r="O848" s="17">
        <v>42394</v>
      </c>
      <c r="Q848">
        <f t="shared" si="9"/>
        <v>0.78539816339744828</v>
      </c>
      <c r="R848">
        <f>(Q853-Q848)/(O853-O848)</f>
        <v>0.27026672799882473</v>
      </c>
      <c r="S848">
        <f>(I853-I848)/(O853-O848)</f>
        <v>0.12857142857142856</v>
      </c>
      <c r="T848">
        <f>MAX(K848:K854)</f>
        <v>30</v>
      </c>
      <c r="U848">
        <f>AVERAGE(K848:K854)</f>
        <v>13.285714285714286</v>
      </c>
      <c r="V848">
        <f>MAX(I848:I854)</f>
        <v>9</v>
      </c>
    </row>
    <row r="849" spans="1:22" ht="15" customHeight="1">
      <c r="A849">
        <v>112</v>
      </c>
      <c r="B849" t="s">
        <v>76</v>
      </c>
      <c r="C849" t="s">
        <v>46</v>
      </c>
      <c r="D849">
        <v>1</v>
      </c>
      <c r="E849" s="19" t="s">
        <v>78</v>
      </c>
      <c r="F849" s="19" t="s">
        <v>52</v>
      </c>
      <c r="G849">
        <v>1.5</v>
      </c>
      <c r="H849">
        <v>1.5</v>
      </c>
      <c r="I849">
        <v>2</v>
      </c>
      <c r="J849">
        <v>0</v>
      </c>
      <c r="K849">
        <v>4</v>
      </c>
      <c r="L849">
        <v>1</v>
      </c>
      <c r="M849" s="17" t="s">
        <v>78</v>
      </c>
      <c r="N849" t="s">
        <v>78</v>
      </c>
      <c r="O849" s="17">
        <v>42408</v>
      </c>
      <c r="Q849">
        <f t="shared" si="9"/>
        <v>2.6507188014663878</v>
      </c>
    </row>
    <row r="850" spans="1:22" ht="15" customHeight="1">
      <c r="A850">
        <v>112</v>
      </c>
      <c r="B850" t="s">
        <v>76</v>
      </c>
      <c r="C850" t="s">
        <v>46</v>
      </c>
      <c r="D850">
        <v>1</v>
      </c>
      <c r="E850" s="19" t="s">
        <v>78</v>
      </c>
      <c r="F850" s="19" t="s">
        <v>52</v>
      </c>
      <c r="G850">
        <v>2</v>
      </c>
      <c r="H850">
        <v>2</v>
      </c>
      <c r="I850">
        <v>3</v>
      </c>
      <c r="J850">
        <v>0</v>
      </c>
      <c r="K850">
        <v>3</v>
      </c>
      <c r="L850">
        <v>1</v>
      </c>
      <c r="M850" s="17" t="s">
        <v>78</v>
      </c>
      <c r="N850" t="s">
        <v>78</v>
      </c>
      <c r="O850" s="17">
        <v>42422</v>
      </c>
      <c r="Q850">
        <f t="shared" si="9"/>
        <v>6.2831853071795862</v>
      </c>
    </row>
    <row r="851" spans="1:22" ht="15" customHeight="1">
      <c r="A851">
        <v>112</v>
      </c>
      <c r="B851" t="s">
        <v>76</v>
      </c>
      <c r="C851" t="s">
        <v>46</v>
      </c>
      <c r="D851">
        <v>1</v>
      </c>
      <c r="E851" s="19" t="s">
        <v>78</v>
      </c>
      <c r="F851" s="19" t="s">
        <v>52</v>
      </c>
      <c r="G851">
        <v>1.7</v>
      </c>
      <c r="H851">
        <v>4</v>
      </c>
      <c r="I851">
        <v>5</v>
      </c>
      <c r="J851">
        <v>0</v>
      </c>
      <c r="K851">
        <v>8</v>
      </c>
      <c r="L851">
        <v>1</v>
      </c>
      <c r="M851" s="17" t="s">
        <v>78</v>
      </c>
      <c r="N851" t="s">
        <v>78</v>
      </c>
      <c r="O851" s="17">
        <v>42436</v>
      </c>
      <c r="Q851">
        <f t="shared" si="9"/>
        <v>21.362830044410593</v>
      </c>
    </row>
    <row r="852" spans="1:22" ht="15" customHeight="1">
      <c r="A852">
        <v>112</v>
      </c>
      <c r="B852" t="s">
        <v>76</v>
      </c>
      <c r="C852" t="s">
        <v>46</v>
      </c>
      <c r="D852">
        <v>1</v>
      </c>
      <c r="E852" s="19" t="s">
        <v>78</v>
      </c>
      <c r="F852" s="19" t="s">
        <v>52</v>
      </c>
      <c r="G852">
        <v>3.8</v>
      </c>
      <c r="H852">
        <v>4</v>
      </c>
      <c r="I852">
        <v>8</v>
      </c>
      <c r="J852">
        <v>0</v>
      </c>
      <c r="K852">
        <v>20</v>
      </c>
      <c r="L852">
        <v>1</v>
      </c>
      <c r="M852" s="17" t="s">
        <v>78</v>
      </c>
      <c r="N852" t="s">
        <v>78</v>
      </c>
      <c r="O852" s="17">
        <v>42450</v>
      </c>
      <c r="Q852">
        <f t="shared" si="9"/>
        <v>47.752208334564855</v>
      </c>
    </row>
    <row r="853" spans="1:22" ht="15" customHeight="1">
      <c r="A853">
        <v>112</v>
      </c>
      <c r="B853" t="s">
        <v>76</v>
      </c>
      <c r="C853" t="s">
        <v>46</v>
      </c>
      <c r="D853">
        <v>1</v>
      </c>
      <c r="E853" s="19" t="s">
        <v>78</v>
      </c>
      <c r="F853" s="19" t="s">
        <v>52</v>
      </c>
      <c r="G853">
        <v>3.2</v>
      </c>
      <c r="H853">
        <v>2.8</v>
      </c>
      <c r="I853">
        <v>9</v>
      </c>
      <c r="J853">
        <v>0</v>
      </c>
      <c r="K853">
        <v>30</v>
      </c>
      <c r="L853">
        <v>1</v>
      </c>
      <c r="M853" s="17" t="s">
        <v>78</v>
      </c>
      <c r="N853" t="s">
        <v>78</v>
      </c>
      <c r="O853" s="17">
        <v>42464</v>
      </c>
      <c r="Q853">
        <f t="shared" si="9"/>
        <v>19.704069123315179</v>
      </c>
    </row>
    <row r="854" spans="1:22" ht="15" customHeight="1">
      <c r="A854">
        <v>112</v>
      </c>
      <c r="B854" t="s">
        <v>76</v>
      </c>
      <c r="C854" t="s">
        <v>46</v>
      </c>
      <c r="D854">
        <v>1</v>
      </c>
      <c r="E854" s="19" t="s">
        <v>78</v>
      </c>
      <c r="F854" s="19" t="s">
        <v>52</v>
      </c>
      <c r="G854" t="s">
        <v>56</v>
      </c>
      <c r="H854" t="s">
        <v>56</v>
      </c>
      <c r="I854" t="s">
        <v>56</v>
      </c>
      <c r="J854" t="s">
        <v>56</v>
      </c>
      <c r="K854">
        <v>22</v>
      </c>
      <c r="L854">
        <v>1</v>
      </c>
      <c r="M854" s="17" t="s">
        <v>78</v>
      </c>
      <c r="N854" t="s">
        <v>82</v>
      </c>
      <c r="O854" s="17">
        <v>42480</v>
      </c>
      <c r="P854" t="s">
        <v>115</v>
      </c>
      <c r="Q854" t="e">
        <f t="shared" si="9"/>
        <v>#VALUE!</v>
      </c>
    </row>
    <row r="855" spans="1:22" ht="15" customHeight="1">
      <c r="A855">
        <v>113</v>
      </c>
      <c r="B855" t="s">
        <v>76</v>
      </c>
      <c r="C855" t="s">
        <v>46</v>
      </c>
      <c r="D855">
        <v>1</v>
      </c>
      <c r="E855" s="19" t="s">
        <v>78</v>
      </c>
      <c r="F855" s="19" t="s">
        <v>52</v>
      </c>
      <c r="G855">
        <v>1</v>
      </c>
      <c r="H855">
        <v>1</v>
      </c>
      <c r="I855">
        <v>0</v>
      </c>
      <c r="J855">
        <v>0</v>
      </c>
      <c r="K855">
        <v>6</v>
      </c>
      <c r="L855">
        <v>1</v>
      </c>
      <c r="M855" s="17" t="s">
        <v>82</v>
      </c>
      <c r="N855" t="s">
        <v>78</v>
      </c>
      <c r="O855" s="17">
        <v>42394</v>
      </c>
      <c r="Q855">
        <f t="shared" si="9"/>
        <v>0.78539816339744828</v>
      </c>
      <c r="R855">
        <f>(Q860-Q855)/(O860-O855)</f>
        <v>0.50723257386959786</v>
      </c>
      <c r="S855">
        <f>(I860-I855)/(O860-O855)</f>
        <v>0.18571428571428572</v>
      </c>
      <c r="T855">
        <f>MAX(K855:K861)</f>
        <v>30</v>
      </c>
      <c r="U855">
        <f>AVERAGE(K855:K861)</f>
        <v>13.285714285714286</v>
      </c>
      <c r="V855">
        <f>MAX(I855:I861)</f>
        <v>13</v>
      </c>
    </row>
    <row r="856" spans="1:22" ht="15" customHeight="1">
      <c r="A856">
        <v>113</v>
      </c>
      <c r="B856" t="s">
        <v>76</v>
      </c>
      <c r="C856" t="s">
        <v>46</v>
      </c>
      <c r="D856">
        <v>1</v>
      </c>
      <c r="E856" s="19" t="s">
        <v>78</v>
      </c>
      <c r="F856" s="19" t="s">
        <v>52</v>
      </c>
      <c r="G856">
        <v>1</v>
      </c>
      <c r="H856">
        <v>1</v>
      </c>
      <c r="I856">
        <v>2</v>
      </c>
      <c r="J856">
        <v>0</v>
      </c>
      <c r="K856">
        <v>4</v>
      </c>
      <c r="L856">
        <v>1</v>
      </c>
      <c r="M856" s="17" t="s">
        <v>78</v>
      </c>
      <c r="N856" t="s">
        <v>78</v>
      </c>
      <c r="O856" s="17">
        <v>42408</v>
      </c>
      <c r="Q856">
        <f t="shared" si="9"/>
        <v>0.78539816339744828</v>
      </c>
    </row>
    <row r="857" spans="1:22" ht="15" customHeight="1">
      <c r="A857">
        <v>113</v>
      </c>
      <c r="B857" t="s">
        <v>76</v>
      </c>
      <c r="C857" t="s">
        <v>46</v>
      </c>
      <c r="D857">
        <v>1</v>
      </c>
      <c r="E857" s="19" t="s">
        <v>78</v>
      </c>
      <c r="F857" s="19" t="s">
        <v>52</v>
      </c>
      <c r="G857">
        <v>1.5</v>
      </c>
      <c r="H857">
        <v>3</v>
      </c>
      <c r="I857">
        <v>3</v>
      </c>
      <c r="J857">
        <v>0</v>
      </c>
      <c r="K857">
        <v>3</v>
      </c>
      <c r="L857">
        <v>1</v>
      </c>
      <c r="M857" s="17" t="s">
        <v>78</v>
      </c>
      <c r="N857" t="s">
        <v>78</v>
      </c>
      <c r="O857" s="17">
        <v>42422</v>
      </c>
      <c r="Q857">
        <f t="shared" si="9"/>
        <v>10.602875205865551</v>
      </c>
    </row>
    <row r="858" spans="1:22" ht="15" customHeight="1">
      <c r="A858">
        <v>113</v>
      </c>
      <c r="B858" t="s">
        <v>76</v>
      </c>
      <c r="C858" t="s">
        <v>46</v>
      </c>
      <c r="D858">
        <v>1</v>
      </c>
      <c r="E858" s="19" t="s">
        <v>78</v>
      </c>
      <c r="F858" s="19" t="s">
        <v>52</v>
      </c>
      <c r="G858">
        <v>1</v>
      </c>
      <c r="H858">
        <v>3.6</v>
      </c>
      <c r="I858">
        <v>6</v>
      </c>
      <c r="J858">
        <v>0</v>
      </c>
      <c r="K858">
        <v>8</v>
      </c>
      <c r="L858">
        <v>1</v>
      </c>
      <c r="M858" s="17" t="s">
        <v>78</v>
      </c>
      <c r="N858" t="s">
        <v>78</v>
      </c>
      <c r="O858" s="17">
        <v>42436</v>
      </c>
      <c r="Q858">
        <f t="shared" ref="Q858:Q921" si="10">G858*((H858/2)^2)*PI()</f>
        <v>10.178760197630931</v>
      </c>
    </row>
    <row r="859" spans="1:22" ht="15" customHeight="1">
      <c r="A859">
        <v>113</v>
      </c>
      <c r="B859" t="s">
        <v>76</v>
      </c>
      <c r="C859" t="s">
        <v>46</v>
      </c>
      <c r="D859">
        <v>1</v>
      </c>
      <c r="E859" s="19" t="s">
        <v>78</v>
      </c>
      <c r="F859" s="19" t="s">
        <v>52</v>
      </c>
      <c r="G859">
        <v>3.4</v>
      </c>
      <c r="H859">
        <v>5.4</v>
      </c>
      <c r="I859">
        <v>9</v>
      </c>
      <c r="J859">
        <v>0</v>
      </c>
      <c r="K859">
        <v>20</v>
      </c>
      <c r="L859">
        <v>1</v>
      </c>
      <c r="M859" s="17" t="s">
        <v>78</v>
      </c>
      <c r="N859" t="s">
        <v>78</v>
      </c>
      <c r="O859" s="17">
        <v>42450</v>
      </c>
      <c r="Q859">
        <f t="shared" si="10"/>
        <v>77.867515511876618</v>
      </c>
    </row>
    <row r="860" spans="1:22" ht="15" customHeight="1">
      <c r="A860">
        <v>113</v>
      </c>
      <c r="B860" t="s">
        <v>76</v>
      </c>
      <c r="C860" t="s">
        <v>46</v>
      </c>
      <c r="D860">
        <v>1</v>
      </c>
      <c r="E860" s="19" t="s">
        <v>78</v>
      </c>
      <c r="F860" s="19" t="s">
        <v>52</v>
      </c>
      <c r="G860">
        <v>3.2</v>
      </c>
      <c r="H860">
        <v>3.8</v>
      </c>
      <c r="I860">
        <v>13</v>
      </c>
      <c r="J860">
        <v>0</v>
      </c>
      <c r="K860">
        <v>30</v>
      </c>
      <c r="L860">
        <v>1</v>
      </c>
      <c r="M860" s="17" t="s">
        <v>78</v>
      </c>
      <c r="N860" t="s">
        <v>78</v>
      </c>
      <c r="O860" s="17">
        <v>42464</v>
      </c>
      <c r="Q860">
        <f t="shared" si="10"/>
        <v>36.291678334269292</v>
      </c>
    </row>
    <row r="861" spans="1:22" ht="15" customHeight="1">
      <c r="A861">
        <v>113</v>
      </c>
      <c r="B861" t="s">
        <v>76</v>
      </c>
      <c r="C861" t="s">
        <v>46</v>
      </c>
      <c r="D861">
        <v>1</v>
      </c>
      <c r="E861" s="19" t="s">
        <v>78</v>
      </c>
      <c r="F861" s="19" t="s">
        <v>52</v>
      </c>
      <c r="G861" t="s">
        <v>56</v>
      </c>
      <c r="H861" t="s">
        <v>56</v>
      </c>
      <c r="I861" t="s">
        <v>56</v>
      </c>
      <c r="J861" t="s">
        <v>56</v>
      </c>
      <c r="K861">
        <v>22</v>
      </c>
      <c r="L861">
        <v>1</v>
      </c>
      <c r="M861" s="17" t="s">
        <v>78</v>
      </c>
      <c r="N861" t="s">
        <v>82</v>
      </c>
      <c r="O861" s="17">
        <v>42480</v>
      </c>
      <c r="P861" t="s">
        <v>115</v>
      </c>
      <c r="Q861" t="e">
        <f t="shared" si="10"/>
        <v>#VALUE!</v>
      </c>
    </row>
    <row r="862" spans="1:22" ht="15" customHeight="1">
      <c r="A862">
        <v>114</v>
      </c>
      <c r="B862" t="s">
        <v>76</v>
      </c>
      <c r="C862" t="s">
        <v>46</v>
      </c>
      <c r="D862">
        <v>1</v>
      </c>
      <c r="E862" s="19" t="s">
        <v>78</v>
      </c>
      <c r="F862" s="19" t="s">
        <v>52</v>
      </c>
      <c r="G862">
        <v>1</v>
      </c>
      <c r="H862">
        <v>1</v>
      </c>
      <c r="I862">
        <v>0</v>
      </c>
      <c r="J862">
        <v>0</v>
      </c>
      <c r="K862">
        <v>6</v>
      </c>
      <c r="L862">
        <v>1</v>
      </c>
      <c r="M862" s="17" t="s">
        <v>82</v>
      </c>
      <c r="N862" t="s">
        <v>78</v>
      </c>
      <c r="O862" s="17">
        <v>42394</v>
      </c>
      <c r="Q862">
        <f t="shared" si="10"/>
        <v>0.78539816339744828</v>
      </c>
      <c r="R862">
        <f>(Q863-Q862)/(O863-O862)</f>
        <v>-4.9087385212340517E-2</v>
      </c>
      <c r="S862">
        <f>(I863-I862)/(O863-O862)</f>
        <v>0</v>
      </c>
      <c r="T862">
        <f>MAX(K862:K864)</f>
        <v>6</v>
      </c>
      <c r="U862">
        <f>AVERAGE(K862:K864)</f>
        <v>4.333333333333333</v>
      </c>
      <c r="V862">
        <f>MAX(I862:I864)</f>
        <v>0</v>
      </c>
    </row>
    <row r="863" spans="1:22" ht="15" customHeight="1">
      <c r="A863">
        <v>114</v>
      </c>
      <c r="B863" t="s">
        <v>76</v>
      </c>
      <c r="C863" t="s">
        <v>46</v>
      </c>
      <c r="D863">
        <v>1</v>
      </c>
      <c r="E863" s="19" t="s">
        <v>78</v>
      </c>
      <c r="F863" s="19" t="s">
        <v>52</v>
      </c>
      <c r="G863">
        <v>0.5</v>
      </c>
      <c r="H863">
        <v>0.5</v>
      </c>
      <c r="I863">
        <v>0</v>
      </c>
      <c r="J863">
        <v>0</v>
      </c>
      <c r="K863">
        <v>4</v>
      </c>
      <c r="L863">
        <v>1</v>
      </c>
      <c r="M863" s="17" t="s">
        <v>78</v>
      </c>
      <c r="N863" t="s">
        <v>78</v>
      </c>
      <c r="O863" s="17">
        <v>42408</v>
      </c>
      <c r="Q863">
        <f t="shared" si="10"/>
        <v>9.8174770424681035E-2</v>
      </c>
    </row>
    <row r="864" spans="1:22" ht="15" customHeight="1">
      <c r="A864">
        <v>114</v>
      </c>
      <c r="B864" t="s">
        <v>76</v>
      </c>
      <c r="C864" t="s">
        <v>46</v>
      </c>
      <c r="D864">
        <v>1</v>
      </c>
      <c r="E864" s="19" t="s">
        <v>78</v>
      </c>
      <c r="F864" s="19" t="s">
        <v>52</v>
      </c>
      <c r="G864" t="s">
        <v>56</v>
      </c>
      <c r="H864" t="s">
        <v>56</v>
      </c>
      <c r="I864" t="s">
        <v>56</v>
      </c>
      <c r="J864" t="s">
        <v>56</v>
      </c>
      <c r="K864">
        <v>3</v>
      </c>
      <c r="L864">
        <v>1</v>
      </c>
      <c r="M864" s="17" t="s">
        <v>78</v>
      </c>
      <c r="N864" t="s">
        <v>82</v>
      </c>
      <c r="O864" s="17">
        <v>42422</v>
      </c>
      <c r="P864" t="s">
        <v>116</v>
      </c>
      <c r="Q864" t="e">
        <f t="shared" si="10"/>
        <v>#VALUE!</v>
      </c>
    </row>
    <row r="865" spans="1:22" ht="15" customHeight="1">
      <c r="A865">
        <v>115</v>
      </c>
      <c r="B865" t="s">
        <v>76</v>
      </c>
      <c r="C865" t="s">
        <v>46</v>
      </c>
      <c r="D865">
        <v>1</v>
      </c>
      <c r="E865" s="19" t="s">
        <v>78</v>
      </c>
      <c r="F865" s="19" t="s">
        <v>52</v>
      </c>
      <c r="G865">
        <v>1</v>
      </c>
      <c r="H865">
        <v>1</v>
      </c>
      <c r="I865">
        <v>0</v>
      </c>
      <c r="J865">
        <v>0</v>
      </c>
      <c r="K865">
        <v>6</v>
      </c>
      <c r="L865">
        <v>1</v>
      </c>
      <c r="M865" s="17" t="s">
        <v>82</v>
      </c>
      <c r="N865" t="s">
        <v>78</v>
      </c>
      <c r="O865" s="17">
        <v>42394</v>
      </c>
      <c r="Q865">
        <f t="shared" si="10"/>
        <v>0.78539816339744828</v>
      </c>
      <c r="R865">
        <f>(Q867-Q865)/(O867-O865)</f>
        <v>-2.7769435062981209E-2</v>
      </c>
      <c r="S865">
        <f>(I867-I865)/(O867-O865)</f>
        <v>3.5714285714285712E-2</v>
      </c>
      <c r="T865">
        <f>MAX(K865:K868)</f>
        <v>8</v>
      </c>
      <c r="U865">
        <f>AVERAGE(K865:K868)</f>
        <v>5.25</v>
      </c>
      <c r="V865">
        <f>MAX(I865:I868)</f>
        <v>2</v>
      </c>
    </row>
    <row r="866" spans="1:22" ht="15" customHeight="1">
      <c r="A866">
        <v>115</v>
      </c>
      <c r="B866" t="s">
        <v>76</v>
      </c>
      <c r="C866" t="s">
        <v>46</v>
      </c>
      <c r="D866">
        <v>1</v>
      </c>
      <c r="E866" s="19" t="s">
        <v>78</v>
      </c>
      <c r="F866" s="19" t="s">
        <v>52</v>
      </c>
      <c r="G866">
        <v>1</v>
      </c>
      <c r="H866">
        <v>0.5</v>
      </c>
      <c r="I866">
        <v>2</v>
      </c>
      <c r="J866">
        <v>1</v>
      </c>
      <c r="K866">
        <v>4</v>
      </c>
      <c r="L866">
        <v>1</v>
      </c>
      <c r="M866" s="17" t="s">
        <v>78</v>
      </c>
      <c r="N866" t="s">
        <v>78</v>
      </c>
      <c r="O866" s="17">
        <v>42408</v>
      </c>
      <c r="Q866">
        <f t="shared" si="10"/>
        <v>0.19634954084936207</v>
      </c>
    </row>
    <row r="867" spans="1:22" ht="15" customHeight="1">
      <c r="A867">
        <v>115</v>
      </c>
      <c r="B867" t="s">
        <v>76</v>
      </c>
      <c r="C867" t="s">
        <v>46</v>
      </c>
      <c r="D867">
        <v>1</v>
      </c>
      <c r="E867" s="19" t="s">
        <v>78</v>
      </c>
      <c r="F867" s="19" t="s">
        <v>52</v>
      </c>
      <c r="G867">
        <v>1</v>
      </c>
      <c r="H867">
        <v>0.1</v>
      </c>
      <c r="I867">
        <v>1</v>
      </c>
      <c r="J867">
        <v>3</v>
      </c>
      <c r="K867">
        <v>3</v>
      </c>
      <c r="L867">
        <v>1</v>
      </c>
      <c r="M867" s="17" t="s">
        <v>78</v>
      </c>
      <c r="N867" t="s">
        <v>78</v>
      </c>
      <c r="O867" s="17">
        <v>42422</v>
      </c>
      <c r="Q867">
        <f t="shared" si="10"/>
        <v>7.8539816339744835E-3</v>
      </c>
    </row>
    <row r="868" spans="1:22" ht="15" customHeight="1">
      <c r="A868">
        <v>115</v>
      </c>
      <c r="B868" t="s">
        <v>76</v>
      </c>
      <c r="C868" t="s">
        <v>46</v>
      </c>
      <c r="D868">
        <v>1</v>
      </c>
      <c r="E868" s="19" t="s">
        <v>78</v>
      </c>
      <c r="F868" s="19" t="s">
        <v>52</v>
      </c>
      <c r="G868" t="s">
        <v>56</v>
      </c>
      <c r="H868" t="s">
        <v>56</v>
      </c>
      <c r="I868" t="s">
        <v>56</v>
      </c>
      <c r="J868" t="s">
        <v>56</v>
      </c>
      <c r="K868">
        <v>8</v>
      </c>
      <c r="L868">
        <v>1</v>
      </c>
      <c r="M868" s="17" t="s">
        <v>78</v>
      </c>
      <c r="N868" t="s">
        <v>82</v>
      </c>
      <c r="O868" s="17">
        <v>42436</v>
      </c>
      <c r="P868" t="s">
        <v>121</v>
      </c>
      <c r="Q868" t="e">
        <f t="shared" si="10"/>
        <v>#VALUE!</v>
      </c>
    </row>
    <row r="869" spans="1:22" ht="15" customHeight="1">
      <c r="A869">
        <v>116</v>
      </c>
      <c r="B869" t="s">
        <v>76</v>
      </c>
      <c r="C869" t="s">
        <v>46</v>
      </c>
      <c r="D869">
        <v>1</v>
      </c>
      <c r="E869" s="19" t="s">
        <v>78</v>
      </c>
      <c r="F869" s="19" t="s">
        <v>52</v>
      </c>
      <c r="G869">
        <v>1</v>
      </c>
      <c r="H869">
        <v>1</v>
      </c>
      <c r="I869">
        <v>0</v>
      </c>
      <c r="J869">
        <v>0</v>
      </c>
      <c r="K869">
        <v>6</v>
      </c>
      <c r="L869">
        <v>1</v>
      </c>
      <c r="M869" s="17" t="s">
        <v>82</v>
      </c>
      <c r="N869" t="s">
        <v>78</v>
      </c>
      <c r="O869" s="17">
        <v>42394</v>
      </c>
      <c r="Q869">
        <f t="shared" si="10"/>
        <v>0.78539816339744828</v>
      </c>
      <c r="R869">
        <f>(Q874-Q869)/(O874-O869)</f>
        <v>0.56604767633430386</v>
      </c>
      <c r="S869">
        <f>(I874-I869)/(O874-O869)</f>
        <v>0.17142857142857143</v>
      </c>
      <c r="T869">
        <f>MAX(K869:K875)</f>
        <v>30</v>
      </c>
      <c r="U869">
        <f>AVERAGE(K869:K875)</f>
        <v>13.285714285714286</v>
      </c>
      <c r="V869">
        <f>MAX(I869:I875)</f>
        <v>12</v>
      </c>
    </row>
    <row r="870" spans="1:22" ht="15" customHeight="1">
      <c r="A870">
        <v>116</v>
      </c>
      <c r="B870" t="s">
        <v>76</v>
      </c>
      <c r="C870" t="s">
        <v>46</v>
      </c>
      <c r="D870">
        <v>1</v>
      </c>
      <c r="E870" s="19" t="s">
        <v>78</v>
      </c>
      <c r="F870" s="19" t="s">
        <v>52</v>
      </c>
      <c r="G870">
        <v>1.5</v>
      </c>
      <c r="H870">
        <v>1.5</v>
      </c>
      <c r="I870">
        <v>2</v>
      </c>
      <c r="J870">
        <v>1</v>
      </c>
      <c r="K870">
        <v>4</v>
      </c>
      <c r="L870">
        <v>1</v>
      </c>
      <c r="M870" s="17" t="s">
        <v>78</v>
      </c>
      <c r="N870" t="s">
        <v>78</v>
      </c>
      <c r="O870" s="17">
        <v>42408</v>
      </c>
      <c r="Q870">
        <f t="shared" si="10"/>
        <v>2.6507188014663878</v>
      </c>
    </row>
    <row r="871" spans="1:22" ht="15" customHeight="1">
      <c r="A871">
        <v>116</v>
      </c>
      <c r="B871" t="s">
        <v>76</v>
      </c>
      <c r="C871" t="s">
        <v>46</v>
      </c>
      <c r="D871">
        <v>1</v>
      </c>
      <c r="E871" s="19" t="s">
        <v>78</v>
      </c>
      <c r="F871" s="19" t="s">
        <v>52</v>
      </c>
      <c r="G871">
        <v>1.5</v>
      </c>
      <c r="H871">
        <v>3</v>
      </c>
      <c r="I871">
        <v>3</v>
      </c>
      <c r="J871">
        <v>2</v>
      </c>
      <c r="K871">
        <v>3</v>
      </c>
      <c r="L871">
        <v>1</v>
      </c>
      <c r="M871" s="17" t="s">
        <v>78</v>
      </c>
      <c r="N871" t="s">
        <v>78</v>
      </c>
      <c r="O871" s="17">
        <v>42422</v>
      </c>
      <c r="Q871">
        <f t="shared" si="10"/>
        <v>10.602875205865551</v>
      </c>
    </row>
    <row r="872" spans="1:22" ht="15" customHeight="1">
      <c r="A872">
        <v>116</v>
      </c>
      <c r="B872" t="s">
        <v>76</v>
      </c>
      <c r="C872" t="s">
        <v>46</v>
      </c>
      <c r="D872">
        <v>1</v>
      </c>
      <c r="E872" s="19" t="s">
        <v>78</v>
      </c>
      <c r="F872" s="19" t="s">
        <v>52</v>
      </c>
      <c r="G872">
        <v>1.8</v>
      </c>
      <c r="H872">
        <v>3.5</v>
      </c>
      <c r="I872">
        <v>6</v>
      </c>
      <c r="J872">
        <v>0</v>
      </c>
      <c r="K872">
        <v>8</v>
      </c>
      <c r="L872">
        <v>1</v>
      </c>
      <c r="M872" s="17" t="s">
        <v>78</v>
      </c>
      <c r="N872" t="s">
        <v>78</v>
      </c>
      <c r="O872" s="17">
        <v>42436</v>
      </c>
      <c r="Q872">
        <f t="shared" si="10"/>
        <v>17.318029502913735</v>
      </c>
    </row>
    <row r="873" spans="1:22" ht="15" customHeight="1">
      <c r="A873">
        <v>116</v>
      </c>
      <c r="B873" t="s">
        <v>76</v>
      </c>
      <c r="C873" t="s">
        <v>46</v>
      </c>
      <c r="D873">
        <v>1</v>
      </c>
      <c r="E873" s="19" t="s">
        <v>78</v>
      </c>
      <c r="F873" s="19" t="s">
        <v>52</v>
      </c>
      <c r="G873">
        <v>4.5</v>
      </c>
      <c r="H873">
        <v>4.3</v>
      </c>
      <c r="I873">
        <v>9</v>
      </c>
      <c r="J873">
        <v>0</v>
      </c>
      <c r="K873">
        <v>20</v>
      </c>
      <c r="L873">
        <v>1</v>
      </c>
      <c r="M873" s="17" t="s">
        <v>78</v>
      </c>
      <c r="N873" t="s">
        <v>78</v>
      </c>
      <c r="O873" s="17">
        <v>42450</v>
      </c>
      <c r="Q873">
        <f t="shared" si="10"/>
        <v>65.34905418548469</v>
      </c>
    </row>
    <row r="874" spans="1:22" ht="15" customHeight="1">
      <c r="A874">
        <v>116</v>
      </c>
      <c r="B874" t="s">
        <v>76</v>
      </c>
      <c r="C874" t="s">
        <v>46</v>
      </c>
      <c r="D874">
        <v>1</v>
      </c>
      <c r="E874" s="19" t="s">
        <v>78</v>
      </c>
      <c r="F874" s="19" t="s">
        <v>52</v>
      </c>
      <c r="G874">
        <v>4.2</v>
      </c>
      <c r="H874">
        <v>3.5</v>
      </c>
      <c r="I874">
        <v>12</v>
      </c>
      <c r="J874">
        <v>1</v>
      </c>
      <c r="K874">
        <v>30</v>
      </c>
      <c r="L874">
        <v>1</v>
      </c>
      <c r="M874" s="17" t="s">
        <v>78</v>
      </c>
      <c r="N874" t="s">
        <v>78</v>
      </c>
      <c r="O874" s="17">
        <v>42464</v>
      </c>
      <c r="Q874">
        <f t="shared" si="10"/>
        <v>40.408735506798713</v>
      </c>
    </row>
    <row r="875" spans="1:22" ht="15" customHeight="1">
      <c r="A875">
        <v>116</v>
      </c>
      <c r="B875" t="s">
        <v>76</v>
      </c>
      <c r="C875" t="s">
        <v>46</v>
      </c>
      <c r="D875">
        <v>1</v>
      </c>
      <c r="E875" s="19" t="s">
        <v>78</v>
      </c>
      <c r="F875" s="19" t="s">
        <v>52</v>
      </c>
      <c r="G875" t="s">
        <v>56</v>
      </c>
      <c r="H875" t="s">
        <v>56</v>
      </c>
      <c r="I875" t="s">
        <v>56</v>
      </c>
      <c r="J875" t="s">
        <v>56</v>
      </c>
      <c r="K875">
        <v>22</v>
      </c>
      <c r="L875">
        <v>1</v>
      </c>
      <c r="M875" s="17" t="s">
        <v>78</v>
      </c>
      <c r="N875" t="s">
        <v>82</v>
      </c>
      <c r="O875" s="17">
        <v>42480</v>
      </c>
      <c r="P875" t="s">
        <v>115</v>
      </c>
      <c r="Q875" t="e">
        <f t="shared" si="10"/>
        <v>#VALUE!</v>
      </c>
    </row>
    <row r="876" spans="1:22" ht="15" customHeight="1">
      <c r="A876">
        <v>117</v>
      </c>
      <c r="B876" t="s">
        <v>76</v>
      </c>
      <c r="C876" t="s">
        <v>46</v>
      </c>
      <c r="D876">
        <v>1</v>
      </c>
      <c r="E876" s="19" t="s">
        <v>78</v>
      </c>
      <c r="F876" s="19" t="s">
        <v>52</v>
      </c>
      <c r="G876">
        <v>1</v>
      </c>
      <c r="H876">
        <v>1</v>
      </c>
      <c r="I876">
        <v>0</v>
      </c>
      <c r="J876">
        <v>0</v>
      </c>
      <c r="K876">
        <v>6</v>
      </c>
      <c r="L876">
        <v>1</v>
      </c>
      <c r="M876" s="17" t="s">
        <v>82</v>
      </c>
      <c r="N876" t="s">
        <v>78</v>
      </c>
      <c r="O876" s="17">
        <v>42394</v>
      </c>
      <c r="Q876">
        <f t="shared" si="10"/>
        <v>0.78539816339744828</v>
      </c>
      <c r="R876">
        <v>0</v>
      </c>
      <c r="S876">
        <v>0</v>
      </c>
      <c r="T876">
        <f>MAX(K876:K877)</f>
        <v>6</v>
      </c>
      <c r="U876">
        <f>AVERAGE(K876:K877)</f>
        <v>5</v>
      </c>
      <c r="V876">
        <f>MAX(I876:I877)</f>
        <v>0</v>
      </c>
    </row>
    <row r="877" spans="1:22" ht="15" customHeight="1">
      <c r="A877">
        <v>117</v>
      </c>
      <c r="B877" t="s">
        <v>76</v>
      </c>
      <c r="C877" t="s">
        <v>46</v>
      </c>
      <c r="D877">
        <v>1</v>
      </c>
      <c r="E877" s="19" t="s">
        <v>78</v>
      </c>
      <c r="F877" s="19" t="s">
        <v>52</v>
      </c>
      <c r="G877" t="s">
        <v>56</v>
      </c>
      <c r="H877" t="s">
        <v>56</v>
      </c>
      <c r="I877" t="s">
        <v>56</v>
      </c>
      <c r="J877" t="s">
        <v>56</v>
      </c>
      <c r="K877">
        <v>4</v>
      </c>
      <c r="L877">
        <v>1</v>
      </c>
      <c r="M877" s="17" t="s">
        <v>78</v>
      </c>
      <c r="N877" t="s">
        <v>82</v>
      </c>
      <c r="O877" s="17">
        <v>42408</v>
      </c>
      <c r="P877" t="s">
        <v>116</v>
      </c>
      <c r="Q877" t="e">
        <f t="shared" si="10"/>
        <v>#VALUE!</v>
      </c>
    </row>
    <row r="878" spans="1:22" ht="15" customHeight="1">
      <c r="A878">
        <v>118</v>
      </c>
      <c r="B878" t="s">
        <v>76</v>
      </c>
      <c r="C878" t="s">
        <v>47</v>
      </c>
      <c r="D878">
        <v>1</v>
      </c>
      <c r="E878" s="19" t="s">
        <v>78</v>
      </c>
      <c r="F878" s="19" t="s">
        <v>52</v>
      </c>
      <c r="G878">
        <v>0.5</v>
      </c>
      <c r="H878">
        <v>0.5</v>
      </c>
      <c r="I878">
        <v>0</v>
      </c>
      <c r="J878">
        <v>0</v>
      </c>
      <c r="K878">
        <v>6</v>
      </c>
      <c r="L878">
        <v>1</v>
      </c>
      <c r="M878" s="17" t="s">
        <v>82</v>
      </c>
      <c r="N878" t="s">
        <v>78</v>
      </c>
      <c r="O878" s="17">
        <v>42394</v>
      </c>
      <c r="Q878">
        <f t="shared" si="10"/>
        <v>9.8174770424681035E-2</v>
      </c>
      <c r="R878">
        <f>(Q886-Q878)/(O886-O878)</f>
        <v>19.688145696834269</v>
      </c>
      <c r="S878">
        <f>(I886-I878)/(O886-O878)</f>
        <v>0.64601769911504425</v>
      </c>
      <c r="T878">
        <f>MAX(K878:K887)</f>
        <v>55</v>
      </c>
      <c r="U878">
        <f>AVERAGE(K878:K887)</f>
        <v>20</v>
      </c>
      <c r="V878">
        <f>MAX(I878:I887)</f>
        <v>73</v>
      </c>
    </row>
    <row r="879" spans="1:22" ht="15" customHeight="1">
      <c r="A879">
        <v>118</v>
      </c>
      <c r="B879" t="s">
        <v>76</v>
      </c>
      <c r="C879" t="s">
        <v>47</v>
      </c>
      <c r="D879">
        <v>1</v>
      </c>
      <c r="E879" s="19" t="s">
        <v>78</v>
      </c>
      <c r="F879" s="19" t="s">
        <v>52</v>
      </c>
      <c r="G879">
        <v>2</v>
      </c>
      <c r="H879">
        <v>1</v>
      </c>
      <c r="I879">
        <v>2</v>
      </c>
      <c r="J879">
        <v>0</v>
      </c>
      <c r="K879">
        <v>5</v>
      </c>
      <c r="L879">
        <v>1</v>
      </c>
      <c r="M879" s="17" t="s">
        <v>78</v>
      </c>
      <c r="N879" t="s">
        <v>78</v>
      </c>
      <c r="O879" s="17">
        <v>42408</v>
      </c>
      <c r="Q879">
        <f t="shared" si="10"/>
        <v>1.5707963267948966</v>
      </c>
    </row>
    <row r="880" spans="1:22" ht="15" customHeight="1">
      <c r="A880">
        <v>118</v>
      </c>
      <c r="B880" t="s">
        <v>76</v>
      </c>
      <c r="C880" t="s">
        <v>47</v>
      </c>
      <c r="D880">
        <v>1</v>
      </c>
      <c r="E880" s="19" t="s">
        <v>78</v>
      </c>
      <c r="F880" s="19" t="s">
        <v>52</v>
      </c>
      <c r="G880">
        <v>1.5</v>
      </c>
      <c r="H880">
        <v>2.6</v>
      </c>
      <c r="I880">
        <v>4</v>
      </c>
      <c r="J880">
        <v>0</v>
      </c>
      <c r="K880">
        <v>11</v>
      </c>
      <c r="L880">
        <v>1</v>
      </c>
      <c r="M880" s="17" t="s">
        <v>78</v>
      </c>
      <c r="N880" t="s">
        <v>78</v>
      </c>
      <c r="O880" s="17">
        <v>42422</v>
      </c>
      <c r="Q880">
        <f t="shared" si="10"/>
        <v>7.9639373768501258</v>
      </c>
    </row>
    <row r="881" spans="1:22" ht="15" customHeight="1">
      <c r="A881">
        <v>118</v>
      </c>
      <c r="B881" t="s">
        <v>76</v>
      </c>
      <c r="C881" t="s">
        <v>47</v>
      </c>
      <c r="D881">
        <v>1</v>
      </c>
      <c r="E881" s="19" t="s">
        <v>78</v>
      </c>
      <c r="F881" s="19" t="s">
        <v>52</v>
      </c>
      <c r="G881">
        <v>1.5</v>
      </c>
      <c r="H881">
        <v>4</v>
      </c>
      <c r="I881">
        <v>5</v>
      </c>
      <c r="J881">
        <v>0</v>
      </c>
      <c r="K881">
        <v>10</v>
      </c>
      <c r="L881">
        <v>1</v>
      </c>
      <c r="M881" s="17" t="s">
        <v>78</v>
      </c>
      <c r="N881" t="s">
        <v>78</v>
      </c>
      <c r="O881" s="17">
        <v>42436</v>
      </c>
      <c r="Q881">
        <f t="shared" si="10"/>
        <v>18.849555921538759</v>
      </c>
    </row>
    <row r="882" spans="1:22" ht="15" customHeight="1">
      <c r="A882">
        <v>118</v>
      </c>
      <c r="B882" t="s">
        <v>76</v>
      </c>
      <c r="C882" t="s">
        <v>47</v>
      </c>
      <c r="D882">
        <v>1</v>
      </c>
      <c r="E882" s="19" t="s">
        <v>78</v>
      </c>
      <c r="F882" s="19" t="s">
        <v>52</v>
      </c>
      <c r="G882">
        <v>4.8</v>
      </c>
      <c r="H882">
        <v>7.2</v>
      </c>
      <c r="I882">
        <v>10</v>
      </c>
      <c r="J882">
        <v>0</v>
      </c>
      <c r="K882">
        <v>10</v>
      </c>
      <c r="L882">
        <v>1</v>
      </c>
      <c r="M882" s="17" t="s">
        <v>78</v>
      </c>
      <c r="N882" t="s">
        <v>78</v>
      </c>
      <c r="O882" s="17">
        <v>42450</v>
      </c>
      <c r="Q882">
        <f t="shared" si="10"/>
        <v>195.43219579451386</v>
      </c>
    </row>
    <row r="883" spans="1:22" ht="15" customHeight="1">
      <c r="A883">
        <v>118</v>
      </c>
      <c r="B883" t="s">
        <v>76</v>
      </c>
      <c r="C883" t="s">
        <v>47</v>
      </c>
      <c r="D883">
        <v>1</v>
      </c>
      <c r="E883" s="19" t="s">
        <v>78</v>
      </c>
      <c r="F883" s="19" t="s">
        <v>52</v>
      </c>
      <c r="G883">
        <v>5.4</v>
      </c>
      <c r="H883">
        <v>8</v>
      </c>
      <c r="I883">
        <v>15</v>
      </c>
      <c r="J883">
        <v>0</v>
      </c>
      <c r="K883">
        <v>22</v>
      </c>
      <c r="L883">
        <v>1</v>
      </c>
      <c r="M883" s="17" t="s">
        <v>78</v>
      </c>
      <c r="N883" t="s">
        <v>78</v>
      </c>
      <c r="O883" s="17">
        <v>42464</v>
      </c>
      <c r="Q883">
        <f t="shared" si="10"/>
        <v>271.43360527015813</v>
      </c>
    </row>
    <row r="884" spans="1:22" ht="15" customHeight="1">
      <c r="A884">
        <v>118</v>
      </c>
      <c r="B884" t="s">
        <v>76</v>
      </c>
      <c r="C884" t="s">
        <v>47</v>
      </c>
      <c r="D884">
        <v>1</v>
      </c>
      <c r="E884" s="19" t="s">
        <v>78</v>
      </c>
      <c r="F884" s="19" t="s">
        <v>52</v>
      </c>
      <c r="G884">
        <v>8.9</v>
      </c>
      <c r="H884">
        <v>11.3</v>
      </c>
      <c r="I884">
        <v>44</v>
      </c>
      <c r="J884">
        <v>0</v>
      </c>
      <c r="K884">
        <v>11</v>
      </c>
      <c r="L884">
        <v>1</v>
      </c>
      <c r="M884" s="17" t="s">
        <v>78</v>
      </c>
      <c r="N884" t="s">
        <v>78</v>
      </c>
      <c r="O884" s="17">
        <v>42480</v>
      </c>
      <c r="Q884">
        <f t="shared" si="10"/>
        <v>892.55867420955974</v>
      </c>
    </row>
    <row r="885" spans="1:22" ht="15" customHeight="1">
      <c r="A885">
        <v>118</v>
      </c>
      <c r="B885" t="s">
        <v>76</v>
      </c>
      <c r="C885" t="s">
        <v>47</v>
      </c>
      <c r="D885">
        <v>1</v>
      </c>
      <c r="E885" s="19" t="s">
        <v>78</v>
      </c>
      <c r="F885" s="19" t="s">
        <v>52</v>
      </c>
      <c r="G885">
        <v>5.8</v>
      </c>
      <c r="H885">
        <v>22.1</v>
      </c>
      <c r="I885">
        <v>73</v>
      </c>
      <c r="J885">
        <v>1</v>
      </c>
      <c r="K885">
        <v>35</v>
      </c>
      <c r="L885">
        <v>1</v>
      </c>
      <c r="M885" s="17" t="s">
        <v>78</v>
      </c>
      <c r="N885" t="s">
        <v>78</v>
      </c>
      <c r="O885" s="17">
        <v>42495</v>
      </c>
      <c r="Q885">
        <f t="shared" si="10"/>
        <v>2224.8586385126969</v>
      </c>
    </row>
    <row r="886" spans="1:22" ht="15" customHeight="1">
      <c r="A886">
        <v>118</v>
      </c>
      <c r="B886" t="s">
        <v>76</v>
      </c>
      <c r="C886" t="s">
        <v>47</v>
      </c>
      <c r="D886">
        <v>1</v>
      </c>
      <c r="E886" s="19" t="s">
        <v>78</v>
      </c>
      <c r="F886" s="19" t="s">
        <v>52</v>
      </c>
      <c r="G886">
        <v>5.8</v>
      </c>
      <c r="H886">
        <v>22.1</v>
      </c>
      <c r="I886">
        <v>73</v>
      </c>
      <c r="J886">
        <v>1</v>
      </c>
      <c r="K886">
        <v>35</v>
      </c>
      <c r="L886">
        <v>1</v>
      </c>
      <c r="M886" s="17" t="s">
        <v>78</v>
      </c>
      <c r="N886" t="s">
        <v>78</v>
      </c>
      <c r="O886" s="17">
        <v>42507</v>
      </c>
      <c r="Q886">
        <f t="shared" si="10"/>
        <v>2224.8586385126969</v>
      </c>
    </row>
    <row r="887" spans="1:22" ht="15" customHeight="1">
      <c r="A887">
        <v>118</v>
      </c>
      <c r="B887" t="s">
        <v>76</v>
      </c>
      <c r="C887" t="s">
        <v>47</v>
      </c>
      <c r="D887">
        <v>1</v>
      </c>
      <c r="E887" s="19" t="s">
        <v>78</v>
      </c>
      <c r="F887" s="19" t="s">
        <v>52</v>
      </c>
      <c r="G887" t="s">
        <v>56</v>
      </c>
      <c r="H887" t="s">
        <v>56</v>
      </c>
      <c r="I887" t="s">
        <v>56</v>
      </c>
      <c r="J887" t="s">
        <v>56</v>
      </c>
      <c r="K887">
        <v>55</v>
      </c>
      <c r="L887">
        <v>1</v>
      </c>
      <c r="M887" s="17" t="s">
        <v>78</v>
      </c>
      <c r="N887" t="s">
        <v>82</v>
      </c>
      <c r="O887" s="17">
        <v>42521</v>
      </c>
      <c r="P887" t="s">
        <v>139</v>
      </c>
      <c r="Q887" t="e">
        <f t="shared" si="10"/>
        <v>#VALUE!</v>
      </c>
    </row>
    <row r="888" spans="1:22" ht="15" customHeight="1">
      <c r="A888">
        <v>119</v>
      </c>
      <c r="B888" t="s">
        <v>76</v>
      </c>
      <c r="C888" t="s">
        <v>47</v>
      </c>
      <c r="D888">
        <v>1</v>
      </c>
      <c r="E888" s="19" t="s">
        <v>78</v>
      </c>
      <c r="F888" s="19" t="s">
        <v>52</v>
      </c>
      <c r="G888">
        <v>0.5</v>
      </c>
      <c r="H888">
        <v>0.5</v>
      </c>
      <c r="I888">
        <v>0</v>
      </c>
      <c r="J888">
        <v>0</v>
      </c>
      <c r="K888">
        <v>6</v>
      </c>
      <c r="L888">
        <v>1</v>
      </c>
      <c r="M888" s="17" t="s">
        <v>82</v>
      </c>
      <c r="N888" t="s">
        <v>78</v>
      </c>
      <c r="O888" s="17">
        <v>42394</v>
      </c>
      <c r="Q888">
        <f t="shared" si="10"/>
        <v>9.8174770424681035E-2</v>
      </c>
      <c r="R888">
        <f>(Q890-Q888)/(O890-O888)</f>
        <v>9.3770930722773899E-2</v>
      </c>
      <c r="S888">
        <f>(I890-I888)/(O890-O888)</f>
        <v>7.1428571428571425E-2</v>
      </c>
      <c r="T888">
        <f>MAX(K888:K891)</f>
        <v>11</v>
      </c>
      <c r="U888">
        <f>AVERAGE(K888:K891)</f>
        <v>8</v>
      </c>
      <c r="V888">
        <f>MAX(I888:I891)</f>
        <v>2</v>
      </c>
    </row>
    <row r="889" spans="1:22" ht="15" customHeight="1">
      <c r="A889">
        <v>119</v>
      </c>
      <c r="B889" t="s">
        <v>76</v>
      </c>
      <c r="C889" t="s">
        <v>47</v>
      </c>
      <c r="D889">
        <v>1</v>
      </c>
      <c r="E889" s="19" t="s">
        <v>78</v>
      </c>
      <c r="F889" s="19" t="s">
        <v>52</v>
      </c>
      <c r="G889">
        <v>2</v>
      </c>
      <c r="H889">
        <v>1</v>
      </c>
      <c r="I889">
        <v>1</v>
      </c>
      <c r="J889">
        <v>0</v>
      </c>
      <c r="K889">
        <v>5</v>
      </c>
      <c r="L889">
        <v>1</v>
      </c>
      <c r="M889" s="17" t="s">
        <v>78</v>
      </c>
      <c r="N889" t="s">
        <v>78</v>
      </c>
      <c r="O889" s="17">
        <v>42408</v>
      </c>
      <c r="Q889">
        <f t="shared" si="10"/>
        <v>1.5707963267948966</v>
      </c>
    </row>
    <row r="890" spans="1:22" ht="15" customHeight="1">
      <c r="A890">
        <v>119</v>
      </c>
      <c r="B890" t="s">
        <v>76</v>
      </c>
      <c r="C890" t="s">
        <v>47</v>
      </c>
      <c r="D890">
        <v>1</v>
      </c>
      <c r="E890" s="19" t="s">
        <v>78</v>
      </c>
      <c r="F890" s="19" t="s">
        <v>52</v>
      </c>
      <c r="G890">
        <v>1.2</v>
      </c>
      <c r="H890">
        <v>1.7</v>
      </c>
      <c r="I890">
        <v>2</v>
      </c>
      <c r="J890">
        <v>1</v>
      </c>
      <c r="K890">
        <v>11</v>
      </c>
      <c r="L890">
        <v>1</v>
      </c>
      <c r="M890" s="17" t="s">
        <v>78</v>
      </c>
      <c r="N890" t="s">
        <v>78</v>
      </c>
      <c r="O890" s="17">
        <v>42422</v>
      </c>
      <c r="Q890">
        <f t="shared" si="10"/>
        <v>2.7237608306623504</v>
      </c>
    </row>
    <row r="891" spans="1:22" ht="15" customHeight="1">
      <c r="A891">
        <v>119</v>
      </c>
      <c r="B891" t="s">
        <v>76</v>
      </c>
      <c r="C891" t="s">
        <v>47</v>
      </c>
      <c r="D891">
        <v>1</v>
      </c>
      <c r="E891" s="19" t="s">
        <v>78</v>
      </c>
      <c r="F891" s="19" t="s">
        <v>52</v>
      </c>
      <c r="G891" t="s">
        <v>56</v>
      </c>
      <c r="H891" t="s">
        <v>56</v>
      </c>
      <c r="I891" t="s">
        <v>56</v>
      </c>
      <c r="J891" t="s">
        <v>56</v>
      </c>
      <c r="K891">
        <v>10</v>
      </c>
      <c r="L891">
        <v>1</v>
      </c>
      <c r="M891" s="17" t="s">
        <v>78</v>
      </c>
      <c r="N891" t="s">
        <v>82</v>
      </c>
      <c r="O891" s="17">
        <v>42436</v>
      </c>
      <c r="P891" t="s">
        <v>121</v>
      </c>
      <c r="Q891" t="e">
        <f t="shared" si="10"/>
        <v>#VALUE!</v>
      </c>
    </row>
    <row r="892" spans="1:22" ht="15" customHeight="1">
      <c r="A892">
        <v>120</v>
      </c>
      <c r="B892" t="s">
        <v>51</v>
      </c>
      <c r="C892" t="s">
        <v>47</v>
      </c>
      <c r="D892">
        <v>4</v>
      </c>
      <c r="E892" s="19" t="s">
        <v>52</v>
      </c>
      <c r="F892" t="s">
        <v>52</v>
      </c>
      <c r="G892">
        <v>1</v>
      </c>
      <c r="H892">
        <v>1</v>
      </c>
      <c r="I892">
        <v>0</v>
      </c>
      <c r="J892">
        <v>0</v>
      </c>
      <c r="K892">
        <v>3</v>
      </c>
      <c r="L892">
        <v>1</v>
      </c>
      <c r="M892" s="17" t="s">
        <v>82</v>
      </c>
      <c r="N892" t="s">
        <v>78</v>
      </c>
      <c r="O892" s="17">
        <v>42394</v>
      </c>
      <c r="Q892">
        <f t="shared" si="10"/>
        <v>0.78539816339744828</v>
      </c>
      <c r="R892">
        <f>(Q893-Q892)/(O893-O892)</f>
        <v>0.19634954084936207</v>
      </c>
      <c r="S892">
        <f>(I893-I892)/(O893-O892)</f>
        <v>0.14285714285714285</v>
      </c>
      <c r="T892">
        <f>MAX(K892:K894)</f>
        <v>5</v>
      </c>
      <c r="U892">
        <f>AVERAGE(K892:K894)</f>
        <v>4</v>
      </c>
      <c r="V892">
        <f>MAX(I892:I894)</f>
        <v>2</v>
      </c>
    </row>
    <row r="893" spans="1:22" ht="15" customHeight="1">
      <c r="A893">
        <v>120</v>
      </c>
      <c r="B893" t="s">
        <v>51</v>
      </c>
      <c r="C893" t="s">
        <v>47</v>
      </c>
      <c r="D893">
        <v>4</v>
      </c>
      <c r="E893" s="19" t="s">
        <v>52</v>
      </c>
      <c r="F893" s="19" t="s">
        <v>52</v>
      </c>
      <c r="G893">
        <v>2</v>
      </c>
      <c r="H893">
        <v>1.5</v>
      </c>
      <c r="I893">
        <v>2</v>
      </c>
      <c r="J893">
        <v>0</v>
      </c>
      <c r="K893">
        <v>4</v>
      </c>
      <c r="L893">
        <v>1</v>
      </c>
      <c r="M893" s="17" t="s">
        <v>78</v>
      </c>
      <c r="N893" t="s">
        <v>78</v>
      </c>
      <c r="O893" s="17">
        <v>42408</v>
      </c>
      <c r="Q893">
        <f t="shared" si="10"/>
        <v>3.5342917352885173</v>
      </c>
    </row>
    <row r="894" spans="1:22" ht="15" customHeight="1">
      <c r="A894">
        <v>120</v>
      </c>
      <c r="B894" t="s">
        <v>51</v>
      </c>
      <c r="C894" t="s">
        <v>47</v>
      </c>
      <c r="D894">
        <v>4</v>
      </c>
      <c r="E894" s="19" t="s">
        <v>52</v>
      </c>
      <c r="F894" s="19" t="s">
        <v>52</v>
      </c>
      <c r="G894" t="s">
        <v>56</v>
      </c>
      <c r="H894" t="s">
        <v>56</v>
      </c>
      <c r="I894" t="s">
        <v>56</v>
      </c>
      <c r="J894" t="s">
        <v>56</v>
      </c>
      <c r="K894">
        <v>5</v>
      </c>
      <c r="L894">
        <v>1</v>
      </c>
      <c r="M894" s="17" t="s">
        <v>78</v>
      </c>
      <c r="N894" t="s">
        <v>82</v>
      </c>
      <c r="O894" s="17">
        <v>42422</v>
      </c>
      <c r="P894" t="s">
        <v>115</v>
      </c>
      <c r="Q894" t="e">
        <f t="shared" si="10"/>
        <v>#VALUE!</v>
      </c>
    </row>
    <row r="895" spans="1:22" ht="15" customHeight="1">
      <c r="A895">
        <v>121</v>
      </c>
      <c r="B895" t="s">
        <v>51</v>
      </c>
      <c r="C895" t="s">
        <v>47</v>
      </c>
      <c r="D895">
        <v>4</v>
      </c>
      <c r="E895" s="19" t="s">
        <v>52</v>
      </c>
      <c r="F895" t="s">
        <v>52</v>
      </c>
      <c r="G895">
        <v>1</v>
      </c>
      <c r="H895">
        <v>1</v>
      </c>
      <c r="I895">
        <v>0</v>
      </c>
      <c r="J895">
        <v>0</v>
      </c>
      <c r="K895">
        <v>3</v>
      </c>
      <c r="L895">
        <v>1</v>
      </c>
      <c r="M895" s="17" t="s">
        <v>82</v>
      </c>
      <c r="N895" t="s">
        <v>78</v>
      </c>
      <c r="O895" s="17">
        <v>42394</v>
      </c>
      <c r="Q895">
        <f t="shared" si="10"/>
        <v>0.78539816339744828</v>
      </c>
      <c r="R895">
        <f>(Q897-Q895)/(O897-O895)</f>
        <v>1.4024967203525862E-2</v>
      </c>
      <c r="S895">
        <f>(I897-I895)/(O897-O895)</f>
        <v>7.1428571428571425E-2</v>
      </c>
      <c r="T895">
        <f>MAX(K895:K898)</f>
        <v>8</v>
      </c>
      <c r="U895">
        <f>AVERAGE(K895:K898)</f>
        <v>5</v>
      </c>
      <c r="V895">
        <f>MAX(I895:I898)</f>
        <v>2</v>
      </c>
    </row>
    <row r="896" spans="1:22" ht="15" customHeight="1">
      <c r="A896">
        <v>121</v>
      </c>
      <c r="B896" t="s">
        <v>51</v>
      </c>
      <c r="C896" t="s">
        <v>47</v>
      </c>
      <c r="D896">
        <v>4</v>
      </c>
      <c r="E896" s="19" t="s">
        <v>52</v>
      </c>
      <c r="F896" s="19" t="s">
        <v>52</v>
      </c>
      <c r="G896">
        <v>2</v>
      </c>
      <c r="H896">
        <v>0.5</v>
      </c>
      <c r="I896">
        <v>1</v>
      </c>
      <c r="J896">
        <v>0</v>
      </c>
      <c r="K896">
        <v>4</v>
      </c>
      <c r="L896">
        <v>1</v>
      </c>
      <c r="M896" s="17" t="s">
        <v>78</v>
      </c>
      <c r="N896" t="s">
        <v>78</v>
      </c>
      <c r="O896" s="17">
        <v>42408</v>
      </c>
      <c r="Q896">
        <f t="shared" si="10"/>
        <v>0.39269908169872414</v>
      </c>
    </row>
    <row r="897" spans="1:22" ht="15" customHeight="1">
      <c r="A897">
        <v>121</v>
      </c>
      <c r="B897" t="s">
        <v>51</v>
      </c>
      <c r="C897" t="s">
        <v>47</v>
      </c>
      <c r="D897">
        <v>4</v>
      </c>
      <c r="E897" s="19" t="s">
        <v>52</v>
      </c>
      <c r="F897" s="19" t="s">
        <v>52</v>
      </c>
      <c r="G897">
        <v>1.5</v>
      </c>
      <c r="H897">
        <v>1</v>
      </c>
      <c r="I897">
        <v>2</v>
      </c>
      <c r="J897">
        <v>0</v>
      </c>
      <c r="K897">
        <v>5</v>
      </c>
      <c r="L897">
        <v>1</v>
      </c>
      <c r="M897" s="17" t="s">
        <v>78</v>
      </c>
      <c r="N897" t="s">
        <v>78</v>
      </c>
      <c r="O897" s="17">
        <v>42422</v>
      </c>
      <c r="Q897">
        <f t="shared" si="10"/>
        <v>1.1780972450961724</v>
      </c>
    </row>
    <row r="898" spans="1:22" ht="15" customHeight="1">
      <c r="A898">
        <v>121</v>
      </c>
      <c r="B898" t="s">
        <v>51</v>
      </c>
      <c r="C898" t="s">
        <v>47</v>
      </c>
      <c r="D898">
        <v>4</v>
      </c>
      <c r="E898" s="19" t="s">
        <v>52</v>
      </c>
      <c r="F898" s="19" t="s">
        <v>52</v>
      </c>
      <c r="G898" t="s">
        <v>56</v>
      </c>
      <c r="H898" t="s">
        <v>56</v>
      </c>
      <c r="I898" t="s">
        <v>56</v>
      </c>
      <c r="J898" t="s">
        <v>56</v>
      </c>
      <c r="K898">
        <v>8</v>
      </c>
      <c r="L898">
        <v>1</v>
      </c>
      <c r="M898" s="17" t="s">
        <v>78</v>
      </c>
      <c r="N898" t="s">
        <v>82</v>
      </c>
      <c r="O898" s="17">
        <v>42436</v>
      </c>
      <c r="P898" t="s">
        <v>115</v>
      </c>
      <c r="Q898" t="e">
        <f t="shared" si="10"/>
        <v>#VALUE!</v>
      </c>
    </row>
    <row r="899" spans="1:22" ht="15" customHeight="1">
      <c r="A899">
        <v>122</v>
      </c>
      <c r="B899" t="s">
        <v>51</v>
      </c>
      <c r="C899" t="s">
        <v>47</v>
      </c>
      <c r="D899">
        <v>4</v>
      </c>
      <c r="E899" s="19" t="s">
        <v>52</v>
      </c>
      <c r="F899" t="s">
        <v>52</v>
      </c>
      <c r="G899">
        <v>0.5</v>
      </c>
      <c r="H899">
        <v>1</v>
      </c>
      <c r="I899">
        <v>0</v>
      </c>
      <c r="J899">
        <v>0</v>
      </c>
      <c r="K899">
        <v>3</v>
      </c>
      <c r="L899">
        <v>1</v>
      </c>
      <c r="M899" s="17" t="s">
        <v>82</v>
      </c>
      <c r="N899" t="s">
        <v>78</v>
      </c>
      <c r="O899" s="17">
        <v>42394</v>
      </c>
      <c r="Q899">
        <f t="shared" si="10"/>
        <v>0.39269908169872414</v>
      </c>
      <c r="R899">
        <f>(Q900-Q899)/(O900-O899)</f>
        <v>-2.1037450805288793E-2</v>
      </c>
      <c r="S899">
        <f>(I900-I899)/(O900-O899)</f>
        <v>0</v>
      </c>
      <c r="T899">
        <f>MAX(K899:K901)</f>
        <v>5</v>
      </c>
      <c r="U899">
        <f>AVERAGE(K899:K901)</f>
        <v>4</v>
      </c>
      <c r="V899">
        <f>MAX(I899:I901)</f>
        <v>0</v>
      </c>
    </row>
    <row r="900" spans="1:22" ht="15" customHeight="1">
      <c r="A900">
        <v>122</v>
      </c>
      <c r="B900" t="s">
        <v>51</v>
      </c>
      <c r="C900" t="s">
        <v>47</v>
      </c>
      <c r="D900">
        <v>4</v>
      </c>
      <c r="E900" s="19" t="s">
        <v>52</v>
      </c>
      <c r="F900" s="19" t="s">
        <v>52</v>
      </c>
      <c r="G900">
        <v>0.5</v>
      </c>
      <c r="H900">
        <v>0.5</v>
      </c>
      <c r="I900">
        <v>0</v>
      </c>
      <c r="J900">
        <v>0</v>
      </c>
      <c r="K900">
        <v>4</v>
      </c>
      <c r="L900">
        <v>1</v>
      </c>
      <c r="M900" s="17" t="s">
        <v>78</v>
      </c>
      <c r="N900" t="s">
        <v>78</v>
      </c>
      <c r="O900" s="17">
        <v>42408</v>
      </c>
      <c r="Q900">
        <f t="shared" si="10"/>
        <v>9.8174770424681035E-2</v>
      </c>
    </row>
    <row r="901" spans="1:22" ht="15" customHeight="1">
      <c r="A901">
        <v>122</v>
      </c>
      <c r="B901" t="s">
        <v>51</v>
      </c>
      <c r="C901" t="s">
        <v>47</v>
      </c>
      <c r="D901">
        <v>4</v>
      </c>
      <c r="E901" s="19" t="s">
        <v>52</v>
      </c>
      <c r="F901" s="19" t="s">
        <v>52</v>
      </c>
      <c r="G901" t="s">
        <v>56</v>
      </c>
      <c r="H901" t="s">
        <v>56</v>
      </c>
      <c r="I901" t="s">
        <v>56</v>
      </c>
      <c r="J901" t="s">
        <v>56</v>
      </c>
      <c r="K901">
        <v>5</v>
      </c>
      <c r="L901">
        <v>1</v>
      </c>
      <c r="M901" s="17" t="s">
        <v>78</v>
      </c>
      <c r="N901" t="s">
        <v>82</v>
      </c>
      <c r="O901" s="17">
        <v>42422</v>
      </c>
      <c r="P901" t="s">
        <v>116</v>
      </c>
      <c r="Q901" t="e">
        <f t="shared" si="10"/>
        <v>#VALUE!</v>
      </c>
    </row>
    <row r="902" spans="1:22" ht="15" customHeight="1">
      <c r="A902">
        <v>123</v>
      </c>
      <c r="B902" t="s">
        <v>51</v>
      </c>
      <c r="C902" t="s">
        <v>47</v>
      </c>
      <c r="D902">
        <v>4</v>
      </c>
      <c r="E902" s="19" t="s">
        <v>52</v>
      </c>
      <c r="F902" t="s">
        <v>52</v>
      </c>
      <c r="G902">
        <v>0.5</v>
      </c>
      <c r="H902">
        <v>1</v>
      </c>
      <c r="I902">
        <v>0</v>
      </c>
      <c r="J902">
        <v>0</v>
      </c>
      <c r="K902">
        <v>3</v>
      </c>
      <c r="L902">
        <v>1</v>
      </c>
      <c r="M902" s="17" t="s">
        <v>82</v>
      </c>
      <c r="N902" t="s">
        <v>78</v>
      </c>
      <c r="O902" s="17">
        <v>42394</v>
      </c>
      <c r="Q902">
        <f t="shared" si="10"/>
        <v>0.39269908169872414</v>
      </c>
      <c r="R902">
        <f>(Q903-Q902)/(O903-O902)</f>
        <v>-2.1037450805288793E-2</v>
      </c>
      <c r="S902">
        <f>(I903-I902)/(O903-O902)</f>
        <v>0</v>
      </c>
      <c r="T902">
        <f>MAX(K902:K904)</f>
        <v>5</v>
      </c>
      <c r="U902">
        <f>AVERAGE(K902:K904)</f>
        <v>4</v>
      </c>
      <c r="V902">
        <f>MAX(I902:I904)</f>
        <v>0</v>
      </c>
    </row>
    <row r="903" spans="1:22" ht="15" customHeight="1">
      <c r="A903">
        <v>123</v>
      </c>
      <c r="B903" t="s">
        <v>51</v>
      </c>
      <c r="C903" t="s">
        <v>47</v>
      </c>
      <c r="D903">
        <v>4</v>
      </c>
      <c r="E903" s="19" t="s">
        <v>52</v>
      </c>
      <c r="F903" s="19" t="s">
        <v>52</v>
      </c>
      <c r="G903">
        <v>0.5</v>
      </c>
      <c r="H903">
        <v>0.5</v>
      </c>
      <c r="I903">
        <v>0</v>
      </c>
      <c r="J903">
        <v>0</v>
      </c>
      <c r="K903">
        <v>4</v>
      </c>
      <c r="L903">
        <v>1</v>
      </c>
      <c r="M903" s="17" t="s">
        <v>78</v>
      </c>
      <c r="N903" t="s">
        <v>78</v>
      </c>
      <c r="O903" s="17">
        <v>42408</v>
      </c>
      <c r="Q903">
        <f t="shared" si="10"/>
        <v>9.8174770424681035E-2</v>
      </c>
    </row>
    <row r="904" spans="1:22" ht="15" customHeight="1">
      <c r="A904">
        <v>123</v>
      </c>
      <c r="B904" t="s">
        <v>51</v>
      </c>
      <c r="C904" t="s">
        <v>47</v>
      </c>
      <c r="D904">
        <v>4</v>
      </c>
      <c r="E904" s="19" t="s">
        <v>52</v>
      </c>
      <c r="F904" s="19" t="s">
        <v>52</v>
      </c>
      <c r="G904" t="s">
        <v>56</v>
      </c>
      <c r="H904" t="s">
        <v>56</v>
      </c>
      <c r="I904" t="s">
        <v>56</v>
      </c>
      <c r="J904" t="s">
        <v>56</v>
      </c>
      <c r="K904">
        <v>5</v>
      </c>
      <c r="L904">
        <v>1</v>
      </c>
      <c r="M904" s="17" t="s">
        <v>78</v>
      </c>
      <c r="N904" t="s">
        <v>82</v>
      </c>
      <c r="O904" s="17">
        <v>42422</v>
      </c>
      <c r="P904" t="s">
        <v>116</v>
      </c>
      <c r="Q904" t="e">
        <f t="shared" si="10"/>
        <v>#VALUE!</v>
      </c>
    </row>
    <row r="905" spans="1:22" ht="15" customHeight="1">
      <c r="A905">
        <v>124</v>
      </c>
      <c r="B905" t="s">
        <v>51</v>
      </c>
      <c r="C905" t="s">
        <v>47</v>
      </c>
      <c r="D905">
        <v>4</v>
      </c>
      <c r="E905" s="19" t="s">
        <v>52</v>
      </c>
      <c r="F905" t="s">
        <v>52</v>
      </c>
      <c r="G905">
        <v>0.5</v>
      </c>
      <c r="H905">
        <v>1</v>
      </c>
      <c r="I905">
        <v>0</v>
      </c>
      <c r="J905">
        <v>0</v>
      </c>
      <c r="K905">
        <v>3</v>
      </c>
      <c r="L905">
        <v>1</v>
      </c>
      <c r="M905" s="17" t="s">
        <v>82</v>
      </c>
      <c r="N905" t="s">
        <v>78</v>
      </c>
      <c r="O905" s="17">
        <v>42394</v>
      </c>
      <c r="Q905">
        <f t="shared" si="10"/>
        <v>0.39269908169872414</v>
      </c>
      <c r="R905">
        <f>(Q906-Q905)/(O906-O905)</f>
        <v>-2.1037450805288793E-2</v>
      </c>
      <c r="S905">
        <f>(I906-I905)/(O906-O905)</f>
        <v>0</v>
      </c>
      <c r="T905">
        <f>MAX(K905:K907)</f>
        <v>5</v>
      </c>
      <c r="U905">
        <f>AVERAGE(K905:K907)</f>
        <v>4</v>
      </c>
      <c r="V905">
        <f>MAX(I905:I907)</f>
        <v>0</v>
      </c>
    </row>
    <row r="906" spans="1:22" ht="15" customHeight="1">
      <c r="A906">
        <v>124</v>
      </c>
      <c r="B906" t="s">
        <v>51</v>
      </c>
      <c r="C906" t="s">
        <v>47</v>
      </c>
      <c r="D906">
        <v>4</v>
      </c>
      <c r="E906" s="19" t="s">
        <v>52</v>
      </c>
      <c r="F906" s="19" t="s">
        <v>52</v>
      </c>
      <c r="G906">
        <v>0.5</v>
      </c>
      <c r="H906">
        <v>0.5</v>
      </c>
      <c r="I906">
        <v>0</v>
      </c>
      <c r="J906">
        <v>0</v>
      </c>
      <c r="K906">
        <v>4</v>
      </c>
      <c r="L906">
        <v>1</v>
      </c>
      <c r="M906" s="17" t="s">
        <v>78</v>
      </c>
      <c r="N906" t="s">
        <v>78</v>
      </c>
      <c r="O906" s="17">
        <v>42408</v>
      </c>
      <c r="Q906">
        <f t="shared" si="10"/>
        <v>9.8174770424681035E-2</v>
      </c>
    </row>
    <row r="907" spans="1:22" ht="15" customHeight="1">
      <c r="A907">
        <v>124</v>
      </c>
      <c r="B907" t="s">
        <v>51</v>
      </c>
      <c r="C907" t="s">
        <v>47</v>
      </c>
      <c r="D907">
        <v>4</v>
      </c>
      <c r="E907" s="19" t="s">
        <v>52</v>
      </c>
      <c r="F907" s="19" t="s">
        <v>52</v>
      </c>
      <c r="G907" t="s">
        <v>56</v>
      </c>
      <c r="H907" t="s">
        <v>56</v>
      </c>
      <c r="I907" t="s">
        <v>56</v>
      </c>
      <c r="J907" t="s">
        <v>56</v>
      </c>
      <c r="K907">
        <v>5</v>
      </c>
      <c r="L907">
        <v>1</v>
      </c>
      <c r="M907" s="17" t="s">
        <v>78</v>
      </c>
      <c r="N907" t="s">
        <v>82</v>
      </c>
      <c r="O907" s="17">
        <v>42422</v>
      </c>
      <c r="P907" t="s">
        <v>115</v>
      </c>
      <c r="Q907" t="e">
        <f t="shared" si="10"/>
        <v>#VALUE!</v>
      </c>
    </row>
    <row r="908" spans="1:22" ht="15" customHeight="1">
      <c r="A908">
        <v>125</v>
      </c>
      <c r="B908" t="s">
        <v>51</v>
      </c>
      <c r="C908" t="s">
        <v>47</v>
      </c>
      <c r="D908">
        <v>4</v>
      </c>
      <c r="E908" s="19" t="s">
        <v>52</v>
      </c>
      <c r="F908" t="s">
        <v>52</v>
      </c>
      <c r="G908">
        <v>0.5</v>
      </c>
      <c r="H908">
        <v>0.5</v>
      </c>
      <c r="I908">
        <v>0</v>
      </c>
      <c r="J908">
        <v>0</v>
      </c>
      <c r="K908">
        <v>3</v>
      </c>
      <c r="L908">
        <v>1</v>
      </c>
      <c r="M908" s="17" t="s">
        <v>82</v>
      </c>
      <c r="N908" t="s">
        <v>78</v>
      </c>
      <c r="O908" s="17">
        <v>42394</v>
      </c>
      <c r="Q908">
        <f t="shared" si="10"/>
        <v>9.8174770424681035E-2</v>
      </c>
      <c r="R908">
        <f>(Q909-Q908)/(O909-O908)</f>
        <v>0</v>
      </c>
      <c r="S908">
        <f>(I909-I908)/(O909-O908)</f>
        <v>0</v>
      </c>
      <c r="T908">
        <f>MAX(K908:K910)</f>
        <v>5</v>
      </c>
      <c r="U908">
        <f>AVERAGE(K908:K910)</f>
        <v>4</v>
      </c>
      <c r="V908">
        <f>MAX(I908:I910)</f>
        <v>0</v>
      </c>
    </row>
    <row r="909" spans="1:22" ht="15" customHeight="1">
      <c r="A909">
        <v>125</v>
      </c>
      <c r="B909" t="s">
        <v>51</v>
      </c>
      <c r="C909" t="s">
        <v>47</v>
      </c>
      <c r="D909">
        <v>4</v>
      </c>
      <c r="E909" s="19" t="s">
        <v>52</v>
      </c>
      <c r="F909" s="19" t="s">
        <v>52</v>
      </c>
      <c r="G909">
        <v>0.5</v>
      </c>
      <c r="H909">
        <v>0.5</v>
      </c>
      <c r="I909">
        <v>0</v>
      </c>
      <c r="J909">
        <v>0</v>
      </c>
      <c r="K909">
        <v>4</v>
      </c>
      <c r="L909">
        <v>1</v>
      </c>
      <c r="M909" s="17" t="s">
        <v>78</v>
      </c>
      <c r="N909" t="s">
        <v>78</v>
      </c>
      <c r="O909" s="17">
        <v>42408</v>
      </c>
      <c r="Q909">
        <f t="shared" si="10"/>
        <v>9.8174770424681035E-2</v>
      </c>
    </row>
    <row r="910" spans="1:22" ht="15" customHeight="1">
      <c r="A910">
        <v>125</v>
      </c>
      <c r="B910" t="s">
        <v>51</v>
      </c>
      <c r="C910" t="s">
        <v>47</v>
      </c>
      <c r="D910">
        <v>4</v>
      </c>
      <c r="E910" s="19" t="s">
        <v>52</v>
      </c>
      <c r="F910" s="19" t="s">
        <v>52</v>
      </c>
      <c r="G910" t="s">
        <v>56</v>
      </c>
      <c r="H910" t="s">
        <v>56</v>
      </c>
      <c r="I910" t="s">
        <v>56</v>
      </c>
      <c r="J910" t="s">
        <v>56</v>
      </c>
      <c r="K910">
        <v>5</v>
      </c>
      <c r="L910">
        <v>1</v>
      </c>
      <c r="M910" s="17" t="s">
        <v>78</v>
      </c>
      <c r="N910" t="s">
        <v>82</v>
      </c>
      <c r="O910" s="17">
        <v>42422</v>
      </c>
      <c r="P910" t="s">
        <v>116</v>
      </c>
      <c r="Q910" t="e">
        <f t="shared" si="10"/>
        <v>#VALUE!</v>
      </c>
    </row>
    <row r="911" spans="1:22" ht="15" customHeight="1">
      <c r="A911">
        <v>126</v>
      </c>
      <c r="B911" t="s">
        <v>51</v>
      </c>
      <c r="C911" t="s">
        <v>47</v>
      </c>
      <c r="D911">
        <v>4</v>
      </c>
      <c r="E911" s="19" t="s">
        <v>52</v>
      </c>
      <c r="F911" t="s">
        <v>52</v>
      </c>
      <c r="G911">
        <v>0.5</v>
      </c>
      <c r="H911">
        <v>1</v>
      </c>
      <c r="I911">
        <v>0</v>
      </c>
      <c r="J911">
        <v>0</v>
      </c>
      <c r="K911">
        <v>3</v>
      </c>
      <c r="L911">
        <v>1</v>
      </c>
      <c r="M911" s="17" t="s">
        <v>82</v>
      </c>
      <c r="N911" t="s">
        <v>78</v>
      </c>
      <c r="O911" s="17">
        <v>42394</v>
      </c>
      <c r="Q911">
        <f t="shared" si="10"/>
        <v>0.39269908169872414</v>
      </c>
      <c r="R911">
        <f>(Q912-Q911)/(O912-O911)</f>
        <v>2.8049934407051724E-2</v>
      </c>
      <c r="S911">
        <f>(I912-I911)/(O912-O911)</f>
        <v>0.14285714285714285</v>
      </c>
      <c r="T911">
        <f>MAX(K911:K913)</f>
        <v>5</v>
      </c>
      <c r="U911">
        <f>AVERAGE(K911:K913)</f>
        <v>4</v>
      </c>
      <c r="V911">
        <f>MAX(I911:I913)</f>
        <v>2</v>
      </c>
    </row>
    <row r="912" spans="1:22" ht="15" customHeight="1">
      <c r="A912">
        <v>126</v>
      </c>
      <c r="B912" t="s">
        <v>51</v>
      </c>
      <c r="C912" t="s">
        <v>47</v>
      </c>
      <c r="D912">
        <v>4</v>
      </c>
      <c r="E912" s="19" t="s">
        <v>52</v>
      </c>
      <c r="F912" s="19" t="s">
        <v>52</v>
      </c>
      <c r="G912">
        <v>1</v>
      </c>
      <c r="H912">
        <v>1</v>
      </c>
      <c r="I912">
        <v>2</v>
      </c>
      <c r="J912">
        <v>0</v>
      </c>
      <c r="K912">
        <v>4</v>
      </c>
      <c r="L912">
        <v>1</v>
      </c>
      <c r="M912" s="17" t="s">
        <v>78</v>
      </c>
      <c r="N912" t="s">
        <v>78</v>
      </c>
      <c r="O912" s="17">
        <v>42408</v>
      </c>
      <c r="Q912">
        <f t="shared" si="10"/>
        <v>0.78539816339744828</v>
      </c>
    </row>
    <row r="913" spans="1:22" ht="15" customHeight="1">
      <c r="A913">
        <v>126</v>
      </c>
      <c r="B913" t="s">
        <v>51</v>
      </c>
      <c r="C913" t="s">
        <v>47</v>
      </c>
      <c r="D913">
        <v>4</v>
      </c>
      <c r="E913" s="19" t="s">
        <v>52</v>
      </c>
      <c r="F913" s="19" t="s">
        <v>52</v>
      </c>
      <c r="G913" t="s">
        <v>56</v>
      </c>
      <c r="H913" t="s">
        <v>56</v>
      </c>
      <c r="I913" t="s">
        <v>56</v>
      </c>
      <c r="J913" t="s">
        <v>56</v>
      </c>
      <c r="K913">
        <v>5</v>
      </c>
      <c r="L913">
        <v>1</v>
      </c>
      <c r="M913" s="17" t="s">
        <v>78</v>
      </c>
      <c r="N913" t="s">
        <v>82</v>
      </c>
      <c r="O913" s="17">
        <v>42422</v>
      </c>
      <c r="P913" t="s">
        <v>115</v>
      </c>
      <c r="Q913" t="e">
        <f t="shared" si="10"/>
        <v>#VALUE!</v>
      </c>
    </row>
    <row r="914" spans="1:22" ht="15" customHeight="1">
      <c r="A914">
        <v>127</v>
      </c>
      <c r="B914" t="s">
        <v>51</v>
      </c>
      <c r="C914" t="s">
        <v>46</v>
      </c>
      <c r="D914">
        <v>4</v>
      </c>
      <c r="E914" s="19" t="s">
        <v>52</v>
      </c>
      <c r="F914" t="s">
        <v>52</v>
      </c>
      <c r="G914">
        <v>0.5</v>
      </c>
      <c r="H914">
        <v>1</v>
      </c>
      <c r="I914">
        <v>0</v>
      </c>
      <c r="J914">
        <v>0</v>
      </c>
      <c r="K914">
        <v>2</v>
      </c>
      <c r="L914">
        <v>1</v>
      </c>
      <c r="M914" s="17" t="s">
        <v>82</v>
      </c>
      <c r="N914" t="s">
        <v>78</v>
      </c>
      <c r="O914" s="17">
        <v>42394</v>
      </c>
      <c r="Q914">
        <f t="shared" si="10"/>
        <v>0.39269908169872414</v>
      </c>
      <c r="R914">
        <f>(Q919-Q914)/(O919-O914)</f>
        <v>0.11929076104630959</v>
      </c>
      <c r="S914">
        <f>(I919-I914)/(O919-O914)</f>
        <v>8.5714285714285715E-2</v>
      </c>
      <c r="T914">
        <f>MAX(K914:K920)</f>
        <v>17</v>
      </c>
      <c r="U914">
        <f>AVERAGE(K914:K920)</f>
        <v>8</v>
      </c>
      <c r="V914">
        <f>MAX(I914:I920)</f>
        <v>7</v>
      </c>
    </row>
    <row r="915" spans="1:22" ht="15" customHeight="1">
      <c r="A915">
        <v>127</v>
      </c>
      <c r="B915" t="s">
        <v>51</v>
      </c>
      <c r="C915" t="s">
        <v>46</v>
      </c>
      <c r="D915">
        <v>4</v>
      </c>
      <c r="E915" s="19" t="s">
        <v>52</v>
      </c>
      <c r="F915" s="19" t="s">
        <v>52</v>
      </c>
      <c r="G915">
        <v>1</v>
      </c>
      <c r="H915">
        <v>1</v>
      </c>
      <c r="I915">
        <v>2</v>
      </c>
      <c r="J915">
        <v>0</v>
      </c>
      <c r="K915">
        <v>4</v>
      </c>
      <c r="L915">
        <v>1</v>
      </c>
      <c r="M915" s="17" t="s">
        <v>78</v>
      </c>
      <c r="N915" t="s">
        <v>78</v>
      </c>
      <c r="O915" s="17">
        <v>42408</v>
      </c>
      <c r="Q915">
        <f t="shared" si="10"/>
        <v>0.78539816339744828</v>
      </c>
    </row>
    <row r="916" spans="1:22" ht="15" customHeight="1">
      <c r="A916">
        <v>127</v>
      </c>
      <c r="B916" t="s">
        <v>51</v>
      </c>
      <c r="C916" t="s">
        <v>46</v>
      </c>
      <c r="D916">
        <v>4</v>
      </c>
      <c r="E916" s="19" t="s">
        <v>52</v>
      </c>
      <c r="F916" s="19" t="s">
        <v>52</v>
      </c>
      <c r="G916">
        <v>2.6</v>
      </c>
      <c r="H916">
        <v>2.4</v>
      </c>
      <c r="I916">
        <v>4</v>
      </c>
      <c r="J916">
        <v>0</v>
      </c>
      <c r="K916">
        <v>6</v>
      </c>
      <c r="L916">
        <v>1</v>
      </c>
      <c r="M916" s="17" t="s">
        <v>78</v>
      </c>
      <c r="N916" t="s">
        <v>78</v>
      </c>
      <c r="O916" s="17">
        <v>42422</v>
      </c>
      <c r="Q916">
        <f t="shared" si="10"/>
        <v>11.762122895040184</v>
      </c>
    </row>
    <row r="917" spans="1:22" ht="15" customHeight="1">
      <c r="A917">
        <v>127</v>
      </c>
      <c r="B917" t="s">
        <v>51</v>
      </c>
      <c r="C917" t="s">
        <v>46</v>
      </c>
      <c r="D917">
        <v>4</v>
      </c>
      <c r="E917" s="19" t="s">
        <v>52</v>
      </c>
      <c r="F917" s="19" t="s">
        <v>52</v>
      </c>
      <c r="G917">
        <v>2.7</v>
      </c>
      <c r="H917">
        <v>2.5</v>
      </c>
      <c r="I917">
        <v>5</v>
      </c>
      <c r="J917">
        <v>0</v>
      </c>
      <c r="K917">
        <v>6</v>
      </c>
      <c r="L917">
        <v>1</v>
      </c>
      <c r="M917" s="17" t="s">
        <v>78</v>
      </c>
      <c r="N917" t="s">
        <v>78</v>
      </c>
      <c r="O917" s="17">
        <v>42436</v>
      </c>
      <c r="Q917">
        <f t="shared" si="10"/>
        <v>13.253594007331939</v>
      </c>
    </row>
    <row r="918" spans="1:22" ht="15" customHeight="1">
      <c r="A918">
        <v>127</v>
      </c>
      <c r="B918" t="s">
        <v>51</v>
      </c>
      <c r="C918" t="s">
        <v>46</v>
      </c>
      <c r="D918">
        <v>4</v>
      </c>
      <c r="E918" s="19" t="s">
        <v>52</v>
      </c>
      <c r="F918" s="19" t="s">
        <v>52</v>
      </c>
      <c r="G918">
        <v>4</v>
      </c>
      <c r="H918">
        <v>2.5</v>
      </c>
      <c r="I918">
        <v>7</v>
      </c>
      <c r="J918">
        <v>0</v>
      </c>
      <c r="K918">
        <v>10</v>
      </c>
      <c r="L918">
        <v>1</v>
      </c>
      <c r="M918" s="17" t="s">
        <v>78</v>
      </c>
      <c r="N918" t="s">
        <v>78</v>
      </c>
      <c r="O918" s="17">
        <v>42450</v>
      </c>
      <c r="Q918">
        <f t="shared" si="10"/>
        <v>19.634954084936208</v>
      </c>
    </row>
    <row r="919" spans="1:22" ht="15" customHeight="1">
      <c r="A919">
        <v>127</v>
      </c>
      <c r="B919" t="s">
        <v>51</v>
      </c>
      <c r="C919" t="s">
        <v>46</v>
      </c>
      <c r="D919">
        <v>4</v>
      </c>
      <c r="E919" s="19" t="s">
        <v>52</v>
      </c>
      <c r="F919" s="19" t="s">
        <v>52</v>
      </c>
      <c r="G919">
        <v>2.2999999999999998</v>
      </c>
      <c r="H919">
        <v>2.2000000000000002</v>
      </c>
      <c r="I919">
        <v>6</v>
      </c>
      <c r="J919">
        <v>0</v>
      </c>
      <c r="K919">
        <v>11</v>
      </c>
      <c r="L919">
        <v>1</v>
      </c>
      <c r="M919" s="17" t="s">
        <v>78</v>
      </c>
      <c r="N919" t="s">
        <v>78</v>
      </c>
      <c r="O919" s="17">
        <v>42464</v>
      </c>
      <c r="Q919">
        <f t="shared" si="10"/>
        <v>8.7430523549403958</v>
      </c>
    </row>
    <row r="920" spans="1:22" ht="15" customHeight="1">
      <c r="A920">
        <v>127</v>
      </c>
      <c r="B920" t="s">
        <v>51</v>
      </c>
      <c r="C920" t="s">
        <v>46</v>
      </c>
      <c r="D920">
        <v>4</v>
      </c>
      <c r="E920" s="19" t="s">
        <v>52</v>
      </c>
      <c r="F920" s="19" t="s">
        <v>52</v>
      </c>
      <c r="G920" t="s">
        <v>56</v>
      </c>
      <c r="H920" t="s">
        <v>56</v>
      </c>
      <c r="I920" t="s">
        <v>56</v>
      </c>
      <c r="J920" t="s">
        <v>56</v>
      </c>
      <c r="K920">
        <v>17</v>
      </c>
      <c r="L920">
        <v>1</v>
      </c>
      <c r="M920" s="17" t="s">
        <v>78</v>
      </c>
      <c r="N920" t="s">
        <v>82</v>
      </c>
      <c r="O920" s="17">
        <v>42480</v>
      </c>
      <c r="P920" t="s">
        <v>116</v>
      </c>
      <c r="Q920" t="e">
        <f t="shared" si="10"/>
        <v>#VALUE!</v>
      </c>
    </row>
    <row r="921" spans="1:22" ht="15" customHeight="1">
      <c r="A921">
        <v>128</v>
      </c>
      <c r="B921" t="s">
        <v>51</v>
      </c>
      <c r="C921" t="s">
        <v>46</v>
      </c>
      <c r="D921">
        <v>4</v>
      </c>
      <c r="E921" s="19" t="s">
        <v>52</v>
      </c>
      <c r="F921" t="s">
        <v>52</v>
      </c>
      <c r="G921">
        <v>0.5</v>
      </c>
      <c r="H921">
        <v>1</v>
      </c>
      <c r="I921">
        <v>0</v>
      </c>
      <c r="J921">
        <v>0</v>
      </c>
      <c r="K921">
        <v>2</v>
      </c>
      <c r="L921">
        <v>1</v>
      </c>
      <c r="M921" s="17" t="s">
        <v>82</v>
      </c>
      <c r="N921" t="s">
        <v>78</v>
      </c>
      <c r="O921" s="17">
        <v>42394</v>
      </c>
      <c r="Q921">
        <f t="shared" si="10"/>
        <v>0.39269908169872414</v>
      </c>
      <c r="R921">
        <f>(Q926-Q921)/(O926-O921)</f>
        <v>5.2554357105052123E-2</v>
      </c>
      <c r="S921">
        <f>(I926-I921)/(O926-O921)</f>
        <v>0.15714285714285714</v>
      </c>
      <c r="T921">
        <f>MAX(K921:K927)</f>
        <v>17</v>
      </c>
      <c r="U921">
        <f>AVERAGE(K921:K927)</f>
        <v>8</v>
      </c>
      <c r="V921">
        <f>MAX(I921:I927)</f>
        <v>11</v>
      </c>
    </row>
    <row r="922" spans="1:22" ht="15" customHeight="1">
      <c r="A922">
        <v>128</v>
      </c>
      <c r="B922" t="s">
        <v>51</v>
      </c>
      <c r="C922" t="s">
        <v>46</v>
      </c>
      <c r="D922">
        <v>4</v>
      </c>
      <c r="E922" s="19" t="s">
        <v>52</v>
      </c>
      <c r="F922" s="19" t="s">
        <v>52</v>
      </c>
      <c r="G922">
        <v>0.5</v>
      </c>
      <c r="H922">
        <v>1</v>
      </c>
      <c r="I922">
        <v>0</v>
      </c>
      <c r="J922">
        <v>0</v>
      </c>
      <c r="K922">
        <v>4</v>
      </c>
      <c r="L922">
        <v>1</v>
      </c>
      <c r="M922" s="17" t="s">
        <v>78</v>
      </c>
      <c r="N922" t="s">
        <v>78</v>
      </c>
      <c r="O922" s="17">
        <v>42408</v>
      </c>
      <c r="Q922">
        <f t="shared" ref="Q922:Q985" si="11">G922*((H922/2)^2)*PI()</f>
        <v>0.39269908169872414</v>
      </c>
    </row>
    <row r="923" spans="1:22" ht="15" customHeight="1">
      <c r="A923">
        <v>128</v>
      </c>
      <c r="B923" t="s">
        <v>51</v>
      </c>
      <c r="C923" t="s">
        <v>46</v>
      </c>
      <c r="D923">
        <v>4</v>
      </c>
      <c r="E923" s="19" t="s">
        <v>52</v>
      </c>
      <c r="F923" s="19" t="s">
        <v>52</v>
      </c>
      <c r="G923">
        <v>2.4</v>
      </c>
      <c r="H923">
        <v>2.5</v>
      </c>
      <c r="I923">
        <v>2</v>
      </c>
      <c r="J923">
        <v>0</v>
      </c>
      <c r="K923">
        <v>6</v>
      </c>
      <c r="L923">
        <v>1</v>
      </c>
      <c r="M923" s="17" t="s">
        <v>78</v>
      </c>
      <c r="N923" t="s">
        <v>78</v>
      </c>
      <c r="O923" s="17">
        <v>42422</v>
      </c>
      <c r="Q923">
        <f t="shared" si="11"/>
        <v>11.780972450961723</v>
      </c>
    </row>
    <row r="924" spans="1:22" ht="15" customHeight="1">
      <c r="A924">
        <v>128</v>
      </c>
      <c r="B924" t="s">
        <v>51</v>
      </c>
      <c r="C924" t="s">
        <v>46</v>
      </c>
      <c r="D924">
        <v>4</v>
      </c>
      <c r="E924" s="19" t="s">
        <v>52</v>
      </c>
      <c r="F924" s="19" t="s">
        <v>52</v>
      </c>
      <c r="G924">
        <v>2</v>
      </c>
      <c r="H924">
        <v>2.8</v>
      </c>
      <c r="I924">
        <v>3</v>
      </c>
      <c r="J924">
        <v>0</v>
      </c>
      <c r="K924">
        <v>6</v>
      </c>
      <c r="L924">
        <v>1</v>
      </c>
      <c r="M924" s="17" t="s">
        <v>78</v>
      </c>
      <c r="N924" t="s">
        <v>78</v>
      </c>
      <c r="O924" s="17">
        <v>42436</v>
      </c>
      <c r="Q924">
        <f t="shared" si="11"/>
        <v>12.315043202071987</v>
      </c>
    </row>
    <row r="925" spans="1:22" ht="15" customHeight="1">
      <c r="A925">
        <v>128</v>
      </c>
      <c r="B925" t="s">
        <v>51</v>
      </c>
      <c r="C925" t="s">
        <v>46</v>
      </c>
      <c r="D925">
        <v>4</v>
      </c>
      <c r="E925" s="19" t="s">
        <v>52</v>
      </c>
      <c r="F925" s="19" t="s">
        <v>52</v>
      </c>
      <c r="G925">
        <v>1.8</v>
      </c>
      <c r="H925">
        <v>1.9</v>
      </c>
      <c r="I925">
        <v>5</v>
      </c>
      <c r="J925">
        <v>0</v>
      </c>
      <c r="K925">
        <v>10</v>
      </c>
      <c r="L925">
        <v>1</v>
      </c>
      <c r="M925" s="17" t="s">
        <v>78</v>
      </c>
      <c r="N925" t="s">
        <v>78</v>
      </c>
      <c r="O925" s="17">
        <v>42450</v>
      </c>
      <c r="Q925">
        <f t="shared" si="11"/>
        <v>5.1035172657566195</v>
      </c>
    </row>
    <row r="926" spans="1:22" ht="15" customHeight="1">
      <c r="A926">
        <v>128</v>
      </c>
      <c r="B926" t="s">
        <v>51</v>
      </c>
      <c r="C926" t="s">
        <v>46</v>
      </c>
      <c r="D926">
        <v>4</v>
      </c>
      <c r="E926" s="19" t="s">
        <v>52</v>
      </c>
      <c r="F926" s="19" t="s">
        <v>52</v>
      </c>
      <c r="G926">
        <v>1.6</v>
      </c>
      <c r="H926">
        <v>1.8</v>
      </c>
      <c r="I926">
        <v>11</v>
      </c>
      <c r="J926">
        <v>0</v>
      </c>
      <c r="K926">
        <v>11</v>
      </c>
      <c r="L926">
        <v>1</v>
      </c>
      <c r="M926" s="17" t="s">
        <v>78</v>
      </c>
      <c r="N926" t="s">
        <v>78</v>
      </c>
      <c r="O926" s="17">
        <v>42464</v>
      </c>
      <c r="Q926">
        <f t="shared" si="11"/>
        <v>4.0715040790523727</v>
      </c>
    </row>
    <row r="927" spans="1:22" ht="15" customHeight="1">
      <c r="A927">
        <v>128</v>
      </c>
      <c r="B927" t="s">
        <v>51</v>
      </c>
      <c r="C927" t="s">
        <v>46</v>
      </c>
      <c r="D927">
        <v>4</v>
      </c>
      <c r="E927" s="19" t="s">
        <v>52</v>
      </c>
      <c r="F927" s="19" t="s">
        <v>52</v>
      </c>
      <c r="G927" t="s">
        <v>56</v>
      </c>
      <c r="H927" t="s">
        <v>56</v>
      </c>
      <c r="I927" t="s">
        <v>56</v>
      </c>
      <c r="J927" t="s">
        <v>56</v>
      </c>
      <c r="K927">
        <v>17</v>
      </c>
      <c r="L927">
        <v>1</v>
      </c>
      <c r="M927" s="17" t="s">
        <v>78</v>
      </c>
      <c r="N927" t="s">
        <v>82</v>
      </c>
      <c r="O927" s="17">
        <v>42480</v>
      </c>
      <c r="P927" t="s">
        <v>115</v>
      </c>
      <c r="Q927" t="e">
        <f t="shared" si="11"/>
        <v>#VALUE!</v>
      </c>
    </row>
    <row r="928" spans="1:22" ht="15" customHeight="1">
      <c r="A928">
        <v>129</v>
      </c>
      <c r="B928" t="s">
        <v>51</v>
      </c>
      <c r="C928" t="s">
        <v>46</v>
      </c>
      <c r="D928">
        <v>4</v>
      </c>
      <c r="E928" s="19" t="s">
        <v>52</v>
      </c>
      <c r="F928" t="s">
        <v>52</v>
      </c>
      <c r="G928">
        <v>1</v>
      </c>
      <c r="H928">
        <v>1</v>
      </c>
      <c r="I928">
        <v>0</v>
      </c>
      <c r="J928">
        <v>0</v>
      </c>
      <c r="K928">
        <v>2</v>
      </c>
      <c r="L928">
        <v>1</v>
      </c>
      <c r="M928" s="17" t="s">
        <v>82</v>
      </c>
      <c r="N928" t="s">
        <v>78</v>
      </c>
      <c r="O928" s="17">
        <v>42394</v>
      </c>
      <c r="Q928">
        <f t="shared" si="11"/>
        <v>0.78539816339744828</v>
      </c>
      <c r="R928">
        <f>(Q929-Q928)/(O929-O928)</f>
        <v>0.39269908169872414</v>
      </c>
      <c r="S928">
        <f>(I929-I928)/(O929-O928)</f>
        <v>0.14285714285714285</v>
      </c>
      <c r="T928">
        <f>MAX(K928:K930)</f>
        <v>6</v>
      </c>
      <c r="U928">
        <f>AVERAGE(K928:K930)</f>
        <v>4</v>
      </c>
      <c r="V928">
        <f>MAX(I928:I930)</f>
        <v>2</v>
      </c>
    </row>
    <row r="929" spans="1:22" ht="15" customHeight="1">
      <c r="A929">
        <v>129</v>
      </c>
      <c r="B929" t="s">
        <v>51</v>
      </c>
      <c r="C929" t="s">
        <v>46</v>
      </c>
      <c r="D929">
        <v>4</v>
      </c>
      <c r="E929" s="19" t="s">
        <v>52</v>
      </c>
      <c r="F929" s="19" t="s">
        <v>52</v>
      </c>
      <c r="G929">
        <v>2</v>
      </c>
      <c r="H929">
        <v>2</v>
      </c>
      <c r="I929">
        <v>2</v>
      </c>
      <c r="J929">
        <v>0</v>
      </c>
      <c r="K929">
        <v>4</v>
      </c>
      <c r="L929">
        <v>1</v>
      </c>
      <c r="M929" s="17" t="s">
        <v>78</v>
      </c>
      <c r="N929" t="s">
        <v>78</v>
      </c>
      <c r="O929" s="17">
        <v>42408</v>
      </c>
      <c r="Q929">
        <f t="shared" si="11"/>
        <v>6.2831853071795862</v>
      </c>
    </row>
    <row r="930" spans="1:22" ht="15" customHeight="1">
      <c r="A930">
        <v>129</v>
      </c>
      <c r="B930" t="s">
        <v>51</v>
      </c>
      <c r="C930" t="s">
        <v>46</v>
      </c>
      <c r="D930">
        <v>4</v>
      </c>
      <c r="E930" s="19" t="s">
        <v>52</v>
      </c>
      <c r="F930" s="19" t="s">
        <v>52</v>
      </c>
      <c r="G930" t="s">
        <v>56</v>
      </c>
      <c r="H930" t="s">
        <v>56</v>
      </c>
      <c r="I930" t="s">
        <v>56</v>
      </c>
      <c r="J930" t="s">
        <v>56</v>
      </c>
      <c r="K930">
        <v>6</v>
      </c>
      <c r="L930">
        <v>1</v>
      </c>
      <c r="M930" s="17" t="s">
        <v>78</v>
      </c>
      <c r="N930" t="s">
        <v>82</v>
      </c>
      <c r="O930" s="17">
        <v>42422</v>
      </c>
      <c r="P930" t="s">
        <v>116</v>
      </c>
      <c r="Q930" t="e">
        <f t="shared" si="11"/>
        <v>#VALUE!</v>
      </c>
    </row>
    <row r="931" spans="1:22" ht="15" customHeight="1">
      <c r="A931">
        <v>130</v>
      </c>
      <c r="B931" t="s">
        <v>51</v>
      </c>
      <c r="C931" t="s">
        <v>46</v>
      </c>
      <c r="D931">
        <v>4</v>
      </c>
      <c r="E931" s="19" t="s">
        <v>52</v>
      </c>
      <c r="F931" t="s">
        <v>52</v>
      </c>
      <c r="G931">
        <v>0.5</v>
      </c>
      <c r="H931">
        <v>1</v>
      </c>
      <c r="I931">
        <v>0</v>
      </c>
      <c r="J931">
        <v>0</v>
      </c>
      <c r="K931">
        <v>2</v>
      </c>
      <c r="L931">
        <v>1</v>
      </c>
      <c r="M931" s="17" t="s">
        <v>82</v>
      </c>
      <c r="N931" t="s">
        <v>78</v>
      </c>
      <c r="O931" s="17">
        <v>42394</v>
      </c>
      <c r="Q931">
        <f t="shared" si="11"/>
        <v>0.39269908169872414</v>
      </c>
      <c r="R931">
        <f>(Q935-Q931)/(O935-O931)</f>
        <v>3.7418612499007006E-2</v>
      </c>
      <c r="S931">
        <f>(I935-I931)/(O935-O931)</f>
        <v>5.3571428571428568E-2</v>
      </c>
      <c r="T931">
        <f>MAX(K931:K936)</f>
        <v>11</v>
      </c>
      <c r="U931">
        <f>AVERAGE(K931:K936)</f>
        <v>6.5</v>
      </c>
      <c r="V931">
        <f>MAX(I931:I936)</f>
        <v>3</v>
      </c>
    </row>
    <row r="932" spans="1:22" ht="15" customHeight="1">
      <c r="A932">
        <v>130</v>
      </c>
      <c r="B932" t="s">
        <v>51</v>
      </c>
      <c r="C932" t="s">
        <v>46</v>
      </c>
      <c r="D932">
        <v>4</v>
      </c>
      <c r="E932" s="19" t="s">
        <v>52</v>
      </c>
      <c r="F932" s="19" t="s">
        <v>52</v>
      </c>
      <c r="G932">
        <v>0.5</v>
      </c>
      <c r="H932">
        <v>0.5</v>
      </c>
      <c r="I932">
        <v>0</v>
      </c>
      <c r="J932">
        <v>0</v>
      </c>
      <c r="K932">
        <v>4</v>
      </c>
      <c r="L932">
        <v>1</v>
      </c>
      <c r="M932" s="17" t="s">
        <v>78</v>
      </c>
      <c r="N932" t="s">
        <v>78</v>
      </c>
      <c r="O932" s="17">
        <v>42408</v>
      </c>
      <c r="Q932">
        <f t="shared" si="11"/>
        <v>9.8174770424681035E-2</v>
      </c>
    </row>
    <row r="933" spans="1:22" ht="15" customHeight="1">
      <c r="A933">
        <v>130</v>
      </c>
      <c r="B933" t="s">
        <v>51</v>
      </c>
      <c r="C933" t="s">
        <v>46</v>
      </c>
      <c r="D933">
        <v>4</v>
      </c>
      <c r="E933" s="19" t="s">
        <v>52</v>
      </c>
      <c r="F933" s="19" t="s">
        <v>52</v>
      </c>
      <c r="G933">
        <v>2</v>
      </c>
      <c r="H933">
        <v>0.6</v>
      </c>
      <c r="I933">
        <v>2</v>
      </c>
      <c r="J933">
        <v>0</v>
      </c>
      <c r="K933">
        <v>6</v>
      </c>
      <c r="L933">
        <v>1</v>
      </c>
      <c r="M933" s="17" t="s">
        <v>78</v>
      </c>
      <c r="N933" t="s">
        <v>78</v>
      </c>
      <c r="O933" s="17">
        <v>42422</v>
      </c>
      <c r="Q933">
        <f t="shared" si="11"/>
        <v>0.56548667764616278</v>
      </c>
    </row>
    <row r="934" spans="1:22" ht="15" customHeight="1">
      <c r="A934">
        <v>130</v>
      </c>
      <c r="B934" t="s">
        <v>51</v>
      </c>
      <c r="C934" t="s">
        <v>46</v>
      </c>
      <c r="D934">
        <v>4</v>
      </c>
      <c r="E934" s="19" t="s">
        <v>52</v>
      </c>
      <c r="F934" s="19" t="s">
        <v>52</v>
      </c>
      <c r="G934">
        <v>1.9</v>
      </c>
      <c r="H934">
        <v>1</v>
      </c>
      <c r="I934">
        <v>2</v>
      </c>
      <c r="J934">
        <v>0</v>
      </c>
      <c r="K934">
        <v>6</v>
      </c>
      <c r="L934">
        <v>1</v>
      </c>
      <c r="M934" s="17" t="s">
        <v>78</v>
      </c>
      <c r="N934" t="s">
        <v>78</v>
      </c>
      <c r="O934" s="17">
        <v>42436</v>
      </c>
      <c r="Q934">
        <f t="shared" si="11"/>
        <v>1.4922565104551517</v>
      </c>
    </row>
    <row r="935" spans="1:22" ht="15" customHeight="1">
      <c r="A935">
        <v>130</v>
      </c>
      <c r="B935" t="s">
        <v>51</v>
      </c>
      <c r="C935" t="s">
        <v>46</v>
      </c>
      <c r="D935">
        <v>4</v>
      </c>
      <c r="E935" s="19" t="s">
        <v>52</v>
      </c>
      <c r="F935" s="19" t="s">
        <v>52</v>
      </c>
      <c r="G935">
        <v>2.2000000000000002</v>
      </c>
      <c r="H935">
        <v>1.2</v>
      </c>
      <c r="I935">
        <v>3</v>
      </c>
      <c r="J935">
        <v>0</v>
      </c>
      <c r="K935">
        <v>10</v>
      </c>
      <c r="L935">
        <v>1</v>
      </c>
      <c r="M935" s="17" t="s">
        <v>78</v>
      </c>
      <c r="N935" t="s">
        <v>78</v>
      </c>
      <c r="O935" s="17">
        <v>42450</v>
      </c>
      <c r="Q935">
        <f t="shared" si="11"/>
        <v>2.4881413816431164</v>
      </c>
    </row>
    <row r="936" spans="1:22" ht="15" customHeight="1">
      <c r="A936">
        <v>130</v>
      </c>
      <c r="B936" t="s">
        <v>51</v>
      </c>
      <c r="C936" t="s">
        <v>46</v>
      </c>
      <c r="D936">
        <v>4</v>
      </c>
      <c r="E936" s="19" t="s">
        <v>52</v>
      </c>
      <c r="F936" s="19" t="s">
        <v>52</v>
      </c>
      <c r="G936" t="s">
        <v>56</v>
      </c>
      <c r="H936" t="s">
        <v>56</v>
      </c>
      <c r="I936" t="s">
        <v>56</v>
      </c>
      <c r="J936" t="s">
        <v>56</v>
      </c>
      <c r="K936">
        <v>11</v>
      </c>
      <c r="L936">
        <v>1</v>
      </c>
      <c r="M936" s="17" t="s">
        <v>78</v>
      </c>
      <c r="N936" t="s">
        <v>82</v>
      </c>
      <c r="O936" s="17">
        <v>42464</v>
      </c>
      <c r="P936" t="s">
        <v>115</v>
      </c>
      <c r="Q936" t="e">
        <f t="shared" si="11"/>
        <v>#VALUE!</v>
      </c>
    </row>
    <row r="937" spans="1:22" ht="15" customHeight="1">
      <c r="A937">
        <v>131</v>
      </c>
      <c r="B937" t="s">
        <v>51</v>
      </c>
      <c r="C937" t="s">
        <v>47</v>
      </c>
      <c r="D937">
        <v>5</v>
      </c>
      <c r="E937" s="19" t="s">
        <v>52</v>
      </c>
      <c r="F937" t="s">
        <v>52</v>
      </c>
      <c r="G937">
        <v>0.5</v>
      </c>
      <c r="H937">
        <v>0.5</v>
      </c>
      <c r="I937">
        <v>0</v>
      </c>
      <c r="J937">
        <v>0</v>
      </c>
      <c r="K937">
        <v>5</v>
      </c>
      <c r="L937">
        <v>1</v>
      </c>
      <c r="M937" s="17" t="s">
        <v>82</v>
      </c>
      <c r="N937" t="s">
        <v>78</v>
      </c>
      <c r="O937" s="17">
        <v>42394</v>
      </c>
      <c r="Q937">
        <f t="shared" si="11"/>
        <v>9.8174770424681035E-2</v>
      </c>
      <c r="R937">
        <f>(Q938-Q937)/(O938-O937)</f>
        <v>0</v>
      </c>
      <c r="S937">
        <f>(I938-I937)/(O938-O937)</f>
        <v>0</v>
      </c>
      <c r="T937">
        <f>MAX(K937:K939)</f>
        <v>15</v>
      </c>
      <c r="U937">
        <f>AVERAGE(K937:K939)</f>
        <v>10</v>
      </c>
      <c r="V937">
        <f>MAX(I937:I939)</f>
        <v>0</v>
      </c>
    </row>
    <row r="938" spans="1:22" ht="15" customHeight="1">
      <c r="A938">
        <v>131</v>
      </c>
      <c r="B938" t="s">
        <v>51</v>
      </c>
      <c r="C938" t="s">
        <v>47</v>
      </c>
      <c r="D938">
        <v>5</v>
      </c>
      <c r="E938" s="19" t="s">
        <v>52</v>
      </c>
      <c r="F938" s="19" t="s">
        <v>52</v>
      </c>
      <c r="G938">
        <v>0.5</v>
      </c>
      <c r="H938">
        <v>0.5</v>
      </c>
      <c r="I938">
        <v>0</v>
      </c>
      <c r="J938">
        <v>0</v>
      </c>
      <c r="K938">
        <v>15</v>
      </c>
      <c r="L938">
        <v>1</v>
      </c>
      <c r="M938" s="17" t="s">
        <v>78</v>
      </c>
      <c r="N938" t="s">
        <v>78</v>
      </c>
      <c r="O938" s="17">
        <v>42408</v>
      </c>
      <c r="Q938">
        <f t="shared" si="11"/>
        <v>9.8174770424681035E-2</v>
      </c>
    </row>
    <row r="939" spans="1:22" ht="15" customHeight="1">
      <c r="A939">
        <v>131</v>
      </c>
      <c r="B939" t="s">
        <v>51</v>
      </c>
      <c r="C939" t="s">
        <v>47</v>
      </c>
      <c r="D939">
        <v>5</v>
      </c>
      <c r="E939" s="19" t="s">
        <v>52</v>
      </c>
      <c r="F939" s="19" t="s">
        <v>52</v>
      </c>
      <c r="G939" t="s">
        <v>56</v>
      </c>
      <c r="H939" t="s">
        <v>56</v>
      </c>
      <c r="I939" t="s">
        <v>56</v>
      </c>
      <c r="J939" t="s">
        <v>56</v>
      </c>
      <c r="K939">
        <v>10</v>
      </c>
      <c r="L939">
        <v>1</v>
      </c>
      <c r="M939" s="17" t="s">
        <v>78</v>
      </c>
      <c r="N939" t="s">
        <v>82</v>
      </c>
      <c r="O939" s="17">
        <v>42422</v>
      </c>
      <c r="P939" t="s">
        <v>116</v>
      </c>
      <c r="Q939" t="e">
        <f t="shared" si="11"/>
        <v>#VALUE!</v>
      </c>
    </row>
    <row r="940" spans="1:22" ht="15" customHeight="1">
      <c r="A940">
        <v>132</v>
      </c>
      <c r="B940" t="s">
        <v>51</v>
      </c>
      <c r="C940" t="s">
        <v>47</v>
      </c>
      <c r="D940">
        <v>5</v>
      </c>
      <c r="E940" s="19" t="s">
        <v>52</v>
      </c>
      <c r="F940" t="s">
        <v>52</v>
      </c>
      <c r="G940">
        <v>0.5</v>
      </c>
      <c r="H940">
        <v>0.5</v>
      </c>
      <c r="I940">
        <v>0</v>
      </c>
      <c r="J940">
        <v>0</v>
      </c>
      <c r="K940">
        <v>5</v>
      </c>
      <c r="L940">
        <v>1</v>
      </c>
      <c r="M940" s="17" t="s">
        <v>82</v>
      </c>
      <c r="N940" t="s">
        <v>78</v>
      </c>
      <c r="O940" s="17">
        <v>42394</v>
      </c>
      <c r="Q940">
        <f t="shared" si="11"/>
        <v>9.8174770424681035E-2</v>
      </c>
      <c r="R940">
        <f>(Q947-Q940)/(O947-O940)</f>
        <v>1.4162439654332697</v>
      </c>
      <c r="S940">
        <f>(I947-I940)/(O947-O940)</f>
        <v>0.15841584158415842</v>
      </c>
      <c r="T940">
        <f>MAX(K940:K948)</f>
        <v>45</v>
      </c>
      <c r="U940">
        <f>AVERAGE(K940:K948)</f>
        <v>26.444444444444443</v>
      </c>
      <c r="V940">
        <f>MAX(I940:I948)</f>
        <v>16</v>
      </c>
    </row>
    <row r="941" spans="1:22" ht="15" customHeight="1">
      <c r="A941">
        <v>132</v>
      </c>
      <c r="B941" t="s">
        <v>51</v>
      </c>
      <c r="C941" t="s">
        <v>47</v>
      </c>
      <c r="D941">
        <v>5</v>
      </c>
      <c r="E941" s="19" t="s">
        <v>52</v>
      </c>
      <c r="F941" s="19" t="s">
        <v>52</v>
      </c>
      <c r="G941">
        <v>1</v>
      </c>
      <c r="H941">
        <v>1.5</v>
      </c>
      <c r="I941">
        <v>2</v>
      </c>
      <c r="J941">
        <v>0</v>
      </c>
      <c r="K941">
        <v>15</v>
      </c>
      <c r="L941">
        <v>1</v>
      </c>
      <c r="M941" s="17" t="s">
        <v>78</v>
      </c>
      <c r="N941" t="s">
        <v>78</v>
      </c>
      <c r="O941" s="17">
        <v>42408</v>
      </c>
      <c r="Q941">
        <f t="shared" si="11"/>
        <v>1.7671458676442586</v>
      </c>
    </row>
    <row r="942" spans="1:22" ht="15" customHeight="1">
      <c r="A942">
        <v>132</v>
      </c>
      <c r="B942" t="s">
        <v>51</v>
      </c>
      <c r="C942" t="s">
        <v>47</v>
      </c>
      <c r="D942">
        <v>5</v>
      </c>
      <c r="E942" s="19" t="s">
        <v>52</v>
      </c>
      <c r="F942" s="19" t="s">
        <v>52</v>
      </c>
      <c r="G942">
        <v>1.5</v>
      </c>
      <c r="H942">
        <v>1.8</v>
      </c>
      <c r="I942">
        <v>3</v>
      </c>
      <c r="J942">
        <v>0</v>
      </c>
      <c r="K942">
        <v>10</v>
      </c>
      <c r="L942">
        <v>1</v>
      </c>
      <c r="M942" s="17" t="s">
        <v>78</v>
      </c>
      <c r="N942" t="s">
        <v>78</v>
      </c>
      <c r="O942" s="17">
        <v>42422</v>
      </c>
      <c r="Q942">
        <f t="shared" si="11"/>
        <v>3.8170350741115988</v>
      </c>
    </row>
    <row r="943" spans="1:22" ht="15" customHeight="1">
      <c r="A943">
        <v>132</v>
      </c>
      <c r="B943" t="s">
        <v>51</v>
      </c>
      <c r="C943" t="s">
        <v>47</v>
      </c>
      <c r="D943">
        <v>5</v>
      </c>
      <c r="E943" s="19" t="s">
        <v>52</v>
      </c>
      <c r="F943" s="19" t="s">
        <v>52</v>
      </c>
      <c r="G943">
        <v>1.8</v>
      </c>
      <c r="H943">
        <v>2.6</v>
      </c>
      <c r="I943">
        <v>4</v>
      </c>
      <c r="J943">
        <v>0</v>
      </c>
      <c r="K943">
        <v>18</v>
      </c>
      <c r="L943">
        <v>1</v>
      </c>
      <c r="M943" s="17" t="s">
        <v>78</v>
      </c>
      <c r="N943" t="s">
        <v>78</v>
      </c>
      <c r="O943" s="17">
        <v>42436</v>
      </c>
      <c r="Q943">
        <f t="shared" si="11"/>
        <v>9.5567248522201513</v>
      </c>
    </row>
    <row r="944" spans="1:22" ht="15" customHeight="1">
      <c r="A944">
        <v>132</v>
      </c>
      <c r="B944" t="s">
        <v>51</v>
      </c>
      <c r="C944" t="s">
        <v>47</v>
      </c>
      <c r="D944">
        <v>5</v>
      </c>
      <c r="E944" s="19" t="s">
        <v>52</v>
      </c>
      <c r="F944" s="19" t="s">
        <v>52</v>
      </c>
      <c r="G944">
        <v>4.8</v>
      </c>
      <c r="H944">
        <v>4.5</v>
      </c>
      <c r="I944">
        <v>7</v>
      </c>
      <c r="J944">
        <v>1</v>
      </c>
      <c r="K944">
        <v>20</v>
      </c>
      <c r="L944">
        <v>1</v>
      </c>
      <c r="M944" s="17" t="s">
        <v>78</v>
      </c>
      <c r="N944" t="s">
        <v>78</v>
      </c>
      <c r="O944" s="17">
        <v>42450</v>
      </c>
      <c r="Q944">
        <f t="shared" si="11"/>
        <v>76.340701482231978</v>
      </c>
    </row>
    <row r="945" spans="1:22" ht="15" customHeight="1">
      <c r="A945">
        <v>132</v>
      </c>
      <c r="B945" t="s">
        <v>51</v>
      </c>
      <c r="C945" t="s">
        <v>47</v>
      </c>
      <c r="D945">
        <v>5</v>
      </c>
      <c r="E945" s="19" t="s">
        <v>52</v>
      </c>
      <c r="F945" s="19" t="s">
        <v>52</v>
      </c>
      <c r="G945">
        <v>5.4</v>
      </c>
      <c r="H945">
        <v>4.5</v>
      </c>
      <c r="I945">
        <v>11</v>
      </c>
      <c r="J945">
        <v>0</v>
      </c>
      <c r="K945">
        <v>45</v>
      </c>
      <c r="L945">
        <v>1</v>
      </c>
      <c r="M945" s="17" t="s">
        <v>78</v>
      </c>
      <c r="N945" t="s">
        <v>78</v>
      </c>
      <c r="O945" s="17">
        <v>42464</v>
      </c>
      <c r="Q945">
        <f t="shared" si="11"/>
        <v>85.883289167510981</v>
      </c>
    </row>
    <row r="946" spans="1:22" ht="15" customHeight="1">
      <c r="A946">
        <v>132</v>
      </c>
      <c r="B946" t="s">
        <v>51</v>
      </c>
      <c r="C946" t="s">
        <v>47</v>
      </c>
      <c r="D946">
        <v>5</v>
      </c>
      <c r="E946" s="19" t="s">
        <v>52</v>
      </c>
      <c r="F946" s="19" t="s">
        <v>52</v>
      </c>
      <c r="G946">
        <v>7</v>
      </c>
      <c r="H946">
        <v>4.0999999999999996</v>
      </c>
      <c r="I946">
        <v>12</v>
      </c>
      <c r="J946">
        <v>0</v>
      </c>
      <c r="K946">
        <v>40</v>
      </c>
      <c r="L946">
        <v>1</v>
      </c>
      <c r="M946" s="17" t="s">
        <v>78</v>
      </c>
      <c r="N946" t="s">
        <v>78</v>
      </c>
      <c r="O946" s="17">
        <v>42480</v>
      </c>
      <c r="Q946">
        <f t="shared" si="11"/>
        <v>92.417801886977728</v>
      </c>
    </row>
    <row r="947" spans="1:22" ht="15" customHeight="1">
      <c r="A947">
        <v>132</v>
      </c>
      <c r="B947" t="s">
        <v>51</v>
      </c>
      <c r="C947" t="s">
        <v>47</v>
      </c>
      <c r="D947">
        <v>5</v>
      </c>
      <c r="E947" s="19" t="s">
        <v>52</v>
      </c>
      <c r="F947" s="19" t="s">
        <v>52</v>
      </c>
      <c r="G947">
        <v>9</v>
      </c>
      <c r="H947">
        <v>4.5</v>
      </c>
      <c r="I947">
        <v>16</v>
      </c>
      <c r="J947">
        <v>0</v>
      </c>
      <c r="K947">
        <v>45</v>
      </c>
      <c r="L947">
        <v>1</v>
      </c>
      <c r="M947" s="17" t="s">
        <v>78</v>
      </c>
      <c r="N947" t="s">
        <v>78</v>
      </c>
      <c r="O947" s="17">
        <v>42495</v>
      </c>
      <c r="Q947">
        <f t="shared" si="11"/>
        <v>143.13881527918494</v>
      </c>
    </row>
    <row r="948" spans="1:22" ht="15" customHeight="1">
      <c r="A948">
        <v>132</v>
      </c>
      <c r="B948" t="s">
        <v>51</v>
      </c>
      <c r="C948" t="s">
        <v>47</v>
      </c>
      <c r="D948">
        <v>5</v>
      </c>
      <c r="E948" s="19" t="s">
        <v>52</v>
      </c>
      <c r="F948" s="19" t="s">
        <v>52</v>
      </c>
      <c r="G948" t="s">
        <v>56</v>
      </c>
      <c r="H948" t="s">
        <v>56</v>
      </c>
      <c r="I948" t="s">
        <v>56</v>
      </c>
      <c r="J948" t="s">
        <v>56</v>
      </c>
      <c r="K948">
        <v>40</v>
      </c>
      <c r="L948">
        <v>1</v>
      </c>
      <c r="M948" s="17" t="s">
        <v>78</v>
      </c>
      <c r="N948" t="s">
        <v>82</v>
      </c>
      <c r="O948" s="17">
        <v>42507</v>
      </c>
      <c r="P948" t="s">
        <v>139</v>
      </c>
      <c r="Q948" t="e">
        <f t="shared" si="11"/>
        <v>#VALUE!</v>
      </c>
    </row>
    <row r="949" spans="1:22" ht="15" customHeight="1">
      <c r="A949">
        <v>133</v>
      </c>
      <c r="B949" t="s">
        <v>51</v>
      </c>
      <c r="C949" t="s">
        <v>34</v>
      </c>
      <c r="D949">
        <v>5</v>
      </c>
      <c r="E949" s="19" t="s">
        <v>52</v>
      </c>
      <c r="F949" t="s">
        <v>52</v>
      </c>
      <c r="G949">
        <v>1</v>
      </c>
      <c r="H949">
        <v>2</v>
      </c>
      <c r="I949">
        <v>2</v>
      </c>
      <c r="J949">
        <v>0</v>
      </c>
      <c r="K949">
        <v>5</v>
      </c>
      <c r="L949">
        <v>1</v>
      </c>
      <c r="M949" s="17" t="s">
        <v>82</v>
      </c>
      <c r="N949" t="s">
        <v>78</v>
      </c>
      <c r="O949" s="17">
        <v>42394</v>
      </c>
      <c r="Q949">
        <f t="shared" si="11"/>
        <v>3.1415926535897931</v>
      </c>
      <c r="R949">
        <f>(Q953-Q949)/(O953-O949)</f>
        <v>2.4089283668776025</v>
      </c>
      <c r="S949">
        <f>(I953-I949)/(O953-O949)</f>
        <v>0.19642857142857142</v>
      </c>
      <c r="T949">
        <f>MAX(K949:K954)</f>
        <v>85</v>
      </c>
      <c r="U949">
        <f>AVERAGE(K949:K954)</f>
        <v>45.166666666666664</v>
      </c>
      <c r="V949">
        <f>MAX(I949:I954)</f>
        <v>13</v>
      </c>
    </row>
    <row r="950" spans="1:22" ht="15" customHeight="1">
      <c r="A950">
        <v>133</v>
      </c>
      <c r="B950" t="s">
        <v>51</v>
      </c>
      <c r="C950" t="s">
        <v>34</v>
      </c>
      <c r="D950">
        <v>5</v>
      </c>
      <c r="E950" s="19" t="s">
        <v>52</v>
      </c>
      <c r="F950" s="19" t="s">
        <v>52</v>
      </c>
      <c r="G950">
        <v>2</v>
      </c>
      <c r="H950">
        <v>1.5</v>
      </c>
      <c r="I950">
        <v>4</v>
      </c>
      <c r="J950">
        <v>0</v>
      </c>
      <c r="K950">
        <v>30</v>
      </c>
      <c r="L950">
        <v>1</v>
      </c>
      <c r="M950" s="17" t="s">
        <v>78</v>
      </c>
      <c r="N950" t="s">
        <v>78</v>
      </c>
      <c r="O950" s="17">
        <v>42408</v>
      </c>
      <c r="Q950">
        <f t="shared" si="11"/>
        <v>3.5342917352885173</v>
      </c>
    </row>
    <row r="951" spans="1:22" ht="15" customHeight="1">
      <c r="A951">
        <v>133</v>
      </c>
      <c r="B951" t="s">
        <v>51</v>
      </c>
      <c r="C951" t="s">
        <v>34</v>
      </c>
      <c r="D951">
        <v>5</v>
      </c>
      <c r="E951" s="19" t="s">
        <v>52</v>
      </c>
      <c r="F951" s="19" t="s">
        <v>52</v>
      </c>
      <c r="G951">
        <v>3</v>
      </c>
      <c r="H951">
        <v>4.2</v>
      </c>
      <c r="I951">
        <v>6</v>
      </c>
      <c r="J951">
        <v>0</v>
      </c>
      <c r="K951">
        <v>47</v>
      </c>
      <c r="L951">
        <v>1</v>
      </c>
      <c r="M951" s="17" t="s">
        <v>78</v>
      </c>
      <c r="N951" t="s">
        <v>78</v>
      </c>
      <c r="O951" s="17">
        <v>42422</v>
      </c>
      <c r="Q951">
        <f t="shared" si="11"/>
        <v>41.563270806992968</v>
      </c>
    </row>
    <row r="952" spans="1:22" ht="15" customHeight="1">
      <c r="A952">
        <v>133</v>
      </c>
      <c r="B952" t="s">
        <v>51</v>
      </c>
      <c r="C952" t="s">
        <v>34</v>
      </c>
      <c r="D952">
        <v>5</v>
      </c>
      <c r="E952" s="19" t="s">
        <v>52</v>
      </c>
      <c r="F952" s="19" t="s">
        <v>52</v>
      </c>
      <c r="G952">
        <v>3.7</v>
      </c>
      <c r="H952">
        <v>4</v>
      </c>
      <c r="I952">
        <v>8</v>
      </c>
      <c r="J952">
        <v>0</v>
      </c>
      <c r="K952">
        <v>24</v>
      </c>
      <c r="L952">
        <v>1</v>
      </c>
      <c r="M952" s="17" t="s">
        <v>78</v>
      </c>
      <c r="N952" t="s">
        <v>78</v>
      </c>
      <c r="O952" s="17">
        <v>42436</v>
      </c>
      <c r="Q952">
        <f t="shared" si="11"/>
        <v>46.495571273128938</v>
      </c>
    </row>
    <row r="953" spans="1:22" ht="15" customHeight="1">
      <c r="A953">
        <v>133</v>
      </c>
      <c r="B953" t="s">
        <v>51</v>
      </c>
      <c r="C953" t="s">
        <v>34</v>
      </c>
      <c r="D953">
        <v>5</v>
      </c>
      <c r="E953" s="19" t="s">
        <v>52</v>
      </c>
      <c r="F953" s="19" t="s">
        <v>52</v>
      </c>
      <c r="G953">
        <v>6.5</v>
      </c>
      <c r="H953">
        <v>5.2</v>
      </c>
      <c r="I953">
        <v>13</v>
      </c>
      <c r="J953">
        <v>0</v>
      </c>
      <c r="K953">
        <v>80</v>
      </c>
      <c r="L953">
        <v>1</v>
      </c>
      <c r="M953" s="17" t="s">
        <v>78</v>
      </c>
      <c r="N953" t="s">
        <v>78</v>
      </c>
      <c r="O953" s="17">
        <v>42450</v>
      </c>
      <c r="Q953">
        <f t="shared" si="11"/>
        <v>138.04158119873551</v>
      </c>
    </row>
    <row r="954" spans="1:22" ht="15" customHeight="1">
      <c r="A954">
        <v>133</v>
      </c>
      <c r="B954" t="s">
        <v>51</v>
      </c>
      <c r="C954" t="s">
        <v>34</v>
      </c>
      <c r="D954">
        <v>5</v>
      </c>
      <c r="E954" s="19" t="s">
        <v>52</v>
      </c>
      <c r="F954" s="19" t="s">
        <v>52</v>
      </c>
      <c r="G954" t="s">
        <v>56</v>
      </c>
      <c r="H954" t="s">
        <v>56</v>
      </c>
      <c r="I954" t="s">
        <v>56</v>
      </c>
      <c r="J954" t="s">
        <v>56</v>
      </c>
      <c r="K954">
        <v>85</v>
      </c>
      <c r="L954">
        <v>1</v>
      </c>
      <c r="M954" s="17" t="s">
        <v>78</v>
      </c>
      <c r="N954" t="s">
        <v>82</v>
      </c>
      <c r="O954" s="17">
        <v>42464</v>
      </c>
      <c r="P954" t="s">
        <v>115</v>
      </c>
      <c r="Q954" t="e">
        <f t="shared" si="11"/>
        <v>#VALUE!</v>
      </c>
    </row>
    <row r="955" spans="1:22" ht="15" customHeight="1">
      <c r="A955">
        <v>134</v>
      </c>
      <c r="B955" t="s">
        <v>51</v>
      </c>
      <c r="C955" t="s">
        <v>34</v>
      </c>
      <c r="D955">
        <v>5</v>
      </c>
      <c r="E955" s="19" t="s">
        <v>52</v>
      </c>
      <c r="F955" t="s">
        <v>52</v>
      </c>
      <c r="G955">
        <v>0</v>
      </c>
      <c r="H955">
        <v>0.5</v>
      </c>
      <c r="I955">
        <v>0</v>
      </c>
      <c r="J955">
        <v>0</v>
      </c>
      <c r="K955">
        <v>5</v>
      </c>
      <c r="L955">
        <v>1</v>
      </c>
      <c r="M955" s="17" t="s">
        <v>82</v>
      </c>
      <c r="N955" t="s">
        <v>78</v>
      </c>
      <c r="O955" s="17">
        <v>42394</v>
      </c>
      <c r="Q955">
        <f t="shared" si="11"/>
        <v>0</v>
      </c>
      <c r="R955">
        <f>(Q956-Q955)/(O956-O955)</f>
        <v>1.4024967203525862E-2</v>
      </c>
      <c r="S955">
        <f>(I956-I955)/(O956-O955)</f>
        <v>7.1428571428571425E-2</v>
      </c>
      <c r="T955">
        <f>MAX(K955:K957)</f>
        <v>47</v>
      </c>
      <c r="U955">
        <f>AVERAGE(K955:K957)</f>
        <v>27.333333333333332</v>
      </c>
      <c r="V955">
        <f>MAX(I955:I957)</f>
        <v>1</v>
      </c>
    </row>
    <row r="956" spans="1:22" ht="15" customHeight="1">
      <c r="A956">
        <v>134</v>
      </c>
      <c r="B956" t="s">
        <v>51</v>
      </c>
      <c r="C956" t="s">
        <v>34</v>
      </c>
      <c r="D956">
        <v>5</v>
      </c>
      <c r="E956" s="19" t="s">
        <v>52</v>
      </c>
      <c r="F956" s="19" t="s">
        <v>52</v>
      </c>
      <c r="G956">
        <v>1</v>
      </c>
      <c r="H956">
        <v>0.5</v>
      </c>
      <c r="I956">
        <v>1</v>
      </c>
      <c r="J956">
        <v>0</v>
      </c>
      <c r="K956">
        <v>30</v>
      </c>
      <c r="L956">
        <v>1</v>
      </c>
      <c r="M956" s="17" t="s">
        <v>78</v>
      </c>
      <c r="N956" t="s">
        <v>78</v>
      </c>
      <c r="O956" s="17">
        <v>42408</v>
      </c>
      <c r="Q956">
        <f t="shared" si="11"/>
        <v>0.19634954084936207</v>
      </c>
    </row>
    <row r="957" spans="1:22" ht="15" customHeight="1">
      <c r="A957">
        <v>134</v>
      </c>
      <c r="B957" t="s">
        <v>51</v>
      </c>
      <c r="C957" t="s">
        <v>34</v>
      </c>
      <c r="D957">
        <v>5</v>
      </c>
      <c r="E957" s="19" t="s">
        <v>52</v>
      </c>
      <c r="F957" s="19" t="s">
        <v>52</v>
      </c>
      <c r="G957" t="s">
        <v>56</v>
      </c>
      <c r="H957" t="s">
        <v>56</v>
      </c>
      <c r="I957" t="s">
        <v>56</v>
      </c>
      <c r="J957" t="s">
        <v>56</v>
      </c>
      <c r="K957">
        <v>47</v>
      </c>
      <c r="L957">
        <v>1</v>
      </c>
      <c r="M957" s="17" t="s">
        <v>78</v>
      </c>
      <c r="N957" t="s">
        <v>82</v>
      </c>
      <c r="O957" s="17">
        <v>42422</v>
      </c>
      <c r="P957" t="s">
        <v>116</v>
      </c>
      <c r="Q957" t="e">
        <f t="shared" si="11"/>
        <v>#VALUE!</v>
      </c>
    </row>
    <row r="958" spans="1:22" ht="15" customHeight="1">
      <c r="A958">
        <v>135</v>
      </c>
      <c r="B958" t="s">
        <v>51</v>
      </c>
      <c r="C958" t="s">
        <v>34</v>
      </c>
      <c r="D958">
        <v>5</v>
      </c>
      <c r="E958" s="19" t="s">
        <v>52</v>
      </c>
      <c r="F958" t="s">
        <v>52</v>
      </c>
      <c r="G958">
        <v>0.5</v>
      </c>
      <c r="H958">
        <v>0.5</v>
      </c>
      <c r="I958">
        <v>0</v>
      </c>
      <c r="J958">
        <v>0</v>
      </c>
      <c r="K958">
        <v>5</v>
      </c>
      <c r="L958">
        <v>1</v>
      </c>
      <c r="M958" s="17" t="s">
        <v>82</v>
      </c>
      <c r="N958" t="s">
        <v>78</v>
      </c>
      <c r="O958" s="17">
        <v>42394</v>
      </c>
      <c r="Q958">
        <f t="shared" si="11"/>
        <v>9.8174770424681035E-2</v>
      </c>
      <c r="R958">
        <f>(Q959-Q958)/(O959-O958)</f>
        <v>-3.5062418008814655E-3</v>
      </c>
      <c r="S958">
        <f>(I959-I958)/(O959-O958)</f>
        <v>7.1428571428571425E-2</v>
      </c>
      <c r="T958">
        <f>MAX(K958:K960)</f>
        <v>47</v>
      </c>
      <c r="U958">
        <f>AVERAGE(K958:K960)</f>
        <v>27.333333333333332</v>
      </c>
      <c r="V958">
        <f>MAX(I958:I960)</f>
        <v>1</v>
      </c>
    </row>
    <row r="959" spans="1:22" ht="15" customHeight="1">
      <c r="A959">
        <v>135</v>
      </c>
      <c r="B959" t="s">
        <v>51</v>
      </c>
      <c r="C959" t="s">
        <v>34</v>
      </c>
      <c r="D959">
        <v>5</v>
      </c>
      <c r="E959" s="19" t="s">
        <v>52</v>
      </c>
      <c r="F959" s="19" t="s">
        <v>52</v>
      </c>
      <c r="G959">
        <v>1</v>
      </c>
      <c r="H959">
        <v>0.25</v>
      </c>
      <c r="I959">
        <v>1</v>
      </c>
      <c r="J959">
        <v>0</v>
      </c>
      <c r="K959">
        <v>30</v>
      </c>
      <c r="L959">
        <v>1</v>
      </c>
      <c r="M959" s="17" t="s">
        <v>78</v>
      </c>
      <c r="N959" t="s">
        <v>78</v>
      </c>
      <c r="O959" s="17">
        <v>42408</v>
      </c>
      <c r="Q959">
        <f t="shared" si="11"/>
        <v>4.9087385212340517E-2</v>
      </c>
    </row>
    <row r="960" spans="1:22" ht="15" customHeight="1">
      <c r="A960">
        <v>135</v>
      </c>
      <c r="B960" t="s">
        <v>51</v>
      </c>
      <c r="C960" t="s">
        <v>34</v>
      </c>
      <c r="D960">
        <v>5</v>
      </c>
      <c r="E960" s="19" t="s">
        <v>52</v>
      </c>
      <c r="F960" s="19" t="s">
        <v>52</v>
      </c>
      <c r="G960" t="s">
        <v>56</v>
      </c>
      <c r="H960" t="s">
        <v>56</v>
      </c>
      <c r="I960" t="s">
        <v>56</v>
      </c>
      <c r="J960" t="s">
        <v>56</v>
      </c>
      <c r="K960">
        <v>47</v>
      </c>
      <c r="L960">
        <v>1</v>
      </c>
      <c r="M960" s="17" t="s">
        <v>78</v>
      </c>
      <c r="N960" t="s">
        <v>82</v>
      </c>
      <c r="O960" s="17">
        <v>42422</v>
      </c>
      <c r="P960" t="s">
        <v>116</v>
      </c>
      <c r="Q960" t="e">
        <f t="shared" si="11"/>
        <v>#VALUE!</v>
      </c>
    </row>
    <row r="961" spans="1:22" ht="15" customHeight="1">
      <c r="A961">
        <v>136</v>
      </c>
      <c r="B961" t="s">
        <v>51</v>
      </c>
      <c r="C961" t="s">
        <v>34</v>
      </c>
      <c r="D961">
        <v>5</v>
      </c>
      <c r="E961" s="19" t="s">
        <v>52</v>
      </c>
      <c r="F961" t="s">
        <v>53</v>
      </c>
      <c r="G961">
        <v>0.5</v>
      </c>
      <c r="H961">
        <v>0.5</v>
      </c>
      <c r="I961">
        <v>0</v>
      </c>
      <c r="J961">
        <v>1</v>
      </c>
      <c r="K961">
        <v>5</v>
      </c>
      <c r="L961">
        <v>1</v>
      </c>
      <c r="M961" s="17" t="s">
        <v>82</v>
      </c>
      <c r="N961" t="s">
        <v>78</v>
      </c>
      <c r="O961" s="17">
        <v>42394</v>
      </c>
      <c r="Q961">
        <f t="shared" si="11"/>
        <v>9.8174770424681035E-2</v>
      </c>
      <c r="R961">
        <f>(Q962-Q961)/(O962-O961)</f>
        <v>-5.2593627013221983E-3</v>
      </c>
      <c r="S961">
        <f>(I962-I961)/(O962-O961)</f>
        <v>7.1428571428571425E-2</v>
      </c>
      <c r="T961">
        <f>MAX(K961:K963)</f>
        <v>47</v>
      </c>
      <c r="U961">
        <f>AVERAGE(K961:K963)</f>
        <v>27.333333333333332</v>
      </c>
      <c r="V961">
        <f>MAX(I961:I963)</f>
        <v>1</v>
      </c>
    </row>
    <row r="962" spans="1:22" ht="15" customHeight="1">
      <c r="A962">
        <v>136</v>
      </c>
      <c r="B962" t="s">
        <v>51</v>
      </c>
      <c r="C962" t="s">
        <v>34</v>
      </c>
      <c r="D962">
        <v>5</v>
      </c>
      <c r="E962" s="19" t="s">
        <v>52</v>
      </c>
      <c r="F962" s="19" t="s">
        <v>53</v>
      </c>
      <c r="G962">
        <v>0.5</v>
      </c>
      <c r="H962">
        <v>0.25</v>
      </c>
      <c r="I962">
        <v>1</v>
      </c>
      <c r="J962">
        <v>0</v>
      </c>
      <c r="K962">
        <v>30</v>
      </c>
      <c r="L962">
        <v>1</v>
      </c>
      <c r="M962" s="17" t="s">
        <v>78</v>
      </c>
      <c r="N962" t="s">
        <v>78</v>
      </c>
      <c r="O962" s="17">
        <v>42408</v>
      </c>
      <c r="Q962">
        <f t="shared" si="11"/>
        <v>2.4543692606170259E-2</v>
      </c>
    </row>
    <row r="963" spans="1:22" ht="15" customHeight="1">
      <c r="A963">
        <v>136</v>
      </c>
      <c r="B963" t="s">
        <v>51</v>
      </c>
      <c r="C963" t="s">
        <v>34</v>
      </c>
      <c r="D963">
        <v>5</v>
      </c>
      <c r="E963" s="19" t="s">
        <v>52</v>
      </c>
      <c r="F963" s="19" t="s">
        <v>53</v>
      </c>
      <c r="G963" t="s">
        <v>56</v>
      </c>
      <c r="H963" t="s">
        <v>56</v>
      </c>
      <c r="I963" t="s">
        <v>56</v>
      </c>
      <c r="J963" t="s">
        <v>56</v>
      </c>
      <c r="K963">
        <v>47</v>
      </c>
      <c r="L963">
        <v>1</v>
      </c>
      <c r="M963" s="17" t="s">
        <v>78</v>
      </c>
      <c r="N963" t="s">
        <v>82</v>
      </c>
      <c r="O963" s="17">
        <v>42422</v>
      </c>
      <c r="P963" t="s">
        <v>116</v>
      </c>
      <c r="Q963" t="e">
        <f t="shared" si="11"/>
        <v>#VALUE!</v>
      </c>
    </row>
    <row r="964" spans="1:22" ht="15" customHeight="1">
      <c r="A964">
        <v>137</v>
      </c>
      <c r="B964" t="s">
        <v>51</v>
      </c>
      <c r="C964" t="s">
        <v>46</v>
      </c>
      <c r="D964">
        <v>5</v>
      </c>
      <c r="E964" s="19" t="s">
        <v>52</v>
      </c>
      <c r="F964" t="s">
        <v>52</v>
      </c>
      <c r="G964">
        <v>2</v>
      </c>
      <c r="H964">
        <v>2</v>
      </c>
      <c r="I964">
        <v>2</v>
      </c>
      <c r="J964">
        <v>0</v>
      </c>
      <c r="K964">
        <v>3</v>
      </c>
      <c r="L964">
        <v>1</v>
      </c>
      <c r="M964" s="17" t="s">
        <v>82</v>
      </c>
      <c r="N964" t="s">
        <v>78</v>
      </c>
      <c r="O964" s="17">
        <v>42394</v>
      </c>
      <c r="Q964">
        <f t="shared" si="11"/>
        <v>6.2831853071795862</v>
      </c>
      <c r="R964">
        <f>(Q968-Q964)/(O968-O964)</f>
        <v>2.3561944901923475E-2</v>
      </c>
      <c r="S964">
        <f>(I968-I964)/(O968-O964)</f>
        <v>5.3571428571428568E-2</v>
      </c>
      <c r="T964">
        <f>MAX(K964:K969)</f>
        <v>50</v>
      </c>
      <c r="U964">
        <f>AVERAGE(K964:K969)</f>
        <v>29.5</v>
      </c>
      <c r="V964">
        <f>MAX(I964:I969)</f>
        <v>5</v>
      </c>
    </row>
    <row r="965" spans="1:22" ht="15" customHeight="1">
      <c r="A965">
        <v>137</v>
      </c>
      <c r="B965" t="s">
        <v>51</v>
      </c>
      <c r="C965" t="s">
        <v>46</v>
      </c>
      <c r="D965">
        <v>5</v>
      </c>
      <c r="E965" s="19" t="s">
        <v>52</v>
      </c>
      <c r="F965" s="19" t="s">
        <v>52</v>
      </c>
      <c r="G965">
        <v>2.5</v>
      </c>
      <c r="H965">
        <v>3</v>
      </c>
      <c r="I965">
        <v>4</v>
      </c>
      <c r="J965">
        <v>0</v>
      </c>
      <c r="K965">
        <v>25</v>
      </c>
      <c r="L965">
        <v>1</v>
      </c>
      <c r="M965" s="17" t="s">
        <v>78</v>
      </c>
      <c r="N965" t="s">
        <v>78</v>
      </c>
      <c r="O965" s="17">
        <v>42408</v>
      </c>
      <c r="Q965">
        <f t="shared" si="11"/>
        <v>17.671458676442587</v>
      </c>
    </row>
    <row r="966" spans="1:22" ht="15" customHeight="1">
      <c r="A966">
        <v>137</v>
      </c>
      <c r="B966" t="s">
        <v>51</v>
      </c>
      <c r="C966" t="s">
        <v>46</v>
      </c>
      <c r="D966">
        <v>5</v>
      </c>
      <c r="E966" s="19" t="s">
        <v>52</v>
      </c>
      <c r="F966" s="19" t="s">
        <v>52</v>
      </c>
      <c r="G966">
        <v>2.4</v>
      </c>
      <c r="H966">
        <v>1.8</v>
      </c>
      <c r="I966">
        <v>4</v>
      </c>
      <c r="J966">
        <v>1</v>
      </c>
      <c r="K966">
        <v>34</v>
      </c>
      <c r="L966">
        <v>1</v>
      </c>
      <c r="M966" s="17" t="s">
        <v>78</v>
      </c>
      <c r="N966" t="s">
        <v>78</v>
      </c>
      <c r="O966" s="17">
        <v>42422</v>
      </c>
      <c r="Q966">
        <f t="shared" si="11"/>
        <v>6.1072561185785581</v>
      </c>
    </row>
    <row r="967" spans="1:22" ht="15" customHeight="1">
      <c r="A967">
        <v>137</v>
      </c>
      <c r="B967" t="s">
        <v>51</v>
      </c>
      <c r="C967" t="s">
        <v>46</v>
      </c>
      <c r="D967">
        <v>5</v>
      </c>
      <c r="E967" s="19" t="s">
        <v>52</v>
      </c>
      <c r="F967" s="19" t="s">
        <v>52</v>
      </c>
      <c r="G967">
        <v>1.2</v>
      </c>
      <c r="H967">
        <v>1.5</v>
      </c>
      <c r="I967">
        <v>4</v>
      </c>
      <c r="J967">
        <v>0</v>
      </c>
      <c r="K967">
        <v>23</v>
      </c>
      <c r="L967">
        <v>1</v>
      </c>
      <c r="M967" s="17" t="s">
        <v>78</v>
      </c>
      <c r="N967" t="s">
        <v>78</v>
      </c>
      <c r="O967" s="17">
        <v>42436</v>
      </c>
      <c r="Q967">
        <f t="shared" si="11"/>
        <v>2.1205750411731104</v>
      </c>
    </row>
    <row r="968" spans="1:22" ht="15" customHeight="1">
      <c r="A968">
        <v>137</v>
      </c>
      <c r="B968" t="s">
        <v>51</v>
      </c>
      <c r="C968" t="s">
        <v>46</v>
      </c>
      <c r="D968">
        <v>5</v>
      </c>
      <c r="E968" s="19" t="s">
        <v>52</v>
      </c>
      <c r="F968" s="19" t="s">
        <v>52</v>
      </c>
      <c r="G968">
        <v>2</v>
      </c>
      <c r="H968">
        <v>2.2000000000000002</v>
      </c>
      <c r="I968">
        <v>5</v>
      </c>
      <c r="J968">
        <v>0</v>
      </c>
      <c r="K968">
        <v>42</v>
      </c>
      <c r="L968">
        <v>1</v>
      </c>
      <c r="M968" s="17" t="s">
        <v>78</v>
      </c>
      <c r="N968" t="s">
        <v>78</v>
      </c>
      <c r="O968" s="17">
        <v>42450</v>
      </c>
      <c r="Q968">
        <f t="shared" si="11"/>
        <v>7.6026542216873008</v>
      </c>
    </row>
    <row r="969" spans="1:22" ht="15" customHeight="1">
      <c r="A969">
        <v>137</v>
      </c>
      <c r="B969" t="s">
        <v>51</v>
      </c>
      <c r="C969" t="s">
        <v>46</v>
      </c>
      <c r="D969">
        <v>5</v>
      </c>
      <c r="E969" s="19" t="s">
        <v>52</v>
      </c>
      <c r="F969" s="19" t="s">
        <v>52</v>
      </c>
      <c r="G969" t="s">
        <v>56</v>
      </c>
      <c r="H969" t="s">
        <v>56</v>
      </c>
      <c r="I969" t="s">
        <v>56</v>
      </c>
      <c r="J969" t="s">
        <v>56</v>
      </c>
      <c r="K969">
        <v>50</v>
      </c>
      <c r="L969">
        <v>1</v>
      </c>
      <c r="M969" s="17" t="s">
        <v>78</v>
      </c>
      <c r="N969" t="s">
        <v>82</v>
      </c>
      <c r="O969" s="17">
        <v>42464</v>
      </c>
      <c r="P969" t="s">
        <v>115</v>
      </c>
      <c r="Q969" t="e">
        <f t="shared" si="11"/>
        <v>#VALUE!</v>
      </c>
    </row>
    <row r="970" spans="1:22" ht="15" customHeight="1">
      <c r="A970">
        <v>138</v>
      </c>
      <c r="B970" t="s">
        <v>51</v>
      </c>
      <c r="C970" t="s">
        <v>46</v>
      </c>
      <c r="D970">
        <v>5</v>
      </c>
      <c r="E970" s="19" t="s">
        <v>52</v>
      </c>
      <c r="F970" t="s">
        <v>53</v>
      </c>
      <c r="G970">
        <v>1</v>
      </c>
      <c r="H970">
        <v>1</v>
      </c>
      <c r="I970">
        <v>1</v>
      </c>
      <c r="J970">
        <v>0</v>
      </c>
      <c r="K970">
        <v>3</v>
      </c>
      <c r="L970">
        <v>1</v>
      </c>
      <c r="M970" s="17" t="s">
        <v>82</v>
      </c>
      <c r="N970" t="s">
        <v>78</v>
      </c>
      <c r="O970" s="17">
        <v>42394</v>
      </c>
      <c r="Q970">
        <f t="shared" si="11"/>
        <v>0.78539816339744828</v>
      </c>
      <c r="R970">
        <f>(Q971-Q970)/(O971-O970)</f>
        <v>5.6099868814103448E-2</v>
      </c>
      <c r="S970">
        <f>(I971-I970)/(O971-O970)</f>
        <v>7.1428571428571425E-2</v>
      </c>
      <c r="T970">
        <f>MAX(K970:K972)</f>
        <v>34</v>
      </c>
      <c r="U970">
        <f>AVERAGE(K970:K972)</f>
        <v>20.666666666666668</v>
      </c>
      <c r="V970">
        <f>MAX(I970:I972)</f>
        <v>2</v>
      </c>
    </row>
    <row r="971" spans="1:22" ht="15" customHeight="1">
      <c r="A971">
        <v>138</v>
      </c>
      <c r="B971" t="s">
        <v>51</v>
      </c>
      <c r="C971" t="s">
        <v>46</v>
      </c>
      <c r="D971">
        <v>5</v>
      </c>
      <c r="E971" s="19" t="s">
        <v>52</v>
      </c>
      <c r="F971" s="19" t="s">
        <v>53</v>
      </c>
      <c r="G971">
        <v>2</v>
      </c>
      <c r="H971">
        <v>1</v>
      </c>
      <c r="I971">
        <v>2</v>
      </c>
      <c r="J971">
        <v>0</v>
      </c>
      <c r="K971">
        <v>25</v>
      </c>
      <c r="L971">
        <v>1</v>
      </c>
      <c r="M971" s="17" t="s">
        <v>78</v>
      </c>
      <c r="N971" t="s">
        <v>78</v>
      </c>
      <c r="O971" s="17">
        <v>42408</v>
      </c>
      <c r="Q971">
        <f t="shared" si="11"/>
        <v>1.5707963267948966</v>
      </c>
    </row>
    <row r="972" spans="1:22" ht="15" customHeight="1">
      <c r="A972">
        <v>138</v>
      </c>
      <c r="B972" t="s">
        <v>51</v>
      </c>
      <c r="C972" t="s">
        <v>46</v>
      </c>
      <c r="D972">
        <v>5</v>
      </c>
      <c r="E972" s="19" t="s">
        <v>52</v>
      </c>
      <c r="F972" s="19" t="s">
        <v>53</v>
      </c>
      <c r="G972" t="s">
        <v>56</v>
      </c>
      <c r="H972" t="s">
        <v>56</v>
      </c>
      <c r="I972" t="s">
        <v>56</v>
      </c>
      <c r="J972" t="s">
        <v>56</v>
      </c>
      <c r="K972">
        <v>34</v>
      </c>
      <c r="L972">
        <v>1</v>
      </c>
      <c r="M972" s="17" t="s">
        <v>78</v>
      </c>
      <c r="N972" t="s">
        <v>82</v>
      </c>
      <c r="O972" s="17">
        <v>42422</v>
      </c>
      <c r="P972" t="s">
        <v>116</v>
      </c>
      <c r="Q972" t="e">
        <f t="shared" si="11"/>
        <v>#VALUE!</v>
      </c>
    </row>
    <row r="973" spans="1:22" ht="15" customHeight="1">
      <c r="A973">
        <v>139</v>
      </c>
      <c r="B973" t="s">
        <v>51</v>
      </c>
      <c r="C973" t="s">
        <v>46</v>
      </c>
      <c r="D973">
        <v>5</v>
      </c>
      <c r="E973" s="19" t="s">
        <v>52</v>
      </c>
      <c r="F973" t="s">
        <v>52</v>
      </c>
      <c r="G973">
        <v>1</v>
      </c>
      <c r="H973">
        <v>1</v>
      </c>
      <c r="I973">
        <v>0</v>
      </c>
      <c r="J973">
        <v>0</v>
      </c>
      <c r="K973">
        <v>3</v>
      </c>
      <c r="L973">
        <v>1</v>
      </c>
      <c r="M973" s="17" t="s">
        <v>82</v>
      </c>
      <c r="N973" t="s">
        <v>78</v>
      </c>
      <c r="O973" s="17">
        <v>42394</v>
      </c>
      <c r="Q973">
        <f t="shared" si="11"/>
        <v>0.78539816339744828</v>
      </c>
      <c r="R973">
        <f>(Q974-Q973)/(O974-O973)</f>
        <v>7.0124836017629311E-2</v>
      </c>
      <c r="S973">
        <f>(I974-I973)/(O974-O973)</f>
        <v>0.14285714285714285</v>
      </c>
      <c r="T973">
        <f>MAX(K973:K975)</f>
        <v>34</v>
      </c>
      <c r="U973">
        <f>AVERAGE(K973:K975)</f>
        <v>20.666666666666668</v>
      </c>
      <c r="V973">
        <f>MAX(I973:I975)</f>
        <v>2</v>
      </c>
    </row>
    <row r="974" spans="1:22" ht="15" customHeight="1">
      <c r="A974">
        <v>139</v>
      </c>
      <c r="B974" t="s">
        <v>51</v>
      </c>
      <c r="C974" t="s">
        <v>46</v>
      </c>
      <c r="D974">
        <v>5</v>
      </c>
      <c r="E974" s="19" t="s">
        <v>52</v>
      </c>
      <c r="F974" s="19" t="s">
        <v>52</v>
      </c>
      <c r="G974">
        <v>1</v>
      </c>
      <c r="H974">
        <v>1.5</v>
      </c>
      <c r="I974">
        <v>2</v>
      </c>
      <c r="J974">
        <v>0</v>
      </c>
      <c r="K974">
        <v>25</v>
      </c>
      <c r="L974">
        <v>1</v>
      </c>
      <c r="M974" s="17" t="s">
        <v>78</v>
      </c>
      <c r="N974" t="s">
        <v>78</v>
      </c>
      <c r="O974" s="17">
        <v>42408</v>
      </c>
      <c r="Q974">
        <f t="shared" si="11"/>
        <v>1.7671458676442586</v>
      </c>
    </row>
    <row r="975" spans="1:22" ht="15" customHeight="1">
      <c r="A975">
        <v>139</v>
      </c>
      <c r="B975" t="s">
        <v>51</v>
      </c>
      <c r="C975" t="s">
        <v>46</v>
      </c>
      <c r="D975">
        <v>5</v>
      </c>
      <c r="E975" s="19" t="s">
        <v>52</v>
      </c>
      <c r="F975" s="19" t="s">
        <v>52</v>
      </c>
      <c r="G975" t="s">
        <v>56</v>
      </c>
      <c r="H975" t="s">
        <v>56</v>
      </c>
      <c r="I975" t="s">
        <v>56</v>
      </c>
      <c r="J975" t="s">
        <v>56</v>
      </c>
      <c r="K975">
        <v>34</v>
      </c>
      <c r="L975">
        <v>1</v>
      </c>
      <c r="M975" s="17" t="s">
        <v>78</v>
      </c>
      <c r="N975" t="s">
        <v>82</v>
      </c>
      <c r="O975" s="17">
        <v>42422</v>
      </c>
      <c r="P975" t="s">
        <v>115</v>
      </c>
      <c r="Q975" t="e">
        <f t="shared" si="11"/>
        <v>#VALUE!</v>
      </c>
    </row>
    <row r="976" spans="1:22" ht="15" customHeight="1">
      <c r="A976">
        <v>140</v>
      </c>
      <c r="B976" t="s">
        <v>51</v>
      </c>
      <c r="C976" t="s">
        <v>46</v>
      </c>
      <c r="D976">
        <v>5</v>
      </c>
      <c r="E976" s="19" t="s">
        <v>52</v>
      </c>
      <c r="F976" t="s">
        <v>52</v>
      </c>
      <c r="G976">
        <v>0.5</v>
      </c>
      <c r="H976">
        <v>0.5</v>
      </c>
      <c r="I976">
        <v>0</v>
      </c>
      <c r="J976">
        <v>0</v>
      </c>
      <c r="K976">
        <v>3</v>
      </c>
      <c r="L976">
        <v>1</v>
      </c>
      <c r="M976" s="17" t="s">
        <v>82</v>
      </c>
      <c r="N976" t="s">
        <v>78</v>
      </c>
      <c r="O976" s="17">
        <v>42394</v>
      </c>
      <c r="Q976">
        <f t="shared" si="11"/>
        <v>9.8174770424681035E-2</v>
      </c>
      <c r="R976">
        <v>0</v>
      </c>
      <c r="S976">
        <v>0</v>
      </c>
      <c r="T976">
        <f>MAX(K976:K977)</f>
        <v>25</v>
      </c>
      <c r="U976">
        <f>AVERAGE(K976:K977)</f>
        <v>14</v>
      </c>
      <c r="V976">
        <f>MAX(I976:I977)</f>
        <v>0</v>
      </c>
    </row>
    <row r="977" spans="1:22" ht="15" customHeight="1">
      <c r="A977">
        <v>140</v>
      </c>
      <c r="B977" t="s">
        <v>51</v>
      </c>
      <c r="C977" t="s">
        <v>46</v>
      </c>
      <c r="D977">
        <v>5</v>
      </c>
      <c r="E977" s="19" t="s">
        <v>52</v>
      </c>
      <c r="F977" s="19" t="s">
        <v>52</v>
      </c>
      <c r="G977" t="s">
        <v>56</v>
      </c>
      <c r="H977" t="s">
        <v>56</v>
      </c>
      <c r="I977" t="s">
        <v>56</v>
      </c>
      <c r="J977" t="s">
        <v>56</v>
      </c>
      <c r="K977">
        <v>25</v>
      </c>
      <c r="L977">
        <v>1</v>
      </c>
      <c r="M977" s="17" t="s">
        <v>78</v>
      </c>
      <c r="N977" t="s">
        <v>82</v>
      </c>
      <c r="O977" s="17">
        <v>42408</v>
      </c>
      <c r="P977" t="s">
        <v>116</v>
      </c>
      <c r="Q977" t="e">
        <f t="shared" si="11"/>
        <v>#VALUE!</v>
      </c>
    </row>
    <row r="978" spans="1:22" ht="15" customHeight="1">
      <c r="A978">
        <v>141</v>
      </c>
      <c r="B978" t="s">
        <v>51</v>
      </c>
      <c r="C978" t="s">
        <v>46</v>
      </c>
      <c r="D978">
        <v>5</v>
      </c>
      <c r="E978" s="19" t="s">
        <v>52</v>
      </c>
      <c r="F978" t="s">
        <v>52</v>
      </c>
      <c r="G978">
        <v>0.5</v>
      </c>
      <c r="H978">
        <v>1</v>
      </c>
      <c r="I978">
        <v>0</v>
      </c>
      <c r="J978">
        <v>0</v>
      </c>
      <c r="K978">
        <v>3</v>
      </c>
      <c r="L978">
        <v>1</v>
      </c>
      <c r="M978" s="17" t="s">
        <v>82</v>
      </c>
      <c r="N978" t="s">
        <v>78</v>
      </c>
      <c r="O978" s="17">
        <v>42394</v>
      </c>
      <c r="Q978">
        <f t="shared" si="11"/>
        <v>0.39269908169872414</v>
      </c>
      <c r="R978">
        <f>(Q979-Q978)/(O979-O978)</f>
        <v>9.8174770424681035E-2</v>
      </c>
      <c r="S978">
        <f>(I979-I978)/(O979-O978)</f>
        <v>0.14285714285714285</v>
      </c>
      <c r="T978">
        <f>MAX(K978:K980)</f>
        <v>34</v>
      </c>
      <c r="U978">
        <f>AVERAGE(K978:K980)</f>
        <v>20.666666666666668</v>
      </c>
      <c r="V978">
        <f>MAX(I978:I980)</f>
        <v>2</v>
      </c>
    </row>
    <row r="979" spans="1:22" ht="15" customHeight="1">
      <c r="A979">
        <v>141</v>
      </c>
      <c r="B979" t="s">
        <v>51</v>
      </c>
      <c r="C979" t="s">
        <v>46</v>
      </c>
      <c r="D979">
        <v>5</v>
      </c>
      <c r="E979" s="19" t="s">
        <v>52</v>
      </c>
      <c r="F979" s="19" t="s">
        <v>52</v>
      </c>
      <c r="G979">
        <v>1</v>
      </c>
      <c r="H979">
        <v>1.5</v>
      </c>
      <c r="I979">
        <v>2</v>
      </c>
      <c r="J979">
        <v>1</v>
      </c>
      <c r="K979">
        <v>25</v>
      </c>
      <c r="L979">
        <v>1</v>
      </c>
      <c r="M979" s="17" t="s">
        <v>78</v>
      </c>
      <c r="N979" t="s">
        <v>78</v>
      </c>
      <c r="O979" s="17">
        <v>42408</v>
      </c>
      <c r="Q979">
        <f t="shared" si="11"/>
        <v>1.7671458676442586</v>
      </c>
    </row>
    <row r="980" spans="1:22" ht="15" customHeight="1">
      <c r="A980">
        <v>141</v>
      </c>
      <c r="B980" t="s">
        <v>51</v>
      </c>
      <c r="C980" t="s">
        <v>46</v>
      </c>
      <c r="D980">
        <v>5</v>
      </c>
      <c r="E980" s="19" t="s">
        <v>52</v>
      </c>
      <c r="F980" s="19" t="s">
        <v>52</v>
      </c>
      <c r="G980" t="s">
        <v>56</v>
      </c>
      <c r="H980" t="s">
        <v>56</v>
      </c>
      <c r="I980" t="s">
        <v>56</v>
      </c>
      <c r="J980" t="s">
        <v>56</v>
      </c>
      <c r="K980">
        <v>34</v>
      </c>
      <c r="L980">
        <v>1</v>
      </c>
      <c r="M980" s="17" t="s">
        <v>78</v>
      </c>
      <c r="N980" t="s">
        <v>82</v>
      </c>
      <c r="O980" s="17">
        <v>42422</v>
      </c>
      <c r="P980" t="s">
        <v>116</v>
      </c>
      <c r="Q980" t="e">
        <f t="shared" si="11"/>
        <v>#VALUE!</v>
      </c>
    </row>
    <row r="981" spans="1:22" ht="15" customHeight="1">
      <c r="A981">
        <v>142</v>
      </c>
      <c r="B981" t="s">
        <v>51</v>
      </c>
      <c r="C981" t="s">
        <v>34</v>
      </c>
      <c r="D981">
        <v>6</v>
      </c>
      <c r="E981" s="19" t="s">
        <v>52</v>
      </c>
      <c r="F981" t="s">
        <v>52</v>
      </c>
      <c r="G981">
        <v>0.5</v>
      </c>
      <c r="H981">
        <v>0.5</v>
      </c>
      <c r="I981">
        <v>0</v>
      </c>
      <c r="J981">
        <v>0</v>
      </c>
      <c r="K981">
        <v>0</v>
      </c>
      <c r="L981">
        <v>1</v>
      </c>
      <c r="M981" s="17" t="s">
        <v>82</v>
      </c>
      <c r="N981" t="s">
        <v>78</v>
      </c>
      <c r="O981" s="17">
        <v>42394</v>
      </c>
      <c r="Q981">
        <f t="shared" si="11"/>
        <v>9.8174770424681035E-2</v>
      </c>
      <c r="R981">
        <f>(Q987-Q981)/(O987-O981)</f>
        <v>0.4426997205894338</v>
      </c>
      <c r="S981">
        <f>(I987-I981)/(O987-O981)</f>
        <v>0.11627906976744186</v>
      </c>
      <c r="T981">
        <f>MAX(K981:K988)</f>
        <v>20</v>
      </c>
      <c r="U981">
        <f>AVERAGE(K981:K988)</f>
        <v>9.1875</v>
      </c>
      <c r="V981">
        <f>MAX(I981:I988)</f>
        <v>10</v>
      </c>
    </row>
    <row r="982" spans="1:22" ht="15" customHeight="1">
      <c r="A982">
        <v>142</v>
      </c>
      <c r="B982" t="s">
        <v>51</v>
      </c>
      <c r="C982" t="s">
        <v>34</v>
      </c>
      <c r="D982">
        <v>6</v>
      </c>
      <c r="E982" s="19" t="s">
        <v>52</v>
      </c>
      <c r="F982" s="19" t="s">
        <v>52</v>
      </c>
      <c r="G982">
        <v>0.5</v>
      </c>
      <c r="H982">
        <v>0.5</v>
      </c>
      <c r="I982">
        <v>2</v>
      </c>
      <c r="J982">
        <v>0</v>
      </c>
      <c r="K982">
        <v>0.5</v>
      </c>
      <c r="L982">
        <v>1</v>
      </c>
      <c r="M982" s="17" t="s">
        <v>78</v>
      </c>
      <c r="N982" t="s">
        <v>78</v>
      </c>
      <c r="O982" s="17">
        <v>42408</v>
      </c>
      <c r="Q982">
        <f t="shared" si="11"/>
        <v>9.8174770424681035E-2</v>
      </c>
    </row>
    <row r="983" spans="1:22" ht="15" customHeight="1">
      <c r="A983">
        <v>142</v>
      </c>
      <c r="B983" t="s">
        <v>51</v>
      </c>
      <c r="C983" t="s">
        <v>34</v>
      </c>
      <c r="D983">
        <v>6</v>
      </c>
      <c r="E983" s="19" t="s">
        <v>52</v>
      </c>
      <c r="F983" s="19" t="s">
        <v>52</v>
      </c>
      <c r="G983">
        <v>2</v>
      </c>
      <c r="H983">
        <v>1.5</v>
      </c>
      <c r="I983">
        <v>4</v>
      </c>
      <c r="J983">
        <v>0</v>
      </c>
      <c r="K983">
        <v>1</v>
      </c>
      <c r="L983">
        <v>1</v>
      </c>
      <c r="M983" s="17" t="s">
        <v>78</v>
      </c>
      <c r="N983" t="s">
        <v>78</v>
      </c>
      <c r="O983" s="17">
        <v>42422</v>
      </c>
      <c r="Q983">
        <f t="shared" si="11"/>
        <v>3.5342917352885173</v>
      </c>
    </row>
    <row r="984" spans="1:22" ht="15" customHeight="1">
      <c r="A984">
        <v>142</v>
      </c>
      <c r="B984" t="s">
        <v>51</v>
      </c>
      <c r="C984" t="s">
        <v>34</v>
      </c>
      <c r="D984">
        <v>6</v>
      </c>
      <c r="E984" s="19" t="s">
        <v>52</v>
      </c>
      <c r="F984" s="19" t="s">
        <v>52</v>
      </c>
      <c r="G984">
        <v>2.1</v>
      </c>
      <c r="H984">
        <v>2.2999999999999998</v>
      </c>
      <c r="I984">
        <v>3</v>
      </c>
      <c r="J984">
        <v>2</v>
      </c>
      <c r="K984">
        <v>5</v>
      </c>
      <c r="L984">
        <v>1</v>
      </c>
      <c r="M984" s="17" t="s">
        <v>78</v>
      </c>
      <c r="N984" t="s">
        <v>78</v>
      </c>
      <c r="O984" s="17">
        <v>42436</v>
      </c>
      <c r="Q984">
        <f t="shared" si="11"/>
        <v>8.7249881971822507</v>
      </c>
    </row>
    <row r="985" spans="1:22" ht="15" customHeight="1">
      <c r="A985">
        <v>142</v>
      </c>
      <c r="B985" t="s">
        <v>51</v>
      </c>
      <c r="C985" t="s">
        <v>34</v>
      </c>
      <c r="D985">
        <v>6</v>
      </c>
      <c r="E985" s="19" t="s">
        <v>52</v>
      </c>
      <c r="F985" s="19" t="s">
        <v>52</v>
      </c>
      <c r="G985">
        <v>2.7</v>
      </c>
      <c r="H985">
        <v>3</v>
      </c>
      <c r="I985">
        <v>6</v>
      </c>
      <c r="J985">
        <v>0</v>
      </c>
      <c r="K985">
        <v>15</v>
      </c>
      <c r="L985">
        <v>1</v>
      </c>
      <c r="M985" s="17" t="s">
        <v>78</v>
      </c>
      <c r="N985" t="s">
        <v>78</v>
      </c>
      <c r="O985" s="17">
        <v>42450</v>
      </c>
      <c r="Q985">
        <f t="shared" si="11"/>
        <v>19.085175370557995</v>
      </c>
    </row>
    <row r="986" spans="1:22" ht="15" customHeight="1">
      <c r="A986">
        <v>142</v>
      </c>
      <c r="B986" t="s">
        <v>51</v>
      </c>
      <c r="C986" t="s">
        <v>34</v>
      </c>
      <c r="D986">
        <v>6</v>
      </c>
      <c r="E986" s="19" t="s">
        <v>52</v>
      </c>
      <c r="F986" s="19" t="s">
        <v>52</v>
      </c>
      <c r="G986">
        <v>4</v>
      </c>
      <c r="H986">
        <v>3.5</v>
      </c>
      <c r="I986">
        <v>9</v>
      </c>
      <c r="J986">
        <v>0</v>
      </c>
      <c r="K986">
        <v>17</v>
      </c>
      <c r="L986">
        <v>1</v>
      </c>
      <c r="M986" s="17" t="s">
        <v>78</v>
      </c>
      <c r="N986" t="s">
        <v>78</v>
      </c>
      <c r="O986" s="17">
        <v>42464</v>
      </c>
      <c r="Q986">
        <f t="shared" ref="Q986:Q1049" si="12">G986*((H986/2)^2)*PI()</f>
        <v>38.484510006474963</v>
      </c>
    </row>
    <row r="987" spans="1:22" ht="15" customHeight="1">
      <c r="A987">
        <v>142</v>
      </c>
      <c r="B987" t="s">
        <v>51</v>
      </c>
      <c r="C987" t="s">
        <v>34</v>
      </c>
      <c r="D987">
        <v>6</v>
      </c>
      <c r="E987" s="19" t="s">
        <v>52</v>
      </c>
      <c r="F987" s="19" t="s">
        <v>52</v>
      </c>
      <c r="G987">
        <v>5.4</v>
      </c>
      <c r="H987">
        <v>3</v>
      </c>
      <c r="I987">
        <v>10</v>
      </c>
      <c r="J987">
        <v>0</v>
      </c>
      <c r="K987">
        <v>15</v>
      </c>
      <c r="L987">
        <v>1</v>
      </c>
      <c r="M987" s="17" t="s">
        <v>78</v>
      </c>
      <c r="N987" t="s">
        <v>78</v>
      </c>
      <c r="O987" s="17">
        <v>42480</v>
      </c>
      <c r="Q987">
        <f t="shared" si="12"/>
        <v>38.170350741115989</v>
      </c>
    </row>
    <row r="988" spans="1:22" ht="15" customHeight="1">
      <c r="A988">
        <v>142</v>
      </c>
      <c r="B988" t="s">
        <v>51</v>
      </c>
      <c r="C988" t="s">
        <v>34</v>
      </c>
      <c r="D988">
        <v>6</v>
      </c>
      <c r="E988" s="19" t="s">
        <v>52</v>
      </c>
      <c r="F988" s="19" t="s">
        <v>52</v>
      </c>
      <c r="G988" t="s">
        <v>56</v>
      </c>
      <c r="H988" t="s">
        <v>56</v>
      </c>
      <c r="I988" t="s">
        <v>56</v>
      </c>
      <c r="J988" t="s">
        <v>56</v>
      </c>
      <c r="K988">
        <v>20</v>
      </c>
      <c r="L988">
        <v>1</v>
      </c>
      <c r="M988" s="17" t="s">
        <v>78</v>
      </c>
      <c r="N988" t="s">
        <v>82</v>
      </c>
      <c r="O988" s="17">
        <v>42495</v>
      </c>
      <c r="P988" t="s">
        <v>115</v>
      </c>
      <c r="Q988" t="e">
        <f t="shared" si="12"/>
        <v>#VALUE!</v>
      </c>
    </row>
    <row r="989" spans="1:22" ht="15" customHeight="1">
      <c r="A989">
        <v>143</v>
      </c>
      <c r="B989" t="s">
        <v>51</v>
      </c>
      <c r="C989" t="s">
        <v>34</v>
      </c>
      <c r="D989">
        <v>6</v>
      </c>
      <c r="E989" s="19" t="s">
        <v>52</v>
      </c>
      <c r="F989" t="s">
        <v>52</v>
      </c>
      <c r="G989">
        <v>0.5</v>
      </c>
      <c r="H989">
        <v>0.5</v>
      </c>
      <c r="I989">
        <v>0</v>
      </c>
      <c r="J989">
        <v>0</v>
      </c>
      <c r="K989">
        <v>0</v>
      </c>
      <c r="L989">
        <v>1</v>
      </c>
      <c r="M989" s="17" t="s">
        <v>82</v>
      </c>
      <c r="N989" t="s">
        <v>78</v>
      </c>
      <c r="O989" s="17">
        <v>42394</v>
      </c>
      <c r="Q989">
        <f t="shared" si="12"/>
        <v>9.8174770424681035E-2</v>
      </c>
      <c r="R989">
        <v>0</v>
      </c>
      <c r="S989">
        <v>0</v>
      </c>
      <c r="T989">
        <f>MAX(K989:K990)</f>
        <v>0.5</v>
      </c>
      <c r="U989">
        <f>AVERAGE(K989:K990)</f>
        <v>0.25</v>
      </c>
      <c r="V989">
        <f>MAX(I989:I990)</f>
        <v>0</v>
      </c>
    </row>
    <row r="990" spans="1:22" ht="15" customHeight="1">
      <c r="A990">
        <v>143</v>
      </c>
      <c r="B990" t="s">
        <v>51</v>
      </c>
      <c r="C990" t="s">
        <v>34</v>
      </c>
      <c r="D990">
        <v>6</v>
      </c>
      <c r="E990" s="19" t="s">
        <v>52</v>
      </c>
      <c r="F990" s="19" t="s">
        <v>52</v>
      </c>
      <c r="G990" t="s">
        <v>56</v>
      </c>
      <c r="H990" t="s">
        <v>56</v>
      </c>
      <c r="I990" t="s">
        <v>56</v>
      </c>
      <c r="J990" t="s">
        <v>56</v>
      </c>
      <c r="K990">
        <v>0.5</v>
      </c>
      <c r="L990">
        <v>1</v>
      </c>
      <c r="M990" s="17" t="s">
        <v>78</v>
      </c>
      <c r="N990" t="s">
        <v>82</v>
      </c>
      <c r="O990" s="17">
        <v>42408</v>
      </c>
      <c r="P990" t="s">
        <v>116</v>
      </c>
      <c r="Q990" t="e">
        <f t="shared" si="12"/>
        <v>#VALUE!</v>
      </c>
    </row>
    <row r="991" spans="1:22" ht="15" customHeight="1">
      <c r="A991">
        <v>144</v>
      </c>
      <c r="B991" t="s">
        <v>51</v>
      </c>
      <c r="C991" t="s">
        <v>34</v>
      </c>
      <c r="D991">
        <v>6</v>
      </c>
      <c r="E991" s="19" t="s">
        <v>52</v>
      </c>
      <c r="F991" t="s">
        <v>52</v>
      </c>
      <c r="G991">
        <v>0.5</v>
      </c>
      <c r="H991">
        <v>0.5</v>
      </c>
      <c r="I991">
        <v>0</v>
      </c>
      <c r="J991">
        <v>0</v>
      </c>
      <c r="K991">
        <v>0</v>
      </c>
      <c r="L991">
        <v>1</v>
      </c>
      <c r="M991" s="17" t="s">
        <v>82</v>
      </c>
      <c r="N991" t="s">
        <v>78</v>
      </c>
      <c r="O991" s="17">
        <v>42394</v>
      </c>
      <c r="Q991">
        <f t="shared" si="12"/>
        <v>9.8174770424681035E-2</v>
      </c>
      <c r="R991">
        <v>0</v>
      </c>
      <c r="S991">
        <v>0</v>
      </c>
      <c r="T991">
        <f>MAX(K991:K992)</f>
        <v>0.5</v>
      </c>
      <c r="U991">
        <f>AVERAGE(K991:K992)</f>
        <v>0.25</v>
      </c>
      <c r="V991">
        <f>MAX(I991:I992)</f>
        <v>0</v>
      </c>
    </row>
    <row r="992" spans="1:22" ht="15" customHeight="1">
      <c r="A992">
        <v>144</v>
      </c>
      <c r="B992" t="s">
        <v>51</v>
      </c>
      <c r="C992" t="s">
        <v>34</v>
      </c>
      <c r="D992">
        <v>6</v>
      </c>
      <c r="E992" s="19" t="s">
        <v>52</v>
      </c>
      <c r="F992" s="19" t="s">
        <v>52</v>
      </c>
      <c r="G992" t="s">
        <v>56</v>
      </c>
      <c r="H992" t="s">
        <v>56</v>
      </c>
      <c r="I992" t="s">
        <v>56</v>
      </c>
      <c r="J992" t="s">
        <v>56</v>
      </c>
      <c r="K992">
        <v>0.5</v>
      </c>
      <c r="L992">
        <v>1</v>
      </c>
      <c r="M992" s="17" t="s">
        <v>78</v>
      </c>
      <c r="N992" t="s">
        <v>82</v>
      </c>
      <c r="O992" s="17">
        <v>42408</v>
      </c>
      <c r="P992" t="s">
        <v>116</v>
      </c>
      <c r="Q992" t="e">
        <f t="shared" si="12"/>
        <v>#VALUE!</v>
      </c>
    </row>
    <row r="993" spans="1:22" ht="15" customHeight="1">
      <c r="A993">
        <v>145</v>
      </c>
      <c r="B993" t="s">
        <v>51</v>
      </c>
      <c r="C993" t="s">
        <v>34</v>
      </c>
      <c r="D993">
        <v>6</v>
      </c>
      <c r="E993" s="19" t="s">
        <v>52</v>
      </c>
      <c r="F993" t="s">
        <v>52</v>
      </c>
      <c r="G993">
        <v>0.5</v>
      </c>
      <c r="H993">
        <v>0.5</v>
      </c>
      <c r="I993">
        <v>0</v>
      </c>
      <c r="J993">
        <v>0</v>
      </c>
      <c r="K993">
        <v>0</v>
      </c>
      <c r="L993">
        <v>1</v>
      </c>
      <c r="M993" s="17" t="s">
        <v>82</v>
      </c>
      <c r="N993" t="s">
        <v>78</v>
      </c>
      <c r="O993" s="17">
        <v>42394</v>
      </c>
      <c r="Q993">
        <f t="shared" si="12"/>
        <v>9.8174770424681035E-2</v>
      </c>
      <c r="R993">
        <v>0</v>
      </c>
      <c r="S993">
        <v>0</v>
      </c>
      <c r="T993">
        <f>MAX(K993:K994)</f>
        <v>0.5</v>
      </c>
      <c r="U993">
        <f>AVERAGE(K993:K994)</f>
        <v>0.25</v>
      </c>
      <c r="V993">
        <f>MAX(I993:I994)</f>
        <v>0</v>
      </c>
    </row>
    <row r="994" spans="1:22" ht="15" customHeight="1">
      <c r="A994">
        <v>145</v>
      </c>
      <c r="B994" t="s">
        <v>51</v>
      </c>
      <c r="C994" t="s">
        <v>34</v>
      </c>
      <c r="D994">
        <v>6</v>
      </c>
      <c r="E994" s="19" t="s">
        <v>52</v>
      </c>
      <c r="F994" s="19" t="s">
        <v>52</v>
      </c>
      <c r="G994" t="s">
        <v>56</v>
      </c>
      <c r="H994" t="s">
        <v>56</v>
      </c>
      <c r="I994" t="s">
        <v>56</v>
      </c>
      <c r="J994" t="s">
        <v>56</v>
      </c>
      <c r="K994">
        <v>0.5</v>
      </c>
      <c r="L994">
        <v>1</v>
      </c>
      <c r="M994" s="17" t="s">
        <v>78</v>
      </c>
      <c r="N994" t="s">
        <v>82</v>
      </c>
      <c r="O994" s="17">
        <v>42408</v>
      </c>
      <c r="P994" t="s">
        <v>116</v>
      </c>
      <c r="Q994" t="e">
        <f t="shared" si="12"/>
        <v>#VALUE!</v>
      </c>
    </row>
    <row r="995" spans="1:22" ht="15" customHeight="1">
      <c r="A995">
        <v>146</v>
      </c>
      <c r="B995" t="s">
        <v>51</v>
      </c>
      <c r="C995" t="s">
        <v>34</v>
      </c>
      <c r="D995">
        <v>6</v>
      </c>
      <c r="E995" s="19" t="s">
        <v>52</v>
      </c>
      <c r="F995" t="s">
        <v>52</v>
      </c>
      <c r="G995">
        <v>0.5</v>
      </c>
      <c r="H995">
        <v>0.5</v>
      </c>
      <c r="I995">
        <v>0</v>
      </c>
      <c r="J995">
        <v>0</v>
      </c>
      <c r="K995">
        <v>0</v>
      </c>
      <c r="L995">
        <v>1</v>
      </c>
      <c r="M995" s="17" t="s">
        <v>82</v>
      </c>
      <c r="N995" t="s">
        <v>78</v>
      </c>
      <c r="O995" s="17">
        <v>42394</v>
      </c>
      <c r="Q995">
        <f t="shared" si="12"/>
        <v>9.8174770424681035E-2</v>
      </c>
      <c r="R995">
        <f>(Q1002-Q995)/(O1002-O995)</f>
        <v>13.795518740076178</v>
      </c>
      <c r="S995">
        <f>(I1002-I995)/(O1002-O995)</f>
        <v>0.32673267326732675</v>
      </c>
      <c r="T995">
        <f>MAX(K995:K1003)</f>
        <v>20</v>
      </c>
      <c r="U995">
        <f>AVERAGE(K995:K1003)</f>
        <v>10.388888888888889</v>
      </c>
      <c r="V995">
        <f>MAX(I995:I1003)</f>
        <v>51</v>
      </c>
    </row>
    <row r="996" spans="1:22" ht="15" customHeight="1">
      <c r="A996">
        <v>146</v>
      </c>
      <c r="B996" t="s">
        <v>51</v>
      </c>
      <c r="C996" t="s">
        <v>34</v>
      </c>
      <c r="D996">
        <v>6</v>
      </c>
      <c r="E996" s="19" t="s">
        <v>52</v>
      </c>
      <c r="F996" s="19" t="s">
        <v>52</v>
      </c>
      <c r="G996">
        <v>2</v>
      </c>
      <c r="H996">
        <v>2</v>
      </c>
      <c r="I996">
        <v>2</v>
      </c>
      <c r="J996">
        <v>0</v>
      </c>
      <c r="K996">
        <v>0.5</v>
      </c>
      <c r="L996">
        <v>1</v>
      </c>
      <c r="M996" s="17" t="s">
        <v>78</v>
      </c>
      <c r="N996" t="s">
        <v>78</v>
      </c>
      <c r="O996" s="17">
        <v>42408</v>
      </c>
      <c r="Q996">
        <f t="shared" si="12"/>
        <v>6.2831853071795862</v>
      </c>
    </row>
    <row r="997" spans="1:22" ht="15" customHeight="1">
      <c r="A997">
        <v>146</v>
      </c>
      <c r="B997" t="s">
        <v>51</v>
      </c>
      <c r="C997" t="s">
        <v>34</v>
      </c>
      <c r="D997">
        <v>6</v>
      </c>
      <c r="E997" s="19" t="s">
        <v>52</v>
      </c>
      <c r="F997" s="19" t="s">
        <v>52</v>
      </c>
      <c r="G997">
        <v>4.5</v>
      </c>
      <c r="H997">
        <v>3</v>
      </c>
      <c r="I997">
        <v>4</v>
      </c>
      <c r="J997">
        <v>0</v>
      </c>
      <c r="K997">
        <v>1</v>
      </c>
      <c r="L997">
        <v>1</v>
      </c>
      <c r="M997" s="17" t="s">
        <v>78</v>
      </c>
      <c r="N997" t="s">
        <v>78</v>
      </c>
      <c r="O997" s="17">
        <v>42422</v>
      </c>
      <c r="Q997">
        <f t="shared" si="12"/>
        <v>31.808625617596654</v>
      </c>
    </row>
    <row r="998" spans="1:22" ht="15" customHeight="1">
      <c r="A998">
        <v>146</v>
      </c>
      <c r="B998" t="s">
        <v>51</v>
      </c>
      <c r="C998" t="s">
        <v>34</v>
      </c>
      <c r="D998">
        <v>6</v>
      </c>
      <c r="E998" s="19" t="s">
        <v>52</v>
      </c>
      <c r="F998" s="19" t="s">
        <v>52</v>
      </c>
      <c r="G998">
        <v>4.5</v>
      </c>
      <c r="H998">
        <v>5.5</v>
      </c>
      <c r="I998">
        <v>8</v>
      </c>
      <c r="J998">
        <v>0</v>
      </c>
      <c r="K998">
        <v>5</v>
      </c>
      <c r="L998">
        <v>1</v>
      </c>
      <c r="M998" s="17" t="s">
        <v>78</v>
      </c>
      <c r="N998" t="s">
        <v>78</v>
      </c>
      <c r="O998" s="17">
        <v>42436</v>
      </c>
      <c r="Q998">
        <f t="shared" si="12"/>
        <v>106.91232499247765</v>
      </c>
    </row>
    <row r="999" spans="1:22" ht="15" customHeight="1">
      <c r="A999">
        <v>146</v>
      </c>
      <c r="B999" t="s">
        <v>51</v>
      </c>
      <c r="C999" t="s">
        <v>34</v>
      </c>
      <c r="D999">
        <v>6</v>
      </c>
      <c r="E999" s="19" t="s">
        <v>52</v>
      </c>
      <c r="F999" s="19" t="s">
        <v>52</v>
      </c>
      <c r="G999">
        <v>5.2</v>
      </c>
      <c r="H999">
        <v>6.4</v>
      </c>
      <c r="I999">
        <v>15</v>
      </c>
      <c r="J999">
        <v>0</v>
      </c>
      <c r="K999">
        <v>15</v>
      </c>
      <c r="L999">
        <v>1</v>
      </c>
      <c r="M999" s="17" t="s">
        <v>78</v>
      </c>
      <c r="N999" t="s">
        <v>78</v>
      </c>
      <c r="O999" s="17">
        <v>42450</v>
      </c>
      <c r="Q999">
        <f t="shared" si="12"/>
        <v>167.28352561834933</v>
      </c>
    </row>
    <row r="1000" spans="1:22" ht="15" customHeight="1">
      <c r="A1000">
        <v>146</v>
      </c>
      <c r="B1000" t="s">
        <v>51</v>
      </c>
      <c r="C1000" t="s">
        <v>34</v>
      </c>
      <c r="D1000">
        <v>6</v>
      </c>
      <c r="E1000" s="19" t="s">
        <v>52</v>
      </c>
      <c r="F1000" s="19" t="s">
        <v>52</v>
      </c>
      <c r="G1000">
        <v>8.1</v>
      </c>
      <c r="H1000">
        <v>7.5</v>
      </c>
      <c r="I1000">
        <v>28</v>
      </c>
      <c r="J1000">
        <v>0</v>
      </c>
      <c r="K1000">
        <v>17</v>
      </c>
      <c r="L1000">
        <v>1</v>
      </c>
      <c r="M1000" s="17" t="s">
        <v>78</v>
      </c>
      <c r="N1000" t="s">
        <v>78</v>
      </c>
      <c r="O1000" s="17">
        <v>42464</v>
      </c>
      <c r="Q1000">
        <f t="shared" si="12"/>
        <v>357.84703819796238</v>
      </c>
    </row>
    <row r="1001" spans="1:22" ht="15" customHeight="1">
      <c r="A1001">
        <v>146</v>
      </c>
      <c r="B1001" t="s">
        <v>51</v>
      </c>
      <c r="C1001" t="s">
        <v>34</v>
      </c>
      <c r="D1001">
        <v>6</v>
      </c>
      <c r="E1001" s="19" t="s">
        <v>52</v>
      </c>
      <c r="F1001" s="19" t="s">
        <v>52</v>
      </c>
      <c r="G1001">
        <v>8.1999999999999993</v>
      </c>
      <c r="H1001">
        <v>13.4</v>
      </c>
      <c r="I1001">
        <v>51</v>
      </c>
      <c r="J1001">
        <v>0</v>
      </c>
      <c r="K1001">
        <v>15</v>
      </c>
      <c r="L1001">
        <v>1</v>
      </c>
      <c r="M1001" s="17" t="s">
        <v>78</v>
      </c>
      <c r="N1001" t="s">
        <v>78</v>
      </c>
      <c r="O1001" s="17">
        <v>42480</v>
      </c>
      <c r="Q1001">
        <f t="shared" si="12"/>
        <v>1156.4139726010956</v>
      </c>
    </row>
    <row r="1002" spans="1:22" ht="15" customHeight="1">
      <c r="A1002">
        <v>146</v>
      </c>
      <c r="B1002" t="s">
        <v>51</v>
      </c>
      <c r="C1002" t="s">
        <v>34</v>
      </c>
      <c r="D1002">
        <v>6</v>
      </c>
      <c r="E1002" s="19" t="s">
        <v>52</v>
      </c>
      <c r="F1002" s="19" t="s">
        <v>52</v>
      </c>
      <c r="G1002">
        <v>11</v>
      </c>
      <c r="H1002">
        <v>12.7</v>
      </c>
      <c r="I1002">
        <v>33</v>
      </c>
      <c r="J1002">
        <v>1</v>
      </c>
      <c r="K1002">
        <v>20</v>
      </c>
      <c r="L1002">
        <v>1</v>
      </c>
      <c r="M1002" s="17" t="s">
        <v>78</v>
      </c>
      <c r="N1002" t="s">
        <v>78</v>
      </c>
      <c r="O1002" s="17">
        <v>42495</v>
      </c>
      <c r="Q1002">
        <f t="shared" si="12"/>
        <v>1393.4455675181187</v>
      </c>
    </row>
    <row r="1003" spans="1:22" ht="15" customHeight="1">
      <c r="A1003">
        <v>146</v>
      </c>
      <c r="B1003" t="s">
        <v>51</v>
      </c>
      <c r="C1003" t="s">
        <v>34</v>
      </c>
      <c r="D1003">
        <v>6</v>
      </c>
      <c r="E1003" s="19" t="s">
        <v>52</v>
      </c>
      <c r="F1003" s="19" t="s">
        <v>52</v>
      </c>
      <c r="G1003" t="s">
        <v>56</v>
      </c>
      <c r="H1003" t="s">
        <v>56</v>
      </c>
      <c r="I1003" t="s">
        <v>56</v>
      </c>
      <c r="J1003" t="s">
        <v>56</v>
      </c>
      <c r="K1003">
        <v>20</v>
      </c>
      <c r="L1003">
        <v>1</v>
      </c>
      <c r="M1003" s="17" t="s">
        <v>78</v>
      </c>
      <c r="N1003" t="s">
        <v>82</v>
      </c>
      <c r="O1003" s="17">
        <v>42507</v>
      </c>
      <c r="P1003" t="s">
        <v>139</v>
      </c>
      <c r="Q1003" t="e">
        <f t="shared" si="12"/>
        <v>#VALUE!</v>
      </c>
    </row>
    <row r="1004" spans="1:22" ht="15" customHeight="1">
      <c r="A1004">
        <v>147</v>
      </c>
      <c r="B1004" t="s">
        <v>51</v>
      </c>
      <c r="C1004" t="s">
        <v>46</v>
      </c>
      <c r="D1004">
        <v>6</v>
      </c>
      <c r="E1004" s="19" t="s">
        <v>52</v>
      </c>
      <c r="F1004" t="s">
        <v>53</v>
      </c>
      <c r="G1004">
        <v>1</v>
      </c>
      <c r="H1004">
        <v>1</v>
      </c>
      <c r="I1004">
        <v>0</v>
      </c>
      <c r="J1004">
        <v>0</v>
      </c>
      <c r="K1004">
        <v>1</v>
      </c>
      <c r="L1004">
        <v>1</v>
      </c>
      <c r="M1004" s="17" t="s">
        <v>82</v>
      </c>
      <c r="N1004" t="s">
        <v>78</v>
      </c>
      <c r="O1004" s="17">
        <v>42394</v>
      </c>
      <c r="Q1004">
        <f t="shared" si="12"/>
        <v>0.78539816339744828</v>
      </c>
      <c r="R1004">
        <f>(Q1005-Q1004)/(O1005-O1004)</f>
        <v>0.19634954084936207</v>
      </c>
      <c r="S1004">
        <f>(I1005-I1004)/(O1005-O1004)</f>
        <v>0.14285714285714285</v>
      </c>
      <c r="T1004">
        <f>MAX(K1004:K1006)</f>
        <v>3</v>
      </c>
      <c r="U1004">
        <f>AVERAGE(K1004:K1006)</f>
        <v>1.5</v>
      </c>
      <c r="V1004">
        <f>MAX(I1004:I1006)</f>
        <v>2</v>
      </c>
    </row>
    <row r="1005" spans="1:22" ht="15" customHeight="1">
      <c r="A1005">
        <v>147</v>
      </c>
      <c r="B1005" t="s">
        <v>51</v>
      </c>
      <c r="C1005" t="s">
        <v>46</v>
      </c>
      <c r="D1005">
        <v>6</v>
      </c>
      <c r="E1005" s="19" t="s">
        <v>52</v>
      </c>
      <c r="F1005" s="19" t="s">
        <v>53</v>
      </c>
      <c r="G1005">
        <v>2</v>
      </c>
      <c r="H1005">
        <v>1.5</v>
      </c>
      <c r="I1005">
        <v>2</v>
      </c>
      <c r="J1005">
        <v>0</v>
      </c>
      <c r="K1005">
        <v>3</v>
      </c>
      <c r="L1005">
        <v>1</v>
      </c>
      <c r="M1005" s="17" t="s">
        <v>78</v>
      </c>
      <c r="N1005" t="s">
        <v>78</v>
      </c>
      <c r="O1005" s="17">
        <v>42408</v>
      </c>
      <c r="Q1005">
        <f t="shared" si="12"/>
        <v>3.5342917352885173</v>
      </c>
    </row>
    <row r="1006" spans="1:22" ht="15" customHeight="1">
      <c r="A1006">
        <v>147</v>
      </c>
      <c r="B1006" t="s">
        <v>51</v>
      </c>
      <c r="C1006" t="s">
        <v>46</v>
      </c>
      <c r="D1006">
        <v>6</v>
      </c>
      <c r="E1006" s="19" t="s">
        <v>52</v>
      </c>
      <c r="F1006" s="19" t="s">
        <v>53</v>
      </c>
      <c r="G1006" t="s">
        <v>56</v>
      </c>
      <c r="H1006" t="s">
        <v>56</v>
      </c>
      <c r="I1006" t="s">
        <v>56</v>
      </c>
      <c r="J1006" t="s">
        <v>56</v>
      </c>
      <c r="K1006">
        <v>0.5</v>
      </c>
      <c r="L1006">
        <v>1</v>
      </c>
      <c r="M1006" s="17" t="s">
        <v>78</v>
      </c>
      <c r="N1006" t="s">
        <v>82</v>
      </c>
      <c r="O1006" s="17">
        <v>42422</v>
      </c>
      <c r="P1006" t="s">
        <v>116</v>
      </c>
      <c r="Q1006" t="e">
        <f t="shared" si="12"/>
        <v>#VALUE!</v>
      </c>
    </row>
    <row r="1007" spans="1:22" ht="15" customHeight="1">
      <c r="A1007">
        <v>148</v>
      </c>
      <c r="B1007" t="s">
        <v>51</v>
      </c>
      <c r="C1007" t="s">
        <v>46</v>
      </c>
      <c r="D1007">
        <v>6</v>
      </c>
      <c r="E1007" s="19" t="s">
        <v>52</v>
      </c>
      <c r="F1007" t="s">
        <v>52</v>
      </c>
      <c r="G1007">
        <v>0.5</v>
      </c>
      <c r="H1007">
        <v>0.5</v>
      </c>
      <c r="I1007">
        <v>1</v>
      </c>
      <c r="J1007">
        <v>0</v>
      </c>
      <c r="K1007">
        <v>1</v>
      </c>
      <c r="L1007">
        <v>1</v>
      </c>
      <c r="M1007" s="17" t="s">
        <v>82</v>
      </c>
      <c r="N1007" t="s">
        <v>78</v>
      </c>
      <c r="O1007" s="17">
        <v>42394</v>
      </c>
      <c r="Q1007">
        <f t="shared" si="12"/>
        <v>9.8174770424681035E-2</v>
      </c>
      <c r="R1007">
        <v>0</v>
      </c>
      <c r="S1007">
        <v>0</v>
      </c>
      <c r="T1007">
        <f>MAX(K1007:K1008)</f>
        <v>3</v>
      </c>
      <c r="U1007">
        <f>AVERAGE(K1007:K1008)</f>
        <v>2</v>
      </c>
      <c r="V1007">
        <f>MAX(I1007:I1008)</f>
        <v>1</v>
      </c>
    </row>
    <row r="1008" spans="1:22" ht="15" customHeight="1">
      <c r="A1008">
        <v>148</v>
      </c>
      <c r="B1008" t="s">
        <v>51</v>
      </c>
      <c r="C1008" t="s">
        <v>46</v>
      </c>
      <c r="D1008">
        <v>6</v>
      </c>
      <c r="E1008" s="19" t="s">
        <v>52</v>
      </c>
      <c r="F1008" s="19" t="s">
        <v>52</v>
      </c>
      <c r="G1008" t="s">
        <v>56</v>
      </c>
      <c r="H1008" t="s">
        <v>56</v>
      </c>
      <c r="I1008" t="s">
        <v>56</v>
      </c>
      <c r="J1008" t="s">
        <v>56</v>
      </c>
      <c r="K1008">
        <v>3</v>
      </c>
      <c r="L1008">
        <v>1</v>
      </c>
      <c r="M1008" s="17" t="s">
        <v>78</v>
      </c>
      <c r="N1008" t="s">
        <v>82</v>
      </c>
      <c r="O1008" s="17">
        <v>42408</v>
      </c>
      <c r="P1008" t="s">
        <v>115</v>
      </c>
      <c r="Q1008" t="e">
        <f t="shared" si="12"/>
        <v>#VALUE!</v>
      </c>
    </row>
    <row r="1009" spans="1:22" ht="15" customHeight="1">
      <c r="A1009">
        <v>149</v>
      </c>
      <c r="B1009" t="s">
        <v>51</v>
      </c>
      <c r="C1009" t="s">
        <v>46</v>
      </c>
      <c r="D1009">
        <v>6</v>
      </c>
      <c r="E1009" s="19" t="s">
        <v>52</v>
      </c>
      <c r="F1009" t="s">
        <v>52</v>
      </c>
      <c r="G1009">
        <v>0.5</v>
      </c>
      <c r="H1009">
        <v>0.5</v>
      </c>
      <c r="I1009">
        <v>0</v>
      </c>
      <c r="J1009">
        <v>0</v>
      </c>
      <c r="K1009">
        <v>1</v>
      </c>
      <c r="L1009">
        <v>1</v>
      </c>
      <c r="M1009" s="17" t="s">
        <v>82</v>
      </c>
      <c r="N1009" t="s">
        <v>78</v>
      </c>
      <c r="O1009" s="17">
        <v>42394</v>
      </c>
      <c r="Q1009">
        <f t="shared" si="12"/>
        <v>9.8174770424681035E-2</v>
      </c>
      <c r="R1009">
        <f>(Q1010-Q1009)/(O1010-O1009)</f>
        <v>0</v>
      </c>
      <c r="S1009">
        <f>(I1010-I1009)/(O1010-O1009)</f>
        <v>7.1428571428571425E-2</v>
      </c>
      <c r="T1009">
        <f>MAX(K1009:K1011)</f>
        <v>3</v>
      </c>
      <c r="U1009">
        <f>AVERAGE(K1009:K1011)</f>
        <v>1.5</v>
      </c>
      <c r="V1009">
        <f>MAX(I1009:I1011)</f>
        <v>1</v>
      </c>
    </row>
    <row r="1010" spans="1:22" ht="15" customHeight="1">
      <c r="A1010">
        <v>149</v>
      </c>
      <c r="B1010" t="s">
        <v>51</v>
      </c>
      <c r="C1010" t="s">
        <v>46</v>
      </c>
      <c r="D1010">
        <v>6</v>
      </c>
      <c r="E1010" s="19" t="s">
        <v>52</v>
      </c>
      <c r="F1010" s="19" t="s">
        <v>52</v>
      </c>
      <c r="G1010">
        <v>0.5</v>
      </c>
      <c r="H1010">
        <v>0.5</v>
      </c>
      <c r="I1010">
        <v>1</v>
      </c>
      <c r="J1010">
        <v>0</v>
      </c>
      <c r="K1010">
        <v>3</v>
      </c>
      <c r="L1010">
        <v>1</v>
      </c>
      <c r="M1010" s="17" t="s">
        <v>78</v>
      </c>
      <c r="N1010" t="s">
        <v>78</v>
      </c>
      <c r="O1010" s="17">
        <v>42408</v>
      </c>
      <c r="Q1010">
        <f t="shared" si="12"/>
        <v>9.8174770424681035E-2</v>
      </c>
    </row>
    <row r="1011" spans="1:22" ht="15" customHeight="1">
      <c r="A1011">
        <v>149</v>
      </c>
      <c r="B1011" t="s">
        <v>51</v>
      </c>
      <c r="C1011" t="s">
        <v>46</v>
      </c>
      <c r="D1011">
        <v>6</v>
      </c>
      <c r="E1011" s="19" t="s">
        <v>52</v>
      </c>
      <c r="F1011" s="19" t="s">
        <v>52</v>
      </c>
      <c r="G1011" t="s">
        <v>56</v>
      </c>
      <c r="H1011" t="s">
        <v>56</v>
      </c>
      <c r="I1011" t="s">
        <v>56</v>
      </c>
      <c r="J1011" t="s">
        <v>56</v>
      </c>
      <c r="K1011">
        <v>0.5</v>
      </c>
      <c r="L1011">
        <v>1</v>
      </c>
      <c r="M1011" s="17" t="s">
        <v>78</v>
      </c>
      <c r="N1011" t="s">
        <v>82</v>
      </c>
      <c r="O1011" s="17">
        <v>42422</v>
      </c>
      <c r="P1011" t="s">
        <v>116</v>
      </c>
      <c r="Q1011" t="e">
        <f t="shared" si="12"/>
        <v>#VALUE!</v>
      </c>
    </row>
    <row r="1012" spans="1:22" ht="15" customHeight="1">
      <c r="A1012">
        <v>150</v>
      </c>
      <c r="B1012" t="s">
        <v>51</v>
      </c>
      <c r="C1012" t="s">
        <v>46</v>
      </c>
      <c r="D1012">
        <v>6</v>
      </c>
      <c r="E1012" s="19" t="s">
        <v>52</v>
      </c>
      <c r="F1012" t="s">
        <v>52</v>
      </c>
      <c r="G1012">
        <v>0.5</v>
      </c>
      <c r="H1012">
        <v>0.5</v>
      </c>
      <c r="I1012">
        <v>0</v>
      </c>
      <c r="J1012">
        <v>0</v>
      </c>
      <c r="K1012">
        <v>1</v>
      </c>
      <c r="L1012">
        <v>1</v>
      </c>
      <c r="M1012" s="17" t="s">
        <v>82</v>
      </c>
      <c r="N1012" t="s">
        <v>78</v>
      </c>
      <c r="O1012" s="17">
        <v>42394</v>
      </c>
      <c r="Q1012">
        <f t="shared" si="12"/>
        <v>9.8174770424681035E-2</v>
      </c>
      <c r="R1012">
        <f>(Q1013-Q1012)/(O1013-O1012)</f>
        <v>-5.2593627013221983E-3</v>
      </c>
      <c r="S1012">
        <f>(I1013-I1012)/(O1013-O1012)</f>
        <v>7.1428571428571425E-2</v>
      </c>
      <c r="T1012">
        <f>MAX(K1012:K1014)</f>
        <v>3</v>
      </c>
      <c r="U1012">
        <f>AVERAGE(K1012:K1014)</f>
        <v>1.5</v>
      </c>
      <c r="V1012">
        <f>MAX(I1012:I1014)</f>
        <v>1</v>
      </c>
    </row>
    <row r="1013" spans="1:22" ht="15" customHeight="1">
      <c r="A1013">
        <v>150</v>
      </c>
      <c r="B1013" t="s">
        <v>51</v>
      </c>
      <c r="C1013" t="s">
        <v>46</v>
      </c>
      <c r="D1013">
        <v>6</v>
      </c>
      <c r="E1013" s="19" t="s">
        <v>52</v>
      </c>
      <c r="F1013" s="19" t="s">
        <v>52</v>
      </c>
      <c r="G1013">
        <v>0.5</v>
      </c>
      <c r="H1013">
        <v>0.25</v>
      </c>
      <c r="I1013">
        <v>1</v>
      </c>
      <c r="J1013">
        <v>0</v>
      </c>
      <c r="K1013">
        <v>3</v>
      </c>
      <c r="L1013">
        <v>1</v>
      </c>
      <c r="M1013" s="17" t="s">
        <v>78</v>
      </c>
      <c r="N1013" t="s">
        <v>78</v>
      </c>
      <c r="O1013" s="17">
        <v>42408</v>
      </c>
      <c r="Q1013">
        <f t="shared" si="12"/>
        <v>2.4543692606170259E-2</v>
      </c>
    </row>
    <row r="1014" spans="1:22" ht="15" customHeight="1">
      <c r="A1014">
        <v>150</v>
      </c>
      <c r="B1014" t="s">
        <v>51</v>
      </c>
      <c r="C1014" t="s">
        <v>46</v>
      </c>
      <c r="D1014">
        <v>6</v>
      </c>
      <c r="E1014" s="19" t="s">
        <v>52</v>
      </c>
      <c r="F1014" s="19" t="s">
        <v>52</v>
      </c>
      <c r="G1014" t="s">
        <v>56</v>
      </c>
      <c r="H1014" t="s">
        <v>56</v>
      </c>
      <c r="I1014" t="s">
        <v>56</v>
      </c>
      <c r="J1014" t="s">
        <v>56</v>
      </c>
      <c r="K1014">
        <v>0.5</v>
      </c>
      <c r="L1014">
        <v>1</v>
      </c>
      <c r="M1014" s="17" t="s">
        <v>78</v>
      </c>
      <c r="N1014" t="s">
        <v>82</v>
      </c>
      <c r="O1014" s="17">
        <v>42422</v>
      </c>
      <c r="P1014" t="s">
        <v>116</v>
      </c>
      <c r="Q1014" t="e">
        <f t="shared" si="12"/>
        <v>#VALUE!</v>
      </c>
    </row>
    <row r="1015" spans="1:22" ht="15" customHeight="1">
      <c r="A1015">
        <v>151</v>
      </c>
      <c r="B1015" t="s">
        <v>51</v>
      </c>
      <c r="C1015" t="s">
        <v>47</v>
      </c>
      <c r="D1015">
        <v>6</v>
      </c>
      <c r="E1015" s="19" t="s">
        <v>52</v>
      </c>
      <c r="F1015" t="s">
        <v>52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1</v>
      </c>
      <c r="M1015" s="17" t="s">
        <v>82</v>
      </c>
      <c r="N1015" t="s">
        <v>78</v>
      </c>
      <c r="O1015" s="17">
        <v>42394</v>
      </c>
      <c r="Q1015">
        <f t="shared" si="12"/>
        <v>0.78539816339744828</v>
      </c>
      <c r="R1015">
        <f>(Q1016-Q1015)/(O1016-O1015)</f>
        <v>0</v>
      </c>
      <c r="S1015">
        <f>(I1016-I1015)/(O1016-O1015)</f>
        <v>7.1428571428571425E-2</v>
      </c>
      <c r="T1015">
        <f>MAX(K1015:K1017)</f>
        <v>4</v>
      </c>
      <c r="U1015">
        <f>AVERAGE(K1015:K1017)</f>
        <v>2.6666666666666665</v>
      </c>
      <c r="V1015">
        <f>MAX(I1015:I1017)</f>
        <v>2</v>
      </c>
    </row>
    <row r="1016" spans="1:22" ht="15" customHeight="1">
      <c r="A1016">
        <v>151</v>
      </c>
      <c r="B1016" t="s">
        <v>51</v>
      </c>
      <c r="C1016" t="s">
        <v>47</v>
      </c>
      <c r="D1016">
        <v>6</v>
      </c>
      <c r="E1016" s="19" t="s">
        <v>52</v>
      </c>
      <c r="F1016" s="19" t="s">
        <v>52</v>
      </c>
      <c r="G1016">
        <v>1</v>
      </c>
      <c r="H1016">
        <v>1</v>
      </c>
      <c r="I1016">
        <v>2</v>
      </c>
      <c r="J1016">
        <v>1</v>
      </c>
      <c r="K1016">
        <v>3</v>
      </c>
      <c r="L1016">
        <v>1</v>
      </c>
      <c r="M1016" s="17" t="s">
        <v>78</v>
      </c>
      <c r="N1016" t="s">
        <v>78</v>
      </c>
      <c r="O1016" s="17">
        <v>42408</v>
      </c>
      <c r="Q1016">
        <f t="shared" si="12"/>
        <v>0.78539816339744828</v>
      </c>
    </row>
    <row r="1017" spans="1:22" ht="15" customHeight="1">
      <c r="A1017">
        <v>151</v>
      </c>
      <c r="B1017" t="s">
        <v>51</v>
      </c>
      <c r="C1017" t="s">
        <v>47</v>
      </c>
      <c r="D1017">
        <v>6</v>
      </c>
      <c r="E1017" s="19" t="s">
        <v>52</v>
      </c>
      <c r="F1017" s="19" t="s">
        <v>52</v>
      </c>
      <c r="G1017" t="s">
        <v>56</v>
      </c>
      <c r="H1017" t="s">
        <v>56</v>
      </c>
      <c r="I1017" t="s">
        <v>56</v>
      </c>
      <c r="J1017" t="s">
        <v>56</v>
      </c>
      <c r="K1017">
        <v>4</v>
      </c>
      <c r="L1017">
        <v>1</v>
      </c>
      <c r="M1017" s="17" t="s">
        <v>78</v>
      </c>
      <c r="N1017" t="s">
        <v>82</v>
      </c>
      <c r="O1017" s="17">
        <v>42422</v>
      </c>
      <c r="P1017" t="s">
        <v>116</v>
      </c>
      <c r="Q1017" t="e">
        <f t="shared" si="12"/>
        <v>#VALUE!</v>
      </c>
    </row>
    <row r="1018" spans="1:22" ht="15" customHeight="1">
      <c r="A1018">
        <v>152</v>
      </c>
      <c r="B1018" t="s">
        <v>51</v>
      </c>
      <c r="C1018" t="s">
        <v>47</v>
      </c>
      <c r="D1018">
        <v>6</v>
      </c>
      <c r="E1018" s="19" t="s">
        <v>52</v>
      </c>
      <c r="F1018" t="s">
        <v>52</v>
      </c>
      <c r="G1018">
        <v>0.5</v>
      </c>
      <c r="H1018">
        <v>1</v>
      </c>
      <c r="I1018">
        <v>0</v>
      </c>
      <c r="J1018">
        <v>0</v>
      </c>
      <c r="K1018">
        <v>1</v>
      </c>
      <c r="L1018">
        <v>1</v>
      </c>
      <c r="M1018" s="17" t="s">
        <v>82</v>
      </c>
      <c r="N1018" t="s">
        <v>78</v>
      </c>
      <c r="O1018" s="17">
        <v>42394</v>
      </c>
      <c r="Q1018">
        <f t="shared" si="12"/>
        <v>0.39269908169872414</v>
      </c>
      <c r="R1018">
        <f>(Q1019-Q1018)/(O1019-O1018)</f>
        <v>-2.1037450805288793E-2</v>
      </c>
      <c r="S1018">
        <f>(I1019-I1018)/(O1019-O1018)</f>
        <v>0</v>
      </c>
      <c r="T1018">
        <f>MAX(K1018:K1020)</f>
        <v>4</v>
      </c>
      <c r="U1018">
        <f>AVERAGE(K1018:K1020)</f>
        <v>2.6666666666666665</v>
      </c>
      <c r="V1018">
        <f>MAX(I1018:I1020)</f>
        <v>0</v>
      </c>
    </row>
    <row r="1019" spans="1:22" ht="15" customHeight="1">
      <c r="A1019">
        <v>152</v>
      </c>
      <c r="B1019" t="s">
        <v>51</v>
      </c>
      <c r="C1019" t="s">
        <v>47</v>
      </c>
      <c r="D1019">
        <v>6</v>
      </c>
      <c r="E1019" s="19" t="s">
        <v>52</v>
      </c>
      <c r="F1019" s="19" t="s">
        <v>52</v>
      </c>
      <c r="G1019">
        <v>0.5</v>
      </c>
      <c r="H1019">
        <v>0.5</v>
      </c>
      <c r="I1019">
        <v>0</v>
      </c>
      <c r="J1019">
        <v>0</v>
      </c>
      <c r="K1019">
        <v>3</v>
      </c>
      <c r="L1019">
        <v>1</v>
      </c>
      <c r="M1019" s="17" t="s">
        <v>78</v>
      </c>
      <c r="N1019" t="s">
        <v>78</v>
      </c>
      <c r="O1019" s="17">
        <v>42408</v>
      </c>
      <c r="Q1019">
        <f t="shared" si="12"/>
        <v>9.8174770424681035E-2</v>
      </c>
    </row>
    <row r="1020" spans="1:22" ht="15" customHeight="1">
      <c r="A1020">
        <v>152</v>
      </c>
      <c r="B1020" t="s">
        <v>51</v>
      </c>
      <c r="C1020" t="s">
        <v>47</v>
      </c>
      <c r="D1020">
        <v>6</v>
      </c>
      <c r="E1020" s="19" t="s">
        <v>52</v>
      </c>
      <c r="F1020" s="19" t="s">
        <v>52</v>
      </c>
      <c r="G1020" t="s">
        <v>56</v>
      </c>
      <c r="H1020" t="s">
        <v>56</v>
      </c>
      <c r="I1020" t="s">
        <v>56</v>
      </c>
      <c r="J1020" t="s">
        <v>56</v>
      </c>
      <c r="K1020">
        <v>4</v>
      </c>
      <c r="L1020">
        <v>1</v>
      </c>
      <c r="M1020" s="17" t="s">
        <v>78</v>
      </c>
      <c r="N1020" t="s">
        <v>82</v>
      </c>
      <c r="O1020" s="17">
        <v>42422</v>
      </c>
      <c r="P1020" t="s">
        <v>116</v>
      </c>
      <c r="Q1020" t="e">
        <f t="shared" si="12"/>
        <v>#VALUE!</v>
      </c>
    </row>
    <row r="1021" spans="1:22" ht="15" customHeight="1">
      <c r="A1021">
        <v>153</v>
      </c>
      <c r="B1021" t="s">
        <v>51</v>
      </c>
      <c r="C1021" t="s">
        <v>47</v>
      </c>
      <c r="D1021">
        <v>6</v>
      </c>
      <c r="E1021" s="19" t="s">
        <v>52</v>
      </c>
      <c r="F1021" t="s">
        <v>52</v>
      </c>
      <c r="G1021">
        <v>0.5</v>
      </c>
      <c r="H1021">
        <v>1</v>
      </c>
      <c r="I1021">
        <v>0</v>
      </c>
      <c r="J1021">
        <v>0</v>
      </c>
      <c r="K1021">
        <v>1</v>
      </c>
      <c r="L1021">
        <v>1</v>
      </c>
      <c r="M1021" s="17" t="s">
        <v>82</v>
      </c>
      <c r="N1021" t="s">
        <v>78</v>
      </c>
      <c r="O1021" s="17">
        <v>42394</v>
      </c>
      <c r="Q1021">
        <f t="shared" si="12"/>
        <v>0.39269908169872414</v>
      </c>
      <c r="R1021">
        <f>(Q1022-Q1021)/(O1022-O1021)</f>
        <v>-1.4024967203525862E-2</v>
      </c>
      <c r="S1021">
        <f>(I1022-I1021)/(O1022-O1021)</f>
        <v>0.14285714285714285</v>
      </c>
      <c r="T1021">
        <f>MAX(K1021:K1023)</f>
        <v>4</v>
      </c>
      <c r="U1021">
        <f>AVERAGE(K1021:K1023)</f>
        <v>2.6666666666666665</v>
      </c>
      <c r="V1021">
        <f>MAX(I1021:I1023)</f>
        <v>2</v>
      </c>
    </row>
    <row r="1022" spans="1:22" ht="15" customHeight="1">
      <c r="A1022">
        <v>153</v>
      </c>
      <c r="B1022" t="s">
        <v>51</v>
      </c>
      <c r="C1022" t="s">
        <v>47</v>
      </c>
      <c r="D1022">
        <v>6</v>
      </c>
      <c r="E1022" s="19" t="s">
        <v>52</v>
      </c>
      <c r="F1022" s="19" t="s">
        <v>52</v>
      </c>
      <c r="G1022">
        <v>1</v>
      </c>
      <c r="H1022">
        <v>0.5</v>
      </c>
      <c r="I1022">
        <v>2</v>
      </c>
      <c r="J1022">
        <v>0</v>
      </c>
      <c r="K1022">
        <v>3</v>
      </c>
      <c r="L1022">
        <v>1</v>
      </c>
      <c r="M1022" s="17" t="s">
        <v>78</v>
      </c>
      <c r="N1022" t="s">
        <v>78</v>
      </c>
      <c r="O1022" s="17">
        <v>42408</v>
      </c>
      <c r="Q1022">
        <f t="shared" si="12"/>
        <v>0.19634954084936207</v>
      </c>
    </row>
    <row r="1023" spans="1:22" ht="15" customHeight="1">
      <c r="A1023">
        <v>153</v>
      </c>
      <c r="B1023" t="s">
        <v>51</v>
      </c>
      <c r="C1023" t="s">
        <v>47</v>
      </c>
      <c r="D1023">
        <v>6</v>
      </c>
      <c r="E1023" s="19" t="s">
        <v>52</v>
      </c>
      <c r="F1023" s="19" t="s">
        <v>52</v>
      </c>
      <c r="G1023" t="s">
        <v>56</v>
      </c>
      <c r="H1023" t="s">
        <v>56</v>
      </c>
      <c r="I1023" t="s">
        <v>56</v>
      </c>
      <c r="J1023" t="s">
        <v>56</v>
      </c>
      <c r="K1023">
        <v>4</v>
      </c>
      <c r="L1023">
        <v>1</v>
      </c>
      <c r="M1023" s="17" t="s">
        <v>78</v>
      </c>
      <c r="N1023" t="s">
        <v>82</v>
      </c>
      <c r="O1023" s="17">
        <v>42422</v>
      </c>
      <c r="P1023" t="s">
        <v>116</v>
      </c>
      <c r="Q1023" t="e">
        <f t="shared" si="12"/>
        <v>#VALUE!</v>
      </c>
    </row>
    <row r="1024" spans="1:22" ht="15" customHeight="1">
      <c r="A1024">
        <v>154</v>
      </c>
      <c r="B1024" t="s">
        <v>51</v>
      </c>
      <c r="C1024" t="s">
        <v>47</v>
      </c>
      <c r="D1024">
        <v>6</v>
      </c>
      <c r="E1024" s="19" t="s">
        <v>52</v>
      </c>
      <c r="F1024" t="s">
        <v>52</v>
      </c>
      <c r="G1024">
        <v>0.5</v>
      </c>
      <c r="H1024">
        <v>1</v>
      </c>
      <c r="I1024">
        <v>0</v>
      </c>
      <c r="J1024">
        <v>0</v>
      </c>
      <c r="K1024">
        <v>1</v>
      </c>
      <c r="L1024">
        <v>1</v>
      </c>
      <c r="M1024" s="17" t="s">
        <v>82</v>
      </c>
      <c r="N1024" t="s">
        <v>78</v>
      </c>
      <c r="O1024" s="17">
        <v>42394</v>
      </c>
      <c r="Q1024">
        <f t="shared" si="12"/>
        <v>0.39269908169872414</v>
      </c>
      <c r="R1024">
        <f>(Q1025-Q1024)/(O1025-O1024)</f>
        <v>-7.0124836017629311E-3</v>
      </c>
      <c r="S1024">
        <f>(I1025-I1024)/(O1025-O1024)</f>
        <v>0.14285714285714285</v>
      </c>
      <c r="T1024">
        <f>MAX(K1024:K1026)</f>
        <v>4</v>
      </c>
      <c r="U1024">
        <f>AVERAGE(K1024:K1026)</f>
        <v>2.6666666666666665</v>
      </c>
      <c r="V1024">
        <f>MAX(I1024:I1026)</f>
        <v>2</v>
      </c>
    </row>
    <row r="1025" spans="1:22" ht="15" customHeight="1">
      <c r="A1025">
        <v>154</v>
      </c>
      <c r="B1025" t="s">
        <v>51</v>
      </c>
      <c r="C1025" t="s">
        <v>47</v>
      </c>
      <c r="D1025">
        <v>6</v>
      </c>
      <c r="E1025" s="19" t="s">
        <v>52</v>
      </c>
      <c r="F1025" s="19" t="s">
        <v>52</v>
      </c>
      <c r="G1025">
        <v>1.5</v>
      </c>
      <c r="H1025">
        <v>0.5</v>
      </c>
      <c r="I1025">
        <v>2</v>
      </c>
      <c r="J1025">
        <v>0</v>
      </c>
      <c r="K1025">
        <v>3</v>
      </c>
      <c r="L1025">
        <v>1</v>
      </c>
      <c r="M1025" s="17" t="s">
        <v>78</v>
      </c>
      <c r="N1025" t="s">
        <v>78</v>
      </c>
      <c r="O1025" s="17">
        <v>42408</v>
      </c>
      <c r="Q1025">
        <f t="shared" si="12"/>
        <v>0.2945243112740431</v>
      </c>
    </row>
    <row r="1026" spans="1:22" ht="15" customHeight="1">
      <c r="A1026">
        <v>154</v>
      </c>
      <c r="B1026" t="s">
        <v>51</v>
      </c>
      <c r="C1026" t="s">
        <v>47</v>
      </c>
      <c r="D1026">
        <v>6</v>
      </c>
      <c r="E1026" s="19" t="s">
        <v>52</v>
      </c>
      <c r="F1026" s="19" t="s">
        <v>52</v>
      </c>
      <c r="G1026" t="s">
        <v>56</v>
      </c>
      <c r="H1026" t="s">
        <v>56</v>
      </c>
      <c r="I1026" t="s">
        <v>56</v>
      </c>
      <c r="J1026" t="s">
        <v>56</v>
      </c>
      <c r="K1026">
        <v>4</v>
      </c>
      <c r="L1026">
        <v>1</v>
      </c>
      <c r="M1026" s="17" t="s">
        <v>78</v>
      </c>
      <c r="N1026" t="s">
        <v>82</v>
      </c>
      <c r="O1026" s="17">
        <v>42422</v>
      </c>
      <c r="P1026" t="s">
        <v>116</v>
      </c>
      <c r="Q1026" t="e">
        <f t="shared" si="12"/>
        <v>#VALUE!</v>
      </c>
    </row>
    <row r="1027" spans="1:22" ht="15" customHeight="1">
      <c r="A1027">
        <v>155</v>
      </c>
      <c r="B1027" t="s">
        <v>51</v>
      </c>
      <c r="C1027" t="s">
        <v>47</v>
      </c>
      <c r="D1027">
        <v>6</v>
      </c>
      <c r="E1027" s="19" t="s">
        <v>52</v>
      </c>
      <c r="F1027" t="s">
        <v>52</v>
      </c>
      <c r="G1027">
        <v>0.5</v>
      </c>
      <c r="H1027">
        <v>0.5</v>
      </c>
      <c r="I1027">
        <v>0</v>
      </c>
      <c r="J1027">
        <v>0</v>
      </c>
      <c r="K1027">
        <v>1</v>
      </c>
      <c r="L1027">
        <v>1</v>
      </c>
      <c r="M1027" s="17" t="s">
        <v>82</v>
      </c>
      <c r="N1027" t="s">
        <v>78</v>
      </c>
      <c r="O1027" s="17">
        <v>42394</v>
      </c>
      <c r="Q1027">
        <f t="shared" si="12"/>
        <v>9.8174770424681035E-2</v>
      </c>
      <c r="R1027">
        <f>(Q1028-Q1027)/(O1028-O1027)</f>
        <v>0</v>
      </c>
      <c r="S1027">
        <f>(I1028-I1027)/(O1028-O1027)</f>
        <v>0</v>
      </c>
      <c r="T1027">
        <f>MAX(K1027:K1029)</f>
        <v>4</v>
      </c>
      <c r="U1027">
        <f>AVERAGE(K1027:K1029)</f>
        <v>2.6666666666666665</v>
      </c>
      <c r="V1027">
        <f>MAX(I1027:I1029)</f>
        <v>0</v>
      </c>
    </row>
    <row r="1028" spans="1:22" ht="15" customHeight="1">
      <c r="A1028">
        <v>155</v>
      </c>
      <c r="B1028" t="s">
        <v>51</v>
      </c>
      <c r="C1028" t="s">
        <v>47</v>
      </c>
      <c r="D1028">
        <v>6</v>
      </c>
      <c r="E1028" s="19" t="s">
        <v>52</v>
      </c>
      <c r="F1028" s="19" t="s">
        <v>52</v>
      </c>
      <c r="G1028">
        <v>0.5</v>
      </c>
      <c r="H1028">
        <v>0.5</v>
      </c>
      <c r="I1028">
        <v>0</v>
      </c>
      <c r="J1028">
        <v>0</v>
      </c>
      <c r="K1028">
        <v>3</v>
      </c>
      <c r="L1028">
        <v>1</v>
      </c>
      <c r="M1028" s="17" t="s">
        <v>78</v>
      </c>
      <c r="N1028" t="s">
        <v>78</v>
      </c>
      <c r="O1028" s="17">
        <v>42408</v>
      </c>
      <c r="Q1028">
        <f t="shared" si="12"/>
        <v>9.8174770424681035E-2</v>
      </c>
    </row>
    <row r="1029" spans="1:22" ht="15" customHeight="1">
      <c r="A1029">
        <v>155</v>
      </c>
      <c r="B1029" t="s">
        <v>51</v>
      </c>
      <c r="C1029" t="s">
        <v>47</v>
      </c>
      <c r="D1029">
        <v>6</v>
      </c>
      <c r="E1029" s="19" t="s">
        <v>52</v>
      </c>
      <c r="F1029" s="19" t="s">
        <v>52</v>
      </c>
      <c r="G1029" t="s">
        <v>56</v>
      </c>
      <c r="H1029" t="s">
        <v>56</v>
      </c>
      <c r="I1029" t="s">
        <v>56</v>
      </c>
      <c r="J1029" t="s">
        <v>56</v>
      </c>
      <c r="K1029">
        <v>4</v>
      </c>
      <c r="L1029">
        <v>1</v>
      </c>
      <c r="M1029" s="17" t="s">
        <v>78</v>
      </c>
      <c r="N1029" t="s">
        <v>82</v>
      </c>
      <c r="O1029" s="17">
        <v>42422</v>
      </c>
      <c r="P1029" t="s">
        <v>116</v>
      </c>
      <c r="Q1029" t="e">
        <f t="shared" si="12"/>
        <v>#VALUE!</v>
      </c>
    </row>
    <row r="1030" spans="1:22" ht="15" customHeight="1">
      <c r="A1030">
        <v>156</v>
      </c>
      <c r="B1030" t="s">
        <v>76</v>
      </c>
      <c r="C1030" t="s">
        <v>47</v>
      </c>
      <c r="D1030">
        <v>1</v>
      </c>
      <c r="E1030" s="19" t="s">
        <v>78</v>
      </c>
      <c r="F1030" s="19" t="s">
        <v>52</v>
      </c>
      <c r="G1030">
        <v>0.5</v>
      </c>
      <c r="H1030">
        <v>0.5</v>
      </c>
      <c r="I1030">
        <v>0</v>
      </c>
      <c r="J1030">
        <v>0</v>
      </c>
      <c r="K1030">
        <v>6</v>
      </c>
      <c r="L1030">
        <v>1</v>
      </c>
      <c r="M1030" s="17" t="s">
        <v>82</v>
      </c>
      <c r="N1030" t="s">
        <v>78</v>
      </c>
      <c r="O1030" s="17">
        <v>42394</v>
      </c>
      <c r="Q1030">
        <f t="shared" si="12"/>
        <v>9.8174770424681035E-2</v>
      </c>
      <c r="R1030">
        <f>(Q1036-Q1030)/(O1036-O1030)</f>
        <v>0.34991314686713065</v>
      </c>
      <c r="S1030">
        <f>(I1036-I1030)/(O1036-O1030)</f>
        <v>0.12790697674418605</v>
      </c>
      <c r="T1030">
        <f>MAX(K1030:K1037)</f>
        <v>35</v>
      </c>
      <c r="U1030">
        <f>AVERAGE(K1030:K1037)</f>
        <v>13.75</v>
      </c>
      <c r="V1030">
        <f>MAX(I1030:I1037)</f>
        <v>11</v>
      </c>
    </row>
    <row r="1031" spans="1:22" ht="15" customHeight="1">
      <c r="A1031">
        <v>156</v>
      </c>
      <c r="B1031" t="s">
        <v>76</v>
      </c>
      <c r="C1031" t="s">
        <v>47</v>
      </c>
      <c r="D1031">
        <v>1</v>
      </c>
      <c r="E1031" s="19" t="s">
        <v>78</v>
      </c>
      <c r="F1031" s="19" t="s">
        <v>52</v>
      </c>
      <c r="G1031">
        <v>1</v>
      </c>
      <c r="H1031">
        <v>1</v>
      </c>
      <c r="I1031">
        <v>2</v>
      </c>
      <c r="J1031">
        <v>0</v>
      </c>
      <c r="K1031">
        <v>5</v>
      </c>
      <c r="L1031">
        <v>1</v>
      </c>
      <c r="M1031" s="17" t="s">
        <v>78</v>
      </c>
      <c r="N1031" t="s">
        <v>78</v>
      </c>
      <c r="O1031" s="17">
        <v>42408</v>
      </c>
      <c r="Q1031">
        <f t="shared" si="12"/>
        <v>0.78539816339744828</v>
      </c>
    </row>
    <row r="1032" spans="1:22" ht="15" customHeight="1">
      <c r="A1032">
        <v>156</v>
      </c>
      <c r="B1032" t="s">
        <v>76</v>
      </c>
      <c r="C1032" t="s">
        <v>47</v>
      </c>
      <c r="D1032">
        <v>1</v>
      </c>
      <c r="E1032" s="19" t="s">
        <v>78</v>
      </c>
      <c r="F1032" s="19" t="s">
        <v>52</v>
      </c>
      <c r="G1032">
        <v>1</v>
      </c>
      <c r="H1032">
        <v>2.2000000000000002</v>
      </c>
      <c r="I1032">
        <v>3</v>
      </c>
      <c r="J1032">
        <v>0</v>
      </c>
      <c r="K1032">
        <v>11</v>
      </c>
      <c r="L1032">
        <v>1</v>
      </c>
      <c r="M1032" s="17" t="s">
        <v>78</v>
      </c>
      <c r="N1032" t="s">
        <v>78</v>
      </c>
      <c r="O1032" s="17">
        <v>42422</v>
      </c>
      <c r="Q1032">
        <f t="shared" si="12"/>
        <v>3.8013271108436504</v>
      </c>
    </row>
    <row r="1033" spans="1:22" ht="15" customHeight="1">
      <c r="A1033">
        <v>156</v>
      </c>
      <c r="B1033" t="s">
        <v>76</v>
      </c>
      <c r="C1033" t="s">
        <v>47</v>
      </c>
      <c r="D1033">
        <v>1</v>
      </c>
      <c r="E1033" s="19" t="s">
        <v>78</v>
      </c>
      <c r="F1033" s="19" t="s">
        <v>52</v>
      </c>
      <c r="G1033">
        <v>1.2</v>
      </c>
      <c r="H1033">
        <v>2.7</v>
      </c>
      <c r="I1033">
        <v>5</v>
      </c>
      <c r="J1033">
        <v>1</v>
      </c>
      <c r="K1033">
        <v>10</v>
      </c>
      <c r="L1033">
        <v>1</v>
      </c>
      <c r="M1033" s="17" t="s">
        <v>78</v>
      </c>
      <c r="N1033" t="s">
        <v>78</v>
      </c>
      <c r="O1033" s="17">
        <v>42436</v>
      </c>
      <c r="Q1033">
        <f t="shared" si="12"/>
        <v>6.8706631334008783</v>
      </c>
    </row>
    <row r="1034" spans="1:22" ht="15" customHeight="1">
      <c r="A1034">
        <v>156</v>
      </c>
      <c r="B1034" t="s">
        <v>76</v>
      </c>
      <c r="C1034" t="s">
        <v>47</v>
      </c>
      <c r="D1034">
        <v>1</v>
      </c>
      <c r="E1034" s="19" t="s">
        <v>78</v>
      </c>
      <c r="F1034" s="19" t="s">
        <v>52</v>
      </c>
      <c r="G1034">
        <v>3.9</v>
      </c>
      <c r="H1034">
        <v>4.5</v>
      </c>
      <c r="I1034">
        <v>7</v>
      </c>
      <c r="J1034">
        <v>0</v>
      </c>
      <c r="K1034">
        <v>10</v>
      </c>
      <c r="L1034">
        <v>1</v>
      </c>
      <c r="M1034" s="17" t="s">
        <v>78</v>
      </c>
      <c r="N1034" t="s">
        <v>78</v>
      </c>
      <c r="O1034" s="17">
        <v>42450</v>
      </c>
      <c r="Q1034">
        <f t="shared" si="12"/>
        <v>62.026819954313474</v>
      </c>
    </row>
    <row r="1035" spans="1:22" ht="15" customHeight="1">
      <c r="A1035">
        <v>156</v>
      </c>
      <c r="B1035" t="s">
        <v>76</v>
      </c>
      <c r="C1035" t="s">
        <v>47</v>
      </c>
      <c r="D1035">
        <v>1</v>
      </c>
      <c r="E1035" s="19" t="s">
        <v>78</v>
      </c>
      <c r="F1035" s="19" t="s">
        <v>52</v>
      </c>
      <c r="G1035">
        <v>3.5</v>
      </c>
      <c r="H1035">
        <v>3.5</v>
      </c>
      <c r="I1035">
        <v>10</v>
      </c>
      <c r="J1035">
        <v>0</v>
      </c>
      <c r="K1035">
        <v>22</v>
      </c>
      <c r="L1035">
        <v>1</v>
      </c>
      <c r="M1035" s="17" t="s">
        <v>78</v>
      </c>
      <c r="N1035" t="s">
        <v>78</v>
      </c>
      <c r="O1035" s="17">
        <v>42464</v>
      </c>
      <c r="Q1035">
        <f t="shared" si="12"/>
        <v>33.673946255665598</v>
      </c>
    </row>
    <row r="1036" spans="1:22" ht="15" customHeight="1">
      <c r="A1036">
        <v>156</v>
      </c>
      <c r="B1036" t="s">
        <v>76</v>
      </c>
      <c r="C1036" t="s">
        <v>47</v>
      </c>
      <c r="D1036">
        <v>1</v>
      </c>
      <c r="E1036" s="19" t="s">
        <v>78</v>
      </c>
      <c r="F1036" s="19" t="s">
        <v>52</v>
      </c>
      <c r="G1036">
        <v>4</v>
      </c>
      <c r="H1036">
        <v>3.1</v>
      </c>
      <c r="I1036">
        <v>11</v>
      </c>
      <c r="J1036">
        <v>0</v>
      </c>
      <c r="K1036">
        <v>11</v>
      </c>
      <c r="L1036">
        <v>1</v>
      </c>
      <c r="M1036" s="17" t="s">
        <v>78</v>
      </c>
      <c r="N1036" t="s">
        <v>78</v>
      </c>
      <c r="O1036" s="17">
        <v>42480</v>
      </c>
      <c r="Q1036">
        <f t="shared" si="12"/>
        <v>30.190705400997917</v>
      </c>
    </row>
    <row r="1037" spans="1:22" ht="15" customHeight="1">
      <c r="A1037">
        <v>156</v>
      </c>
      <c r="B1037" t="s">
        <v>76</v>
      </c>
      <c r="C1037" t="s">
        <v>47</v>
      </c>
      <c r="D1037">
        <v>1</v>
      </c>
      <c r="E1037" s="19" t="s">
        <v>78</v>
      </c>
      <c r="F1037" s="19" t="s">
        <v>52</v>
      </c>
      <c r="G1037" t="s">
        <v>56</v>
      </c>
      <c r="H1037" t="s">
        <v>56</v>
      </c>
      <c r="I1037" t="s">
        <v>56</v>
      </c>
      <c r="J1037" t="s">
        <v>56</v>
      </c>
      <c r="K1037">
        <v>35</v>
      </c>
      <c r="L1037">
        <v>1</v>
      </c>
      <c r="M1037" s="17" t="s">
        <v>78</v>
      </c>
      <c r="N1037" t="s">
        <v>82</v>
      </c>
      <c r="O1037" s="17">
        <v>42495</v>
      </c>
      <c r="P1037" t="s">
        <v>115</v>
      </c>
      <c r="Q1037" t="e">
        <f t="shared" si="12"/>
        <v>#VALUE!</v>
      </c>
    </row>
    <row r="1038" spans="1:22" ht="15" customHeight="1">
      <c r="A1038">
        <v>157</v>
      </c>
      <c r="B1038" t="s">
        <v>76</v>
      </c>
      <c r="C1038" t="s">
        <v>47</v>
      </c>
      <c r="D1038">
        <v>1</v>
      </c>
      <c r="E1038" s="19" t="s">
        <v>78</v>
      </c>
      <c r="F1038" s="19" t="s">
        <v>52</v>
      </c>
      <c r="G1038">
        <v>0.5</v>
      </c>
      <c r="H1038">
        <v>0.5</v>
      </c>
      <c r="I1038">
        <v>0</v>
      </c>
      <c r="J1038">
        <v>0</v>
      </c>
      <c r="K1038">
        <v>6</v>
      </c>
      <c r="L1038">
        <v>1</v>
      </c>
      <c r="M1038" s="17" t="s">
        <v>82</v>
      </c>
      <c r="N1038" t="s">
        <v>78</v>
      </c>
      <c r="O1038" s="17">
        <v>42394</v>
      </c>
      <c r="Q1038">
        <f t="shared" si="12"/>
        <v>9.8174770424681035E-2</v>
      </c>
      <c r="R1038">
        <f>(Q1044-Q1038)/(O1044-O1038)</f>
        <v>1.712350646942111E-2</v>
      </c>
      <c r="S1038">
        <f>(I1044-I1038)/(O1044-O1038)</f>
        <v>5.8139534883720929E-2</v>
      </c>
      <c r="T1038">
        <f>MAX(K1038:K1045)</f>
        <v>35</v>
      </c>
      <c r="U1038">
        <f>AVERAGE(K1038:K1045)</f>
        <v>13.75</v>
      </c>
      <c r="V1038">
        <f>MAX(I1038:I1045)</f>
        <v>6</v>
      </c>
    </row>
    <row r="1039" spans="1:22" ht="15" customHeight="1">
      <c r="A1039">
        <v>157</v>
      </c>
      <c r="B1039" t="s">
        <v>76</v>
      </c>
      <c r="C1039" t="s">
        <v>47</v>
      </c>
      <c r="D1039">
        <v>1</v>
      </c>
      <c r="E1039" s="19" t="s">
        <v>78</v>
      </c>
      <c r="F1039" s="19" t="s">
        <v>52</v>
      </c>
      <c r="G1039">
        <v>2.5</v>
      </c>
      <c r="H1039">
        <v>1</v>
      </c>
      <c r="I1039">
        <v>2</v>
      </c>
      <c r="J1039">
        <v>0</v>
      </c>
      <c r="K1039">
        <v>5</v>
      </c>
      <c r="L1039">
        <v>1</v>
      </c>
      <c r="M1039" s="17" t="s">
        <v>78</v>
      </c>
      <c r="N1039" t="s">
        <v>78</v>
      </c>
      <c r="O1039" s="17">
        <v>42408</v>
      </c>
      <c r="Q1039">
        <f t="shared" si="12"/>
        <v>1.9634954084936207</v>
      </c>
    </row>
    <row r="1040" spans="1:22" ht="15" customHeight="1">
      <c r="A1040">
        <v>157</v>
      </c>
      <c r="B1040" t="s">
        <v>76</v>
      </c>
      <c r="C1040" t="s">
        <v>47</v>
      </c>
      <c r="D1040">
        <v>1</v>
      </c>
      <c r="E1040" s="19" t="s">
        <v>78</v>
      </c>
      <c r="F1040" s="19" t="s">
        <v>52</v>
      </c>
      <c r="G1040">
        <v>1.9</v>
      </c>
      <c r="H1040">
        <v>1.5</v>
      </c>
      <c r="I1040">
        <v>3</v>
      </c>
      <c r="J1040">
        <v>0</v>
      </c>
      <c r="K1040">
        <v>11</v>
      </c>
      <c r="L1040">
        <v>1</v>
      </c>
      <c r="M1040" s="17" t="s">
        <v>78</v>
      </c>
      <c r="N1040" t="s">
        <v>78</v>
      </c>
      <c r="O1040" s="17">
        <v>42422</v>
      </c>
      <c r="Q1040">
        <f t="shared" si="12"/>
        <v>3.3575771485240908</v>
      </c>
    </row>
    <row r="1041" spans="1:22" ht="15" customHeight="1">
      <c r="A1041">
        <v>157</v>
      </c>
      <c r="B1041" t="s">
        <v>76</v>
      </c>
      <c r="C1041" t="s">
        <v>47</v>
      </c>
      <c r="D1041">
        <v>1</v>
      </c>
      <c r="E1041" s="19" t="s">
        <v>78</v>
      </c>
      <c r="F1041" s="19" t="s">
        <v>52</v>
      </c>
      <c r="G1041">
        <v>1</v>
      </c>
      <c r="H1041">
        <v>1.7</v>
      </c>
      <c r="I1041">
        <v>3</v>
      </c>
      <c r="J1041">
        <v>0</v>
      </c>
      <c r="K1041">
        <v>10</v>
      </c>
      <c r="L1041">
        <v>1</v>
      </c>
      <c r="M1041" s="17" t="s">
        <v>78</v>
      </c>
      <c r="N1041" t="s">
        <v>78</v>
      </c>
      <c r="O1041" s="17">
        <v>42436</v>
      </c>
      <c r="Q1041">
        <f t="shared" si="12"/>
        <v>2.2698006922186251</v>
      </c>
    </row>
    <row r="1042" spans="1:22" ht="15" customHeight="1">
      <c r="A1042">
        <v>157</v>
      </c>
      <c r="B1042" t="s">
        <v>76</v>
      </c>
      <c r="C1042" t="s">
        <v>47</v>
      </c>
      <c r="D1042">
        <v>1</v>
      </c>
      <c r="E1042" s="19" t="s">
        <v>78</v>
      </c>
      <c r="F1042" s="19" t="s">
        <v>52</v>
      </c>
      <c r="G1042">
        <v>3.5</v>
      </c>
      <c r="H1042">
        <v>2</v>
      </c>
      <c r="I1042">
        <v>5</v>
      </c>
      <c r="J1042">
        <v>0</v>
      </c>
      <c r="K1042">
        <v>10</v>
      </c>
      <c r="L1042">
        <v>1</v>
      </c>
      <c r="M1042" s="17" t="s">
        <v>78</v>
      </c>
      <c r="N1042" t="s">
        <v>78</v>
      </c>
      <c r="O1042" s="17">
        <v>42450</v>
      </c>
      <c r="Q1042">
        <f t="shared" si="12"/>
        <v>10.995574287564276</v>
      </c>
    </row>
    <row r="1043" spans="1:22" ht="15" customHeight="1">
      <c r="A1043">
        <v>157</v>
      </c>
      <c r="B1043" t="s">
        <v>76</v>
      </c>
      <c r="C1043" t="s">
        <v>47</v>
      </c>
      <c r="D1043">
        <v>1</v>
      </c>
      <c r="E1043" s="19" t="s">
        <v>78</v>
      </c>
      <c r="F1043" s="19" t="s">
        <v>52</v>
      </c>
      <c r="G1043">
        <v>2.5</v>
      </c>
      <c r="H1043">
        <v>1</v>
      </c>
      <c r="I1043">
        <v>6</v>
      </c>
      <c r="J1043">
        <v>0</v>
      </c>
      <c r="K1043">
        <v>22</v>
      </c>
      <c r="L1043">
        <v>1</v>
      </c>
      <c r="M1043" s="17" t="s">
        <v>78</v>
      </c>
      <c r="N1043" t="s">
        <v>78</v>
      </c>
      <c r="O1043" s="17">
        <v>42464</v>
      </c>
      <c r="Q1043">
        <f t="shared" si="12"/>
        <v>1.9634954084936207</v>
      </c>
    </row>
    <row r="1044" spans="1:22" ht="15" customHeight="1">
      <c r="A1044">
        <v>157</v>
      </c>
      <c r="B1044" t="s">
        <v>76</v>
      </c>
      <c r="C1044" t="s">
        <v>47</v>
      </c>
      <c r="D1044">
        <v>1</v>
      </c>
      <c r="E1044" s="19" t="s">
        <v>78</v>
      </c>
      <c r="F1044" s="19" t="s">
        <v>52</v>
      </c>
      <c r="G1044">
        <v>2</v>
      </c>
      <c r="H1044">
        <v>1</v>
      </c>
      <c r="I1044">
        <v>5</v>
      </c>
      <c r="J1044">
        <v>0</v>
      </c>
      <c r="K1044">
        <v>11</v>
      </c>
      <c r="L1044">
        <v>1</v>
      </c>
      <c r="M1044" s="17" t="s">
        <v>78</v>
      </c>
      <c r="N1044" t="s">
        <v>78</v>
      </c>
      <c r="O1044" s="17">
        <v>42480</v>
      </c>
      <c r="Q1044">
        <f t="shared" si="12"/>
        <v>1.5707963267948966</v>
      </c>
    </row>
    <row r="1045" spans="1:22" ht="15" customHeight="1">
      <c r="A1045">
        <v>157</v>
      </c>
      <c r="B1045" t="s">
        <v>76</v>
      </c>
      <c r="C1045" t="s">
        <v>47</v>
      </c>
      <c r="D1045">
        <v>1</v>
      </c>
      <c r="E1045" s="19" t="s">
        <v>78</v>
      </c>
      <c r="F1045" s="19" t="s">
        <v>52</v>
      </c>
      <c r="G1045" t="s">
        <v>56</v>
      </c>
      <c r="H1045" t="s">
        <v>56</v>
      </c>
      <c r="I1045" t="s">
        <v>56</v>
      </c>
      <c r="J1045" t="s">
        <v>56</v>
      </c>
      <c r="K1045">
        <v>35</v>
      </c>
      <c r="L1045">
        <v>1</v>
      </c>
      <c r="M1045" s="17" t="s">
        <v>78</v>
      </c>
      <c r="N1045" t="s">
        <v>82</v>
      </c>
      <c r="O1045" s="17">
        <v>42495</v>
      </c>
      <c r="P1045" t="s">
        <v>115</v>
      </c>
      <c r="Q1045" t="e">
        <f t="shared" si="12"/>
        <v>#VALUE!</v>
      </c>
    </row>
    <row r="1046" spans="1:22" ht="15" customHeight="1">
      <c r="A1046">
        <v>158</v>
      </c>
      <c r="B1046" t="s">
        <v>76</v>
      </c>
      <c r="C1046" t="s">
        <v>47</v>
      </c>
      <c r="D1046">
        <v>1</v>
      </c>
      <c r="E1046" s="19" t="s">
        <v>78</v>
      </c>
      <c r="F1046" s="19" t="s">
        <v>52</v>
      </c>
      <c r="G1046">
        <v>0.5</v>
      </c>
      <c r="H1046">
        <v>0.5</v>
      </c>
      <c r="I1046">
        <v>0</v>
      </c>
      <c r="J1046">
        <v>0</v>
      </c>
      <c r="K1046">
        <v>6</v>
      </c>
      <c r="L1046">
        <v>1</v>
      </c>
      <c r="M1046" s="17" t="s">
        <v>82</v>
      </c>
      <c r="N1046" t="s">
        <v>78</v>
      </c>
      <c r="O1046" s="17">
        <v>42394</v>
      </c>
      <c r="Q1046">
        <f t="shared" si="12"/>
        <v>9.8174770424681035E-2</v>
      </c>
      <c r="R1046">
        <f>(Q1055-Q1046)/(O1055-O1046)</f>
        <v>2.769456161602065</v>
      </c>
      <c r="S1046">
        <f>(I1055-I1046)/(O1055-O1046)</f>
        <v>0.12598425196850394</v>
      </c>
      <c r="T1046">
        <f>MAX(K1046:K1056)</f>
        <v>55</v>
      </c>
      <c r="U1046">
        <f>AVERAGE(K1046:K1056)</f>
        <v>21.181818181818183</v>
      </c>
      <c r="V1046">
        <f>MAX(I1046:I1056)</f>
        <v>23</v>
      </c>
    </row>
    <row r="1047" spans="1:22" ht="15" customHeight="1">
      <c r="A1047">
        <v>158</v>
      </c>
      <c r="B1047" t="s">
        <v>76</v>
      </c>
      <c r="C1047" t="s">
        <v>47</v>
      </c>
      <c r="D1047">
        <v>1</v>
      </c>
      <c r="E1047" s="19" t="s">
        <v>78</v>
      </c>
      <c r="F1047" s="19" t="s">
        <v>52</v>
      </c>
      <c r="G1047">
        <v>2.5</v>
      </c>
      <c r="H1047">
        <v>1.5</v>
      </c>
      <c r="I1047">
        <v>2</v>
      </c>
      <c r="J1047">
        <v>0</v>
      </c>
      <c r="K1047">
        <v>5</v>
      </c>
      <c r="L1047">
        <v>1</v>
      </c>
      <c r="M1047" s="17" t="s">
        <v>78</v>
      </c>
      <c r="N1047" t="s">
        <v>78</v>
      </c>
      <c r="O1047" s="17">
        <v>42408</v>
      </c>
      <c r="Q1047">
        <f t="shared" si="12"/>
        <v>4.4178646691106467</v>
      </c>
    </row>
    <row r="1048" spans="1:22" ht="15" customHeight="1">
      <c r="A1048">
        <v>158</v>
      </c>
      <c r="B1048" t="s">
        <v>76</v>
      </c>
      <c r="C1048" t="s">
        <v>47</v>
      </c>
      <c r="D1048">
        <v>1</v>
      </c>
      <c r="E1048" s="19" t="s">
        <v>78</v>
      </c>
      <c r="F1048" s="19" t="s">
        <v>52</v>
      </c>
      <c r="G1048">
        <v>2.1</v>
      </c>
      <c r="H1048">
        <v>4.2</v>
      </c>
      <c r="I1048">
        <v>4</v>
      </c>
      <c r="J1048">
        <v>0</v>
      </c>
      <c r="K1048">
        <v>11</v>
      </c>
      <c r="L1048">
        <v>1</v>
      </c>
      <c r="M1048" s="17" t="s">
        <v>78</v>
      </c>
      <c r="N1048" t="s">
        <v>78</v>
      </c>
      <c r="O1048" s="17">
        <v>42422</v>
      </c>
      <c r="Q1048">
        <f t="shared" si="12"/>
        <v>29.094289564895078</v>
      </c>
    </row>
    <row r="1049" spans="1:22" ht="15" customHeight="1">
      <c r="A1049">
        <v>158</v>
      </c>
      <c r="B1049" t="s">
        <v>76</v>
      </c>
      <c r="C1049" t="s">
        <v>47</v>
      </c>
      <c r="D1049">
        <v>1</v>
      </c>
      <c r="E1049" s="19" t="s">
        <v>78</v>
      </c>
      <c r="F1049" s="19" t="s">
        <v>52</v>
      </c>
      <c r="G1049">
        <v>4</v>
      </c>
      <c r="H1049">
        <v>6.3</v>
      </c>
      <c r="I1049">
        <v>5</v>
      </c>
      <c r="J1049">
        <v>0</v>
      </c>
      <c r="K1049">
        <v>10</v>
      </c>
      <c r="L1049">
        <v>1</v>
      </c>
      <c r="M1049" s="17" t="s">
        <v>78</v>
      </c>
      <c r="N1049" t="s">
        <v>78</v>
      </c>
      <c r="O1049" s="17">
        <v>42436</v>
      </c>
      <c r="Q1049">
        <f t="shared" si="12"/>
        <v>124.68981242097888</v>
      </c>
    </row>
    <row r="1050" spans="1:22" ht="15" customHeight="1">
      <c r="A1050">
        <v>158</v>
      </c>
      <c r="B1050" t="s">
        <v>76</v>
      </c>
      <c r="C1050" t="s">
        <v>47</v>
      </c>
      <c r="D1050">
        <v>1</v>
      </c>
      <c r="E1050" s="19" t="s">
        <v>78</v>
      </c>
      <c r="F1050" s="19" t="s">
        <v>52</v>
      </c>
      <c r="G1050">
        <v>6.5</v>
      </c>
      <c r="H1050">
        <v>7.5</v>
      </c>
      <c r="I1050">
        <v>14</v>
      </c>
      <c r="J1050">
        <v>0</v>
      </c>
      <c r="K1050">
        <v>10</v>
      </c>
      <c r="L1050">
        <v>1</v>
      </c>
      <c r="M1050" s="17" t="s">
        <v>78</v>
      </c>
      <c r="N1050" t="s">
        <v>78</v>
      </c>
      <c r="O1050" s="17">
        <v>42450</v>
      </c>
      <c r="Q1050">
        <f t="shared" ref="Q1050:Q1113" si="13">G1050*((H1050/2)^2)*PI()</f>
        <v>287.16120349219204</v>
      </c>
    </row>
    <row r="1051" spans="1:22" ht="15" customHeight="1">
      <c r="A1051">
        <v>158</v>
      </c>
      <c r="B1051" t="s">
        <v>76</v>
      </c>
      <c r="C1051" t="s">
        <v>47</v>
      </c>
      <c r="D1051">
        <v>1</v>
      </c>
      <c r="E1051" s="19" t="s">
        <v>78</v>
      </c>
      <c r="F1051" s="19" t="s">
        <v>52</v>
      </c>
      <c r="G1051">
        <v>5.2</v>
      </c>
      <c r="H1051">
        <v>6.4</v>
      </c>
      <c r="I1051">
        <v>22</v>
      </c>
      <c r="J1051">
        <v>0</v>
      </c>
      <c r="K1051">
        <v>22</v>
      </c>
      <c r="L1051">
        <v>1</v>
      </c>
      <c r="M1051" s="17" t="s">
        <v>78</v>
      </c>
      <c r="N1051" t="s">
        <v>78</v>
      </c>
      <c r="O1051" s="17">
        <v>42464</v>
      </c>
      <c r="Q1051">
        <f t="shared" si="13"/>
        <v>167.28352561834933</v>
      </c>
    </row>
    <row r="1052" spans="1:22" ht="15" customHeight="1">
      <c r="A1052">
        <v>158</v>
      </c>
      <c r="B1052" t="s">
        <v>76</v>
      </c>
      <c r="C1052" t="s">
        <v>47</v>
      </c>
      <c r="D1052">
        <v>1</v>
      </c>
      <c r="E1052" s="19" t="s">
        <v>78</v>
      </c>
      <c r="F1052" s="19" t="s">
        <v>52</v>
      </c>
      <c r="G1052">
        <v>6.5</v>
      </c>
      <c r="H1052">
        <v>8.3000000000000007</v>
      </c>
      <c r="I1052">
        <v>23</v>
      </c>
      <c r="J1052">
        <v>0</v>
      </c>
      <c r="K1052">
        <v>11</v>
      </c>
      <c r="L1052">
        <v>1</v>
      </c>
      <c r="M1052" s="17" t="s">
        <v>78</v>
      </c>
      <c r="N1052" t="s">
        <v>78</v>
      </c>
      <c r="O1052" s="17">
        <v>42480</v>
      </c>
      <c r="Q1052">
        <f t="shared" si="13"/>
        <v>351.68951659692647</v>
      </c>
    </row>
    <row r="1053" spans="1:22" ht="15" customHeight="1">
      <c r="A1053">
        <v>158</v>
      </c>
      <c r="B1053" t="s">
        <v>76</v>
      </c>
      <c r="C1053" t="s">
        <v>47</v>
      </c>
      <c r="D1053">
        <v>1</v>
      </c>
      <c r="E1053" s="19" t="s">
        <v>78</v>
      </c>
      <c r="F1053" s="19" t="s">
        <v>52</v>
      </c>
      <c r="G1053">
        <v>5</v>
      </c>
      <c r="H1053">
        <v>8.5</v>
      </c>
      <c r="I1053">
        <v>20</v>
      </c>
      <c r="J1053">
        <v>0</v>
      </c>
      <c r="K1053">
        <v>35</v>
      </c>
      <c r="L1053">
        <v>1</v>
      </c>
      <c r="M1053" s="17" t="s">
        <v>78</v>
      </c>
      <c r="N1053" t="s">
        <v>78</v>
      </c>
      <c r="O1053" s="17">
        <v>42495</v>
      </c>
      <c r="Q1053">
        <f t="shared" si="13"/>
        <v>283.72508652732819</v>
      </c>
    </row>
    <row r="1054" spans="1:22" ht="15" customHeight="1">
      <c r="A1054">
        <v>158</v>
      </c>
      <c r="B1054" t="s">
        <v>76</v>
      </c>
      <c r="C1054" t="s">
        <v>47</v>
      </c>
      <c r="D1054">
        <v>1</v>
      </c>
      <c r="E1054" s="19" t="s">
        <v>78</v>
      </c>
      <c r="F1054" s="19" t="s">
        <v>52</v>
      </c>
      <c r="G1054">
        <v>5</v>
      </c>
      <c r="H1054">
        <v>8.5</v>
      </c>
      <c r="I1054">
        <v>20</v>
      </c>
      <c r="J1054">
        <v>0</v>
      </c>
      <c r="K1054">
        <v>35</v>
      </c>
      <c r="L1054">
        <v>1</v>
      </c>
      <c r="M1054" s="17" t="s">
        <v>78</v>
      </c>
      <c r="N1054" t="s">
        <v>78</v>
      </c>
      <c r="O1054" s="17">
        <v>42507</v>
      </c>
      <c r="Q1054">
        <f t="shared" si="13"/>
        <v>283.72508652732819</v>
      </c>
    </row>
    <row r="1055" spans="1:22" ht="15" customHeight="1">
      <c r="A1055">
        <v>158</v>
      </c>
      <c r="B1055" t="s">
        <v>76</v>
      </c>
      <c r="C1055" t="s">
        <v>47</v>
      </c>
      <c r="D1055">
        <v>1</v>
      </c>
      <c r="E1055" s="19" t="s">
        <v>78</v>
      </c>
      <c r="F1055" s="19" t="s">
        <v>52</v>
      </c>
      <c r="G1055">
        <v>6.2</v>
      </c>
      <c r="H1055">
        <v>8.5</v>
      </c>
      <c r="I1055">
        <v>16</v>
      </c>
      <c r="J1055">
        <v>0</v>
      </c>
      <c r="K1055">
        <v>55</v>
      </c>
      <c r="L1055">
        <v>1</v>
      </c>
      <c r="M1055" s="17" t="s">
        <v>78</v>
      </c>
      <c r="N1055" t="s">
        <v>78</v>
      </c>
      <c r="O1055" s="17">
        <v>42521</v>
      </c>
      <c r="Q1055">
        <f t="shared" si="13"/>
        <v>351.81910729388693</v>
      </c>
    </row>
    <row r="1056" spans="1:22" ht="15" customHeight="1">
      <c r="A1056">
        <v>158</v>
      </c>
      <c r="B1056" t="s">
        <v>76</v>
      </c>
      <c r="C1056" t="s">
        <v>47</v>
      </c>
      <c r="D1056">
        <v>1</v>
      </c>
      <c r="E1056" s="19" t="s">
        <v>78</v>
      </c>
      <c r="F1056" s="19" t="s">
        <v>52</v>
      </c>
      <c r="G1056" t="s">
        <v>56</v>
      </c>
      <c r="H1056" t="s">
        <v>56</v>
      </c>
      <c r="I1056" t="s">
        <v>56</v>
      </c>
      <c r="J1056" t="s">
        <v>56</v>
      </c>
      <c r="K1056">
        <v>33</v>
      </c>
      <c r="L1056">
        <v>1</v>
      </c>
      <c r="M1056" s="17" t="s">
        <v>78</v>
      </c>
      <c r="N1056" t="s">
        <v>82</v>
      </c>
      <c r="O1056" s="17">
        <v>42534</v>
      </c>
      <c r="P1056" t="s">
        <v>139</v>
      </c>
      <c r="Q1056" t="e">
        <f t="shared" si="13"/>
        <v>#VALUE!</v>
      </c>
    </row>
    <row r="1057" spans="1:22" ht="15.75" customHeight="1">
      <c r="A1057">
        <v>159</v>
      </c>
      <c r="B1057" t="s">
        <v>76</v>
      </c>
      <c r="C1057" t="s">
        <v>47</v>
      </c>
      <c r="D1057">
        <v>1</v>
      </c>
      <c r="E1057" s="19" t="s">
        <v>78</v>
      </c>
      <c r="F1057" s="19" t="s">
        <v>52</v>
      </c>
      <c r="G1057">
        <v>0.25</v>
      </c>
      <c r="H1057">
        <v>0.25</v>
      </c>
      <c r="I1057">
        <v>0</v>
      </c>
      <c r="J1057">
        <v>0</v>
      </c>
      <c r="K1057">
        <v>6</v>
      </c>
      <c r="L1057">
        <v>1</v>
      </c>
      <c r="M1057" s="17" t="s">
        <v>82</v>
      </c>
      <c r="N1057" t="s">
        <v>78</v>
      </c>
      <c r="O1057" s="17">
        <v>42394</v>
      </c>
      <c r="Q1057">
        <f t="shared" si="13"/>
        <v>1.2271846303085129E-2</v>
      </c>
      <c r="R1057">
        <f>(Q1058-Q1057)/(O1058-O1057)</f>
        <v>-8.7656045022036638E-4</v>
      </c>
      <c r="S1057">
        <f>(I1058-I1057)/(O1058-O1057)</f>
        <v>0</v>
      </c>
      <c r="T1057">
        <f>MAX(K1057:K1059)</f>
        <v>11</v>
      </c>
      <c r="U1057">
        <f>AVERAGE(K1057:K1059)</f>
        <v>7.333333333333333</v>
      </c>
      <c r="V1057">
        <f>MAX(I1057:I1059)</f>
        <v>0</v>
      </c>
    </row>
    <row r="1058" spans="1:22" ht="15.75" customHeight="1">
      <c r="A1058">
        <v>159</v>
      </c>
      <c r="B1058" t="s">
        <v>76</v>
      </c>
      <c r="C1058" t="s">
        <v>47</v>
      </c>
      <c r="D1058">
        <v>1</v>
      </c>
      <c r="E1058" s="19" t="s">
        <v>78</v>
      </c>
      <c r="F1058" s="19" t="s">
        <v>52</v>
      </c>
      <c r="G1058">
        <v>0</v>
      </c>
      <c r="H1058">
        <v>0</v>
      </c>
      <c r="I1058">
        <v>0</v>
      </c>
      <c r="J1058">
        <v>4</v>
      </c>
      <c r="K1058">
        <v>5</v>
      </c>
      <c r="L1058">
        <v>1</v>
      </c>
      <c r="M1058" s="17" t="s">
        <v>78</v>
      </c>
      <c r="N1058" t="s">
        <v>78</v>
      </c>
      <c r="O1058" s="17">
        <v>42408</v>
      </c>
      <c r="Q1058">
        <f t="shared" si="13"/>
        <v>0</v>
      </c>
    </row>
    <row r="1059" spans="1:22" ht="15.75" customHeight="1">
      <c r="A1059">
        <v>159</v>
      </c>
      <c r="B1059" t="s">
        <v>76</v>
      </c>
      <c r="C1059" t="s">
        <v>47</v>
      </c>
      <c r="D1059">
        <v>1</v>
      </c>
      <c r="E1059" s="19" t="s">
        <v>78</v>
      </c>
      <c r="F1059" s="19" t="s">
        <v>52</v>
      </c>
      <c r="G1059" t="s">
        <v>56</v>
      </c>
      <c r="H1059" t="s">
        <v>56</v>
      </c>
      <c r="I1059" t="s">
        <v>56</v>
      </c>
      <c r="J1059" t="s">
        <v>56</v>
      </c>
      <c r="K1059">
        <v>11</v>
      </c>
      <c r="L1059">
        <v>1</v>
      </c>
      <c r="M1059" s="17" t="s">
        <v>78</v>
      </c>
      <c r="N1059" t="s">
        <v>82</v>
      </c>
      <c r="O1059" s="17">
        <v>42422</v>
      </c>
      <c r="P1059" t="s">
        <v>116</v>
      </c>
      <c r="Q1059" t="e">
        <f t="shared" si="13"/>
        <v>#VALUE!</v>
      </c>
    </row>
    <row r="1060" spans="1:22" ht="15.75" hidden="1" customHeight="1">
      <c r="A1060">
        <v>160</v>
      </c>
      <c r="B1060" t="s">
        <v>77</v>
      </c>
      <c r="C1060" t="s">
        <v>47</v>
      </c>
      <c r="D1060">
        <v>1</v>
      </c>
      <c r="E1060" s="19" t="s">
        <v>56</v>
      </c>
      <c r="F1060" s="19" t="s">
        <v>53</v>
      </c>
      <c r="G1060">
        <v>2</v>
      </c>
      <c r="H1060">
        <v>4</v>
      </c>
      <c r="I1060">
        <v>5</v>
      </c>
      <c r="J1060">
        <v>0</v>
      </c>
      <c r="K1060">
        <v>3</v>
      </c>
      <c r="L1060">
        <v>2</v>
      </c>
      <c r="M1060" s="17" t="s">
        <v>82</v>
      </c>
      <c r="N1060" t="s">
        <v>78</v>
      </c>
      <c r="O1060" s="17">
        <v>42394</v>
      </c>
      <c r="Q1060">
        <f t="shared" si="13"/>
        <v>25.132741228718345</v>
      </c>
      <c r="R1060">
        <f>(Q1064-Q1060)/(O1064-O1060)</f>
        <v>11.710847614944095</v>
      </c>
      <c r="S1060">
        <f>(I1064-I1060)/(O1064-O1060)</f>
        <v>0.48214285714285715</v>
      </c>
      <c r="T1060">
        <f>MAX(K1060:K1065)</f>
        <v>18</v>
      </c>
      <c r="U1060">
        <f>AVERAGE(K1060:K1065)</f>
        <v>7.333333333333333</v>
      </c>
      <c r="V1060">
        <f>MAX(I1060:I1065)</f>
        <v>32</v>
      </c>
    </row>
    <row r="1061" spans="1:22" ht="15.75" hidden="1" customHeight="1">
      <c r="A1061">
        <v>160</v>
      </c>
      <c r="B1061" t="s">
        <v>77</v>
      </c>
      <c r="C1061" t="s">
        <v>47</v>
      </c>
      <c r="D1061">
        <v>1</v>
      </c>
      <c r="E1061" s="19" t="s">
        <v>56</v>
      </c>
      <c r="F1061" s="19" t="s">
        <v>53</v>
      </c>
      <c r="G1061">
        <v>3</v>
      </c>
      <c r="H1061">
        <v>6</v>
      </c>
      <c r="I1061">
        <v>8</v>
      </c>
      <c r="J1061">
        <v>0</v>
      </c>
      <c r="K1061">
        <v>3</v>
      </c>
      <c r="L1061">
        <v>2</v>
      </c>
      <c r="M1061" s="17" t="s">
        <v>78</v>
      </c>
      <c r="N1061" t="s">
        <v>78</v>
      </c>
      <c r="O1061" s="17">
        <v>42408</v>
      </c>
      <c r="Q1061">
        <f t="shared" si="13"/>
        <v>84.823001646924411</v>
      </c>
    </row>
    <row r="1062" spans="1:22" ht="15.75" hidden="1" customHeight="1">
      <c r="A1062">
        <v>160</v>
      </c>
      <c r="B1062" t="s">
        <v>77</v>
      </c>
      <c r="C1062" t="s">
        <v>47</v>
      </c>
      <c r="D1062">
        <v>1</v>
      </c>
      <c r="E1062" s="19" t="s">
        <v>56</v>
      </c>
      <c r="F1062" s="19" t="s">
        <v>53</v>
      </c>
      <c r="G1062">
        <v>3</v>
      </c>
      <c r="H1062">
        <v>8</v>
      </c>
      <c r="I1062">
        <v>21</v>
      </c>
      <c r="J1062">
        <v>0</v>
      </c>
      <c r="K1062">
        <v>3</v>
      </c>
      <c r="L1062">
        <v>2</v>
      </c>
      <c r="M1062" s="17" t="s">
        <v>78</v>
      </c>
      <c r="N1062" t="s">
        <v>78</v>
      </c>
      <c r="O1062" s="17">
        <v>42422</v>
      </c>
      <c r="Q1062">
        <f t="shared" si="13"/>
        <v>150.79644737231007</v>
      </c>
    </row>
    <row r="1063" spans="1:22" ht="15.75" hidden="1" customHeight="1">
      <c r="A1063">
        <v>160</v>
      </c>
      <c r="B1063" t="s">
        <v>77</v>
      </c>
      <c r="C1063" t="s">
        <v>47</v>
      </c>
      <c r="D1063">
        <v>1</v>
      </c>
      <c r="E1063" s="19" t="s">
        <v>56</v>
      </c>
      <c r="F1063" s="19" t="s">
        <v>53</v>
      </c>
      <c r="G1063">
        <v>6</v>
      </c>
      <c r="H1063">
        <v>10.6</v>
      </c>
      <c r="I1063">
        <v>30</v>
      </c>
      <c r="J1063">
        <v>0</v>
      </c>
      <c r="K1063">
        <v>7</v>
      </c>
      <c r="L1063">
        <v>2</v>
      </c>
      <c r="M1063" s="17" t="s">
        <v>78</v>
      </c>
      <c r="N1063" t="s">
        <v>78</v>
      </c>
      <c r="O1063" s="17">
        <v>42436</v>
      </c>
      <c r="Q1063">
        <f t="shared" si="13"/>
        <v>529.48402583602376</v>
      </c>
    </row>
    <row r="1064" spans="1:22" ht="15.75" hidden="1" customHeight="1">
      <c r="A1064">
        <v>160</v>
      </c>
      <c r="B1064" t="s">
        <v>77</v>
      </c>
      <c r="C1064" t="s">
        <v>47</v>
      </c>
      <c r="D1064">
        <v>1</v>
      </c>
      <c r="E1064" s="19" t="s">
        <v>56</v>
      </c>
      <c r="F1064" s="19" t="s">
        <v>53</v>
      </c>
      <c r="G1064">
        <v>3</v>
      </c>
      <c r="H1064">
        <v>17</v>
      </c>
      <c r="I1064">
        <v>32</v>
      </c>
      <c r="J1064">
        <v>0</v>
      </c>
      <c r="K1064">
        <v>10</v>
      </c>
      <c r="L1064">
        <v>2</v>
      </c>
      <c r="M1064" s="17" t="s">
        <v>78</v>
      </c>
      <c r="N1064" t="s">
        <v>78</v>
      </c>
      <c r="O1064" s="17">
        <v>42450</v>
      </c>
      <c r="Q1064">
        <f t="shared" si="13"/>
        <v>680.94020766558765</v>
      </c>
    </row>
    <row r="1065" spans="1:22" ht="15.75" hidden="1" customHeight="1">
      <c r="A1065">
        <v>160</v>
      </c>
      <c r="B1065" t="s">
        <v>77</v>
      </c>
      <c r="C1065" t="s">
        <v>47</v>
      </c>
      <c r="D1065">
        <v>1</v>
      </c>
      <c r="E1065" s="19" t="s">
        <v>56</v>
      </c>
      <c r="F1065" s="19" t="s">
        <v>53</v>
      </c>
      <c r="G1065" t="s">
        <v>56</v>
      </c>
      <c r="H1065" t="s">
        <v>56</v>
      </c>
      <c r="I1065" t="s">
        <v>56</v>
      </c>
      <c r="J1065" t="s">
        <v>56</v>
      </c>
      <c r="K1065">
        <v>18</v>
      </c>
      <c r="L1065">
        <v>2</v>
      </c>
      <c r="M1065" s="17" t="s">
        <v>78</v>
      </c>
      <c r="N1065" t="s">
        <v>82</v>
      </c>
      <c r="O1065" s="17">
        <v>42464</v>
      </c>
      <c r="P1065" t="s">
        <v>139</v>
      </c>
      <c r="Q1065" t="e">
        <f t="shared" si="13"/>
        <v>#VALUE!</v>
      </c>
    </row>
    <row r="1066" spans="1:22" ht="15.75" hidden="1" customHeight="1">
      <c r="A1066">
        <v>161</v>
      </c>
      <c r="B1066" t="s">
        <v>77</v>
      </c>
      <c r="C1066" t="s">
        <v>47</v>
      </c>
      <c r="D1066">
        <v>1</v>
      </c>
      <c r="E1066" s="19" t="s">
        <v>56</v>
      </c>
      <c r="F1066" s="19" t="s">
        <v>53</v>
      </c>
      <c r="G1066">
        <v>1</v>
      </c>
      <c r="H1066">
        <v>0.5</v>
      </c>
      <c r="I1066">
        <v>1</v>
      </c>
      <c r="J1066">
        <v>0</v>
      </c>
      <c r="K1066">
        <v>3</v>
      </c>
      <c r="L1066">
        <v>2</v>
      </c>
      <c r="M1066" s="17" t="s">
        <v>82</v>
      </c>
      <c r="N1066" t="s">
        <v>78</v>
      </c>
      <c r="O1066" s="17">
        <v>42394</v>
      </c>
      <c r="Q1066">
        <f t="shared" si="13"/>
        <v>0.19634954084936207</v>
      </c>
      <c r="R1066">
        <f>(Q1068-Q1066)/(O1068-O1066)</f>
        <v>-6.2551353727725344E-3</v>
      </c>
      <c r="S1066">
        <f>(I1068-I1066)/(O1068-O1066)</f>
        <v>3.5714285714285712E-2</v>
      </c>
      <c r="T1066">
        <f>MAX(K1066:K1069)</f>
        <v>7</v>
      </c>
      <c r="U1066">
        <f>AVERAGE(K1066:K1069)</f>
        <v>4</v>
      </c>
      <c r="V1066">
        <f>MAX(I1066:I1069)</f>
        <v>2</v>
      </c>
    </row>
    <row r="1067" spans="1:22" ht="15.75" hidden="1" customHeight="1">
      <c r="A1067">
        <v>161</v>
      </c>
      <c r="B1067" t="s">
        <v>77</v>
      </c>
      <c r="C1067" t="s">
        <v>47</v>
      </c>
      <c r="D1067">
        <v>1</v>
      </c>
      <c r="E1067" s="19" t="s">
        <v>56</v>
      </c>
      <c r="F1067" s="19" t="s">
        <v>53</v>
      </c>
      <c r="G1067">
        <v>2</v>
      </c>
      <c r="H1067">
        <v>1</v>
      </c>
      <c r="I1067">
        <v>2</v>
      </c>
      <c r="J1067">
        <v>0</v>
      </c>
      <c r="K1067">
        <v>3</v>
      </c>
      <c r="L1067">
        <v>2</v>
      </c>
      <c r="M1067" s="17" t="s">
        <v>78</v>
      </c>
      <c r="N1067" t="s">
        <v>78</v>
      </c>
      <c r="O1067" s="17">
        <v>42408</v>
      </c>
      <c r="Q1067">
        <f t="shared" si="13"/>
        <v>1.5707963267948966</v>
      </c>
    </row>
    <row r="1068" spans="1:22" ht="15.75" hidden="1" customHeight="1">
      <c r="A1068">
        <v>161</v>
      </c>
      <c r="B1068" t="s">
        <v>77</v>
      </c>
      <c r="C1068" t="s">
        <v>47</v>
      </c>
      <c r="D1068">
        <v>1</v>
      </c>
      <c r="E1068" s="19" t="s">
        <v>56</v>
      </c>
      <c r="F1068" s="19" t="s">
        <v>53</v>
      </c>
      <c r="G1068">
        <v>0.3</v>
      </c>
      <c r="H1068">
        <v>0.3</v>
      </c>
      <c r="I1068">
        <v>2</v>
      </c>
      <c r="J1068">
        <v>0</v>
      </c>
      <c r="K1068">
        <v>3</v>
      </c>
      <c r="L1068">
        <v>2</v>
      </c>
      <c r="M1068" s="17" t="s">
        <v>78</v>
      </c>
      <c r="N1068" t="s">
        <v>78</v>
      </c>
      <c r="O1068" s="17">
        <v>42422</v>
      </c>
      <c r="Q1068">
        <f t="shared" si="13"/>
        <v>2.1205750411731103E-2</v>
      </c>
    </row>
    <row r="1069" spans="1:22" ht="15.75" hidden="1" customHeight="1">
      <c r="A1069">
        <v>161</v>
      </c>
      <c r="B1069" t="s">
        <v>77</v>
      </c>
      <c r="C1069" t="s">
        <v>47</v>
      </c>
      <c r="D1069">
        <v>1</v>
      </c>
      <c r="E1069" s="19" t="s">
        <v>56</v>
      </c>
      <c r="F1069" s="19" t="s">
        <v>53</v>
      </c>
      <c r="G1069" t="s">
        <v>56</v>
      </c>
      <c r="H1069" t="s">
        <v>56</v>
      </c>
      <c r="I1069" t="s">
        <v>56</v>
      </c>
      <c r="J1069" t="s">
        <v>56</v>
      </c>
      <c r="K1069">
        <v>7</v>
      </c>
      <c r="L1069">
        <v>2</v>
      </c>
      <c r="M1069" s="17" t="s">
        <v>78</v>
      </c>
      <c r="N1069" t="s">
        <v>82</v>
      </c>
      <c r="O1069" s="17">
        <v>42436</v>
      </c>
      <c r="P1069" t="s">
        <v>121</v>
      </c>
      <c r="Q1069" t="e">
        <f t="shared" si="13"/>
        <v>#VALUE!</v>
      </c>
    </row>
    <row r="1070" spans="1:22" ht="15.75" hidden="1" customHeight="1">
      <c r="A1070">
        <v>162</v>
      </c>
      <c r="B1070" t="s">
        <v>77</v>
      </c>
      <c r="C1070" t="s">
        <v>47</v>
      </c>
      <c r="D1070">
        <v>1</v>
      </c>
      <c r="E1070" s="19" t="s">
        <v>56</v>
      </c>
      <c r="F1070" s="19" t="s">
        <v>53</v>
      </c>
      <c r="G1070">
        <v>1</v>
      </c>
      <c r="H1070">
        <v>1</v>
      </c>
      <c r="I1070">
        <v>1</v>
      </c>
      <c r="J1070">
        <v>0</v>
      </c>
      <c r="K1070">
        <v>3</v>
      </c>
      <c r="L1070">
        <v>2</v>
      </c>
      <c r="M1070" s="17" t="s">
        <v>82</v>
      </c>
      <c r="N1070" t="s">
        <v>78</v>
      </c>
      <c r="O1070" s="17">
        <v>42394</v>
      </c>
      <c r="Q1070">
        <f t="shared" si="13"/>
        <v>0.78539816339744828</v>
      </c>
      <c r="R1070">
        <f>(Q1071-Q1070)/(O1071-O1070)</f>
        <v>-2.8049934407051724E-2</v>
      </c>
      <c r="S1070">
        <f>(I1071-I1070)/(O1071-O1070)</f>
        <v>7.1428571428571425E-2</v>
      </c>
      <c r="T1070">
        <f>MAX(K1070:K1072)</f>
        <v>3</v>
      </c>
      <c r="U1070">
        <f>AVERAGE(K1070:K1072)</f>
        <v>3</v>
      </c>
      <c r="V1070">
        <f>MAX(I1070:I1072)</f>
        <v>2</v>
      </c>
    </row>
    <row r="1071" spans="1:22" ht="15.75" hidden="1" customHeight="1">
      <c r="A1071">
        <v>162</v>
      </c>
      <c r="B1071" t="s">
        <v>77</v>
      </c>
      <c r="C1071" t="s">
        <v>47</v>
      </c>
      <c r="D1071">
        <v>1</v>
      </c>
      <c r="E1071" s="19" t="s">
        <v>56</v>
      </c>
      <c r="F1071" s="19" t="s">
        <v>53</v>
      </c>
      <c r="G1071">
        <v>2</v>
      </c>
      <c r="H1071">
        <v>0.5</v>
      </c>
      <c r="I1071">
        <v>2</v>
      </c>
      <c r="J1071">
        <v>0</v>
      </c>
      <c r="K1071">
        <v>3</v>
      </c>
      <c r="L1071">
        <v>2</v>
      </c>
      <c r="M1071" s="17" t="s">
        <v>78</v>
      </c>
      <c r="N1071" t="s">
        <v>78</v>
      </c>
      <c r="O1071" s="17">
        <v>42408</v>
      </c>
      <c r="Q1071">
        <f t="shared" si="13"/>
        <v>0.39269908169872414</v>
      </c>
    </row>
    <row r="1072" spans="1:22" ht="15.75" hidden="1" customHeight="1">
      <c r="A1072">
        <v>162</v>
      </c>
      <c r="B1072" t="s">
        <v>77</v>
      </c>
      <c r="C1072" t="s">
        <v>47</v>
      </c>
      <c r="D1072">
        <v>1</v>
      </c>
      <c r="E1072" s="19" t="s">
        <v>56</v>
      </c>
      <c r="F1072" s="19" t="s">
        <v>53</v>
      </c>
      <c r="G1072" t="s">
        <v>56</v>
      </c>
      <c r="H1072" t="s">
        <v>56</v>
      </c>
      <c r="I1072" t="s">
        <v>56</v>
      </c>
      <c r="J1072" t="s">
        <v>56</v>
      </c>
      <c r="K1072">
        <v>3</v>
      </c>
      <c r="L1072">
        <v>2</v>
      </c>
      <c r="M1072" s="17" t="s">
        <v>78</v>
      </c>
      <c r="N1072" t="s">
        <v>82</v>
      </c>
      <c r="O1072" s="17">
        <v>42422</v>
      </c>
      <c r="P1072" t="s">
        <v>116</v>
      </c>
      <c r="Q1072" t="e">
        <f t="shared" si="13"/>
        <v>#VALUE!</v>
      </c>
    </row>
    <row r="1073" spans="1:22" ht="15.75" hidden="1" customHeight="1">
      <c r="A1073">
        <v>163</v>
      </c>
      <c r="B1073" t="s">
        <v>77</v>
      </c>
      <c r="C1073" t="s">
        <v>47</v>
      </c>
      <c r="D1073">
        <v>2</v>
      </c>
      <c r="E1073" s="19" t="s">
        <v>56</v>
      </c>
      <c r="F1073" s="19" t="s">
        <v>52</v>
      </c>
      <c r="G1073">
        <v>1.5</v>
      </c>
      <c r="H1073">
        <v>1</v>
      </c>
      <c r="I1073">
        <v>2</v>
      </c>
      <c r="J1073">
        <v>0</v>
      </c>
      <c r="K1073">
        <v>5</v>
      </c>
      <c r="L1073">
        <v>2</v>
      </c>
      <c r="M1073" s="17" t="s">
        <v>82</v>
      </c>
      <c r="N1073" t="s">
        <v>78</v>
      </c>
      <c r="O1073" s="17">
        <v>42394</v>
      </c>
      <c r="Q1073">
        <f t="shared" si="13"/>
        <v>1.1780972450961724</v>
      </c>
      <c r="R1073">
        <f>(Q1079-Q1073)/(O1079-O1073)</f>
        <v>11.037620486916389</v>
      </c>
      <c r="S1073">
        <f>(I1079-I1073)/(O1079-O1073)</f>
        <v>0.37209302325581395</v>
      </c>
      <c r="T1073">
        <f>MAX(K1073:K1080)</f>
        <v>55</v>
      </c>
      <c r="U1073">
        <f>AVERAGE(K1073:K1080)</f>
        <v>28.5</v>
      </c>
      <c r="V1073">
        <f>MAX(I1073:I1080)</f>
        <v>34</v>
      </c>
    </row>
    <row r="1074" spans="1:22" ht="15.75" hidden="1" customHeight="1">
      <c r="A1074">
        <v>163</v>
      </c>
      <c r="B1074" t="s">
        <v>77</v>
      </c>
      <c r="C1074" t="s">
        <v>47</v>
      </c>
      <c r="D1074">
        <v>2</v>
      </c>
      <c r="E1074" s="19" t="s">
        <v>56</v>
      </c>
      <c r="F1074" s="19" t="s">
        <v>52</v>
      </c>
      <c r="G1074">
        <v>2</v>
      </c>
      <c r="H1074">
        <v>2</v>
      </c>
      <c r="I1074">
        <v>2</v>
      </c>
      <c r="J1074">
        <v>0</v>
      </c>
      <c r="K1074">
        <v>20</v>
      </c>
      <c r="L1074">
        <v>2</v>
      </c>
      <c r="M1074" s="17" t="s">
        <v>78</v>
      </c>
      <c r="N1074" t="s">
        <v>78</v>
      </c>
      <c r="O1074" s="17">
        <v>42408</v>
      </c>
      <c r="Q1074">
        <f t="shared" si="13"/>
        <v>6.2831853071795862</v>
      </c>
    </row>
    <row r="1075" spans="1:22" ht="15.75" hidden="1" customHeight="1">
      <c r="A1075">
        <v>163</v>
      </c>
      <c r="B1075" t="s">
        <v>77</v>
      </c>
      <c r="C1075" t="s">
        <v>47</v>
      </c>
      <c r="D1075">
        <v>2</v>
      </c>
      <c r="E1075" s="19" t="s">
        <v>56</v>
      </c>
      <c r="F1075" s="19" t="s">
        <v>52</v>
      </c>
      <c r="G1075">
        <v>4</v>
      </c>
      <c r="H1075">
        <v>2</v>
      </c>
      <c r="I1075">
        <v>4</v>
      </c>
      <c r="J1075">
        <v>0</v>
      </c>
      <c r="K1075">
        <v>18</v>
      </c>
      <c r="L1075">
        <v>2</v>
      </c>
      <c r="M1075" s="17" t="s">
        <v>78</v>
      </c>
      <c r="N1075" t="s">
        <v>78</v>
      </c>
      <c r="O1075" s="17">
        <v>42422</v>
      </c>
      <c r="Q1075">
        <f t="shared" si="13"/>
        <v>12.566370614359172</v>
      </c>
    </row>
    <row r="1076" spans="1:22" ht="15.75" hidden="1" customHeight="1">
      <c r="A1076">
        <v>163</v>
      </c>
      <c r="B1076" t="s">
        <v>77</v>
      </c>
      <c r="C1076" t="s">
        <v>47</v>
      </c>
      <c r="D1076">
        <v>2</v>
      </c>
      <c r="E1076" s="19" t="s">
        <v>56</v>
      </c>
      <c r="F1076" s="19" t="s">
        <v>52</v>
      </c>
      <c r="G1076">
        <v>4.2</v>
      </c>
      <c r="H1076">
        <v>6.3</v>
      </c>
      <c r="I1076">
        <v>7</v>
      </c>
      <c r="J1076">
        <v>0</v>
      </c>
      <c r="K1076">
        <v>15</v>
      </c>
      <c r="L1076">
        <v>2</v>
      </c>
      <c r="M1076" s="17" t="s">
        <v>78</v>
      </c>
      <c r="N1076" t="s">
        <v>78</v>
      </c>
      <c r="O1076" s="17">
        <v>42436</v>
      </c>
      <c r="Q1076">
        <f t="shared" si="13"/>
        <v>130.92430304202784</v>
      </c>
    </row>
    <row r="1077" spans="1:22" ht="15.75" hidden="1" customHeight="1">
      <c r="A1077">
        <v>163</v>
      </c>
      <c r="B1077" t="s">
        <v>77</v>
      </c>
      <c r="C1077" t="s">
        <v>47</v>
      </c>
      <c r="D1077">
        <v>2</v>
      </c>
      <c r="E1077" s="19" t="s">
        <v>56</v>
      </c>
      <c r="F1077" s="19" t="s">
        <v>52</v>
      </c>
      <c r="G1077">
        <v>5.5</v>
      </c>
      <c r="H1077">
        <v>7</v>
      </c>
      <c r="I1077">
        <v>11</v>
      </c>
      <c r="J1077">
        <v>0</v>
      </c>
      <c r="K1077">
        <v>50</v>
      </c>
      <c r="L1077">
        <v>2</v>
      </c>
      <c r="M1077" s="17" t="s">
        <v>78</v>
      </c>
      <c r="N1077" t="s">
        <v>78</v>
      </c>
      <c r="O1077" s="17">
        <v>42450</v>
      </c>
      <c r="Q1077">
        <f t="shared" si="13"/>
        <v>211.66480503561232</v>
      </c>
    </row>
    <row r="1078" spans="1:22" ht="15.75" hidden="1" customHeight="1">
      <c r="A1078">
        <v>163</v>
      </c>
      <c r="B1078" t="s">
        <v>77</v>
      </c>
      <c r="C1078" t="s">
        <v>47</v>
      </c>
      <c r="D1078">
        <v>2</v>
      </c>
      <c r="E1078" t="s">
        <v>56</v>
      </c>
      <c r="F1078" s="19" t="s">
        <v>52</v>
      </c>
      <c r="G1078">
        <v>6.1</v>
      </c>
      <c r="H1078">
        <v>8</v>
      </c>
      <c r="I1078">
        <v>24</v>
      </c>
      <c r="J1078">
        <v>0</v>
      </c>
      <c r="K1078">
        <v>50</v>
      </c>
      <c r="L1078">
        <v>2</v>
      </c>
      <c r="M1078" s="17" t="s">
        <v>78</v>
      </c>
      <c r="N1078" t="s">
        <v>78</v>
      </c>
      <c r="O1078" s="17">
        <v>42464</v>
      </c>
      <c r="Q1078">
        <f t="shared" si="13"/>
        <v>306.61944299036378</v>
      </c>
    </row>
    <row r="1079" spans="1:22" ht="15.75" hidden="1" customHeight="1">
      <c r="A1079">
        <v>163</v>
      </c>
      <c r="B1079" t="s">
        <v>77</v>
      </c>
      <c r="C1079" t="s">
        <v>47</v>
      </c>
      <c r="D1079">
        <v>2</v>
      </c>
      <c r="E1079" s="19" t="s">
        <v>56</v>
      </c>
      <c r="F1079" s="19" t="s">
        <v>52</v>
      </c>
      <c r="G1079">
        <v>5.6</v>
      </c>
      <c r="H1079">
        <v>14.7</v>
      </c>
      <c r="I1079">
        <v>34</v>
      </c>
      <c r="J1079">
        <v>3</v>
      </c>
      <c r="K1079">
        <v>55</v>
      </c>
      <c r="L1079">
        <v>2</v>
      </c>
      <c r="M1079" s="17" t="s">
        <v>78</v>
      </c>
      <c r="N1079" t="s">
        <v>78</v>
      </c>
      <c r="O1079" s="17">
        <v>42480</v>
      </c>
      <c r="Q1079">
        <f t="shared" si="13"/>
        <v>950.41345911990561</v>
      </c>
    </row>
    <row r="1080" spans="1:22" ht="15.75" hidden="1" customHeight="1">
      <c r="A1080">
        <v>163</v>
      </c>
      <c r="B1080" t="s">
        <v>77</v>
      </c>
      <c r="C1080" t="s">
        <v>47</v>
      </c>
      <c r="D1080">
        <v>2</v>
      </c>
      <c r="E1080" s="19" t="s">
        <v>56</v>
      </c>
      <c r="F1080" s="19" t="s">
        <v>52</v>
      </c>
      <c r="G1080" t="s">
        <v>56</v>
      </c>
      <c r="H1080" t="s">
        <v>56</v>
      </c>
      <c r="I1080" t="s">
        <v>56</v>
      </c>
      <c r="J1080" t="s">
        <v>56</v>
      </c>
      <c r="K1080">
        <v>15</v>
      </c>
      <c r="L1080">
        <v>2</v>
      </c>
      <c r="M1080" s="17" t="s">
        <v>78</v>
      </c>
      <c r="N1080" t="s">
        <v>82</v>
      </c>
      <c r="O1080" s="17">
        <v>42495</v>
      </c>
      <c r="P1080" t="s">
        <v>116</v>
      </c>
      <c r="Q1080" t="e">
        <f t="shared" si="13"/>
        <v>#VALUE!</v>
      </c>
    </row>
    <row r="1081" spans="1:22" ht="15.75" customHeight="1">
      <c r="A1081">
        <v>164</v>
      </c>
      <c r="B1081" t="s">
        <v>75</v>
      </c>
      <c r="C1081" t="s">
        <v>47</v>
      </c>
      <c r="D1081">
        <v>5</v>
      </c>
      <c r="E1081" s="19" t="s">
        <v>56</v>
      </c>
      <c r="F1081" s="19" t="s">
        <v>52</v>
      </c>
      <c r="G1081">
        <v>0.5</v>
      </c>
      <c r="H1081">
        <v>1</v>
      </c>
      <c r="I1081">
        <v>1</v>
      </c>
      <c r="J1081">
        <v>0</v>
      </c>
      <c r="K1081">
        <v>2</v>
      </c>
      <c r="L1081">
        <v>1</v>
      </c>
      <c r="M1081" s="17" t="s">
        <v>82</v>
      </c>
      <c r="N1081" t="s">
        <v>78</v>
      </c>
      <c r="O1081" s="17">
        <v>42394</v>
      </c>
      <c r="Q1081">
        <f t="shared" si="13"/>
        <v>0.39269908169872414</v>
      </c>
      <c r="R1081">
        <f>(Q1085-Q1081)/(O1085-O1081)</f>
        <v>9.1947684986315545E-2</v>
      </c>
      <c r="S1081">
        <f>(I1085-I1081)/(O1085-O1081)</f>
        <v>5.3571428571428568E-2</v>
      </c>
      <c r="T1081">
        <f>MAX(K1081:K1086)</f>
        <v>95</v>
      </c>
      <c r="U1081">
        <f>AVERAGE(K1081:K1086)</f>
        <v>40.833333333333336</v>
      </c>
      <c r="V1081">
        <f>MAX(I1081:I1086)</f>
        <v>4</v>
      </c>
    </row>
    <row r="1082" spans="1:22" ht="15.75" hidden="1" customHeight="1">
      <c r="A1082">
        <v>164</v>
      </c>
      <c r="B1082" t="s">
        <v>75</v>
      </c>
      <c r="C1082" t="s">
        <v>47</v>
      </c>
      <c r="D1082">
        <v>5</v>
      </c>
      <c r="E1082" s="19" t="s">
        <v>56</v>
      </c>
      <c r="F1082" s="19" t="s">
        <v>52</v>
      </c>
      <c r="G1082">
        <v>2.25</v>
      </c>
      <c r="H1082">
        <v>2.5</v>
      </c>
      <c r="I1082">
        <v>3</v>
      </c>
      <c r="J1082">
        <v>0</v>
      </c>
      <c r="K1082">
        <v>10</v>
      </c>
      <c r="L1082">
        <v>2</v>
      </c>
      <c r="M1082" s="17" t="s">
        <v>78</v>
      </c>
      <c r="N1082" t="s">
        <v>78</v>
      </c>
      <c r="O1082" s="17">
        <v>42408</v>
      </c>
      <c r="Q1082">
        <f t="shared" si="13"/>
        <v>11.044661672776616</v>
      </c>
    </row>
    <row r="1083" spans="1:22" ht="15.75" customHeight="1">
      <c r="A1083">
        <v>164</v>
      </c>
      <c r="B1083" t="s">
        <v>75</v>
      </c>
      <c r="C1083" t="s">
        <v>47</v>
      </c>
      <c r="D1083">
        <v>5</v>
      </c>
      <c r="E1083" s="19" t="s">
        <v>56</v>
      </c>
      <c r="F1083" s="19" t="s">
        <v>52</v>
      </c>
      <c r="G1083">
        <v>2.5</v>
      </c>
      <c r="H1083">
        <v>1</v>
      </c>
      <c r="I1083">
        <v>3</v>
      </c>
      <c r="J1083">
        <v>0</v>
      </c>
      <c r="K1083">
        <v>20</v>
      </c>
      <c r="L1083">
        <v>1</v>
      </c>
      <c r="M1083" s="17" t="s">
        <v>78</v>
      </c>
      <c r="N1083" t="s">
        <v>78</v>
      </c>
      <c r="O1083" s="17">
        <v>42422</v>
      </c>
      <c r="Q1083">
        <f t="shared" si="13"/>
        <v>1.9634954084936207</v>
      </c>
    </row>
    <row r="1084" spans="1:22" ht="15.75" customHeight="1">
      <c r="A1084">
        <v>164</v>
      </c>
      <c r="B1084" t="s">
        <v>75</v>
      </c>
      <c r="C1084" t="s">
        <v>47</v>
      </c>
      <c r="D1084">
        <v>5</v>
      </c>
      <c r="E1084" s="19" t="s">
        <v>56</v>
      </c>
      <c r="F1084" s="19" t="s">
        <v>52</v>
      </c>
      <c r="G1084">
        <v>2.5</v>
      </c>
      <c r="H1084">
        <v>2</v>
      </c>
      <c r="I1084">
        <v>4</v>
      </c>
      <c r="J1084">
        <v>0</v>
      </c>
      <c r="K1084">
        <v>38</v>
      </c>
      <c r="L1084">
        <v>1</v>
      </c>
      <c r="M1084" s="17" t="s">
        <v>78</v>
      </c>
      <c r="N1084" t="s">
        <v>78</v>
      </c>
      <c r="O1084" s="17">
        <v>42436</v>
      </c>
      <c r="Q1084">
        <f t="shared" si="13"/>
        <v>7.8539816339744828</v>
      </c>
    </row>
    <row r="1085" spans="1:22" ht="15.75" customHeight="1">
      <c r="A1085">
        <v>164</v>
      </c>
      <c r="B1085" t="s">
        <v>75</v>
      </c>
      <c r="C1085" t="s">
        <v>47</v>
      </c>
      <c r="D1085">
        <v>5</v>
      </c>
      <c r="E1085" s="19" t="s">
        <v>56</v>
      </c>
      <c r="F1085" s="19" t="s">
        <v>52</v>
      </c>
      <c r="G1085">
        <v>3.6</v>
      </c>
      <c r="H1085">
        <v>1.4</v>
      </c>
      <c r="I1085">
        <v>4</v>
      </c>
      <c r="J1085">
        <v>0</v>
      </c>
      <c r="K1085">
        <v>80</v>
      </c>
      <c r="L1085">
        <v>1</v>
      </c>
      <c r="M1085" s="17" t="s">
        <v>78</v>
      </c>
      <c r="N1085" t="s">
        <v>78</v>
      </c>
      <c r="O1085" s="17">
        <v>42450</v>
      </c>
      <c r="Q1085">
        <f t="shared" si="13"/>
        <v>5.5417694409323941</v>
      </c>
    </row>
    <row r="1086" spans="1:22" ht="15.75" customHeight="1">
      <c r="A1086">
        <v>164</v>
      </c>
      <c r="B1086" t="s">
        <v>75</v>
      </c>
      <c r="C1086" t="s">
        <v>47</v>
      </c>
      <c r="D1086">
        <v>5</v>
      </c>
      <c r="E1086" s="19" t="s">
        <v>56</v>
      </c>
      <c r="F1086" s="19" t="s">
        <v>52</v>
      </c>
      <c r="G1086" t="s">
        <v>56</v>
      </c>
      <c r="H1086" t="s">
        <v>56</v>
      </c>
      <c r="I1086" t="s">
        <v>56</v>
      </c>
      <c r="J1086" t="s">
        <v>56</v>
      </c>
      <c r="K1086">
        <v>95</v>
      </c>
      <c r="L1086">
        <v>1</v>
      </c>
      <c r="M1086" s="17" t="s">
        <v>78</v>
      </c>
      <c r="N1086" t="s">
        <v>82</v>
      </c>
      <c r="O1086" s="17">
        <v>42464</v>
      </c>
      <c r="P1086" t="s">
        <v>115</v>
      </c>
      <c r="Q1086" t="e">
        <f t="shared" si="13"/>
        <v>#VALUE!</v>
      </c>
    </row>
    <row r="1087" spans="1:22" ht="15.75" customHeight="1">
      <c r="A1087">
        <v>165</v>
      </c>
      <c r="B1087" t="s">
        <v>75</v>
      </c>
      <c r="C1087" t="s">
        <v>47</v>
      </c>
      <c r="D1087">
        <v>5</v>
      </c>
      <c r="E1087" s="19" t="s">
        <v>56</v>
      </c>
      <c r="F1087" s="19" t="s">
        <v>52</v>
      </c>
      <c r="G1087">
        <v>0.5</v>
      </c>
      <c r="H1087">
        <v>1</v>
      </c>
      <c r="I1087">
        <v>1</v>
      </c>
      <c r="J1087">
        <v>0</v>
      </c>
      <c r="K1087">
        <v>2</v>
      </c>
      <c r="L1087">
        <v>1</v>
      </c>
      <c r="M1087" s="17" t="s">
        <v>82</v>
      </c>
      <c r="N1087" t="s">
        <v>78</v>
      </c>
      <c r="O1087" s="17">
        <v>42394</v>
      </c>
      <c r="Q1087">
        <f t="shared" si="13"/>
        <v>0.39269908169872414</v>
      </c>
      <c r="R1087">
        <f>(Q1093-Q1087)/(O1093-O1087)</f>
        <v>1.5684583973782711</v>
      </c>
      <c r="S1087">
        <f>(I1093-I1087)/(O1093-O1087)</f>
        <v>0.11627906976744186</v>
      </c>
      <c r="T1087">
        <f>MAX(K1087:K1094)</f>
        <v>99</v>
      </c>
      <c r="U1087">
        <f>AVERAGE(K1087:K1094)</f>
        <v>54.875</v>
      </c>
      <c r="V1087">
        <f>MAX(I1087:I1094)</f>
        <v>13</v>
      </c>
    </row>
    <row r="1088" spans="1:22" ht="15.75" hidden="1" customHeight="1">
      <c r="A1088">
        <v>165</v>
      </c>
      <c r="B1088" t="s">
        <v>75</v>
      </c>
      <c r="C1088" t="s">
        <v>47</v>
      </c>
      <c r="D1088">
        <v>5</v>
      </c>
      <c r="E1088" s="19" t="s">
        <v>56</v>
      </c>
      <c r="F1088" s="19" t="s">
        <v>52</v>
      </c>
      <c r="G1088">
        <v>1.5</v>
      </c>
      <c r="H1088">
        <v>2</v>
      </c>
      <c r="I1088">
        <v>3</v>
      </c>
      <c r="J1088">
        <v>0</v>
      </c>
      <c r="K1088">
        <v>10</v>
      </c>
      <c r="L1088">
        <v>2</v>
      </c>
      <c r="M1088" s="17" t="s">
        <v>78</v>
      </c>
      <c r="N1088" t="s">
        <v>78</v>
      </c>
      <c r="O1088" s="17">
        <v>42408</v>
      </c>
      <c r="Q1088">
        <f t="shared" si="13"/>
        <v>4.7123889803846897</v>
      </c>
    </row>
    <row r="1089" spans="1:22" ht="15.75" customHeight="1">
      <c r="A1089">
        <v>165</v>
      </c>
      <c r="B1089" t="s">
        <v>75</v>
      </c>
      <c r="C1089" t="s">
        <v>47</v>
      </c>
      <c r="D1089">
        <v>5</v>
      </c>
      <c r="E1089" s="19" t="s">
        <v>56</v>
      </c>
      <c r="F1089" s="19" t="s">
        <v>52</v>
      </c>
      <c r="G1089">
        <v>2.5</v>
      </c>
      <c r="H1089">
        <v>3</v>
      </c>
      <c r="I1089">
        <v>4</v>
      </c>
      <c r="J1089">
        <v>0</v>
      </c>
      <c r="K1089">
        <v>20</v>
      </c>
      <c r="L1089">
        <v>1</v>
      </c>
      <c r="M1089" s="17" t="s">
        <v>78</v>
      </c>
      <c r="N1089" t="s">
        <v>78</v>
      </c>
      <c r="O1089" s="17">
        <v>42422</v>
      </c>
      <c r="Q1089">
        <f t="shared" si="13"/>
        <v>17.671458676442587</v>
      </c>
    </row>
    <row r="1090" spans="1:22" ht="15.75" customHeight="1">
      <c r="A1090">
        <v>165</v>
      </c>
      <c r="B1090" t="s">
        <v>75</v>
      </c>
      <c r="C1090" t="s">
        <v>47</v>
      </c>
      <c r="D1090">
        <v>5</v>
      </c>
      <c r="E1090" s="19" t="s">
        <v>56</v>
      </c>
      <c r="F1090" s="19" t="s">
        <v>52</v>
      </c>
      <c r="G1090">
        <v>2.5</v>
      </c>
      <c r="H1090">
        <v>3</v>
      </c>
      <c r="I1090">
        <v>7</v>
      </c>
      <c r="J1090">
        <v>0</v>
      </c>
      <c r="K1090">
        <v>38</v>
      </c>
      <c r="L1090">
        <v>1</v>
      </c>
      <c r="M1090" s="17" t="s">
        <v>78</v>
      </c>
      <c r="N1090" t="s">
        <v>78</v>
      </c>
      <c r="O1090" s="17">
        <v>42436</v>
      </c>
      <c r="Q1090">
        <f t="shared" si="13"/>
        <v>17.671458676442587</v>
      </c>
    </row>
    <row r="1091" spans="1:22" ht="15.75" customHeight="1">
      <c r="A1091">
        <v>165</v>
      </c>
      <c r="B1091" t="s">
        <v>75</v>
      </c>
      <c r="C1091" t="s">
        <v>47</v>
      </c>
      <c r="D1091">
        <v>5</v>
      </c>
      <c r="E1091" s="19" t="s">
        <v>56</v>
      </c>
      <c r="F1091" s="19" t="s">
        <v>52</v>
      </c>
      <c r="G1091">
        <v>8.3000000000000007</v>
      </c>
      <c r="H1091">
        <v>7.2</v>
      </c>
      <c r="I1091">
        <v>12</v>
      </c>
      <c r="J1091">
        <v>0</v>
      </c>
      <c r="K1091">
        <v>80</v>
      </c>
      <c r="L1091">
        <v>1</v>
      </c>
      <c r="M1091" s="17" t="s">
        <v>78</v>
      </c>
      <c r="N1091" t="s">
        <v>78</v>
      </c>
      <c r="O1091" s="17">
        <v>42450</v>
      </c>
      <c r="Q1091">
        <f t="shared" si="13"/>
        <v>337.93483856134691</v>
      </c>
    </row>
    <row r="1092" spans="1:22" ht="15.75" customHeight="1">
      <c r="A1092">
        <v>165</v>
      </c>
      <c r="B1092" t="s">
        <v>75</v>
      </c>
      <c r="C1092" t="s">
        <v>47</v>
      </c>
      <c r="D1092">
        <v>5</v>
      </c>
      <c r="E1092" s="19" t="s">
        <v>56</v>
      </c>
      <c r="F1092" s="19" t="s">
        <v>52</v>
      </c>
      <c r="G1092">
        <v>9.1999999999999993</v>
      </c>
      <c r="H1092">
        <v>4.5999999999999996</v>
      </c>
      <c r="I1092">
        <v>13</v>
      </c>
      <c r="J1092">
        <v>0</v>
      </c>
      <c r="K1092">
        <v>95</v>
      </c>
      <c r="L1092">
        <v>1</v>
      </c>
      <c r="M1092" s="17" t="s">
        <v>78</v>
      </c>
      <c r="N1092" t="s">
        <v>78</v>
      </c>
      <c r="O1092" s="17">
        <v>42464</v>
      </c>
      <c r="Q1092">
        <f t="shared" si="13"/>
        <v>152.895031264908</v>
      </c>
    </row>
    <row r="1093" spans="1:22" ht="15.75" customHeight="1">
      <c r="A1093">
        <v>165</v>
      </c>
      <c r="B1093" t="s">
        <v>75</v>
      </c>
      <c r="C1093" t="s">
        <v>47</v>
      </c>
      <c r="D1093">
        <v>5</v>
      </c>
      <c r="E1093" s="19" t="s">
        <v>56</v>
      </c>
      <c r="F1093" s="19" t="s">
        <v>52</v>
      </c>
      <c r="G1093">
        <v>14.9</v>
      </c>
      <c r="H1093">
        <v>3.4</v>
      </c>
      <c r="I1093">
        <v>11</v>
      </c>
      <c r="J1093">
        <v>0</v>
      </c>
      <c r="K1093">
        <v>99</v>
      </c>
      <c r="L1093">
        <v>1</v>
      </c>
      <c r="M1093" s="17" t="s">
        <v>78</v>
      </c>
      <c r="N1093" t="s">
        <v>78</v>
      </c>
      <c r="O1093" s="17">
        <v>42480</v>
      </c>
      <c r="Q1093">
        <f t="shared" si="13"/>
        <v>135.28012125623005</v>
      </c>
    </row>
    <row r="1094" spans="1:22" ht="15.75" customHeight="1">
      <c r="A1094">
        <v>165</v>
      </c>
      <c r="B1094" t="s">
        <v>75</v>
      </c>
      <c r="C1094" t="s">
        <v>47</v>
      </c>
      <c r="D1094">
        <v>5</v>
      </c>
      <c r="E1094" s="19" t="s">
        <v>56</v>
      </c>
      <c r="F1094" s="19" t="s">
        <v>52</v>
      </c>
      <c r="G1094" t="s">
        <v>56</v>
      </c>
      <c r="H1094" t="s">
        <v>56</v>
      </c>
      <c r="I1094" t="s">
        <v>56</v>
      </c>
      <c r="J1094" t="s">
        <v>56</v>
      </c>
      <c r="K1094">
        <v>95</v>
      </c>
      <c r="L1094">
        <v>1</v>
      </c>
      <c r="M1094" s="17" t="s">
        <v>78</v>
      </c>
      <c r="N1094" t="s">
        <v>82</v>
      </c>
      <c r="O1094" s="17">
        <v>42495</v>
      </c>
      <c r="P1094" t="s">
        <v>139</v>
      </c>
      <c r="Q1094" t="e">
        <f t="shared" si="13"/>
        <v>#VALUE!</v>
      </c>
    </row>
    <row r="1095" spans="1:22" ht="15.75" customHeight="1">
      <c r="A1095">
        <v>166</v>
      </c>
      <c r="B1095" t="s">
        <v>75</v>
      </c>
      <c r="C1095" t="s">
        <v>47</v>
      </c>
      <c r="D1095">
        <v>5</v>
      </c>
      <c r="E1095" s="19" t="s">
        <v>56</v>
      </c>
      <c r="F1095" s="19" t="s">
        <v>52</v>
      </c>
      <c r="G1095">
        <v>0.5</v>
      </c>
      <c r="H1095">
        <v>1</v>
      </c>
      <c r="I1095">
        <v>0</v>
      </c>
      <c r="J1095">
        <v>0</v>
      </c>
      <c r="K1095">
        <v>2</v>
      </c>
      <c r="L1095">
        <v>1</v>
      </c>
      <c r="M1095" s="17" t="s">
        <v>82</v>
      </c>
      <c r="N1095" t="s">
        <v>78</v>
      </c>
      <c r="O1095" s="17">
        <v>42394</v>
      </c>
      <c r="Q1095">
        <f t="shared" si="13"/>
        <v>0.39269908169872414</v>
      </c>
      <c r="R1095">
        <f>(Q1101-Q1095)/(O1101-O1095)</f>
        <v>21.654157967810345</v>
      </c>
      <c r="S1095">
        <f>(I1101-I1095)/(O1101-O1095)</f>
        <v>0.5</v>
      </c>
      <c r="T1095">
        <f>MAX(K1095:K1102)</f>
        <v>99</v>
      </c>
      <c r="U1095">
        <f>AVERAGE(K1095:K1102)</f>
        <v>54.875</v>
      </c>
      <c r="V1095">
        <f>MAX(I1095:I1102)</f>
        <v>43</v>
      </c>
    </row>
    <row r="1096" spans="1:22" ht="15.75" hidden="1" customHeight="1">
      <c r="A1096">
        <v>166</v>
      </c>
      <c r="B1096" t="s">
        <v>75</v>
      </c>
      <c r="C1096" t="s">
        <v>47</v>
      </c>
      <c r="D1096">
        <v>5</v>
      </c>
      <c r="E1096" s="19" t="s">
        <v>56</v>
      </c>
      <c r="F1096" s="19" t="s">
        <v>52</v>
      </c>
      <c r="G1096">
        <v>1.5</v>
      </c>
      <c r="H1096">
        <v>2.75</v>
      </c>
      <c r="I1096">
        <v>2</v>
      </c>
      <c r="J1096">
        <v>0</v>
      </c>
      <c r="K1096">
        <v>10</v>
      </c>
      <c r="L1096">
        <v>2</v>
      </c>
      <c r="M1096" s="17" t="s">
        <v>78</v>
      </c>
      <c r="N1096" t="s">
        <v>78</v>
      </c>
      <c r="O1096" s="17">
        <v>42408</v>
      </c>
      <c r="Q1096">
        <f t="shared" si="13"/>
        <v>8.9093604160398048</v>
      </c>
    </row>
    <row r="1097" spans="1:22" ht="15.75" customHeight="1">
      <c r="A1097">
        <v>166</v>
      </c>
      <c r="B1097" t="s">
        <v>75</v>
      </c>
      <c r="C1097" t="s">
        <v>47</v>
      </c>
      <c r="D1097">
        <v>5</v>
      </c>
      <c r="E1097" s="19" t="s">
        <v>56</v>
      </c>
      <c r="F1097" s="19" t="s">
        <v>52</v>
      </c>
      <c r="G1097">
        <v>3</v>
      </c>
      <c r="H1097">
        <v>3.5</v>
      </c>
      <c r="I1097">
        <v>4</v>
      </c>
      <c r="J1097">
        <v>0</v>
      </c>
      <c r="K1097">
        <v>20</v>
      </c>
      <c r="L1097">
        <v>1</v>
      </c>
      <c r="M1097" s="17" t="s">
        <v>78</v>
      </c>
      <c r="N1097" t="s">
        <v>78</v>
      </c>
      <c r="O1097" s="17">
        <v>42422</v>
      </c>
      <c r="Q1097">
        <f t="shared" si="13"/>
        <v>28.863382504856226</v>
      </c>
    </row>
    <row r="1098" spans="1:22" ht="15.75" customHeight="1">
      <c r="A1098">
        <v>166</v>
      </c>
      <c r="B1098" t="s">
        <v>75</v>
      </c>
      <c r="C1098" t="s">
        <v>47</v>
      </c>
      <c r="D1098">
        <v>5</v>
      </c>
      <c r="E1098" s="19" t="s">
        <v>56</v>
      </c>
      <c r="F1098" s="19" t="s">
        <v>52</v>
      </c>
      <c r="G1098">
        <v>3.1</v>
      </c>
      <c r="H1098">
        <v>7.4</v>
      </c>
      <c r="I1098">
        <v>6</v>
      </c>
      <c r="J1098">
        <v>0</v>
      </c>
      <c r="K1098">
        <v>38</v>
      </c>
      <c r="L1098">
        <v>1</v>
      </c>
      <c r="M1098" s="17" t="s">
        <v>78</v>
      </c>
      <c r="N1098" t="s">
        <v>78</v>
      </c>
      <c r="O1098" s="17">
        <v>42436</v>
      </c>
      <c r="Q1098">
        <f t="shared" si="13"/>
        <v>133.32605062569726</v>
      </c>
    </row>
    <row r="1099" spans="1:22" ht="15.75" customHeight="1">
      <c r="A1099">
        <v>166</v>
      </c>
      <c r="B1099" t="s">
        <v>75</v>
      </c>
      <c r="C1099" t="s">
        <v>47</v>
      </c>
      <c r="D1099">
        <v>5</v>
      </c>
      <c r="E1099" s="19" t="s">
        <v>56</v>
      </c>
      <c r="F1099" s="19" t="s">
        <v>52</v>
      </c>
      <c r="G1099">
        <v>7.2</v>
      </c>
      <c r="H1099">
        <v>12.4</v>
      </c>
      <c r="I1099">
        <v>17</v>
      </c>
      <c r="J1099">
        <v>1</v>
      </c>
      <c r="K1099">
        <v>80</v>
      </c>
      <c r="L1099">
        <v>1</v>
      </c>
      <c r="M1099" s="17" t="s">
        <v>78</v>
      </c>
      <c r="N1099" t="s">
        <v>78</v>
      </c>
      <c r="O1099" s="17">
        <v>42450</v>
      </c>
      <c r="Q1099">
        <f t="shared" si="13"/>
        <v>869.49231554873995</v>
      </c>
    </row>
    <row r="1100" spans="1:22" ht="15.75" customHeight="1">
      <c r="A1100">
        <v>166</v>
      </c>
      <c r="B1100" t="s">
        <v>75</v>
      </c>
      <c r="C1100" t="s">
        <v>47</v>
      </c>
      <c r="D1100">
        <v>5</v>
      </c>
      <c r="E1100" s="19" t="s">
        <v>56</v>
      </c>
      <c r="F1100" s="19" t="s">
        <v>52</v>
      </c>
      <c r="G1100">
        <v>11.8</v>
      </c>
      <c r="H1100">
        <v>10.9</v>
      </c>
      <c r="I1100">
        <v>30</v>
      </c>
      <c r="J1100">
        <v>0</v>
      </c>
      <c r="K1100">
        <v>95</v>
      </c>
      <c r="L1100">
        <v>1</v>
      </c>
      <c r="M1100" s="17" t="s">
        <v>78</v>
      </c>
      <c r="N1100" t="s">
        <v>78</v>
      </c>
      <c r="O1100" s="17">
        <v>42464</v>
      </c>
      <c r="Q1100">
        <f t="shared" si="13"/>
        <v>1101.0952383603599</v>
      </c>
    </row>
    <row r="1101" spans="1:22" ht="15.75" customHeight="1">
      <c r="A1101">
        <v>166</v>
      </c>
      <c r="B1101" t="s">
        <v>75</v>
      </c>
      <c r="C1101" t="s">
        <v>47</v>
      </c>
      <c r="D1101">
        <v>5</v>
      </c>
      <c r="E1101" s="19" t="s">
        <v>56</v>
      </c>
      <c r="F1101" s="19" t="s">
        <v>52</v>
      </c>
      <c r="G1101">
        <v>10</v>
      </c>
      <c r="H1101">
        <v>15.4</v>
      </c>
      <c r="I1101">
        <v>43</v>
      </c>
      <c r="J1101">
        <v>0</v>
      </c>
      <c r="K1101">
        <v>99</v>
      </c>
      <c r="L1101">
        <v>1</v>
      </c>
      <c r="M1101" s="17" t="s">
        <v>78</v>
      </c>
      <c r="N1101" t="s">
        <v>78</v>
      </c>
      <c r="O1101" s="17">
        <v>42480</v>
      </c>
      <c r="Q1101">
        <f t="shared" si="13"/>
        <v>1862.6502843133885</v>
      </c>
    </row>
    <row r="1102" spans="1:22" ht="15.75" customHeight="1">
      <c r="A1102">
        <v>166</v>
      </c>
      <c r="B1102" t="s">
        <v>75</v>
      </c>
      <c r="C1102" t="s">
        <v>47</v>
      </c>
      <c r="D1102">
        <v>5</v>
      </c>
      <c r="E1102" s="19" t="s">
        <v>56</v>
      </c>
      <c r="F1102" s="19" t="s">
        <v>52</v>
      </c>
      <c r="G1102" t="s">
        <v>56</v>
      </c>
      <c r="H1102" t="s">
        <v>56</v>
      </c>
      <c r="I1102" t="s">
        <v>56</v>
      </c>
      <c r="J1102" t="s">
        <v>56</v>
      </c>
      <c r="K1102">
        <v>95</v>
      </c>
      <c r="L1102">
        <v>1</v>
      </c>
      <c r="M1102" s="17" t="s">
        <v>78</v>
      </c>
      <c r="N1102" t="s">
        <v>82</v>
      </c>
      <c r="O1102" s="17">
        <v>42495</v>
      </c>
      <c r="P1102" t="s">
        <v>139</v>
      </c>
      <c r="Q1102" t="e">
        <f t="shared" si="13"/>
        <v>#VALUE!</v>
      </c>
    </row>
    <row r="1103" spans="1:22" ht="15.75" customHeight="1">
      <c r="A1103">
        <v>167</v>
      </c>
      <c r="B1103" t="s">
        <v>75</v>
      </c>
      <c r="C1103" t="s">
        <v>47</v>
      </c>
      <c r="D1103">
        <v>5</v>
      </c>
      <c r="E1103" s="19" t="s">
        <v>56</v>
      </c>
      <c r="F1103" s="19" t="s">
        <v>52</v>
      </c>
      <c r="G1103">
        <v>0.5</v>
      </c>
      <c r="H1103">
        <v>1</v>
      </c>
      <c r="I1103">
        <v>1</v>
      </c>
      <c r="J1103">
        <v>0</v>
      </c>
      <c r="K1103">
        <v>2</v>
      </c>
      <c r="L1103">
        <v>1</v>
      </c>
      <c r="M1103" s="17" t="s">
        <v>82</v>
      </c>
      <c r="N1103" t="s">
        <v>78</v>
      </c>
      <c r="O1103" s="17">
        <v>42394</v>
      </c>
      <c r="Q1103">
        <f t="shared" si="13"/>
        <v>0.39269908169872414</v>
      </c>
      <c r="R1103">
        <f>(Q1109-Q1103)/(O1109-O1103)</f>
        <v>13.703974191356457</v>
      </c>
      <c r="S1103">
        <f>(I1109-I1103)/(O1109-O1103)</f>
        <v>0.30232558139534882</v>
      </c>
      <c r="T1103">
        <f>MAX(K1103:K1110)</f>
        <v>99</v>
      </c>
      <c r="U1103">
        <f>AVERAGE(K1103:K1110)</f>
        <v>54.875</v>
      </c>
      <c r="V1103">
        <f>MAX(I1103:I1110)</f>
        <v>27</v>
      </c>
    </row>
    <row r="1104" spans="1:22" ht="15.75" hidden="1" customHeight="1">
      <c r="A1104">
        <v>167</v>
      </c>
      <c r="B1104" t="s">
        <v>75</v>
      </c>
      <c r="C1104" t="s">
        <v>47</v>
      </c>
      <c r="D1104">
        <v>5</v>
      </c>
      <c r="E1104" s="19" t="s">
        <v>56</v>
      </c>
      <c r="F1104" s="19" t="s">
        <v>52</v>
      </c>
      <c r="G1104">
        <v>2.5</v>
      </c>
      <c r="H1104">
        <v>4</v>
      </c>
      <c r="I1104">
        <v>3</v>
      </c>
      <c r="J1104">
        <v>0</v>
      </c>
      <c r="K1104">
        <v>10</v>
      </c>
      <c r="L1104">
        <v>2</v>
      </c>
      <c r="M1104" s="17" t="s">
        <v>78</v>
      </c>
      <c r="N1104" t="s">
        <v>78</v>
      </c>
      <c r="O1104" s="17">
        <v>42408</v>
      </c>
      <c r="Q1104">
        <f t="shared" si="13"/>
        <v>31.415926535897931</v>
      </c>
    </row>
    <row r="1105" spans="1:22" ht="15.75" customHeight="1">
      <c r="A1105">
        <v>167</v>
      </c>
      <c r="B1105" t="s">
        <v>75</v>
      </c>
      <c r="C1105" t="s">
        <v>47</v>
      </c>
      <c r="D1105">
        <v>5</v>
      </c>
      <c r="E1105" s="19" t="s">
        <v>56</v>
      </c>
      <c r="F1105" s="19" t="s">
        <v>52</v>
      </c>
      <c r="G1105">
        <v>3.5</v>
      </c>
      <c r="H1105">
        <v>4</v>
      </c>
      <c r="I1105">
        <v>5</v>
      </c>
      <c r="J1105">
        <v>0</v>
      </c>
      <c r="K1105">
        <v>20</v>
      </c>
      <c r="L1105">
        <v>1</v>
      </c>
      <c r="M1105" s="17" t="s">
        <v>78</v>
      </c>
      <c r="N1105" t="s">
        <v>78</v>
      </c>
      <c r="O1105" s="17">
        <v>42422</v>
      </c>
      <c r="Q1105">
        <f t="shared" si="13"/>
        <v>43.982297150257104</v>
      </c>
    </row>
    <row r="1106" spans="1:22" ht="15.75" customHeight="1">
      <c r="A1106">
        <v>167</v>
      </c>
      <c r="B1106" t="s">
        <v>75</v>
      </c>
      <c r="C1106" t="s">
        <v>47</v>
      </c>
      <c r="D1106">
        <v>5</v>
      </c>
      <c r="E1106" s="19" t="s">
        <v>56</v>
      </c>
      <c r="F1106" s="19" t="s">
        <v>52</v>
      </c>
      <c r="G1106">
        <v>4.5</v>
      </c>
      <c r="H1106">
        <v>7</v>
      </c>
      <c r="I1106">
        <v>7</v>
      </c>
      <c r="J1106">
        <v>0</v>
      </c>
      <c r="K1106">
        <v>38</v>
      </c>
      <c r="L1106">
        <v>1</v>
      </c>
      <c r="M1106" s="17" t="s">
        <v>78</v>
      </c>
      <c r="N1106" t="s">
        <v>78</v>
      </c>
      <c r="O1106" s="17">
        <v>42436</v>
      </c>
      <c r="Q1106">
        <f t="shared" si="13"/>
        <v>173.18029502913734</v>
      </c>
    </row>
    <row r="1107" spans="1:22" ht="15.75" customHeight="1">
      <c r="A1107">
        <v>167</v>
      </c>
      <c r="B1107" t="s">
        <v>75</v>
      </c>
      <c r="C1107" t="s">
        <v>47</v>
      </c>
      <c r="D1107">
        <v>5</v>
      </c>
      <c r="E1107" s="19" t="s">
        <v>56</v>
      </c>
      <c r="F1107" s="19" t="s">
        <v>52</v>
      </c>
      <c r="G1107">
        <v>9.9</v>
      </c>
      <c r="H1107">
        <v>8.5</v>
      </c>
      <c r="I1107">
        <v>19</v>
      </c>
      <c r="J1107">
        <v>0</v>
      </c>
      <c r="K1107">
        <v>80</v>
      </c>
      <c r="L1107">
        <v>1</v>
      </c>
      <c r="M1107" s="17" t="s">
        <v>78</v>
      </c>
      <c r="N1107" t="s">
        <v>78</v>
      </c>
      <c r="O1107" s="17">
        <v>42450</v>
      </c>
      <c r="Q1107">
        <f t="shared" si="13"/>
        <v>561.77567132410979</v>
      </c>
    </row>
    <row r="1108" spans="1:22" ht="15.75" customHeight="1">
      <c r="A1108">
        <v>167</v>
      </c>
      <c r="B1108" t="s">
        <v>75</v>
      </c>
      <c r="C1108" t="s">
        <v>47</v>
      </c>
      <c r="D1108">
        <v>5</v>
      </c>
      <c r="E1108" s="19" t="s">
        <v>56</v>
      </c>
      <c r="F1108" s="19" t="s">
        <v>52</v>
      </c>
      <c r="G1108">
        <v>9.4</v>
      </c>
      <c r="H1108">
        <v>7.1</v>
      </c>
      <c r="I1108">
        <v>21</v>
      </c>
      <c r="J1108">
        <v>0</v>
      </c>
      <c r="K1108">
        <v>95</v>
      </c>
      <c r="L1108">
        <v>1</v>
      </c>
      <c r="M1108" s="17" t="s">
        <v>78</v>
      </c>
      <c r="N1108" t="s">
        <v>78</v>
      </c>
      <c r="O1108" s="17">
        <v>42464</v>
      </c>
      <c r="Q1108">
        <f t="shared" si="13"/>
        <v>372.16406131853444</v>
      </c>
    </row>
    <row r="1109" spans="1:22" ht="15.75" customHeight="1">
      <c r="A1109">
        <v>167</v>
      </c>
      <c r="B1109" t="s">
        <v>75</v>
      </c>
      <c r="C1109" t="s">
        <v>47</v>
      </c>
      <c r="D1109">
        <v>5</v>
      </c>
      <c r="E1109" s="19" t="s">
        <v>56</v>
      </c>
      <c r="F1109" s="19" t="s">
        <v>52</v>
      </c>
      <c r="G1109">
        <v>10.6</v>
      </c>
      <c r="H1109">
        <v>11.9</v>
      </c>
      <c r="I1109">
        <v>27</v>
      </c>
      <c r="J1109">
        <v>0</v>
      </c>
      <c r="K1109">
        <v>99</v>
      </c>
      <c r="L1109">
        <v>1</v>
      </c>
      <c r="M1109" s="17" t="s">
        <v>78</v>
      </c>
      <c r="N1109" t="s">
        <v>78</v>
      </c>
      <c r="O1109" s="17">
        <v>42480</v>
      </c>
      <c r="Q1109">
        <f t="shared" si="13"/>
        <v>1178.934479538354</v>
      </c>
    </row>
    <row r="1110" spans="1:22" ht="15.75" customHeight="1">
      <c r="A1110">
        <v>167</v>
      </c>
      <c r="B1110" t="s">
        <v>75</v>
      </c>
      <c r="C1110" t="s">
        <v>47</v>
      </c>
      <c r="D1110">
        <v>5</v>
      </c>
      <c r="E1110" s="19" t="s">
        <v>56</v>
      </c>
      <c r="F1110" s="19" t="s">
        <v>52</v>
      </c>
      <c r="G1110" t="s">
        <v>56</v>
      </c>
      <c r="H1110" t="s">
        <v>56</v>
      </c>
      <c r="I1110" t="s">
        <v>56</v>
      </c>
      <c r="J1110" t="s">
        <v>56</v>
      </c>
      <c r="K1110">
        <v>95</v>
      </c>
      <c r="L1110">
        <v>1</v>
      </c>
      <c r="M1110" s="17" t="s">
        <v>78</v>
      </c>
      <c r="N1110" t="s">
        <v>82</v>
      </c>
      <c r="O1110" s="17">
        <v>42495</v>
      </c>
      <c r="P1110" t="s">
        <v>139</v>
      </c>
      <c r="Q1110" t="e">
        <f t="shared" si="13"/>
        <v>#VALUE!</v>
      </c>
    </row>
    <row r="1111" spans="1:22" ht="15.75" customHeight="1">
      <c r="A1111">
        <v>168</v>
      </c>
      <c r="B1111" t="s">
        <v>75</v>
      </c>
      <c r="C1111" t="s">
        <v>47</v>
      </c>
      <c r="D1111">
        <v>5</v>
      </c>
      <c r="E1111" s="19" t="s">
        <v>56</v>
      </c>
      <c r="F1111" s="19" t="s">
        <v>52</v>
      </c>
      <c r="G1111">
        <v>0.5</v>
      </c>
      <c r="H1111">
        <v>1</v>
      </c>
      <c r="I1111">
        <v>0</v>
      </c>
      <c r="J1111">
        <v>0</v>
      </c>
      <c r="K1111">
        <v>2</v>
      </c>
      <c r="L1111">
        <v>1</v>
      </c>
      <c r="M1111" s="17" t="s">
        <v>82</v>
      </c>
      <c r="N1111" t="s">
        <v>78</v>
      </c>
      <c r="O1111" s="17">
        <v>42394</v>
      </c>
      <c r="Q1111">
        <f t="shared" si="13"/>
        <v>0.39269908169872414</v>
      </c>
      <c r="R1111">
        <f>(Q1114-Q1111)/(O1114-O1111)</f>
        <v>6.5449846949787352E-2</v>
      </c>
      <c r="S1111">
        <f>(I1114-I1111)/(O1114-O1111)</f>
        <v>4.7619047619047616E-2</v>
      </c>
      <c r="T1111">
        <f>MAX(K1111:K1114)</f>
        <v>38</v>
      </c>
      <c r="U1111">
        <f>AVERAGE(K1111:K1114)</f>
        <v>17.5</v>
      </c>
      <c r="V1111">
        <f>MAX(I1111:I1114)</f>
        <v>2</v>
      </c>
    </row>
    <row r="1112" spans="1:22" ht="15.75" hidden="1" customHeight="1">
      <c r="A1112">
        <v>168</v>
      </c>
      <c r="B1112" t="s">
        <v>75</v>
      </c>
      <c r="C1112" t="s">
        <v>47</v>
      </c>
      <c r="D1112">
        <v>5</v>
      </c>
      <c r="E1112" s="19" t="s">
        <v>56</v>
      </c>
      <c r="F1112" s="19" t="s">
        <v>52</v>
      </c>
      <c r="G1112">
        <v>1.25</v>
      </c>
      <c r="H1112">
        <v>1</v>
      </c>
      <c r="I1112">
        <v>2</v>
      </c>
      <c r="J1112">
        <v>0</v>
      </c>
      <c r="K1112">
        <v>10</v>
      </c>
      <c r="L1112">
        <v>2</v>
      </c>
      <c r="M1112" s="17" t="s">
        <v>78</v>
      </c>
      <c r="N1112" t="s">
        <v>78</v>
      </c>
      <c r="O1112" s="17">
        <v>42408</v>
      </c>
      <c r="Q1112">
        <f t="shared" si="13"/>
        <v>0.98174770424681035</v>
      </c>
    </row>
    <row r="1113" spans="1:22" ht="15.75" customHeight="1">
      <c r="A1113">
        <v>168</v>
      </c>
      <c r="B1113" t="s">
        <v>75</v>
      </c>
      <c r="C1113" t="s">
        <v>47</v>
      </c>
      <c r="D1113">
        <v>5</v>
      </c>
      <c r="E1113" s="19" t="s">
        <v>56</v>
      </c>
      <c r="F1113" s="19" t="s">
        <v>52</v>
      </c>
      <c r="G1113">
        <v>1.5</v>
      </c>
      <c r="H1113">
        <v>2</v>
      </c>
      <c r="I1113">
        <v>2</v>
      </c>
      <c r="J1113">
        <v>0</v>
      </c>
      <c r="K1113">
        <v>20</v>
      </c>
      <c r="L1113">
        <v>1</v>
      </c>
      <c r="M1113" s="17" t="s">
        <v>78</v>
      </c>
      <c r="N1113" t="s">
        <v>78</v>
      </c>
      <c r="O1113" s="17">
        <v>42422</v>
      </c>
      <c r="Q1113">
        <f t="shared" si="13"/>
        <v>4.7123889803846897</v>
      </c>
    </row>
    <row r="1114" spans="1:22" ht="15.75" customHeight="1">
      <c r="A1114">
        <v>168</v>
      </c>
      <c r="B1114" t="s">
        <v>75</v>
      </c>
      <c r="C1114" t="s">
        <v>47</v>
      </c>
      <c r="D1114">
        <v>5</v>
      </c>
      <c r="E1114" s="19" t="s">
        <v>56</v>
      </c>
      <c r="F1114" s="19" t="s">
        <v>52</v>
      </c>
      <c r="G1114">
        <v>1</v>
      </c>
      <c r="H1114">
        <v>2</v>
      </c>
      <c r="I1114">
        <v>2</v>
      </c>
      <c r="J1114">
        <v>0</v>
      </c>
      <c r="K1114">
        <v>38</v>
      </c>
      <c r="L1114">
        <v>1</v>
      </c>
      <c r="M1114" s="17" t="s">
        <v>78</v>
      </c>
      <c r="N1114" t="s">
        <v>78</v>
      </c>
      <c r="O1114" s="17">
        <v>42436</v>
      </c>
      <c r="Q1114">
        <f t="shared" ref="Q1114:Q1177" si="14">G1114*((H1114/2)^2)*PI()</f>
        <v>3.1415926535897931</v>
      </c>
    </row>
    <row r="1115" spans="1:22" ht="15.75" customHeight="1">
      <c r="A1115">
        <v>168</v>
      </c>
      <c r="B1115" t="s">
        <v>75</v>
      </c>
      <c r="C1115" t="s">
        <v>47</v>
      </c>
      <c r="D1115">
        <v>5</v>
      </c>
      <c r="E1115" s="19" t="s">
        <v>56</v>
      </c>
      <c r="F1115" s="19" t="s">
        <v>52</v>
      </c>
      <c r="G1115" t="s">
        <v>56</v>
      </c>
      <c r="H1115" t="s">
        <v>56</v>
      </c>
      <c r="I1115" t="s">
        <v>56</v>
      </c>
      <c r="J1115" t="s">
        <v>56</v>
      </c>
      <c r="K1115">
        <v>80</v>
      </c>
      <c r="L1115">
        <v>1</v>
      </c>
      <c r="M1115" s="17" t="s">
        <v>78</v>
      </c>
      <c r="N1115" t="s">
        <v>82</v>
      </c>
      <c r="O1115" s="17">
        <v>42450</v>
      </c>
      <c r="P1115" t="s">
        <v>121</v>
      </c>
      <c r="Q1115" t="e">
        <f t="shared" si="14"/>
        <v>#VALUE!</v>
      </c>
    </row>
    <row r="1116" spans="1:22" ht="15.75" customHeight="1">
      <c r="A1116">
        <v>169</v>
      </c>
      <c r="B1116" t="s">
        <v>75</v>
      </c>
      <c r="C1116" t="s">
        <v>47</v>
      </c>
      <c r="D1116">
        <v>5</v>
      </c>
      <c r="E1116" s="19" t="s">
        <v>56</v>
      </c>
      <c r="F1116" s="19" t="s">
        <v>52</v>
      </c>
      <c r="G1116">
        <v>0.5</v>
      </c>
      <c r="H1116">
        <v>1</v>
      </c>
      <c r="I1116">
        <v>1</v>
      </c>
      <c r="J1116">
        <v>0</v>
      </c>
      <c r="K1116">
        <v>2</v>
      </c>
      <c r="L1116">
        <v>1</v>
      </c>
      <c r="M1116" s="17" t="s">
        <v>82</v>
      </c>
      <c r="N1116" t="s">
        <v>78</v>
      </c>
      <c r="O1116" s="17">
        <v>42394</v>
      </c>
      <c r="Q1116">
        <f t="shared" si="14"/>
        <v>0.39269908169872414</v>
      </c>
      <c r="R1116">
        <f>(Q1121-Q1116)/(O1121-O1116)</f>
        <v>9.7613771736539998E-2</v>
      </c>
      <c r="S1116">
        <f>(I1121-I1116)/(O1121-O1116)</f>
        <v>4.2857142857142858E-2</v>
      </c>
      <c r="T1116">
        <f>MAX(K1116:K1122)</f>
        <v>99</v>
      </c>
      <c r="U1116">
        <f>AVERAGE(K1116:K1122)</f>
        <v>49.142857142857146</v>
      </c>
      <c r="V1116">
        <f>MAX(I1116:I1122)</f>
        <v>5</v>
      </c>
    </row>
    <row r="1117" spans="1:22" ht="15.75" hidden="1" customHeight="1">
      <c r="A1117">
        <v>169</v>
      </c>
      <c r="B1117" t="s">
        <v>75</v>
      </c>
      <c r="C1117" t="s">
        <v>47</v>
      </c>
      <c r="D1117">
        <v>5</v>
      </c>
      <c r="E1117" s="19" t="s">
        <v>56</v>
      </c>
      <c r="F1117" s="19" t="s">
        <v>52</v>
      </c>
      <c r="G1117">
        <v>1.5</v>
      </c>
      <c r="H1117">
        <v>2.25</v>
      </c>
      <c r="I1117">
        <v>2</v>
      </c>
      <c r="J1117">
        <v>0</v>
      </c>
      <c r="K1117">
        <v>10</v>
      </c>
      <c r="L1117">
        <v>2</v>
      </c>
      <c r="M1117" s="17" t="s">
        <v>78</v>
      </c>
      <c r="N1117" t="s">
        <v>78</v>
      </c>
      <c r="O1117" s="17">
        <v>42408</v>
      </c>
      <c r="Q1117">
        <f t="shared" si="14"/>
        <v>5.9641173032993731</v>
      </c>
    </row>
    <row r="1118" spans="1:22" ht="15.75" customHeight="1">
      <c r="A1118">
        <v>169</v>
      </c>
      <c r="B1118" t="s">
        <v>75</v>
      </c>
      <c r="C1118" t="s">
        <v>47</v>
      </c>
      <c r="D1118">
        <v>5</v>
      </c>
      <c r="E1118" s="19" t="s">
        <v>56</v>
      </c>
      <c r="F1118" s="19" t="s">
        <v>52</v>
      </c>
      <c r="G1118">
        <v>2</v>
      </c>
      <c r="H1118">
        <v>1</v>
      </c>
      <c r="I1118">
        <v>3</v>
      </c>
      <c r="J1118">
        <v>0</v>
      </c>
      <c r="K1118">
        <v>20</v>
      </c>
      <c r="L1118">
        <v>1</v>
      </c>
      <c r="M1118" s="17" t="s">
        <v>78</v>
      </c>
      <c r="N1118" t="s">
        <v>78</v>
      </c>
      <c r="O1118" s="17">
        <v>42422</v>
      </c>
      <c r="Q1118">
        <f t="shared" si="14"/>
        <v>1.5707963267948966</v>
      </c>
    </row>
    <row r="1119" spans="1:22" ht="15.75" customHeight="1">
      <c r="A1119">
        <v>169</v>
      </c>
      <c r="B1119" t="s">
        <v>75</v>
      </c>
      <c r="C1119" t="s">
        <v>47</v>
      </c>
      <c r="D1119">
        <v>5</v>
      </c>
      <c r="E1119" s="19" t="s">
        <v>56</v>
      </c>
      <c r="F1119" s="19" t="s">
        <v>52</v>
      </c>
      <c r="G1119">
        <v>1.3</v>
      </c>
      <c r="H1119">
        <v>2.5</v>
      </c>
      <c r="I1119">
        <v>4</v>
      </c>
      <c r="J1119">
        <v>0</v>
      </c>
      <c r="K1119">
        <v>38</v>
      </c>
      <c r="L1119">
        <v>1</v>
      </c>
      <c r="M1119" s="17" t="s">
        <v>78</v>
      </c>
      <c r="N1119" t="s">
        <v>78</v>
      </c>
      <c r="O1119" s="17">
        <v>42436</v>
      </c>
      <c r="Q1119">
        <f t="shared" si="14"/>
        <v>6.3813600776042669</v>
      </c>
    </row>
    <row r="1120" spans="1:22" ht="15.75" customHeight="1">
      <c r="A1120">
        <v>169</v>
      </c>
      <c r="B1120" t="s">
        <v>75</v>
      </c>
      <c r="C1120" t="s">
        <v>47</v>
      </c>
      <c r="D1120">
        <v>5</v>
      </c>
      <c r="E1120" s="19" t="s">
        <v>56</v>
      </c>
      <c r="F1120" s="19" t="s">
        <v>52</v>
      </c>
      <c r="G1120">
        <v>4</v>
      </c>
      <c r="H1120">
        <v>2.5</v>
      </c>
      <c r="I1120">
        <v>5</v>
      </c>
      <c r="J1120">
        <v>1</v>
      </c>
      <c r="K1120">
        <v>80</v>
      </c>
      <c r="L1120">
        <v>1</v>
      </c>
      <c r="M1120" s="17" t="s">
        <v>78</v>
      </c>
      <c r="N1120" t="s">
        <v>78</v>
      </c>
      <c r="O1120" s="17">
        <v>42450</v>
      </c>
      <c r="Q1120">
        <f t="shared" si="14"/>
        <v>19.634954084936208</v>
      </c>
    </row>
    <row r="1121" spans="1:22" ht="15.75" customHeight="1">
      <c r="A1121">
        <v>169</v>
      </c>
      <c r="B1121" t="s">
        <v>75</v>
      </c>
      <c r="C1121" t="s">
        <v>47</v>
      </c>
      <c r="D1121">
        <v>5</v>
      </c>
      <c r="E1121" s="19" t="s">
        <v>56</v>
      </c>
      <c r="F1121" s="19" t="s">
        <v>52</v>
      </c>
      <c r="G1121">
        <v>2.2999999999999998</v>
      </c>
      <c r="H1121">
        <v>2</v>
      </c>
      <c r="I1121">
        <v>4</v>
      </c>
      <c r="J1121">
        <v>0</v>
      </c>
      <c r="K1121">
        <v>95</v>
      </c>
      <c r="L1121">
        <v>1</v>
      </c>
      <c r="M1121" s="17" t="s">
        <v>78</v>
      </c>
      <c r="N1121" t="s">
        <v>78</v>
      </c>
      <c r="O1121" s="17">
        <v>42464</v>
      </c>
      <c r="Q1121">
        <f t="shared" si="14"/>
        <v>7.2256631032565233</v>
      </c>
    </row>
    <row r="1122" spans="1:22" ht="15.75" customHeight="1">
      <c r="A1122">
        <v>169</v>
      </c>
      <c r="B1122" t="s">
        <v>75</v>
      </c>
      <c r="C1122" t="s">
        <v>47</v>
      </c>
      <c r="D1122">
        <v>5</v>
      </c>
      <c r="E1122" s="19" t="s">
        <v>56</v>
      </c>
      <c r="F1122" s="19" t="s">
        <v>52</v>
      </c>
      <c r="G1122" t="s">
        <v>56</v>
      </c>
      <c r="H1122" t="s">
        <v>56</v>
      </c>
      <c r="I1122" t="s">
        <v>56</v>
      </c>
      <c r="J1122" t="s">
        <v>56</v>
      </c>
      <c r="K1122">
        <v>99</v>
      </c>
      <c r="L1122">
        <v>1</v>
      </c>
      <c r="M1122" s="17" t="s">
        <v>78</v>
      </c>
      <c r="N1122" t="s">
        <v>82</v>
      </c>
      <c r="O1122" s="17">
        <v>42480</v>
      </c>
      <c r="P1122" t="s">
        <v>121</v>
      </c>
      <c r="Q1122" t="e">
        <f t="shared" si="14"/>
        <v>#VALUE!</v>
      </c>
    </row>
    <row r="1123" spans="1:22">
      <c r="A1123">
        <v>170</v>
      </c>
      <c r="B1123" t="s">
        <v>75</v>
      </c>
      <c r="C1123" t="s">
        <v>34</v>
      </c>
      <c r="D1123">
        <v>6</v>
      </c>
      <c r="E1123" s="19" t="s">
        <v>56</v>
      </c>
      <c r="F1123" s="19" t="s">
        <v>52</v>
      </c>
      <c r="G1123">
        <v>0.5</v>
      </c>
      <c r="H1123">
        <v>1</v>
      </c>
      <c r="I1123">
        <v>0</v>
      </c>
      <c r="J1123">
        <v>0</v>
      </c>
      <c r="K1123">
        <v>8</v>
      </c>
      <c r="L1123">
        <v>1</v>
      </c>
      <c r="M1123" s="17" t="s">
        <v>82</v>
      </c>
      <c r="N1123" t="s">
        <v>78</v>
      </c>
      <c r="O1123" s="17">
        <v>42394</v>
      </c>
      <c r="Q1123">
        <f t="shared" si="14"/>
        <v>0.39269908169872414</v>
      </c>
      <c r="R1123">
        <f>(Q1124-Q1123)/(O1124-O1123)</f>
        <v>0.16128712284054741</v>
      </c>
      <c r="S1123">
        <f>(I1124-I1123)/(O1124-O1123)</f>
        <v>0.14285714285714285</v>
      </c>
      <c r="T1123">
        <f>MAX(K1123:K1125)</f>
        <v>25</v>
      </c>
      <c r="U1123">
        <f>AVERAGE(K1123:K1125)</f>
        <v>18.333333333333332</v>
      </c>
      <c r="V1123">
        <f>MAX(I1123:I1125)</f>
        <v>2</v>
      </c>
    </row>
    <row r="1124" spans="1:22" hidden="1">
      <c r="A1124">
        <v>170</v>
      </c>
      <c r="B1124" t="s">
        <v>75</v>
      </c>
      <c r="C1124" t="s">
        <v>34</v>
      </c>
      <c r="D1124">
        <v>6</v>
      </c>
      <c r="E1124" s="19" t="s">
        <v>56</v>
      </c>
      <c r="F1124" s="19" t="s">
        <v>52</v>
      </c>
      <c r="G1124">
        <v>1.5</v>
      </c>
      <c r="H1124">
        <v>1.5</v>
      </c>
      <c r="I1124">
        <v>2</v>
      </c>
      <c r="J1124">
        <v>0</v>
      </c>
      <c r="K1124">
        <v>25</v>
      </c>
      <c r="L1124">
        <v>2</v>
      </c>
      <c r="M1124" s="17" t="s">
        <v>78</v>
      </c>
      <c r="N1124" t="s">
        <v>78</v>
      </c>
      <c r="O1124" s="17">
        <v>42408</v>
      </c>
      <c r="Q1124">
        <f t="shared" si="14"/>
        <v>2.6507188014663878</v>
      </c>
    </row>
    <row r="1125" spans="1:22">
      <c r="A1125">
        <v>170</v>
      </c>
      <c r="B1125" t="s">
        <v>75</v>
      </c>
      <c r="C1125" t="s">
        <v>34</v>
      </c>
      <c r="D1125">
        <v>6</v>
      </c>
      <c r="E1125" s="19" t="s">
        <v>56</v>
      </c>
      <c r="F1125" s="19" t="s">
        <v>52</v>
      </c>
      <c r="G1125" t="s">
        <v>56</v>
      </c>
      <c r="H1125" t="s">
        <v>56</v>
      </c>
      <c r="I1125" t="s">
        <v>56</v>
      </c>
      <c r="J1125" t="s">
        <v>56</v>
      </c>
      <c r="K1125">
        <v>22</v>
      </c>
      <c r="L1125">
        <v>1</v>
      </c>
      <c r="M1125" s="17" t="s">
        <v>78</v>
      </c>
      <c r="N1125" t="s">
        <v>82</v>
      </c>
      <c r="O1125" s="17">
        <v>42422</v>
      </c>
      <c r="P1125" t="s">
        <v>115</v>
      </c>
      <c r="Q1125" t="e">
        <f t="shared" si="14"/>
        <v>#VALUE!</v>
      </c>
    </row>
    <row r="1126" spans="1:22">
      <c r="A1126">
        <v>171</v>
      </c>
      <c r="B1126" t="s">
        <v>75</v>
      </c>
      <c r="C1126" t="s">
        <v>34</v>
      </c>
      <c r="D1126">
        <v>6</v>
      </c>
      <c r="E1126" s="19" t="s">
        <v>56</v>
      </c>
      <c r="F1126" s="19" t="s">
        <v>52</v>
      </c>
      <c r="G1126">
        <v>0.5</v>
      </c>
      <c r="H1126">
        <v>0.5</v>
      </c>
      <c r="I1126">
        <v>0</v>
      </c>
      <c r="J1126">
        <v>0</v>
      </c>
      <c r="K1126">
        <v>8</v>
      </c>
      <c r="L1126">
        <v>1</v>
      </c>
      <c r="M1126" s="17" t="s">
        <v>82</v>
      </c>
      <c r="N1126" t="s">
        <v>78</v>
      </c>
      <c r="O1126" s="17">
        <v>42394</v>
      </c>
      <c r="Q1126">
        <f t="shared" si="14"/>
        <v>9.8174770424681035E-2</v>
      </c>
      <c r="R1126">
        <f>(Q1127-Q1126)/(O1127-O1126)</f>
        <v>0</v>
      </c>
      <c r="S1126">
        <f>(I1127-I1126)/(O1127-O1126)</f>
        <v>0</v>
      </c>
      <c r="T1126">
        <f>MAX(K1126:K1128)</f>
        <v>25</v>
      </c>
      <c r="U1126">
        <f>AVERAGE(K1126:K1128)</f>
        <v>18.333333333333332</v>
      </c>
      <c r="V1126">
        <f>MAX(I1126:I1128)</f>
        <v>0</v>
      </c>
    </row>
    <row r="1127" spans="1:22" hidden="1">
      <c r="A1127">
        <v>171</v>
      </c>
      <c r="B1127" t="s">
        <v>75</v>
      </c>
      <c r="C1127" t="s">
        <v>34</v>
      </c>
      <c r="D1127">
        <v>6</v>
      </c>
      <c r="E1127" s="19" t="s">
        <v>56</v>
      </c>
      <c r="F1127" s="19" t="s">
        <v>52</v>
      </c>
      <c r="G1127">
        <v>0.5</v>
      </c>
      <c r="H1127">
        <v>0.5</v>
      </c>
      <c r="I1127">
        <v>0</v>
      </c>
      <c r="J1127">
        <v>0</v>
      </c>
      <c r="K1127">
        <v>25</v>
      </c>
      <c r="L1127">
        <v>2</v>
      </c>
      <c r="M1127" s="17" t="s">
        <v>78</v>
      </c>
      <c r="N1127" t="s">
        <v>78</v>
      </c>
      <c r="O1127" s="17">
        <v>42408</v>
      </c>
      <c r="Q1127">
        <f t="shared" si="14"/>
        <v>9.8174770424681035E-2</v>
      </c>
    </row>
    <row r="1128" spans="1:22">
      <c r="A1128">
        <v>171</v>
      </c>
      <c r="B1128" t="s">
        <v>75</v>
      </c>
      <c r="C1128" t="s">
        <v>34</v>
      </c>
      <c r="D1128">
        <v>6</v>
      </c>
      <c r="E1128" s="19" t="s">
        <v>56</v>
      </c>
      <c r="F1128" s="19" t="s">
        <v>52</v>
      </c>
      <c r="G1128" t="s">
        <v>56</v>
      </c>
      <c r="H1128" t="s">
        <v>56</v>
      </c>
      <c r="I1128" t="s">
        <v>56</v>
      </c>
      <c r="J1128" t="s">
        <v>56</v>
      </c>
      <c r="K1128">
        <v>22</v>
      </c>
      <c r="L1128">
        <v>1</v>
      </c>
      <c r="M1128" s="17" t="s">
        <v>78</v>
      </c>
      <c r="N1128" t="s">
        <v>82</v>
      </c>
      <c r="O1128" s="17">
        <v>42422</v>
      </c>
      <c r="P1128" t="s">
        <v>115</v>
      </c>
      <c r="Q1128" t="e">
        <f t="shared" si="14"/>
        <v>#VALUE!</v>
      </c>
    </row>
    <row r="1129" spans="1:22">
      <c r="A1129">
        <v>172</v>
      </c>
      <c r="B1129" t="s">
        <v>75</v>
      </c>
      <c r="C1129" t="s">
        <v>34</v>
      </c>
      <c r="D1129">
        <v>4</v>
      </c>
      <c r="E1129" s="19" t="s">
        <v>56</v>
      </c>
      <c r="F1129" s="19" t="s">
        <v>52</v>
      </c>
      <c r="G1129">
        <v>0.5</v>
      </c>
      <c r="H1129">
        <v>0.5</v>
      </c>
      <c r="I1129">
        <v>0</v>
      </c>
      <c r="J1129">
        <v>4</v>
      </c>
      <c r="K1129">
        <v>12</v>
      </c>
      <c r="L1129">
        <v>1</v>
      </c>
      <c r="M1129" s="17" t="s">
        <v>82</v>
      </c>
      <c r="N1129" t="s">
        <v>78</v>
      </c>
      <c r="O1129" s="17">
        <v>42394</v>
      </c>
      <c r="Q1129">
        <f t="shared" si="14"/>
        <v>9.8174770424681035E-2</v>
      </c>
      <c r="R1129">
        <v>0</v>
      </c>
      <c r="S1129">
        <v>0</v>
      </c>
      <c r="T1129">
        <f>MAX(K1129:K1130)</f>
        <v>12</v>
      </c>
      <c r="U1129">
        <f>AVERAGE(K1129:K1130)</f>
        <v>12</v>
      </c>
      <c r="V1129">
        <f>MAX(I1129:I1130)</f>
        <v>0</v>
      </c>
    </row>
    <row r="1130" spans="1:22" hidden="1">
      <c r="A1130">
        <v>172</v>
      </c>
      <c r="B1130" t="s">
        <v>75</v>
      </c>
      <c r="C1130" t="s">
        <v>34</v>
      </c>
      <c r="D1130">
        <v>4</v>
      </c>
      <c r="E1130" s="19" t="s">
        <v>56</v>
      </c>
      <c r="F1130" s="19" t="s">
        <v>52</v>
      </c>
      <c r="G1130" t="s">
        <v>56</v>
      </c>
      <c r="H1130" t="s">
        <v>56</v>
      </c>
      <c r="I1130" t="s">
        <v>56</v>
      </c>
      <c r="J1130" t="s">
        <v>56</v>
      </c>
      <c r="K1130">
        <v>12</v>
      </c>
      <c r="L1130">
        <v>2</v>
      </c>
      <c r="M1130" s="17" t="s">
        <v>78</v>
      </c>
      <c r="N1130" t="s">
        <v>82</v>
      </c>
      <c r="O1130" s="17">
        <v>42408</v>
      </c>
      <c r="P1130" t="s">
        <v>116</v>
      </c>
      <c r="Q1130" t="e">
        <f t="shared" si="14"/>
        <v>#VALUE!</v>
      </c>
    </row>
    <row r="1131" spans="1:22" ht="15" customHeight="1">
      <c r="A1131">
        <v>173</v>
      </c>
      <c r="B1131" t="s">
        <v>75</v>
      </c>
      <c r="C1131" t="s">
        <v>47</v>
      </c>
      <c r="D1131">
        <v>4</v>
      </c>
      <c r="E1131" s="19" t="s">
        <v>56</v>
      </c>
      <c r="F1131" s="19" t="s">
        <v>52</v>
      </c>
      <c r="G1131">
        <v>2</v>
      </c>
      <c r="H1131">
        <v>2</v>
      </c>
      <c r="I1131">
        <v>2</v>
      </c>
      <c r="J1131">
        <v>0</v>
      </c>
      <c r="K1131">
        <v>12</v>
      </c>
      <c r="L1131">
        <v>1</v>
      </c>
      <c r="M1131" s="17" t="s">
        <v>82</v>
      </c>
      <c r="N1131" t="s">
        <v>78</v>
      </c>
      <c r="O1131" s="17">
        <v>42394</v>
      </c>
      <c r="Q1131">
        <f t="shared" si="14"/>
        <v>6.2831853071795862</v>
      </c>
      <c r="R1131">
        <f>(Q1135-Q1131)/(O1135-O1131)</f>
        <v>3.9690657185978181E-2</v>
      </c>
      <c r="S1131">
        <f>(I1135-I1131)/(O1135-O1131)</f>
        <v>1.7857142857142856E-2</v>
      </c>
      <c r="T1131">
        <f>MAX(K1131:K1136)</f>
        <v>77</v>
      </c>
      <c r="U1131">
        <f>AVERAGE(K1131:K1136)</f>
        <v>37.333333333333336</v>
      </c>
      <c r="V1131">
        <f>MAX(I1131:I1136)</f>
        <v>4</v>
      </c>
    </row>
    <row r="1132" spans="1:22" ht="15" hidden="1" customHeight="1">
      <c r="A1132">
        <v>173</v>
      </c>
      <c r="B1132" t="s">
        <v>75</v>
      </c>
      <c r="C1132" t="s">
        <v>47</v>
      </c>
      <c r="D1132">
        <v>4</v>
      </c>
      <c r="E1132" s="19" t="s">
        <v>56</v>
      </c>
      <c r="F1132" s="19" t="s">
        <v>52</v>
      </c>
      <c r="G1132">
        <v>2</v>
      </c>
      <c r="H1132">
        <v>2.75</v>
      </c>
      <c r="I1132">
        <v>4</v>
      </c>
      <c r="J1132">
        <v>0</v>
      </c>
      <c r="K1132">
        <v>30</v>
      </c>
      <c r="L1132">
        <v>2</v>
      </c>
      <c r="M1132" s="17" t="s">
        <v>78</v>
      </c>
      <c r="N1132" t="s">
        <v>78</v>
      </c>
      <c r="O1132" s="17">
        <v>42408</v>
      </c>
      <c r="Q1132">
        <f t="shared" si="14"/>
        <v>11.879147221386406</v>
      </c>
    </row>
    <row r="1133" spans="1:22" ht="15" customHeight="1">
      <c r="A1133">
        <v>173</v>
      </c>
      <c r="B1133" t="s">
        <v>75</v>
      </c>
      <c r="C1133" t="s">
        <v>47</v>
      </c>
      <c r="D1133">
        <v>4</v>
      </c>
      <c r="E1133" s="19" t="s">
        <v>56</v>
      </c>
      <c r="F1133" s="19" t="s">
        <v>52</v>
      </c>
      <c r="G1133">
        <v>2</v>
      </c>
      <c r="H1133">
        <v>1</v>
      </c>
      <c r="I1133">
        <v>4</v>
      </c>
      <c r="J1133">
        <v>1</v>
      </c>
      <c r="K1133">
        <v>20</v>
      </c>
      <c r="L1133">
        <v>1</v>
      </c>
      <c r="M1133" s="17" t="s">
        <v>78</v>
      </c>
      <c r="N1133" t="s">
        <v>78</v>
      </c>
      <c r="O1133" s="17">
        <v>42422</v>
      </c>
      <c r="Q1133">
        <f t="shared" si="14"/>
        <v>1.5707963267948966</v>
      </c>
    </row>
    <row r="1134" spans="1:22" ht="15" customHeight="1">
      <c r="A1134">
        <v>173</v>
      </c>
      <c r="B1134" t="s">
        <v>75</v>
      </c>
      <c r="C1134" t="s">
        <v>47</v>
      </c>
      <c r="D1134">
        <v>4</v>
      </c>
      <c r="E1134" s="19" t="s">
        <v>56</v>
      </c>
      <c r="F1134" s="19" t="s">
        <v>52</v>
      </c>
      <c r="G1134">
        <v>1.6</v>
      </c>
      <c r="H1134">
        <v>2.5</v>
      </c>
      <c r="I1134">
        <v>3</v>
      </c>
      <c r="J1134">
        <v>0</v>
      </c>
      <c r="K1134">
        <v>20</v>
      </c>
      <c r="L1134">
        <v>1</v>
      </c>
      <c r="M1134" s="17" t="s">
        <v>78</v>
      </c>
      <c r="N1134" t="s">
        <v>78</v>
      </c>
      <c r="O1134" s="17">
        <v>42436</v>
      </c>
      <c r="Q1134">
        <f t="shared" si="14"/>
        <v>7.8539816339744828</v>
      </c>
    </row>
    <row r="1135" spans="1:22" ht="15" customHeight="1">
      <c r="A1135">
        <v>173</v>
      </c>
      <c r="B1135" t="s">
        <v>75</v>
      </c>
      <c r="C1135" t="s">
        <v>47</v>
      </c>
      <c r="D1135">
        <v>4</v>
      </c>
      <c r="E1135" s="19" t="s">
        <v>56</v>
      </c>
      <c r="F1135" s="19" t="s">
        <v>52</v>
      </c>
      <c r="G1135">
        <v>3</v>
      </c>
      <c r="H1135">
        <v>1.9</v>
      </c>
      <c r="I1135">
        <v>3</v>
      </c>
      <c r="J1135">
        <v>2</v>
      </c>
      <c r="K1135">
        <v>65</v>
      </c>
      <c r="L1135">
        <v>1</v>
      </c>
      <c r="M1135" s="17" t="s">
        <v>78</v>
      </c>
      <c r="N1135" t="s">
        <v>78</v>
      </c>
      <c r="O1135" s="17">
        <v>42450</v>
      </c>
      <c r="Q1135">
        <f t="shared" si="14"/>
        <v>8.5058621095943643</v>
      </c>
    </row>
    <row r="1136" spans="1:22" ht="15" customHeight="1">
      <c r="A1136">
        <v>173</v>
      </c>
      <c r="B1136" t="s">
        <v>75</v>
      </c>
      <c r="C1136" t="s">
        <v>47</v>
      </c>
      <c r="D1136">
        <v>4</v>
      </c>
      <c r="E1136" s="19" t="s">
        <v>56</v>
      </c>
      <c r="F1136" s="19" t="s">
        <v>52</v>
      </c>
      <c r="G1136" t="s">
        <v>56</v>
      </c>
      <c r="H1136" t="s">
        <v>56</v>
      </c>
      <c r="I1136" t="s">
        <v>56</v>
      </c>
      <c r="J1136" t="s">
        <v>56</v>
      </c>
      <c r="K1136">
        <v>77</v>
      </c>
      <c r="L1136">
        <v>1</v>
      </c>
      <c r="M1136" s="17" t="s">
        <v>78</v>
      </c>
      <c r="N1136" t="s">
        <v>82</v>
      </c>
      <c r="O1136" s="17">
        <v>42464</v>
      </c>
      <c r="P1136" t="s">
        <v>115</v>
      </c>
      <c r="Q1136" t="e">
        <f t="shared" si="14"/>
        <v>#VALUE!</v>
      </c>
    </row>
    <row r="1137" spans="1:22" ht="15" customHeight="1">
      <c r="A1137">
        <v>174</v>
      </c>
      <c r="B1137" t="s">
        <v>75</v>
      </c>
      <c r="C1137" t="s">
        <v>47</v>
      </c>
      <c r="D1137">
        <v>4</v>
      </c>
      <c r="E1137" s="19" t="s">
        <v>56</v>
      </c>
      <c r="F1137" s="19" t="s">
        <v>52</v>
      </c>
      <c r="G1137">
        <v>1</v>
      </c>
      <c r="H1137">
        <v>2</v>
      </c>
      <c r="I1137">
        <v>1</v>
      </c>
      <c r="J1137">
        <v>2</v>
      </c>
      <c r="K1137">
        <v>12</v>
      </c>
      <c r="L1137">
        <v>1</v>
      </c>
      <c r="M1137" s="17" t="s">
        <v>82</v>
      </c>
      <c r="N1137" t="s">
        <v>78</v>
      </c>
      <c r="O1137" s="17">
        <v>42394</v>
      </c>
      <c r="Q1137">
        <f t="shared" si="14"/>
        <v>3.1415926535897931</v>
      </c>
      <c r="R1137">
        <f>(Q1138-Q1137)/(O1138-O1137)</f>
        <v>-0.14024967203525862</v>
      </c>
      <c r="S1137">
        <f>(I1138-I1137)/(O1138-O1137)</f>
        <v>7.1428571428571425E-2</v>
      </c>
      <c r="T1137">
        <f>MAX(K1137:K1139)</f>
        <v>30</v>
      </c>
      <c r="U1137">
        <f>AVERAGE(K1137:K1139)</f>
        <v>20.666666666666668</v>
      </c>
      <c r="V1137">
        <f>MAX(I1137:I1139)</f>
        <v>2</v>
      </c>
    </row>
    <row r="1138" spans="1:22" ht="15" hidden="1" customHeight="1">
      <c r="A1138">
        <v>174</v>
      </c>
      <c r="B1138" t="s">
        <v>75</v>
      </c>
      <c r="C1138" t="s">
        <v>47</v>
      </c>
      <c r="D1138">
        <v>4</v>
      </c>
      <c r="E1138" s="19" t="s">
        <v>56</v>
      </c>
      <c r="F1138" s="19" t="s">
        <v>52</v>
      </c>
      <c r="G1138">
        <v>1.5</v>
      </c>
      <c r="H1138">
        <v>1</v>
      </c>
      <c r="I1138">
        <v>2</v>
      </c>
      <c r="J1138">
        <v>0</v>
      </c>
      <c r="K1138">
        <v>30</v>
      </c>
      <c r="L1138">
        <v>2</v>
      </c>
      <c r="M1138" s="17" t="s">
        <v>78</v>
      </c>
      <c r="N1138" t="s">
        <v>78</v>
      </c>
      <c r="O1138" s="17">
        <v>42408</v>
      </c>
      <c r="Q1138">
        <f t="shared" si="14"/>
        <v>1.1780972450961724</v>
      </c>
    </row>
    <row r="1139" spans="1:22" ht="15" customHeight="1">
      <c r="A1139">
        <v>174</v>
      </c>
      <c r="B1139" t="s">
        <v>75</v>
      </c>
      <c r="C1139" t="s">
        <v>47</v>
      </c>
      <c r="D1139">
        <v>4</v>
      </c>
      <c r="E1139" s="19" t="s">
        <v>56</v>
      </c>
      <c r="F1139" s="19" t="s">
        <v>52</v>
      </c>
      <c r="G1139" t="s">
        <v>56</v>
      </c>
      <c r="H1139" t="s">
        <v>56</v>
      </c>
      <c r="I1139" t="s">
        <v>56</v>
      </c>
      <c r="J1139" t="s">
        <v>56</v>
      </c>
      <c r="K1139">
        <v>20</v>
      </c>
      <c r="L1139">
        <v>1</v>
      </c>
      <c r="M1139" s="17" t="s">
        <v>78</v>
      </c>
      <c r="N1139" t="s">
        <v>82</v>
      </c>
      <c r="O1139" s="17">
        <v>42422</v>
      </c>
      <c r="P1139" t="s">
        <v>116</v>
      </c>
      <c r="Q1139" t="e">
        <f t="shared" si="14"/>
        <v>#VALUE!</v>
      </c>
    </row>
    <row r="1140" spans="1:22" ht="15" customHeight="1">
      <c r="A1140">
        <v>175</v>
      </c>
      <c r="B1140" t="s">
        <v>75</v>
      </c>
      <c r="C1140" t="s">
        <v>47</v>
      </c>
      <c r="D1140">
        <v>4</v>
      </c>
      <c r="E1140" s="19" t="s">
        <v>56</v>
      </c>
      <c r="F1140" s="19" t="s">
        <v>52</v>
      </c>
      <c r="G1140">
        <v>0.5</v>
      </c>
      <c r="H1140">
        <v>1</v>
      </c>
      <c r="I1140">
        <v>1</v>
      </c>
      <c r="J1140">
        <v>0</v>
      </c>
      <c r="K1140">
        <v>12</v>
      </c>
      <c r="L1140">
        <v>1</v>
      </c>
      <c r="M1140" s="17" t="s">
        <v>82</v>
      </c>
      <c r="N1140" t="s">
        <v>78</v>
      </c>
      <c r="O1140" s="17">
        <v>42394</v>
      </c>
      <c r="Q1140">
        <f t="shared" si="14"/>
        <v>0.39269908169872414</v>
      </c>
      <c r="R1140">
        <f>(Q1141-Q1140)/(O1141-O1140)</f>
        <v>0.32695704793219665</v>
      </c>
      <c r="S1140">
        <f>(I1141-I1140)/(O1141-O1140)</f>
        <v>0.14285714285714285</v>
      </c>
      <c r="T1140">
        <f>MAX(K1140:K1142)</f>
        <v>30</v>
      </c>
      <c r="U1140">
        <f>AVERAGE(K1140:K1142)</f>
        <v>20.666666666666668</v>
      </c>
      <c r="V1140">
        <f>MAX(I1140:I1142)</f>
        <v>3</v>
      </c>
    </row>
    <row r="1141" spans="1:22" ht="15" hidden="1" customHeight="1">
      <c r="A1141">
        <v>175</v>
      </c>
      <c r="B1141" t="s">
        <v>75</v>
      </c>
      <c r="C1141" t="s">
        <v>47</v>
      </c>
      <c r="D1141">
        <v>4</v>
      </c>
      <c r="E1141" s="19" t="s">
        <v>56</v>
      </c>
      <c r="F1141" s="19" t="s">
        <v>52</v>
      </c>
      <c r="G1141">
        <v>1.25</v>
      </c>
      <c r="H1141">
        <v>2.25</v>
      </c>
      <c r="I1141">
        <v>3</v>
      </c>
      <c r="J1141">
        <v>0</v>
      </c>
      <c r="K1141">
        <v>30</v>
      </c>
      <c r="L1141">
        <v>2</v>
      </c>
      <c r="M1141" s="17" t="s">
        <v>78</v>
      </c>
      <c r="N1141" t="s">
        <v>78</v>
      </c>
      <c r="O1141" s="17">
        <v>42408</v>
      </c>
      <c r="Q1141">
        <f t="shared" si="14"/>
        <v>4.970097752749477</v>
      </c>
    </row>
    <row r="1142" spans="1:22" ht="15" customHeight="1">
      <c r="A1142">
        <v>175</v>
      </c>
      <c r="B1142" t="s">
        <v>75</v>
      </c>
      <c r="C1142" t="s">
        <v>47</v>
      </c>
      <c r="D1142">
        <v>4</v>
      </c>
      <c r="E1142" s="19" t="s">
        <v>56</v>
      </c>
      <c r="F1142" s="19" t="s">
        <v>52</v>
      </c>
      <c r="G1142" t="s">
        <v>56</v>
      </c>
      <c r="H1142" t="s">
        <v>56</v>
      </c>
      <c r="I1142" t="s">
        <v>56</v>
      </c>
      <c r="J1142" t="s">
        <v>56</v>
      </c>
      <c r="K1142">
        <v>20</v>
      </c>
      <c r="L1142">
        <v>1</v>
      </c>
      <c r="M1142" s="17" t="s">
        <v>78</v>
      </c>
      <c r="N1142" t="s">
        <v>82</v>
      </c>
      <c r="O1142" s="17">
        <v>42422</v>
      </c>
      <c r="P1142" t="s">
        <v>116</v>
      </c>
      <c r="Q1142" t="e">
        <f t="shared" si="14"/>
        <v>#VALUE!</v>
      </c>
    </row>
    <row r="1143" spans="1:22" ht="15" customHeight="1">
      <c r="A1143">
        <v>176</v>
      </c>
      <c r="B1143" t="s">
        <v>75</v>
      </c>
      <c r="C1143" t="s">
        <v>47</v>
      </c>
      <c r="D1143">
        <v>4</v>
      </c>
      <c r="E1143" s="19" t="s">
        <v>56</v>
      </c>
      <c r="F1143" s="19" t="s">
        <v>52</v>
      </c>
      <c r="G1143">
        <v>1.5</v>
      </c>
      <c r="H1143">
        <v>2.5</v>
      </c>
      <c r="I1143">
        <v>2</v>
      </c>
      <c r="J1143">
        <v>0</v>
      </c>
      <c r="K1143">
        <v>12</v>
      </c>
      <c r="L1143">
        <v>1</v>
      </c>
      <c r="M1143" s="17" t="s">
        <v>82</v>
      </c>
      <c r="N1143" t="s">
        <v>78</v>
      </c>
      <c r="O1143" s="17">
        <v>42394</v>
      </c>
      <c r="Q1143">
        <f t="shared" si="14"/>
        <v>7.3631077818510775</v>
      </c>
      <c r="R1143">
        <f>(Q1145-Q1143)/(O1145-O1143)</f>
        <v>8.5552299941508304E-3</v>
      </c>
      <c r="S1143">
        <f>(I1145-I1143)/(O1145-O1143)</f>
        <v>7.1428571428571425E-2</v>
      </c>
      <c r="T1143">
        <f>MAX(K1143:K1146)</f>
        <v>30</v>
      </c>
      <c r="U1143">
        <f>AVERAGE(K1143:K1146)</f>
        <v>20.5</v>
      </c>
      <c r="V1143">
        <f>MAX(I1143:I1146)</f>
        <v>4</v>
      </c>
    </row>
    <row r="1144" spans="1:22" ht="15" hidden="1" customHeight="1">
      <c r="A1144">
        <v>176</v>
      </c>
      <c r="B1144" t="s">
        <v>75</v>
      </c>
      <c r="C1144" t="s">
        <v>47</v>
      </c>
      <c r="D1144">
        <v>4</v>
      </c>
      <c r="E1144" s="19" t="s">
        <v>56</v>
      </c>
      <c r="F1144" s="19" t="s">
        <v>52</v>
      </c>
      <c r="G1144">
        <v>2.5</v>
      </c>
      <c r="H1144">
        <v>2</v>
      </c>
      <c r="I1144">
        <v>4</v>
      </c>
      <c r="J1144">
        <v>0</v>
      </c>
      <c r="K1144">
        <v>30</v>
      </c>
      <c r="L1144">
        <v>2</v>
      </c>
      <c r="M1144" s="17" t="s">
        <v>78</v>
      </c>
      <c r="N1144" t="s">
        <v>78</v>
      </c>
      <c r="O1144" s="17">
        <v>42408</v>
      </c>
      <c r="Q1144">
        <f t="shared" si="14"/>
        <v>7.8539816339744828</v>
      </c>
    </row>
    <row r="1145" spans="1:22" ht="15" customHeight="1">
      <c r="A1145">
        <v>176</v>
      </c>
      <c r="B1145" t="s">
        <v>75</v>
      </c>
      <c r="C1145" t="s">
        <v>47</v>
      </c>
      <c r="D1145">
        <v>4</v>
      </c>
      <c r="E1145" s="19" t="s">
        <v>56</v>
      </c>
      <c r="F1145" s="19" t="s">
        <v>52</v>
      </c>
      <c r="G1145">
        <v>2</v>
      </c>
      <c r="H1145">
        <v>2.2000000000000002</v>
      </c>
      <c r="I1145">
        <v>4</v>
      </c>
      <c r="J1145">
        <v>0</v>
      </c>
      <c r="K1145">
        <v>20</v>
      </c>
      <c r="L1145">
        <v>1</v>
      </c>
      <c r="M1145" s="17" t="s">
        <v>78</v>
      </c>
      <c r="N1145" t="s">
        <v>78</v>
      </c>
      <c r="O1145" s="17">
        <v>42422</v>
      </c>
      <c r="Q1145">
        <f t="shared" si="14"/>
        <v>7.6026542216873008</v>
      </c>
    </row>
    <row r="1146" spans="1:22" ht="15" customHeight="1">
      <c r="A1146">
        <v>176</v>
      </c>
      <c r="B1146" t="s">
        <v>75</v>
      </c>
      <c r="C1146" t="s">
        <v>47</v>
      </c>
      <c r="D1146">
        <v>4</v>
      </c>
      <c r="E1146" s="19" t="s">
        <v>56</v>
      </c>
      <c r="F1146" s="19" t="s">
        <v>52</v>
      </c>
      <c r="G1146" t="s">
        <v>56</v>
      </c>
      <c r="H1146" t="s">
        <v>56</v>
      </c>
      <c r="I1146" t="s">
        <v>56</v>
      </c>
      <c r="J1146" t="s">
        <v>56</v>
      </c>
      <c r="K1146">
        <v>20</v>
      </c>
      <c r="L1146">
        <v>1</v>
      </c>
      <c r="M1146" s="17" t="s">
        <v>78</v>
      </c>
      <c r="N1146" t="s">
        <v>82</v>
      </c>
      <c r="O1146" s="17">
        <v>42436</v>
      </c>
      <c r="P1146" t="s">
        <v>115</v>
      </c>
      <c r="Q1146" t="e">
        <f t="shared" si="14"/>
        <v>#VALUE!</v>
      </c>
    </row>
    <row r="1147" spans="1:22" ht="15" customHeight="1">
      <c r="A1147">
        <v>177</v>
      </c>
      <c r="B1147" t="s">
        <v>75</v>
      </c>
      <c r="C1147" t="s">
        <v>47</v>
      </c>
      <c r="D1147">
        <v>4</v>
      </c>
      <c r="E1147" s="19" t="s">
        <v>56</v>
      </c>
      <c r="F1147" s="19" t="s">
        <v>52</v>
      </c>
      <c r="G1147">
        <v>0.5</v>
      </c>
      <c r="H1147">
        <v>1</v>
      </c>
      <c r="I1147">
        <v>0</v>
      </c>
      <c r="J1147">
        <v>0</v>
      </c>
      <c r="K1147">
        <v>12</v>
      </c>
      <c r="L1147">
        <v>1</v>
      </c>
      <c r="M1147" s="17" t="s">
        <v>82</v>
      </c>
      <c r="N1147" t="s">
        <v>78</v>
      </c>
      <c r="O1147" s="17">
        <v>42394</v>
      </c>
      <c r="Q1147">
        <f t="shared" si="14"/>
        <v>0.39269908169872414</v>
      </c>
      <c r="R1147">
        <v>0</v>
      </c>
      <c r="S1147">
        <v>0</v>
      </c>
      <c r="T1147">
        <f>MAX(K1147:K1148)</f>
        <v>30</v>
      </c>
      <c r="U1147">
        <f>AVERAGE(K1147:K1148)</f>
        <v>21</v>
      </c>
      <c r="V1147">
        <f>MAX(I1147:I1148)</f>
        <v>0</v>
      </c>
    </row>
    <row r="1148" spans="1:22" ht="15" hidden="1" customHeight="1">
      <c r="A1148">
        <v>177</v>
      </c>
      <c r="B1148" t="s">
        <v>75</v>
      </c>
      <c r="C1148" t="s">
        <v>47</v>
      </c>
      <c r="D1148">
        <v>4</v>
      </c>
      <c r="E1148" s="19" t="s">
        <v>56</v>
      </c>
      <c r="F1148" s="19" t="s">
        <v>52</v>
      </c>
      <c r="G1148" t="s">
        <v>56</v>
      </c>
      <c r="H1148" t="s">
        <v>56</v>
      </c>
      <c r="I1148" t="s">
        <v>56</v>
      </c>
      <c r="J1148" t="s">
        <v>56</v>
      </c>
      <c r="K1148">
        <v>30</v>
      </c>
      <c r="L1148">
        <v>2</v>
      </c>
      <c r="M1148" s="17" t="s">
        <v>78</v>
      </c>
      <c r="N1148" t="s">
        <v>82</v>
      </c>
      <c r="O1148" s="17">
        <v>42408</v>
      </c>
      <c r="P1148" t="s">
        <v>116</v>
      </c>
      <c r="Q1148" t="e">
        <f t="shared" si="14"/>
        <v>#VALUE!</v>
      </c>
    </row>
    <row r="1149" spans="1:22" ht="15" customHeight="1">
      <c r="A1149">
        <v>178</v>
      </c>
      <c r="B1149" t="s">
        <v>75</v>
      </c>
      <c r="C1149" t="s">
        <v>47</v>
      </c>
      <c r="D1149">
        <v>4</v>
      </c>
      <c r="E1149" s="19" t="s">
        <v>56</v>
      </c>
      <c r="F1149" s="19" t="s">
        <v>52</v>
      </c>
      <c r="G1149">
        <v>0.5</v>
      </c>
      <c r="H1149">
        <v>0.5</v>
      </c>
      <c r="I1149">
        <v>0</v>
      </c>
      <c r="J1149">
        <v>0</v>
      </c>
      <c r="K1149">
        <v>12</v>
      </c>
      <c r="L1149">
        <v>1</v>
      </c>
      <c r="M1149" s="17" t="s">
        <v>82</v>
      </c>
      <c r="N1149" t="s">
        <v>78</v>
      </c>
      <c r="O1149" s="17">
        <v>42394</v>
      </c>
      <c r="Q1149">
        <f t="shared" si="14"/>
        <v>9.8174770424681035E-2</v>
      </c>
      <c r="R1149">
        <f>(Q1150-Q1149)/(O1150-O1149)</f>
        <v>-6.1359231515425647E-3</v>
      </c>
      <c r="S1149">
        <f>(I1150-I1149)/(O1150-O1149)</f>
        <v>0</v>
      </c>
      <c r="T1149">
        <f>MAX(K1149:K1151)</f>
        <v>30</v>
      </c>
      <c r="U1149">
        <f>AVERAGE(K1149:K1151)</f>
        <v>20.666666666666668</v>
      </c>
      <c r="V1149">
        <f>MAX(I1149:I1151)</f>
        <v>0</v>
      </c>
    </row>
    <row r="1150" spans="1:22" ht="15" hidden="1" customHeight="1">
      <c r="A1150">
        <v>178</v>
      </c>
      <c r="B1150" t="s">
        <v>75</v>
      </c>
      <c r="C1150" t="s">
        <v>47</v>
      </c>
      <c r="D1150">
        <v>4</v>
      </c>
      <c r="E1150" s="19" t="s">
        <v>56</v>
      </c>
      <c r="F1150" s="19" t="s">
        <v>52</v>
      </c>
      <c r="G1150">
        <v>0.25</v>
      </c>
      <c r="H1150">
        <v>0.25</v>
      </c>
      <c r="I1150">
        <v>0</v>
      </c>
      <c r="J1150">
        <v>0</v>
      </c>
      <c r="K1150">
        <v>30</v>
      </c>
      <c r="L1150">
        <v>2</v>
      </c>
      <c r="M1150" s="17" t="s">
        <v>78</v>
      </c>
      <c r="N1150" t="s">
        <v>78</v>
      </c>
      <c r="O1150" s="17">
        <v>42408</v>
      </c>
      <c r="Q1150">
        <f t="shared" si="14"/>
        <v>1.2271846303085129E-2</v>
      </c>
    </row>
    <row r="1151" spans="1:22" ht="15" customHeight="1">
      <c r="A1151">
        <v>178</v>
      </c>
      <c r="B1151" t="s">
        <v>75</v>
      </c>
      <c r="C1151" t="s">
        <v>47</v>
      </c>
      <c r="D1151">
        <v>4</v>
      </c>
      <c r="E1151" s="19" t="s">
        <v>56</v>
      </c>
      <c r="F1151" s="19" t="s">
        <v>52</v>
      </c>
      <c r="G1151" t="s">
        <v>56</v>
      </c>
      <c r="H1151" t="s">
        <v>56</v>
      </c>
      <c r="I1151" t="s">
        <v>56</v>
      </c>
      <c r="J1151" t="s">
        <v>56</v>
      </c>
      <c r="K1151">
        <v>20</v>
      </c>
      <c r="L1151">
        <v>1</v>
      </c>
      <c r="M1151" s="17" t="s">
        <v>78</v>
      </c>
      <c r="N1151" t="s">
        <v>82</v>
      </c>
      <c r="O1151" s="17">
        <v>42422</v>
      </c>
      <c r="P1151" t="s">
        <v>115</v>
      </c>
      <c r="Q1151" t="e">
        <f t="shared" si="14"/>
        <v>#VALUE!</v>
      </c>
    </row>
    <row r="1152" spans="1:22" ht="15" customHeight="1">
      <c r="A1152">
        <v>179</v>
      </c>
      <c r="B1152" t="s">
        <v>75</v>
      </c>
      <c r="C1152" t="s">
        <v>46</v>
      </c>
      <c r="D1152">
        <v>4</v>
      </c>
      <c r="E1152" s="19" t="s">
        <v>56</v>
      </c>
      <c r="F1152" s="19" t="s">
        <v>53</v>
      </c>
      <c r="G1152">
        <v>0.5</v>
      </c>
      <c r="H1152">
        <v>0.5</v>
      </c>
      <c r="I1152">
        <v>0</v>
      </c>
      <c r="J1152">
        <v>0</v>
      </c>
      <c r="K1152">
        <v>5</v>
      </c>
      <c r="L1152">
        <v>1</v>
      </c>
      <c r="M1152" s="17" t="s">
        <v>82</v>
      </c>
      <c r="N1152" t="s">
        <v>78</v>
      </c>
      <c r="O1152" s="17">
        <v>42394</v>
      </c>
      <c r="Q1152">
        <f t="shared" si="14"/>
        <v>9.8174770424681035E-2</v>
      </c>
      <c r="R1152">
        <f>(Q1153-Q1152)/(O1153-O1152)</f>
        <v>7.0124836017629311E-3</v>
      </c>
      <c r="S1152">
        <f>(I1153-I1152)/(O1153-O1152)</f>
        <v>7.1428571428571425E-2</v>
      </c>
      <c r="T1152">
        <f>MAX(K1152:K1154)</f>
        <v>45</v>
      </c>
      <c r="U1152">
        <f>AVERAGE(K1152:K1154)</f>
        <v>23.333333333333332</v>
      </c>
      <c r="V1152">
        <f>MAX(I1152:I1154)</f>
        <v>1</v>
      </c>
    </row>
    <row r="1153" spans="1:22" ht="15" hidden="1" customHeight="1">
      <c r="A1153">
        <v>179</v>
      </c>
      <c r="B1153" t="s">
        <v>75</v>
      </c>
      <c r="C1153" t="s">
        <v>46</v>
      </c>
      <c r="D1153">
        <v>4</v>
      </c>
      <c r="E1153" s="19" t="s">
        <v>56</v>
      </c>
      <c r="F1153" s="19" t="s">
        <v>53</v>
      </c>
      <c r="G1153">
        <v>1</v>
      </c>
      <c r="H1153">
        <v>0.5</v>
      </c>
      <c r="I1153">
        <v>1</v>
      </c>
      <c r="J1153">
        <v>0</v>
      </c>
      <c r="K1153">
        <v>20</v>
      </c>
      <c r="L1153">
        <v>2</v>
      </c>
      <c r="M1153" s="17" t="s">
        <v>78</v>
      </c>
      <c r="N1153" t="s">
        <v>78</v>
      </c>
      <c r="O1153" s="17">
        <v>42408</v>
      </c>
      <c r="Q1153">
        <f t="shared" si="14"/>
        <v>0.19634954084936207</v>
      </c>
    </row>
    <row r="1154" spans="1:22" ht="15" customHeight="1">
      <c r="A1154">
        <v>179</v>
      </c>
      <c r="B1154" t="s">
        <v>75</v>
      </c>
      <c r="C1154" t="s">
        <v>46</v>
      </c>
      <c r="D1154">
        <v>4</v>
      </c>
      <c r="E1154" s="19" t="s">
        <v>56</v>
      </c>
      <c r="F1154" s="19" t="s">
        <v>53</v>
      </c>
      <c r="G1154" t="s">
        <v>56</v>
      </c>
      <c r="H1154" t="s">
        <v>56</v>
      </c>
      <c r="I1154" t="s">
        <v>56</v>
      </c>
      <c r="J1154" t="s">
        <v>56</v>
      </c>
      <c r="K1154">
        <v>45</v>
      </c>
      <c r="L1154">
        <v>1</v>
      </c>
      <c r="M1154" s="17" t="s">
        <v>78</v>
      </c>
      <c r="N1154" t="s">
        <v>82</v>
      </c>
      <c r="O1154" s="17">
        <v>42422</v>
      </c>
      <c r="P1154" t="s">
        <v>116</v>
      </c>
      <c r="Q1154" t="e">
        <f t="shared" si="14"/>
        <v>#VALUE!</v>
      </c>
    </row>
    <row r="1155" spans="1:22" ht="15" customHeight="1">
      <c r="A1155">
        <v>180</v>
      </c>
      <c r="B1155" t="s">
        <v>75</v>
      </c>
      <c r="C1155" t="s">
        <v>46</v>
      </c>
      <c r="D1155">
        <v>4</v>
      </c>
      <c r="E1155" s="19" t="s">
        <v>56</v>
      </c>
      <c r="F1155" s="19" t="s">
        <v>52</v>
      </c>
      <c r="G1155">
        <v>0.5</v>
      </c>
      <c r="H1155">
        <v>1</v>
      </c>
      <c r="I1155">
        <v>0</v>
      </c>
      <c r="J1155">
        <v>0</v>
      </c>
      <c r="K1155">
        <v>5</v>
      </c>
      <c r="L1155">
        <v>1</v>
      </c>
      <c r="M1155" s="17" t="s">
        <v>82</v>
      </c>
      <c r="N1155" t="s">
        <v>78</v>
      </c>
      <c r="O1155" s="17">
        <v>42394</v>
      </c>
      <c r="Q1155">
        <f t="shared" si="14"/>
        <v>0.39269908169872414</v>
      </c>
      <c r="R1155">
        <f>(Q1156-Q1155)/(O1156-O1155)</f>
        <v>-1.4024967203525862E-2</v>
      </c>
      <c r="S1155">
        <f>(I1156-I1155)/(O1156-O1155)</f>
        <v>7.1428571428571425E-2</v>
      </c>
      <c r="T1155">
        <f>MAX(K1155:K1157)</f>
        <v>45</v>
      </c>
      <c r="U1155">
        <f>AVERAGE(K1155:K1157)</f>
        <v>23.333333333333332</v>
      </c>
      <c r="V1155">
        <f>MAX(I1155:I1157)</f>
        <v>1</v>
      </c>
    </row>
    <row r="1156" spans="1:22" ht="15" hidden="1" customHeight="1">
      <c r="A1156">
        <v>180</v>
      </c>
      <c r="B1156" t="s">
        <v>75</v>
      </c>
      <c r="C1156" t="s">
        <v>46</v>
      </c>
      <c r="D1156">
        <v>4</v>
      </c>
      <c r="E1156" s="19" t="s">
        <v>56</v>
      </c>
      <c r="F1156" s="19" t="s">
        <v>52</v>
      </c>
      <c r="G1156">
        <v>1</v>
      </c>
      <c r="H1156">
        <v>0.5</v>
      </c>
      <c r="I1156">
        <v>1</v>
      </c>
      <c r="J1156">
        <v>0</v>
      </c>
      <c r="K1156">
        <v>20</v>
      </c>
      <c r="L1156">
        <v>2</v>
      </c>
      <c r="M1156" s="17" t="s">
        <v>78</v>
      </c>
      <c r="N1156" t="s">
        <v>78</v>
      </c>
      <c r="O1156" s="17">
        <v>42408</v>
      </c>
      <c r="Q1156">
        <f t="shared" si="14"/>
        <v>0.19634954084936207</v>
      </c>
    </row>
    <row r="1157" spans="1:22" ht="15" customHeight="1">
      <c r="A1157">
        <v>180</v>
      </c>
      <c r="B1157" t="s">
        <v>75</v>
      </c>
      <c r="C1157" t="s">
        <v>46</v>
      </c>
      <c r="D1157">
        <v>4</v>
      </c>
      <c r="E1157" s="19" t="s">
        <v>56</v>
      </c>
      <c r="F1157" s="19" t="s">
        <v>52</v>
      </c>
      <c r="G1157" t="s">
        <v>56</v>
      </c>
      <c r="H1157" t="s">
        <v>56</v>
      </c>
      <c r="I1157" t="s">
        <v>56</v>
      </c>
      <c r="J1157" t="s">
        <v>56</v>
      </c>
      <c r="K1157">
        <v>45</v>
      </c>
      <c r="L1157">
        <v>1</v>
      </c>
      <c r="M1157" s="17" t="s">
        <v>78</v>
      </c>
      <c r="N1157" t="s">
        <v>82</v>
      </c>
      <c r="O1157" s="17">
        <v>42422</v>
      </c>
      <c r="P1157" t="s">
        <v>115</v>
      </c>
      <c r="Q1157" t="e">
        <f t="shared" si="14"/>
        <v>#VALUE!</v>
      </c>
    </row>
    <row r="1158" spans="1:22" ht="15" customHeight="1">
      <c r="A1158">
        <v>181</v>
      </c>
      <c r="B1158" t="s">
        <v>75</v>
      </c>
      <c r="C1158" t="s">
        <v>46</v>
      </c>
      <c r="D1158">
        <v>4</v>
      </c>
      <c r="E1158" s="19" t="s">
        <v>56</v>
      </c>
      <c r="F1158" s="19" t="s">
        <v>52</v>
      </c>
      <c r="G1158">
        <v>0.5</v>
      </c>
      <c r="H1158">
        <v>0.5</v>
      </c>
      <c r="I1158">
        <v>0</v>
      </c>
      <c r="J1158">
        <v>0</v>
      </c>
      <c r="K1158">
        <v>5</v>
      </c>
      <c r="L1158">
        <v>1</v>
      </c>
      <c r="M1158" s="17" t="s">
        <v>82</v>
      </c>
      <c r="N1158" t="s">
        <v>78</v>
      </c>
      <c r="O1158" s="17">
        <v>42394</v>
      </c>
      <c r="Q1158">
        <f t="shared" si="14"/>
        <v>9.8174770424681035E-2</v>
      </c>
      <c r="R1158">
        <f>(Q1165-Q1158)/(O1165-O1158)</f>
        <v>2.3225623411161669</v>
      </c>
      <c r="S1158">
        <f>(I1165-I1158)/(O1165-O1158)</f>
        <v>0.17821782178217821</v>
      </c>
      <c r="T1158">
        <f>MAX(K1158:K1166)</f>
        <v>80</v>
      </c>
      <c r="U1158">
        <f>AVERAGE(K1158:K1166)</f>
        <v>53.666666666666664</v>
      </c>
      <c r="V1158">
        <f>MAX(I1158:I1166)</f>
        <v>18</v>
      </c>
    </row>
    <row r="1159" spans="1:22" ht="15" hidden="1" customHeight="1">
      <c r="A1159">
        <v>181</v>
      </c>
      <c r="B1159" t="s">
        <v>75</v>
      </c>
      <c r="C1159" t="s">
        <v>46</v>
      </c>
      <c r="D1159">
        <v>4</v>
      </c>
      <c r="E1159" s="19" t="s">
        <v>56</v>
      </c>
      <c r="F1159" s="19" t="s">
        <v>52</v>
      </c>
      <c r="G1159">
        <v>1</v>
      </c>
      <c r="H1159">
        <v>0.5</v>
      </c>
      <c r="I1159">
        <v>1</v>
      </c>
      <c r="J1159">
        <v>0</v>
      </c>
      <c r="K1159">
        <v>20</v>
      </c>
      <c r="L1159">
        <v>2</v>
      </c>
      <c r="M1159" s="17" t="s">
        <v>78</v>
      </c>
      <c r="N1159" t="s">
        <v>78</v>
      </c>
      <c r="O1159" s="17">
        <v>42408</v>
      </c>
      <c r="Q1159">
        <f t="shared" si="14"/>
        <v>0.19634954084936207</v>
      </c>
    </row>
    <row r="1160" spans="1:22" ht="15" customHeight="1">
      <c r="A1160">
        <v>181</v>
      </c>
      <c r="B1160" t="s">
        <v>75</v>
      </c>
      <c r="C1160" t="s">
        <v>46</v>
      </c>
      <c r="D1160">
        <v>4</v>
      </c>
      <c r="E1160" s="19" t="s">
        <v>56</v>
      </c>
      <c r="F1160" s="19" t="s">
        <v>52</v>
      </c>
      <c r="G1160">
        <v>2.5</v>
      </c>
      <c r="H1160">
        <v>2</v>
      </c>
      <c r="I1160">
        <v>2</v>
      </c>
      <c r="J1160">
        <v>0</v>
      </c>
      <c r="K1160">
        <v>45</v>
      </c>
      <c r="L1160">
        <v>1</v>
      </c>
      <c r="M1160" s="17" t="s">
        <v>78</v>
      </c>
      <c r="N1160" t="s">
        <v>78</v>
      </c>
      <c r="O1160" s="17">
        <v>42422</v>
      </c>
      <c r="Q1160">
        <f t="shared" si="14"/>
        <v>7.8539816339744828</v>
      </c>
    </row>
    <row r="1161" spans="1:22" ht="15" customHeight="1">
      <c r="A1161">
        <v>181</v>
      </c>
      <c r="B1161" t="s">
        <v>75</v>
      </c>
      <c r="C1161" t="s">
        <v>46</v>
      </c>
      <c r="D1161">
        <v>4</v>
      </c>
      <c r="E1161" s="19" t="s">
        <v>56</v>
      </c>
      <c r="F1161" s="19" t="s">
        <v>52</v>
      </c>
      <c r="G1161">
        <v>2</v>
      </c>
      <c r="H1161">
        <v>4.4000000000000004</v>
      </c>
      <c r="I1161">
        <v>5</v>
      </c>
      <c r="J1161">
        <v>0</v>
      </c>
      <c r="K1161">
        <v>54</v>
      </c>
      <c r="L1161">
        <v>1</v>
      </c>
      <c r="M1161" s="17" t="s">
        <v>78</v>
      </c>
      <c r="N1161" t="s">
        <v>78</v>
      </c>
      <c r="O1161" s="17">
        <v>42436</v>
      </c>
      <c r="Q1161">
        <f t="shared" si="14"/>
        <v>30.410616886749203</v>
      </c>
    </row>
    <row r="1162" spans="1:22" ht="15" customHeight="1">
      <c r="A1162">
        <v>181</v>
      </c>
      <c r="B1162" t="s">
        <v>75</v>
      </c>
      <c r="C1162" t="s">
        <v>46</v>
      </c>
      <c r="D1162">
        <v>4</v>
      </c>
      <c r="E1162" s="19" t="s">
        <v>56</v>
      </c>
      <c r="F1162" s="19" t="s">
        <v>52</v>
      </c>
      <c r="G1162">
        <v>5.4</v>
      </c>
      <c r="H1162">
        <v>7.5</v>
      </c>
      <c r="I1162">
        <v>6</v>
      </c>
      <c r="J1162">
        <v>0</v>
      </c>
      <c r="K1162">
        <v>77</v>
      </c>
      <c r="L1162">
        <v>1</v>
      </c>
      <c r="M1162" s="17" t="s">
        <v>78</v>
      </c>
      <c r="N1162" t="s">
        <v>78</v>
      </c>
      <c r="O1162" s="17">
        <v>42450</v>
      </c>
      <c r="Q1162">
        <f t="shared" si="14"/>
        <v>238.56469213197491</v>
      </c>
    </row>
    <row r="1163" spans="1:22" ht="15" customHeight="1">
      <c r="A1163">
        <v>181</v>
      </c>
      <c r="B1163" t="s">
        <v>75</v>
      </c>
      <c r="C1163" t="s">
        <v>46</v>
      </c>
      <c r="D1163">
        <v>4</v>
      </c>
      <c r="E1163" s="19" t="s">
        <v>56</v>
      </c>
      <c r="F1163" s="19" t="s">
        <v>52</v>
      </c>
      <c r="G1163">
        <v>8.3000000000000007</v>
      </c>
      <c r="H1163">
        <v>7.8</v>
      </c>
      <c r="I1163">
        <v>9</v>
      </c>
      <c r="J1163">
        <v>0</v>
      </c>
      <c r="K1163">
        <v>70</v>
      </c>
      <c r="L1163">
        <v>1</v>
      </c>
      <c r="M1163" s="17" t="s">
        <v>78</v>
      </c>
      <c r="N1163" t="s">
        <v>78</v>
      </c>
      <c r="O1163" s="17">
        <v>42464</v>
      </c>
      <c r="Q1163">
        <f t="shared" si="14"/>
        <v>396.6040813671363</v>
      </c>
    </row>
    <row r="1164" spans="1:22" ht="15" customHeight="1">
      <c r="A1164">
        <v>181</v>
      </c>
      <c r="B1164" t="s">
        <v>75</v>
      </c>
      <c r="C1164" t="s">
        <v>46</v>
      </c>
      <c r="D1164">
        <v>4</v>
      </c>
      <c r="E1164" s="19" t="s">
        <v>56</v>
      </c>
      <c r="F1164" s="19" t="s">
        <v>52</v>
      </c>
      <c r="G1164">
        <v>8.5</v>
      </c>
      <c r="H1164">
        <v>5.5</v>
      </c>
      <c r="I1164">
        <v>16</v>
      </c>
      <c r="J1164">
        <v>5</v>
      </c>
      <c r="K1164">
        <v>76</v>
      </c>
      <c r="L1164">
        <v>1</v>
      </c>
      <c r="M1164" s="17" t="s">
        <v>78</v>
      </c>
      <c r="N1164" t="s">
        <v>78</v>
      </c>
      <c r="O1164" s="17">
        <v>42480</v>
      </c>
      <c r="Q1164">
        <f t="shared" si="14"/>
        <v>201.9455027635689</v>
      </c>
    </row>
    <row r="1165" spans="1:22" ht="15" customHeight="1">
      <c r="A1165">
        <v>181</v>
      </c>
      <c r="B1165" t="s">
        <v>75</v>
      </c>
      <c r="C1165" t="s">
        <v>46</v>
      </c>
      <c r="D1165">
        <v>4</v>
      </c>
      <c r="E1165" s="19" t="s">
        <v>56</v>
      </c>
      <c r="F1165" s="19" t="s">
        <v>52</v>
      </c>
      <c r="G1165">
        <v>8.3000000000000007</v>
      </c>
      <c r="H1165">
        <v>6</v>
      </c>
      <c r="I1165">
        <v>18</v>
      </c>
      <c r="J1165">
        <v>5</v>
      </c>
      <c r="K1165">
        <v>80</v>
      </c>
      <c r="L1165">
        <v>1</v>
      </c>
      <c r="M1165" s="17" t="s">
        <v>78</v>
      </c>
      <c r="N1165" t="s">
        <v>78</v>
      </c>
      <c r="O1165" s="17">
        <v>42495</v>
      </c>
      <c r="Q1165">
        <f t="shared" si="14"/>
        <v>234.67697122315755</v>
      </c>
    </row>
    <row r="1166" spans="1:22" ht="15" customHeight="1">
      <c r="A1166">
        <v>181</v>
      </c>
      <c r="B1166" t="s">
        <v>75</v>
      </c>
      <c r="C1166" t="s">
        <v>46</v>
      </c>
      <c r="D1166">
        <v>4</v>
      </c>
      <c r="E1166" s="19" t="s">
        <v>56</v>
      </c>
      <c r="F1166" s="19" t="s">
        <v>52</v>
      </c>
      <c r="G1166" t="s">
        <v>56</v>
      </c>
      <c r="H1166" t="s">
        <v>56</v>
      </c>
      <c r="I1166" t="s">
        <v>56</v>
      </c>
      <c r="J1166" t="s">
        <v>56</v>
      </c>
      <c r="K1166">
        <v>56</v>
      </c>
      <c r="L1166">
        <v>1</v>
      </c>
      <c r="M1166" s="17" t="s">
        <v>78</v>
      </c>
      <c r="N1166" t="s">
        <v>82</v>
      </c>
      <c r="O1166" s="17">
        <v>42507</v>
      </c>
      <c r="P1166" t="s">
        <v>139</v>
      </c>
      <c r="Q1166" t="e">
        <f t="shared" si="14"/>
        <v>#VALUE!</v>
      </c>
    </row>
    <row r="1167" spans="1:22" ht="15" customHeight="1">
      <c r="A1167">
        <v>182</v>
      </c>
      <c r="B1167" t="s">
        <v>75</v>
      </c>
      <c r="C1167" t="s">
        <v>46</v>
      </c>
      <c r="D1167">
        <v>4</v>
      </c>
      <c r="E1167" s="19" t="s">
        <v>56</v>
      </c>
      <c r="F1167" s="19" t="s">
        <v>52</v>
      </c>
      <c r="G1167">
        <v>0.5</v>
      </c>
      <c r="H1167">
        <v>0.5</v>
      </c>
      <c r="I1167">
        <v>0</v>
      </c>
      <c r="J1167">
        <v>0</v>
      </c>
      <c r="K1167">
        <v>5</v>
      </c>
      <c r="L1167">
        <v>1</v>
      </c>
      <c r="M1167" s="17" t="s">
        <v>82</v>
      </c>
      <c r="N1167" t="s">
        <v>78</v>
      </c>
      <c r="O1167" s="17">
        <v>42394</v>
      </c>
      <c r="Q1167">
        <f t="shared" si="14"/>
        <v>9.8174770424681035E-2</v>
      </c>
      <c r="R1167">
        <f>(Q1168-Q1167)/(O1168-O1167)</f>
        <v>7.0124836017629311E-3</v>
      </c>
      <c r="S1167">
        <f>(I1168-I1167)/(O1168-O1167)</f>
        <v>0</v>
      </c>
      <c r="T1167">
        <f>MAX(K1167:K1169)</f>
        <v>45</v>
      </c>
      <c r="U1167">
        <f>AVERAGE(K1167:K1169)</f>
        <v>23.333333333333332</v>
      </c>
      <c r="V1167">
        <f>MAX(I1167:I1169)</f>
        <v>0</v>
      </c>
    </row>
    <row r="1168" spans="1:22" ht="15" hidden="1" customHeight="1">
      <c r="A1168">
        <v>182</v>
      </c>
      <c r="B1168" t="s">
        <v>75</v>
      </c>
      <c r="C1168" t="s">
        <v>46</v>
      </c>
      <c r="D1168">
        <v>4</v>
      </c>
      <c r="E1168" s="19" t="s">
        <v>56</v>
      </c>
      <c r="F1168" s="19" t="s">
        <v>52</v>
      </c>
      <c r="G1168">
        <v>1</v>
      </c>
      <c r="H1168">
        <v>0.5</v>
      </c>
      <c r="I1168">
        <v>0</v>
      </c>
      <c r="J1168">
        <v>0</v>
      </c>
      <c r="K1168">
        <v>20</v>
      </c>
      <c r="L1168">
        <v>2</v>
      </c>
      <c r="M1168" s="17" t="s">
        <v>78</v>
      </c>
      <c r="N1168" t="s">
        <v>78</v>
      </c>
      <c r="O1168" s="17">
        <v>42408</v>
      </c>
      <c r="Q1168">
        <f t="shared" si="14"/>
        <v>0.19634954084936207</v>
      </c>
    </row>
    <row r="1169" spans="1:22" ht="15" customHeight="1">
      <c r="A1169">
        <v>182</v>
      </c>
      <c r="B1169" t="s">
        <v>75</v>
      </c>
      <c r="C1169" t="s">
        <v>46</v>
      </c>
      <c r="D1169">
        <v>4</v>
      </c>
      <c r="E1169" s="19" t="s">
        <v>56</v>
      </c>
      <c r="F1169" s="19" t="s">
        <v>52</v>
      </c>
      <c r="G1169" t="s">
        <v>56</v>
      </c>
      <c r="H1169" t="s">
        <v>56</v>
      </c>
      <c r="I1169" t="s">
        <v>56</v>
      </c>
      <c r="J1169" t="s">
        <v>56</v>
      </c>
      <c r="K1169">
        <v>45</v>
      </c>
      <c r="L1169">
        <v>1</v>
      </c>
      <c r="M1169" s="17" t="s">
        <v>78</v>
      </c>
      <c r="N1169" t="s">
        <v>82</v>
      </c>
      <c r="O1169" s="17">
        <v>42422</v>
      </c>
      <c r="P1169" t="s">
        <v>116</v>
      </c>
      <c r="Q1169" t="e">
        <f t="shared" si="14"/>
        <v>#VALUE!</v>
      </c>
    </row>
    <row r="1170" spans="1:22" ht="15" customHeight="1">
      <c r="A1170">
        <v>183</v>
      </c>
      <c r="B1170" t="s">
        <v>75</v>
      </c>
      <c r="C1170" t="s">
        <v>46</v>
      </c>
      <c r="D1170">
        <v>4</v>
      </c>
      <c r="E1170" s="19" t="s">
        <v>56</v>
      </c>
      <c r="F1170" s="19" t="s">
        <v>52</v>
      </c>
      <c r="G1170">
        <v>0.5</v>
      </c>
      <c r="H1170">
        <v>1</v>
      </c>
      <c r="I1170">
        <v>0</v>
      </c>
      <c r="J1170">
        <v>0</v>
      </c>
      <c r="K1170">
        <v>5</v>
      </c>
      <c r="L1170">
        <v>1</v>
      </c>
      <c r="M1170" s="17" t="s">
        <v>82</v>
      </c>
      <c r="N1170" t="s">
        <v>78</v>
      </c>
      <c r="O1170" s="17">
        <v>42394</v>
      </c>
      <c r="Q1170">
        <f t="shared" si="14"/>
        <v>0.39269908169872414</v>
      </c>
      <c r="R1170">
        <f>(Q1175-Q1170)/(O1175-O1170)</f>
        <v>9.9455193830494135</v>
      </c>
      <c r="S1170">
        <f>(I1175-I1170)/(O1175-O1170)</f>
        <v>0.38571428571428573</v>
      </c>
      <c r="T1170">
        <f>MAX(K1170:K1176)</f>
        <v>77</v>
      </c>
      <c r="U1170">
        <f>AVERAGE(K1170:K1176)</f>
        <v>46.714285714285715</v>
      </c>
      <c r="V1170">
        <f>MAX(I1170:I1176)</f>
        <v>27</v>
      </c>
    </row>
    <row r="1171" spans="1:22" ht="15" hidden="1" customHeight="1">
      <c r="A1171">
        <v>183</v>
      </c>
      <c r="B1171" t="s">
        <v>75</v>
      </c>
      <c r="C1171" t="s">
        <v>46</v>
      </c>
      <c r="D1171">
        <v>4</v>
      </c>
      <c r="E1171" s="19" t="s">
        <v>56</v>
      </c>
      <c r="F1171" s="19" t="s">
        <v>52</v>
      </c>
      <c r="G1171">
        <v>2</v>
      </c>
      <c r="H1171">
        <v>1.5</v>
      </c>
      <c r="I1171">
        <v>2</v>
      </c>
      <c r="J1171">
        <v>0</v>
      </c>
      <c r="K1171">
        <v>20</v>
      </c>
      <c r="L1171">
        <v>2</v>
      </c>
      <c r="M1171" s="17" t="s">
        <v>78</v>
      </c>
      <c r="N1171" t="s">
        <v>78</v>
      </c>
      <c r="O1171" s="17">
        <v>42408</v>
      </c>
      <c r="Q1171">
        <f t="shared" si="14"/>
        <v>3.5342917352885173</v>
      </c>
    </row>
    <row r="1172" spans="1:22" ht="15" customHeight="1">
      <c r="A1172">
        <v>183</v>
      </c>
      <c r="B1172" t="s">
        <v>75</v>
      </c>
      <c r="C1172" t="s">
        <v>46</v>
      </c>
      <c r="D1172">
        <v>4</v>
      </c>
      <c r="E1172" s="19" t="s">
        <v>56</v>
      </c>
      <c r="F1172" s="19" t="s">
        <v>52</v>
      </c>
      <c r="G1172">
        <v>3</v>
      </c>
      <c r="H1172">
        <v>3</v>
      </c>
      <c r="I1172">
        <v>4</v>
      </c>
      <c r="J1172">
        <v>0</v>
      </c>
      <c r="K1172">
        <v>45</v>
      </c>
      <c r="L1172">
        <v>1</v>
      </c>
      <c r="M1172" s="17" t="s">
        <v>78</v>
      </c>
      <c r="N1172" t="s">
        <v>78</v>
      </c>
      <c r="O1172" s="17">
        <v>42422</v>
      </c>
      <c r="Q1172">
        <f t="shared" si="14"/>
        <v>21.205750411731103</v>
      </c>
    </row>
    <row r="1173" spans="1:22" ht="15" customHeight="1">
      <c r="A1173">
        <v>183</v>
      </c>
      <c r="B1173" t="s">
        <v>75</v>
      </c>
      <c r="C1173" t="s">
        <v>46</v>
      </c>
      <c r="D1173">
        <v>4</v>
      </c>
      <c r="E1173" s="19" t="s">
        <v>56</v>
      </c>
      <c r="F1173" s="19" t="s">
        <v>52</v>
      </c>
      <c r="G1173">
        <v>2.5</v>
      </c>
      <c r="H1173">
        <v>5.7</v>
      </c>
      <c r="I1173">
        <v>8</v>
      </c>
      <c r="J1173">
        <v>0</v>
      </c>
      <c r="K1173">
        <v>54</v>
      </c>
      <c r="L1173">
        <v>1</v>
      </c>
      <c r="M1173" s="17" t="s">
        <v>78</v>
      </c>
      <c r="N1173" t="s">
        <v>78</v>
      </c>
      <c r="O1173" s="17">
        <v>42436</v>
      </c>
      <c r="Q1173">
        <f t="shared" si="14"/>
        <v>63.793965821957741</v>
      </c>
    </row>
    <row r="1174" spans="1:22" ht="15" customHeight="1">
      <c r="A1174">
        <v>183</v>
      </c>
      <c r="B1174" t="s">
        <v>75</v>
      </c>
      <c r="C1174" t="s">
        <v>46</v>
      </c>
      <c r="D1174">
        <v>4</v>
      </c>
      <c r="E1174" s="19" t="s">
        <v>56</v>
      </c>
      <c r="F1174" s="19" t="s">
        <v>52</v>
      </c>
      <c r="G1174">
        <v>5.2</v>
      </c>
      <c r="H1174">
        <v>6.5</v>
      </c>
      <c r="I1174">
        <v>14</v>
      </c>
      <c r="J1174">
        <v>0</v>
      </c>
      <c r="K1174">
        <v>77</v>
      </c>
      <c r="L1174">
        <v>1</v>
      </c>
      <c r="M1174" s="17" t="s">
        <v>78</v>
      </c>
      <c r="N1174" t="s">
        <v>78</v>
      </c>
      <c r="O1174" s="17">
        <v>42450</v>
      </c>
      <c r="Q1174">
        <f t="shared" si="14"/>
        <v>172.55197649841941</v>
      </c>
    </row>
    <row r="1175" spans="1:22" ht="15" customHeight="1">
      <c r="A1175">
        <v>183</v>
      </c>
      <c r="B1175" t="s">
        <v>75</v>
      </c>
      <c r="C1175" t="s">
        <v>46</v>
      </c>
      <c r="D1175">
        <v>4</v>
      </c>
      <c r="E1175" s="19" t="s">
        <v>56</v>
      </c>
      <c r="F1175" s="19" t="s">
        <v>52</v>
      </c>
      <c r="G1175">
        <v>8.1999999999999993</v>
      </c>
      <c r="H1175">
        <v>10.4</v>
      </c>
      <c r="I1175">
        <v>27</v>
      </c>
      <c r="J1175">
        <v>0</v>
      </c>
      <c r="K1175">
        <v>70</v>
      </c>
      <c r="L1175">
        <v>1</v>
      </c>
      <c r="M1175" s="17" t="s">
        <v>78</v>
      </c>
      <c r="N1175" t="s">
        <v>78</v>
      </c>
      <c r="O1175" s="17">
        <v>42464</v>
      </c>
      <c r="Q1175">
        <f t="shared" si="14"/>
        <v>696.57905589515769</v>
      </c>
    </row>
    <row r="1176" spans="1:22" ht="15" customHeight="1">
      <c r="A1176">
        <v>183</v>
      </c>
      <c r="B1176" t="s">
        <v>75</v>
      </c>
      <c r="C1176" t="s">
        <v>46</v>
      </c>
      <c r="D1176">
        <v>4</v>
      </c>
      <c r="E1176" s="19" t="s">
        <v>56</v>
      </c>
      <c r="F1176" s="19" t="s">
        <v>52</v>
      </c>
      <c r="G1176" t="s">
        <v>56</v>
      </c>
      <c r="H1176" t="s">
        <v>56</v>
      </c>
      <c r="I1176" t="s">
        <v>56</v>
      </c>
      <c r="J1176" t="s">
        <v>56</v>
      </c>
      <c r="K1176">
        <v>56</v>
      </c>
      <c r="L1176">
        <v>1</v>
      </c>
      <c r="M1176" s="17" t="s">
        <v>78</v>
      </c>
      <c r="N1176" t="s">
        <v>82</v>
      </c>
      <c r="O1176" s="17">
        <v>42507</v>
      </c>
      <c r="P1176" t="s">
        <v>139</v>
      </c>
      <c r="Q1176" t="e">
        <f t="shared" si="14"/>
        <v>#VALUE!</v>
      </c>
    </row>
    <row r="1177" spans="1:22">
      <c r="A1177">
        <v>184</v>
      </c>
      <c r="B1177" t="s">
        <v>75</v>
      </c>
      <c r="C1177" t="s">
        <v>34</v>
      </c>
      <c r="D1177">
        <v>5</v>
      </c>
      <c r="E1177" s="19" t="s">
        <v>56</v>
      </c>
      <c r="F1177" s="19" t="s">
        <v>52</v>
      </c>
      <c r="G1177">
        <v>0</v>
      </c>
      <c r="H1177">
        <v>1</v>
      </c>
      <c r="I1177">
        <v>0</v>
      </c>
      <c r="J1177">
        <v>0</v>
      </c>
      <c r="K1177">
        <v>10</v>
      </c>
      <c r="L1177">
        <v>1</v>
      </c>
      <c r="M1177" s="17" t="s">
        <v>82</v>
      </c>
      <c r="N1177" t="s">
        <v>78</v>
      </c>
      <c r="O1177" s="17">
        <v>42394</v>
      </c>
      <c r="Q1177">
        <f t="shared" si="14"/>
        <v>0</v>
      </c>
      <c r="R1177">
        <f>(Q1178-Q1177)/(O1178-O1177)</f>
        <v>7.0124836017629311E-3</v>
      </c>
      <c r="S1177">
        <f>(I1178-I1177)/(O1178-O1177)</f>
        <v>0.14285714285714285</v>
      </c>
      <c r="T1177">
        <f>MAX(K1177:K1179)</f>
        <v>25</v>
      </c>
      <c r="U1177">
        <f>AVERAGE(K1177:K1179)</f>
        <v>15</v>
      </c>
      <c r="V1177">
        <f>MAX(I1177:I1179)</f>
        <v>2</v>
      </c>
    </row>
    <row r="1178" spans="1:22" hidden="1">
      <c r="A1178">
        <v>184</v>
      </c>
      <c r="B1178" t="s">
        <v>75</v>
      </c>
      <c r="C1178" t="s">
        <v>34</v>
      </c>
      <c r="D1178">
        <v>5</v>
      </c>
      <c r="E1178" s="19" t="s">
        <v>56</v>
      </c>
      <c r="F1178" s="19" t="s">
        <v>52</v>
      </c>
      <c r="G1178">
        <v>0.5</v>
      </c>
      <c r="H1178">
        <v>0.5</v>
      </c>
      <c r="I1178">
        <v>2</v>
      </c>
      <c r="J1178">
        <v>0</v>
      </c>
      <c r="K1178">
        <v>10</v>
      </c>
      <c r="L1178">
        <v>2</v>
      </c>
      <c r="M1178" s="17" t="s">
        <v>78</v>
      </c>
      <c r="N1178" t="s">
        <v>78</v>
      </c>
      <c r="O1178" s="17">
        <v>42408</v>
      </c>
      <c r="Q1178">
        <f t="shared" ref="Q1178:Q1241" si="15">G1178*((H1178/2)^2)*PI()</f>
        <v>9.8174770424681035E-2</v>
      </c>
    </row>
    <row r="1179" spans="1:22">
      <c r="A1179">
        <v>184</v>
      </c>
      <c r="B1179" t="s">
        <v>75</v>
      </c>
      <c r="C1179" t="s">
        <v>34</v>
      </c>
      <c r="D1179">
        <v>5</v>
      </c>
      <c r="E1179" s="19" t="s">
        <v>56</v>
      </c>
      <c r="F1179" s="19" t="s">
        <v>52</v>
      </c>
      <c r="G1179" t="s">
        <v>56</v>
      </c>
      <c r="H1179" t="s">
        <v>56</v>
      </c>
      <c r="I1179" t="s">
        <v>56</v>
      </c>
      <c r="J1179" t="s">
        <v>56</v>
      </c>
      <c r="K1179">
        <v>25</v>
      </c>
      <c r="L1179">
        <v>1</v>
      </c>
      <c r="M1179" s="17" t="s">
        <v>78</v>
      </c>
      <c r="N1179" t="s">
        <v>82</v>
      </c>
      <c r="O1179" s="17">
        <v>42422</v>
      </c>
      <c r="P1179" t="s">
        <v>116</v>
      </c>
      <c r="Q1179" t="e">
        <f t="shared" si="15"/>
        <v>#VALUE!</v>
      </c>
    </row>
    <row r="1180" spans="1:22" ht="15" customHeight="1">
      <c r="A1180">
        <v>185</v>
      </c>
      <c r="B1180" t="s">
        <v>75</v>
      </c>
      <c r="C1180" t="s">
        <v>46</v>
      </c>
      <c r="D1180">
        <v>5</v>
      </c>
      <c r="E1180" s="19" t="s">
        <v>56</v>
      </c>
      <c r="F1180" s="19" t="s">
        <v>52</v>
      </c>
      <c r="G1180">
        <v>0.5</v>
      </c>
      <c r="H1180">
        <v>1</v>
      </c>
      <c r="I1180">
        <v>0</v>
      </c>
      <c r="J1180">
        <v>0</v>
      </c>
      <c r="K1180">
        <v>50</v>
      </c>
      <c r="L1180">
        <v>1</v>
      </c>
      <c r="M1180" s="17" t="s">
        <v>82</v>
      </c>
      <c r="N1180" t="s">
        <v>78</v>
      </c>
      <c r="O1180" s="17">
        <v>42394</v>
      </c>
      <c r="Q1180">
        <f t="shared" si="15"/>
        <v>0.39269908169872414</v>
      </c>
      <c r="R1180">
        <f>(Q1181-Q1180)/(O1181-O1180)</f>
        <v>2.8049934407051724E-2</v>
      </c>
      <c r="S1180">
        <f>(I1181-I1180)/(O1181-O1180)</f>
        <v>0.14285714285714285</v>
      </c>
      <c r="T1180">
        <f>MAX(K1180:K1182)</f>
        <v>76</v>
      </c>
      <c r="U1180">
        <f>AVERAGE(K1180:K1182)</f>
        <v>57</v>
      </c>
      <c r="V1180">
        <f>MAX(I1180:I1182)</f>
        <v>2</v>
      </c>
    </row>
    <row r="1181" spans="1:22" ht="15" hidden="1" customHeight="1">
      <c r="A1181">
        <v>185</v>
      </c>
      <c r="B1181" t="s">
        <v>75</v>
      </c>
      <c r="C1181" t="s">
        <v>46</v>
      </c>
      <c r="D1181">
        <v>5</v>
      </c>
      <c r="E1181" s="19" t="s">
        <v>56</v>
      </c>
      <c r="F1181" s="19" t="s">
        <v>52</v>
      </c>
      <c r="G1181">
        <v>1</v>
      </c>
      <c r="H1181">
        <v>1</v>
      </c>
      <c r="I1181">
        <v>2</v>
      </c>
      <c r="J1181">
        <v>0</v>
      </c>
      <c r="K1181">
        <v>45</v>
      </c>
      <c r="L1181">
        <v>2</v>
      </c>
      <c r="M1181" s="17" t="s">
        <v>78</v>
      </c>
      <c r="N1181" t="s">
        <v>78</v>
      </c>
      <c r="O1181" s="17">
        <v>42408</v>
      </c>
      <c r="Q1181">
        <f t="shared" si="15"/>
        <v>0.78539816339744828</v>
      </c>
    </row>
    <row r="1182" spans="1:22" ht="15" customHeight="1">
      <c r="A1182">
        <v>185</v>
      </c>
      <c r="B1182" t="s">
        <v>75</v>
      </c>
      <c r="C1182" t="s">
        <v>46</v>
      </c>
      <c r="D1182">
        <v>5</v>
      </c>
      <c r="E1182" s="19" t="s">
        <v>56</v>
      </c>
      <c r="F1182" s="19" t="s">
        <v>52</v>
      </c>
      <c r="G1182" t="s">
        <v>56</v>
      </c>
      <c r="H1182" t="s">
        <v>56</v>
      </c>
      <c r="I1182" t="s">
        <v>56</v>
      </c>
      <c r="J1182" t="s">
        <v>56</v>
      </c>
      <c r="K1182">
        <v>76</v>
      </c>
      <c r="L1182">
        <v>1</v>
      </c>
      <c r="M1182" s="17" t="s">
        <v>78</v>
      </c>
      <c r="N1182" t="s">
        <v>82</v>
      </c>
      <c r="O1182" s="17">
        <v>42422</v>
      </c>
      <c r="P1182" t="s">
        <v>116</v>
      </c>
      <c r="Q1182" t="e">
        <f t="shared" si="15"/>
        <v>#VALUE!</v>
      </c>
    </row>
    <row r="1183" spans="1:22" ht="15" customHeight="1">
      <c r="A1183">
        <v>186</v>
      </c>
      <c r="B1183" t="s">
        <v>75</v>
      </c>
      <c r="C1183" t="s">
        <v>46</v>
      </c>
      <c r="D1183">
        <v>5</v>
      </c>
      <c r="E1183" s="19" t="s">
        <v>56</v>
      </c>
      <c r="F1183" s="19" t="s">
        <v>52</v>
      </c>
      <c r="G1183">
        <v>0.5</v>
      </c>
      <c r="H1183">
        <v>1</v>
      </c>
      <c r="I1183">
        <v>0</v>
      </c>
      <c r="J1183">
        <v>0</v>
      </c>
      <c r="K1183">
        <v>50</v>
      </c>
      <c r="L1183">
        <v>1</v>
      </c>
      <c r="M1183" s="17" t="s">
        <v>82</v>
      </c>
      <c r="N1183" t="s">
        <v>78</v>
      </c>
      <c r="O1183" s="17">
        <v>42394</v>
      </c>
      <c r="Q1183">
        <f t="shared" si="15"/>
        <v>0.39269908169872414</v>
      </c>
      <c r="R1183">
        <f>(Q1184-Q1183)/(O1184-O1183)</f>
        <v>-1.4024967203525862E-2</v>
      </c>
      <c r="S1183">
        <f>(I1184-I1183)/(O1184-O1183)</f>
        <v>7.1428571428571425E-2</v>
      </c>
      <c r="T1183">
        <f>MAX(K1183:K1185)</f>
        <v>76</v>
      </c>
      <c r="U1183">
        <f>AVERAGE(K1183:K1185)</f>
        <v>57</v>
      </c>
      <c r="V1183">
        <f>MAX(I1183:I1185)</f>
        <v>1</v>
      </c>
    </row>
    <row r="1184" spans="1:22" ht="15" hidden="1" customHeight="1">
      <c r="A1184">
        <v>186</v>
      </c>
      <c r="B1184" t="s">
        <v>75</v>
      </c>
      <c r="C1184" t="s">
        <v>46</v>
      </c>
      <c r="D1184">
        <v>5</v>
      </c>
      <c r="E1184" s="19" t="s">
        <v>56</v>
      </c>
      <c r="F1184" s="19" t="s">
        <v>52</v>
      </c>
      <c r="G1184">
        <v>1</v>
      </c>
      <c r="H1184">
        <v>0.5</v>
      </c>
      <c r="I1184">
        <v>1</v>
      </c>
      <c r="J1184">
        <v>0</v>
      </c>
      <c r="K1184">
        <v>45</v>
      </c>
      <c r="L1184">
        <v>2</v>
      </c>
      <c r="M1184" s="17" t="s">
        <v>78</v>
      </c>
      <c r="N1184" t="s">
        <v>78</v>
      </c>
      <c r="O1184" s="17">
        <v>42408</v>
      </c>
      <c r="Q1184">
        <f t="shared" si="15"/>
        <v>0.19634954084936207</v>
      </c>
    </row>
    <row r="1185" spans="1:22" ht="15" customHeight="1">
      <c r="A1185">
        <v>186</v>
      </c>
      <c r="B1185" t="s">
        <v>75</v>
      </c>
      <c r="C1185" t="s">
        <v>46</v>
      </c>
      <c r="D1185">
        <v>5</v>
      </c>
      <c r="E1185" s="19" t="s">
        <v>56</v>
      </c>
      <c r="F1185" s="19" t="s">
        <v>52</v>
      </c>
      <c r="G1185" t="s">
        <v>56</v>
      </c>
      <c r="H1185" t="s">
        <v>56</v>
      </c>
      <c r="I1185" t="s">
        <v>56</v>
      </c>
      <c r="J1185" t="s">
        <v>56</v>
      </c>
      <c r="K1185">
        <v>76</v>
      </c>
      <c r="L1185">
        <v>1</v>
      </c>
      <c r="M1185" s="17" t="s">
        <v>78</v>
      </c>
      <c r="N1185" t="s">
        <v>82</v>
      </c>
      <c r="O1185" s="17">
        <v>42422</v>
      </c>
      <c r="P1185" t="s">
        <v>116</v>
      </c>
      <c r="Q1185" t="e">
        <f t="shared" si="15"/>
        <v>#VALUE!</v>
      </c>
    </row>
    <row r="1186" spans="1:22" ht="15" customHeight="1">
      <c r="A1186">
        <v>187</v>
      </c>
      <c r="B1186" t="s">
        <v>75</v>
      </c>
      <c r="C1186" t="s">
        <v>46</v>
      </c>
      <c r="D1186">
        <v>5</v>
      </c>
      <c r="E1186" s="19" t="s">
        <v>56</v>
      </c>
      <c r="F1186" s="19" t="s">
        <v>52</v>
      </c>
      <c r="G1186">
        <v>1.5</v>
      </c>
      <c r="H1186">
        <v>1</v>
      </c>
      <c r="I1186">
        <v>1</v>
      </c>
      <c r="J1186">
        <v>0</v>
      </c>
      <c r="K1186">
        <v>50</v>
      </c>
      <c r="L1186">
        <v>1</v>
      </c>
      <c r="M1186" s="17" t="s">
        <v>82</v>
      </c>
      <c r="N1186" t="s">
        <v>78</v>
      </c>
      <c r="O1186" s="17">
        <v>42394</v>
      </c>
      <c r="Q1186">
        <f t="shared" si="15"/>
        <v>1.1780972450961724</v>
      </c>
      <c r="R1186">
        <f>(Q1187-Q1186)/(O1187-O1186)</f>
        <v>0</v>
      </c>
      <c r="S1186">
        <f>(I1187-I1186)/(O1187-O1186)</f>
        <v>7.1428571428571425E-2</v>
      </c>
      <c r="T1186">
        <f>MAX(K1186:K1188)</f>
        <v>76</v>
      </c>
      <c r="U1186">
        <f>AVERAGE(K1186:K1188)</f>
        <v>57</v>
      </c>
      <c r="V1186">
        <f>MAX(I1186:I1188)</f>
        <v>2</v>
      </c>
    </row>
    <row r="1187" spans="1:22" ht="15" hidden="1" customHeight="1">
      <c r="A1187">
        <v>187</v>
      </c>
      <c r="B1187" t="s">
        <v>75</v>
      </c>
      <c r="C1187" t="s">
        <v>46</v>
      </c>
      <c r="D1187">
        <v>5</v>
      </c>
      <c r="E1187" s="19" t="s">
        <v>56</v>
      </c>
      <c r="F1187" s="19" t="s">
        <v>52</v>
      </c>
      <c r="G1187">
        <v>1.5</v>
      </c>
      <c r="H1187">
        <v>1</v>
      </c>
      <c r="I1187">
        <v>2</v>
      </c>
      <c r="J1187">
        <v>0</v>
      </c>
      <c r="K1187">
        <v>45</v>
      </c>
      <c r="L1187">
        <v>2</v>
      </c>
      <c r="M1187" s="17" t="s">
        <v>78</v>
      </c>
      <c r="N1187" t="s">
        <v>78</v>
      </c>
      <c r="O1187" s="17">
        <v>42408</v>
      </c>
      <c r="Q1187">
        <f t="shared" si="15"/>
        <v>1.1780972450961724</v>
      </c>
    </row>
    <row r="1188" spans="1:22" ht="15" customHeight="1">
      <c r="A1188">
        <v>187</v>
      </c>
      <c r="B1188" t="s">
        <v>75</v>
      </c>
      <c r="C1188" t="s">
        <v>46</v>
      </c>
      <c r="D1188">
        <v>5</v>
      </c>
      <c r="E1188" s="19" t="s">
        <v>56</v>
      </c>
      <c r="F1188" s="19" t="s">
        <v>52</v>
      </c>
      <c r="G1188" t="s">
        <v>56</v>
      </c>
      <c r="H1188" t="s">
        <v>56</v>
      </c>
      <c r="I1188" t="s">
        <v>56</v>
      </c>
      <c r="J1188" t="s">
        <v>56</v>
      </c>
      <c r="K1188">
        <v>76</v>
      </c>
      <c r="L1188">
        <v>1</v>
      </c>
      <c r="M1188" s="17" t="s">
        <v>78</v>
      </c>
      <c r="N1188" t="s">
        <v>82</v>
      </c>
      <c r="O1188" s="17">
        <v>42422</v>
      </c>
      <c r="P1188" t="s">
        <v>116</v>
      </c>
      <c r="Q1188" t="e">
        <f t="shared" si="15"/>
        <v>#VALUE!</v>
      </c>
    </row>
    <row r="1189" spans="1:22" ht="15" customHeight="1">
      <c r="A1189">
        <v>188</v>
      </c>
      <c r="B1189" t="s">
        <v>75</v>
      </c>
      <c r="C1189" t="s">
        <v>46</v>
      </c>
      <c r="D1189">
        <v>5</v>
      </c>
      <c r="E1189" s="19" t="s">
        <v>56</v>
      </c>
      <c r="F1189" s="19" t="s">
        <v>52</v>
      </c>
      <c r="G1189">
        <v>1.5</v>
      </c>
      <c r="H1189">
        <v>1.5</v>
      </c>
      <c r="I1189">
        <v>2</v>
      </c>
      <c r="J1189">
        <v>0</v>
      </c>
      <c r="K1189">
        <v>50</v>
      </c>
      <c r="L1189">
        <v>1</v>
      </c>
      <c r="M1189" s="17" t="s">
        <v>82</v>
      </c>
      <c r="N1189" t="s">
        <v>78</v>
      </c>
      <c r="O1189" s="17">
        <v>42394</v>
      </c>
      <c r="Q1189">
        <f t="shared" si="15"/>
        <v>2.6507188014663878</v>
      </c>
      <c r="R1189">
        <v>0</v>
      </c>
      <c r="S1189">
        <v>0</v>
      </c>
      <c r="T1189">
        <f>MAX(K1189:K1190)</f>
        <v>50</v>
      </c>
      <c r="U1189">
        <f>AVERAGE(K1189:K1190)</f>
        <v>47.5</v>
      </c>
      <c r="V1189">
        <f>MAX(I1189:I1190)</f>
        <v>2</v>
      </c>
    </row>
    <row r="1190" spans="1:22" ht="15" hidden="1" customHeight="1">
      <c r="A1190">
        <v>188</v>
      </c>
      <c r="B1190" t="s">
        <v>75</v>
      </c>
      <c r="C1190" t="s">
        <v>46</v>
      </c>
      <c r="D1190">
        <v>5</v>
      </c>
      <c r="E1190" s="19" t="s">
        <v>56</v>
      </c>
      <c r="F1190" s="19" t="s">
        <v>52</v>
      </c>
      <c r="G1190" t="s">
        <v>56</v>
      </c>
      <c r="H1190" t="s">
        <v>56</v>
      </c>
      <c r="I1190" t="s">
        <v>56</v>
      </c>
      <c r="J1190" t="s">
        <v>56</v>
      </c>
      <c r="K1190">
        <v>45</v>
      </c>
      <c r="L1190">
        <v>2</v>
      </c>
      <c r="M1190" s="17" t="s">
        <v>78</v>
      </c>
      <c r="N1190" t="s">
        <v>82</v>
      </c>
      <c r="O1190" s="17">
        <v>42408</v>
      </c>
      <c r="P1190" t="s">
        <v>116</v>
      </c>
      <c r="Q1190" t="e">
        <f t="shared" si="15"/>
        <v>#VALUE!</v>
      </c>
    </row>
    <row r="1191" spans="1:22" ht="15" customHeight="1">
      <c r="A1191">
        <v>189</v>
      </c>
      <c r="B1191" t="s">
        <v>76</v>
      </c>
      <c r="C1191" t="s">
        <v>47</v>
      </c>
      <c r="D1191">
        <v>2</v>
      </c>
      <c r="E1191" s="19" t="s">
        <v>78</v>
      </c>
      <c r="F1191" s="19" t="s">
        <v>53</v>
      </c>
      <c r="G1191">
        <v>0.5</v>
      </c>
      <c r="H1191">
        <v>0.5</v>
      </c>
      <c r="I1191">
        <v>0</v>
      </c>
      <c r="J1191">
        <v>0</v>
      </c>
      <c r="K1191">
        <v>50</v>
      </c>
      <c r="L1191">
        <v>1</v>
      </c>
      <c r="M1191" s="17" t="s">
        <v>82</v>
      </c>
      <c r="N1191" t="s">
        <v>78</v>
      </c>
      <c r="O1191" s="17">
        <v>42394</v>
      </c>
      <c r="Q1191">
        <f t="shared" si="15"/>
        <v>9.8174770424681035E-2</v>
      </c>
      <c r="R1191">
        <f>(Q1192-Q1191)/(O1192-O1191)</f>
        <v>4.9087385212340517E-2</v>
      </c>
      <c r="S1191">
        <f>(I1192-I1191)/(O1192-O1191)</f>
        <v>7.1428571428571425E-2</v>
      </c>
      <c r="T1191">
        <f>MAX(K1191:K1193)</f>
        <v>50</v>
      </c>
      <c r="U1191">
        <f>AVERAGE(K1191:K1193)</f>
        <v>26.666666666666668</v>
      </c>
      <c r="V1191">
        <f>MAX(I1191:I1193)</f>
        <v>1</v>
      </c>
    </row>
    <row r="1192" spans="1:22" ht="15" customHeight="1">
      <c r="A1192">
        <v>189</v>
      </c>
      <c r="B1192" t="s">
        <v>76</v>
      </c>
      <c r="C1192" t="s">
        <v>47</v>
      </c>
      <c r="D1192">
        <v>2</v>
      </c>
      <c r="E1192" s="19" t="s">
        <v>78</v>
      </c>
      <c r="F1192" s="19" t="s">
        <v>53</v>
      </c>
      <c r="G1192">
        <v>1</v>
      </c>
      <c r="H1192">
        <v>1</v>
      </c>
      <c r="I1192">
        <v>1</v>
      </c>
      <c r="J1192">
        <v>0</v>
      </c>
      <c r="K1192">
        <v>15</v>
      </c>
      <c r="L1192">
        <v>1</v>
      </c>
      <c r="M1192" s="17" t="s">
        <v>78</v>
      </c>
      <c r="N1192" t="s">
        <v>78</v>
      </c>
      <c r="O1192" s="17">
        <v>42408</v>
      </c>
      <c r="Q1192">
        <f t="shared" si="15"/>
        <v>0.78539816339744828</v>
      </c>
    </row>
    <row r="1193" spans="1:22" ht="15" customHeight="1">
      <c r="A1193">
        <v>189</v>
      </c>
      <c r="B1193" t="s">
        <v>76</v>
      </c>
      <c r="C1193" t="s">
        <v>47</v>
      </c>
      <c r="D1193">
        <v>2</v>
      </c>
      <c r="E1193" s="19" t="s">
        <v>78</v>
      </c>
      <c r="F1193" s="19" t="s">
        <v>53</v>
      </c>
      <c r="G1193" t="s">
        <v>56</v>
      </c>
      <c r="H1193" t="s">
        <v>56</v>
      </c>
      <c r="I1193" t="s">
        <v>56</v>
      </c>
      <c r="J1193" t="s">
        <v>56</v>
      </c>
      <c r="K1193">
        <v>15</v>
      </c>
      <c r="L1193">
        <v>1</v>
      </c>
      <c r="M1193" s="17" t="s">
        <v>78</v>
      </c>
      <c r="N1193" t="s">
        <v>82</v>
      </c>
      <c r="O1193" s="17">
        <v>42422</v>
      </c>
      <c r="P1193" t="s">
        <v>116</v>
      </c>
      <c r="Q1193" t="e">
        <f t="shared" si="15"/>
        <v>#VALUE!</v>
      </c>
    </row>
    <row r="1194" spans="1:22" ht="15" customHeight="1">
      <c r="A1194">
        <v>190</v>
      </c>
      <c r="B1194" t="s">
        <v>76</v>
      </c>
      <c r="C1194" t="s">
        <v>47</v>
      </c>
      <c r="D1194">
        <v>2</v>
      </c>
      <c r="E1194" s="19" t="s">
        <v>78</v>
      </c>
      <c r="F1194" s="19" t="s">
        <v>53</v>
      </c>
      <c r="G1194">
        <v>0.5</v>
      </c>
      <c r="H1194">
        <v>0.5</v>
      </c>
      <c r="I1194">
        <v>0</v>
      </c>
      <c r="J1194">
        <v>0</v>
      </c>
      <c r="K1194">
        <v>50</v>
      </c>
      <c r="L1194">
        <v>1</v>
      </c>
      <c r="M1194" s="17" t="s">
        <v>82</v>
      </c>
      <c r="N1194" t="s">
        <v>78</v>
      </c>
      <c r="O1194" s="17">
        <v>42394</v>
      </c>
      <c r="Q1194">
        <f t="shared" si="15"/>
        <v>9.8174770424681035E-2</v>
      </c>
      <c r="R1194">
        <f>(Q1195-Q1194)/(O1195-O1194)</f>
        <v>2.1037450805288793E-2</v>
      </c>
      <c r="S1194">
        <f>(I1195-I1194)/(O1195-O1194)</f>
        <v>7.1428571428571425E-2</v>
      </c>
      <c r="T1194">
        <f>MAX(K1194:K1196)</f>
        <v>50</v>
      </c>
      <c r="U1194">
        <f>AVERAGE(K1194:K1196)</f>
        <v>26.666666666666668</v>
      </c>
      <c r="V1194">
        <f>MAX(I1194:I1196)</f>
        <v>1</v>
      </c>
    </row>
    <row r="1195" spans="1:22" ht="15" customHeight="1">
      <c r="A1195">
        <v>190</v>
      </c>
      <c r="B1195" t="s">
        <v>76</v>
      </c>
      <c r="C1195" t="s">
        <v>47</v>
      </c>
      <c r="D1195">
        <v>2</v>
      </c>
      <c r="E1195" s="19" t="s">
        <v>78</v>
      </c>
      <c r="F1195" s="19" t="s">
        <v>53</v>
      </c>
      <c r="G1195">
        <v>0.5</v>
      </c>
      <c r="H1195">
        <v>1</v>
      </c>
      <c r="I1195">
        <v>1</v>
      </c>
      <c r="J1195">
        <v>0</v>
      </c>
      <c r="K1195">
        <v>15</v>
      </c>
      <c r="L1195">
        <v>1</v>
      </c>
      <c r="M1195" s="17" t="s">
        <v>78</v>
      </c>
      <c r="N1195" t="s">
        <v>78</v>
      </c>
      <c r="O1195" s="17">
        <v>42408</v>
      </c>
      <c r="Q1195">
        <f t="shared" si="15"/>
        <v>0.39269908169872414</v>
      </c>
    </row>
    <row r="1196" spans="1:22" ht="15" customHeight="1">
      <c r="A1196">
        <v>190</v>
      </c>
      <c r="B1196" t="s">
        <v>76</v>
      </c>
      <c r="C1196" t="s">
        <v>47</v>
      </c>
      <c r="D1196">
        <v>2</v>
      </c>
      <c r="E1196" s="19" t="s">
        <v>78</v>
      </c>
      <c r="F1196" s="19" t="s">
        <v>53</v>
      </c>
      <c r="G1196" t="s">
        <v>56</v>
      </c>
      <c r="H1196" t="s">
        <v>56</v>
      </c>
      <c r="I1196" t="s">
        <v>56</v>
      </c>
      <c r="J1196" t="s">
        <v>56</v>
      </c>
      <c r="K1196">
        <v>15</v>
      </c>
      <c r="L1196">
        <v>1</v>
      </c>
      <c r="M1196" s="17" t="s">
        <v>78</v>
      </c>
      <c r="N1196" t="s">
        <v>82</v>
      </c>
      <c r="O1196" s="17">
        <v>42422</v>
      </c>
      <c r="P1196" t="s">
        <v>116</v>
      </c>
      <c r="Q1196" t="e">
        <f t="shared" si="15"/>
        <v>#VALUE!</v>
      </c>
    </row>
    <row r="1197" spans="1:22" ht="15" customHeight="1">
      <c r="A1197">
        <v>191</v>
      </c>
      <c r="B1197" t="s">
        <v>76</v>
      </c>
      <c r="C1197" t="s">
        <v>46</v>
      </c>
      <c r="D1197">
        <v>2</v>
      </c>
      <c r="E1197" s="19" t="s">
        <v>78</v>
      </c>
      <c r="F1197" s="19" t="s">
        <v>52</v>
      </c>
      <c r="G1197">
        <v>0.5</v>
      </c>
      <c r="H1197">
        <v>0.5</v>
      </c>
      <c r="I1197">
        <v>0</v>
      </c>
      <c r="J1197">
        <v>0</v>
      </c>
      <c r="K1197">
        <v>85</v>
      </c>
      <c r="L1197">
        <v>1</v>
      </c>
      <c r="M1197" s="17" t="s">
        <v>82</v>
      </c>
      <c r="N1197" t="s">
        <v>78</v>
      </c>
      <c r="O1197" s="17">
        <v>42394</v>
      </c>
      <c r="Q1197">
        <f t="shared" si="15"/>
        <v>9.8174770424681035E-2</v>
      </c>
      <c r="R1197">
        <f>(Q1198-Q1197)/(O1198-O1197)</f>
        <v>0.30854927847756902</v>
      </c>
      <c r="S1197">
        <f>(I1198-I1197)/(O1198-O1197)</f>
        <v>0.14285714285714285</v>
      </c>
      <c r="T1197">
        <f>MAX(K1197:K1199)</f>
        <v>85</v>
      </c>
      <c r="U1197">
        <f>AVERAGE(K1197:K1199)</f>
        <v>71.666666666666671</v>
      </c>
      <c r="V1197">
        <f>MAX(I1197:I1199)</f>
        <v>2</v>
      </c>
    </row>
    <row r="1198" spans="1:22" ht="15" customHeight="1">
      <c r="A1198">
        <v>191</v>
      </c>
      <c r="B1198" t="s">
        <v>76</v>
      </c>
      <c r="C1198" t="s">
        <v>46</v>
      </c>
      <c r="D1198">
        <v>2</v>
      </c>
      <c r="E1198" s="19" t="s">
        <v>78</v>
      </c>
      <c r="F1198" s="19" t="s">
        <v>52</v>
      </c>
      <c r="G1198">
        <v>2.5</v>
      </c>
      <c r="H1198">
        <v>1.5</v>
      </c>
      <c r="I1198">
        <v>2</v>
      </c>
      <c r="J1198">
        <v>0</v>
      </c>
      <c r="K1198">
        <v>80</v>
      </c>
      <c r="L1198">
        <v>1</v>
      </c>
      <c r="M1198" s="17" t="s">
        <v>78</v>
      </c>
      <c r="N1198" t="s">
        <v>78</v>
      </c>
      <c r="O1198" s="17">
        <v>42408</v>
      </c>
      <c r="Q1198">
        <f t="shared" si="15"/>
        <v>4.4178646691106467</v>
      </c>
    </row>
    <row r="1199" spans="1:22" ht="15" customHeight="1">
      <c r="A1199">
        <v>191</v>
      </c>
      <c r="B1199" t="s">
        <v>76</v>
      </c>
      <c r="C1199" t="s">
        <v>46</v>
      </c>
      <c r="D1199">
        <v>2</v>
      </c>
      <c r="E1199" s="19" t="s">
        <v>78</v>
      </c>
      <c r="F1199" s="19" t="s">
        <v>52</v>
      </c>
      <c r="G1199" t="s">
        <v>56</v>
      </c>
      <c r="H1199" t="s">
        <v>56</v>
      </c>
      <c r="I1199" t="s">
        <v>56</v>
      </c>
      <c r="J1199" t="s">
        <v>56</v>
      </c>
      <c r="K1199">
        <v>50</v>
      </c>
      <c r="L1199">
        <v>1</v>
      </c>
      <c r="M1199" s="17" t="s">
        <v>78</v>
      </c>
      <c r="N1199" t="s">
        <v>82</v>
      </c>
      <c r="O1199" s="17">
        <v>42422</v>
      </c>
      <c r="P1199" t="s">
        <v>115</v>
      </c>
      <c r="Q1199" t="e">
        <f t="shared" si="15"/>
        <v>#VALUE!</v>
      </c>
    </row>
    <row r="1200" spans="1:22" ht="15" customHeight="1">
      <c r="A1200">
        <v>192</v>
      </c>
      <c r="B1200" t="s">
        <v>76</v>
      </c>
      <c r="C1200" t="s">
        <v>46</v>
      </c>
      <c r="D1200">
        <v>2</v>
      </c>
      <c r="E1200" s="19" t="s">
        <v>78</v>
      </c>
      <c r="F1200" s="19" t="s">
        <v>52</v>
      </c>
      <c r="G1200">
        <v>0.5</v>
      </c>
      <c r="H1200">
        <v>0.5</v>
      </c>
      <c r="I1200">
        <v>0</v>
      </c>
      <c r="J1200">
        <v>0</v>
      </c>
      <c r="K1200">
        <v>85</v>
      </c>
      <c r="L1200">
        <v>1</v>
      </c>
      <c r="M1200" s="17" t="s">
        <v>82</v>
      </c>
      <c r="N1200" t="s">
        <v>78</v>
      </c>
      <c r="O1200" s="17">
        <v>42394</v>
      </c>
      <c r="Q1200">
        <f t="shared" si="15"/>
        <v>9.8174770424681035E-2</v>
      </c>
      <c r="R1200">
        <f>(Q1207-Q1200)/(O1207-O1200)</f>
        <v>7.4884915440948463</v>
      </c>
      <c r="S1200">
        <f>(I1207-I1200)/(O1207-O1200)</f>
        <v>0.19801980198019803</v>
      </c>
      <c r="T1200">
        <f>MAX(K1200:K1208)</f>
        <v>85</v>
      </c>
      <c r="U1200">
        <f>AVERAGE(K1200:K1208)</f>
        <v>62.333333333333336</v>
      </c>
      <c r="V1200">
        <f>MAX(I1200:I1208)</f>
        <v>20</v>
      </c>
    </row>
    <row r="1201" spans="1:22" ht="15" customHeight="1">
      <c r="A1201">
        <v>192</v>
      </c>
      <c r="B1201" t="s">
        <v>76</v>
      </c>
      <c r="C1201" t="s">
        <v>46</v>
      </c>
      <c r="D1201">
        <v>2</v>
      </c>
      <c r="E1201" s="19" t="s">
        <v>78</v>
      </c>
      <c r="F1201" s="19" t="s">
        <v>52</v>
      </c>
      <c r="G1201">
        <v>2</v>
      </c>
      <c r="H1201">
        <v>1</v>
      </c>
      <c r="I1201">
        <v>1</v>
      </c>
      <c r="J1201">
        <v>0</v>
      </c>
      <c r="K1201">
        <v>80</v>
      </c>
      <c r="L1201">
        <v>1</v>
      </c>
      <c r="M1201" s="17" t="s">
        <v>78</v>
      </c>
      <c r="N1201" t="s">
        <v>78</v>
      </c>
      <c r="O1201" s="17">
        <v>42408</v>
      </c>
      <c r="Q1201">
        <f t="shared" si="15"/>
        <v>1.5707963267948966</v>
      </c>
    </row>
    <row r="1202" spans="1:22" ht="15" customHeight="1">
      <c r="A1202">
        <v>192</v>
      </c>
      <c r="B1202" t="s">
        <v>76</v>
      </c>
      <c r="C1202" t="s">
        <v>46</v>
      </c>
      <c r="D1202">
        <v>2</v>
      </c>
      <c r="E1202" s="19" t="s">
        <v>78</v>
      </c>
      <c r="F1202" s="19" t="s">
        <v>52</v>
      </c>
      <c r="G1202">
        <v>1.5</v>
      </c>
      <c r="H1202">
        <v>1.5</v>
      </c>
      <c r="I1202">
        <v>2</v>
      </c>
      <c r="J1202">
        <v>0</v>
      </c>
      <c r="K1202">
        <v>50</v>
      </c>
      <c r="L1202">
        <v>1</v>
      </c>
      <c r="M1202" s="17" t="s">
        <v>78</v>
      </c>
      <c r="N1202" t="s">
        <v>78</v>
      </c>
      <c r="O1202" s="17">
        <v>42422</v>
      </c>
      <c r="Q1202">
        <f t="shared" si="15"/>
        <v>2.6507188014663878</v>
      </c>
    </row>
    <row r="1203" spans="1:22" ht="15" customHeight="1">
      <c r="A1203">
        <v>192</v>
      </c>
      <c r="B1203" t="s">
        <v>76</v>
      </c>
      <c r="C1203" t="s">
        <v>46</v>
      </c>
      <c r="D1203">
        <v>2</v>
      </c>
      <c r="E1203" s="19" t="s">
        <v>78</v>
      </c>
      <c r="F1203" s="19" t="s">
        <v>52</v>
      </c>
      <c r="G1203">
        <v>1</v>
      </c>
      <c r="H1203">
        <v>2</v>
      </c>
      <c r="I1203">
        <v>3</v>
      </c>
      <c r="J1203">
        <v>0</v>
      </c>
      <c r="K1203">
        <v>76</v>
      </c>
      <c r="L1203">
        <v>1</v>
      </c>
      <c r="M1203" s="17" t="s">
        <v>78</v>
      </c>
      <c r="N1203" t="s">
        <v>78</v>
      </c>
      <c r="O1203" s="17">
        <v>42436</v>
      </c>
      <c r="Q1203">
        <f t="shared" si="15"/>
        <v>3.1415926535897931</v>
      </c>
    </row>
    <row r="1204" spans="1:22" ht="15" customHeight="1">
      <c r="A1204">
        <v>192</v>
      </c>
      <c r="B1204" t="s">
        <v>76</v>
      </c>
      <c r="C1204" t="s">
        <v>46</v>
      </c>
      <c r="D1204">
        <v>2</v>
      </c>
      <c r="E1204" s="19" t="s">
        <v>78</v>
      </c>
      <c r="F1204" s="19" t="s">
        <v>52</v>
      </c>
      <c r="G1204">
        <v>5.6</v>
      </c>
      <c r="H1204">
        <v>7</v>
      </c>
      <c r="I1204">
        <v>7</v>
      </c>
      <c r="J1204">
        <v>0</v>
      </c>
      <c r="K1204">
        <v>30</v>
      </c>
      <c r="L1204">
        <v>1</v>
      </c>
      <c r="M1204" s="17" t="s">
        <v>78</v>
      </c>
      <c r="N1204" t="s">
        <v>78</v>
      </c>
      <c r="O1204" s="17">
        <v>42450</v>
      </c>
      <c r="Q1204">
        <f t="shared" si="15"/>
        <v>215.51325603625978</v>
      </c>
    </row>
    <row r="1205" spans="1:22" ht="15" customHeight="1">
      <c r="A1205">
        <v>192</v>
      </c>
      <c r="B1205" t="s">
        <v>76</v>
      </c>
      <c r="C1205" t="s">
        <v>46</v>
      </c>
      <c r="D1205">
        <v>2</v>
      </c>
      <c r="E1205" s="19" t="s">
        <v>78</v>
      </c>
      <c r="F1205" s="19" t="s">
        <v>52</v>
      </c>
      <c r="G1205">
        <v>4.7</v>
      </c>
      <c r="H1205">
        <v>4.2</v>
      </c>
      <c r="I1205">
        <v>7</v>
      </c>
      <c r="J1205">
        <v>0</v>
      </c>
      <c r="K1205">
        <v>75</v>
      </c>
      <c r="L1205">
        <v>1</v>
      </c>
      <c r="M1205" s="17" t="s">
        <v>78</v>
      </c>
      <c r="N1205" t="s">
        <v>78</v>
      </c>
      <c r="O1205" s="17">
        <v>42464</v>
      </c>
      <c r="Q1205">
        <f t="shared" si="15"/>
        <v>65.11579093095564</v>
      </c>
    </row>
    <row r="1206" spans="1:22" ht="15" customHeight="1">
      <c r="A1206">
        <v>192</v>
      </c>
      <c r="B1206" t="s">
        <v>76</v>
      </c>
      <c r="C1206" t="s">
        <v>46</v>
      </c>
      <c r="D1206">
        <v>2</v>
      </c>
      <c r="E1206" s="19" t="s">
        <v>78</v>
      </c>
      <c r="F1206" s="19" t="s">
        <v>52</v>
      </c>
      <c r="G1206">
        <v>10</v>
      </c>
      <c r="H1206">
        <v>5.5</v>
      </c>
      <c r="I1206">
        <v>14</v>
      </c>
      <c r="J1206">
        <v>0</v>
      </c>
      <c r="K1206">
        <v>75</v>
      </c>
      <c r="L1206">
        <v>1</v>
      </c>
      <c r="M1206" s="17" t="s">
        <v>78</v>
      </c>
      <c r="N1206" t="s">
        <v>78</v>
      </c>
      <c r="O1206" s="17">
        <v>42480</v>
      </c>
      <c r="Q1206">
        <f t="shared" si="15"/>
        <v>237.58294442772811</v>
      </c>
    </row>
    <row r="1207" spans="1:22" ht="15" customHeight="1">
      <c r="A1207">
        <v>192</v>
      </c>
      <c r="B1207" t="s">
        <v>76</v>
      </c>
      <c r="C1207" t="s">
        <v>46</v>
      </c>
      <c r="D1207">
        <v>2</v>
      </c>
      <c r="E1207" s="19" t="s">
        <v>78</v>
      </c>
      <c r="F1207" s="19" t="s">
        <v>52</v>
      </c>
      <c r="G1207">
        <v>10.9</v>
      </c>
      <c r="H1207">
        <v>9.4</v>
      </c>
      <c r="I1207">
        <v>20</v>
      </c>
      <c r="J1207">
        <v>0</v>
      </c>
      <c r="K1207">
        <v>30</v>
      </c>
      <c r="L1207">
        <v>1</v>
      </c>
      <c r="M1207" s="17" t="s">
        <v>78</v>
      </c>
      <c r="N1207" t="s">
        <v>78</v>
      </c>
      <c r="O1207" s="17">
        <v>42495</v>
      </c>
      <c r="Q1207">
        <f t="shared" si="15"/>
        <v>756.43582072400409</v>
      </c>
    </row>
    <row r="1208" spans="1:22" ht="15" customHeight="1">
      <c r="A1208">
        <v>192</v>
      </c>
      <c r="B1208" t="s">
        <v>76</v>
      </c>
      <c r="C1208" t="s">
        <v>46</v>
      </c>
      <c r="D1208">
        <v>2</v>
      </c>
      <c r="E1208" s="19" t="s">
        <v>78</v>
      </c>
      <c r="F1208" s="19" t="s">
        <v>52</v>
      </c>
      <c r="G1208" t="s">
        <v>56</v>
      </c>
      <c r="H1208" t="s">
        <v>56</v>
      </c>
      <c r="I1208" t="s">
        <v>56</v>
      </c>
      <c r="J1208" t="s">
        <v>56</v>
      </c>
      <c r="K1208">
        <v>60</v>
      </c>
      <c r="L1208">
        <v>1</v>
      </c>
      <c r="M1208" s="17" t="s">
        <v>78</v>
      </c>
      <c r="N1208" t="s">
        <v>82</v>
      </c>
      <c r="O1208" s="17">
        <v>42507</v>
      </c>
      <c r="P1208" t="s">
        <v>139</v>
      </c>
      <c r="Q1208" t="e">
        <f t="shared" si="15"/>
        <v>#VALUE!</v>
      </c>
    </row>
    <row r="1209" spans="1:22" ht="15" customHeight="1">
      <c r="A1209">
        <v>193</v>
      </c>
      <c r="B1209" t="s">
        <v>76</v>
      </c>
      <c r="C1209" t="s">
        <v>46</v>
      </c>
      <c r="D1209">
        <v>2</v>
      </c>
      <c r="E1209" s="19" t="s">
        <v>78</v>
      </c>
      <c r="F1209" s="19" t="s">
        <v>52</v>
      </c>
      <c r="G1209">
        <v>0.5</v>
      </c>
      <c r="H1209">
        <v>0.5</v>
      </c>
      <c r="I1209">
        <v>0</v>
      </c>
      <c r="J1209">
        <v>0</v>
      </c>
      <c r="K1209">
        <v>85</v>
      </c>
      <c r="L1209">
        <v>1</v>
      </c>
      <c r="M1209" s="17" t="s">
        <v>82</v>
      </c>
      <c r="N1209" t="s">
        <v>78</v>
      </c>
      <c r="O1209" s="17">
        <v>42394</v>
      </c>
      <c r="Q1209">
        <f t="shared" si="15"/>
        <v>9.8174770424681035E-2</v>
      </c>
      <c r="R1209">
        <f>(Q1216-Q1209)/(O1216-O1209)</f>
        <v>21.109877402260533</v>
      </c>
      <c r="S1209">
        <f>(I1216-I1209)/(O1216-O1209)</f>
        <v>0.42574257425742573</v>
      </c>
      <c r="T1209">
        <f>MAX(K1209:K1217)</f>
        <v>85</v>
      </c>
      <c r="U1209">
        <f>AVERAGE(K1209:K1217)</f>
        <v>62.333333333333336</v>
      </c>
      <c r="V1209">
        <f>MAX(I1209:I1217)</f>
        <v>49</v>
      </c>
    </row>
    <row r="1210" spans="1:22" ht="15" customHeight="1">
      <c r="A1210">
        <v>193</v>
      </c>
      <c r="B1210" t="s">
        <v>76</v>
      </c>
      <c r="C1210" t="s">
        <v>46</v>
      </c>
      <c r="D1210">
        <v>2</v>
      </c>
      <c r="E1210" s="19" t="s">
        <v>78</v>
      </c>
      <c r="F1210" s="19" t="s">
        <v>52</v>
      </c>
      <c r="G1210">
        <v>1.5</v>
      </c>
      <c r="H1210">
        <v>1</v>
      </c>
      <c r="I1210">
        <v>2</v>
      </c>
      <c r="J1210">
        <v>0</v>
      </c>
      <c r="K1210">
        <v>80</v>
      </c>
      <c r="L1210">
        <v>1</v>
      </c>
      <c r="M1210" s="17" t="s">
        <v>78</v>
      </c>
      <c r="N1210" t="s">
        <v>78</v>
      </c>
      <c r="O1210" s="17">
        <v>42408</v>
      </c>
      <c r="Q1210">
        <f t="shared" si="15"/>
        <v>1.1780972450961724</v>
      </c>
    </row>
    <row r="1211" spans="1:22" ht="15" customHeight="1">
      <c r="A1211">
        <v>193</v>
      </c>
      <c r="B1211" t="s">
        <v>76</v>
      </c>
      <c r="C1211" t="s">
        <v>46</v>
      </c>
      <c r="D1211">
        <v>2</v>
      </c>
      <c r="E1211" s="19" t="s">
        <v>78</v>
      </c>
      <c r="F1211" s="19" t="s">
        <v>52</v>
      </c>
      <c r="G1211">
        <v>1.7</v>
      </c>
      <c r="H1211">
        <v>2.8</v>
      </c>
      <c r="I1211">
        <v>3</v>
      </c>
      <c r="J1211">
        <v>0</v>
      </c>
      <c r="K1211">
        <v>50</v>
      </c>
      <c r="L1211">
        <v>1</v>
      </c>
      <c r="M1211" s="17" t="s">
        <v>78</v>
      </c>
      <c r="N1211" t="s">
        <v>78</v>
      </c>
      <c r="O1211" s="17">
        <v>42422</v>
      </c>
      <c r="Q1211">
        <f t="shared" si="15"/>
        <v>10.467786721761188</v>
      </c>
    </row>
    <row r="1212" spans="1:22" ht="15" customHeight="1">
      <c r="A1212">
        <v>193</v>
      </c>
      <c r="B1212" t="s">
        <v>76</v>
      </c>
      <c r="C1212" t="s">
        <v>46</v>
      </c>
      <c r="D1212">
        <v>2</v>
      </c>
      <c r="E1212" s="19" t="s">
        <v>78</v>
      </c>
      <c r="F1212" s="19" t="s">
        <v>52</v>
      </c>
      <c r="G1212">
        <v>2</v>
      </c>
      <c r="H1212">
        <v>4.5</v>
      </c>
      <c r="I1212">
        <v>4</v>
      </c>
      <c r="J1212">
        <v>0</v>
      </c>
      <c r="K1212">
        <v>76</v>
      </c>
      <c r="L1212">
        <v>1</v>
      </c>
      <c r="M1212" s="17" t="s">
        <v>78</v>
      </c>
      <c r="N1212" t="s">
        <v>78</v>
      </c>
      <c r="O1212" s="17">
        <v>42436</v>
      </c>
      <c r="Q1212">
        <f t="shared" si="15"/>
        <v>31.808625617596654</v>
      </c>
    </row>
    <row r="1213" spans="1:22" ht="15" customHeight="1">
      <c r="A1213">
        <v>193</v>
      </c>
      <c r="B1213" t="s">
        <v>76</v>
      </c>
      <c r="C1213" t="s">
        <v>46</v>
      </c>
      <c r="D1213">
        <v>2</v>
      </c>
      <c r="E1213" s="19" t="s">
        <v>78</v>
      </c>
      <c r="F1213" s="19" t="s">
        <v>52</v>
      </c>
      <c r="G1213">
        <v>3.5</v>
      </c>
      <c r="H1213">
        <v>2.2000000000000002</v>
      </c>
      <c r="I1213">
        <v>5</v>
      </c>
      <c r="J1213">
        <v>0</v>
      </c>
      <c r="K1213">
        <v>30</v>
      </c>
      <c r="L1213">
        <v>1</v>
      </c>
      <c r="M1213" s="17" t="s">
        <v>78</v>
      </c>
      <c r="N1213" t="s">
        <v>78</v>
      </c>
      <c r="O1213" s="17">
        <v>42450</v>
      </c>
      <c r="Q1213">
        <f t="shared" si="15"/>
        <v>13.304644887952774</v>
      </c>
    </row>
    <row r="1214" spans="1:22" ht="15" customHeight="1">
      <c r="A1214">
        <v>193</v>
      </c>
      <c r="B1214" t="s">
        <v>76</v>
      </c>
      <c r="C1214" t="s">
        <v>46</v>
      </c>
      <c r="D1214">
        <v>2</v>
      </c>
      <c r="E1214" s="19" t="s">
        <v>78</v>
      </c>
      <c r="F1214" s="19" t="s">
        <v>52</v>
      </c>
      <c r="G1214">
        <v>7.5</v>
      </c>
      <c r="H1214">
        <v>8.4</v>
      </c>
      <c r="I1214">
        <v>20</v>
      </c>
      <c r="J1214">
        <v>0</v>
      </c>
      <c r="K1214">
        <v>75</v>
      </c>
      <c r="L1214">
        <v>1</v>
      </c>
      <c r="M1214" s="17" t="s">
        <v>78</v>
      </c>
      <c r="N1214" t="s">
        <v>78</v>
      </c>
      <c r="O1214" s="17">
        <v>42464</v>
      </c>
      <c r="Q1214">
        <f t="shared" si="15"/>
        <v>415.63270806992966</v>
      </c>
    </row>
    <row r="1215" spans="1:22" ht="15" customHeight="1">
      <c r="A1215">
        <v>193</v>
      </c>
      <c r="B1215" t="s">
        <v>76</v>
      </c>
      <c r="C1215" t="s">
        <v>46</v>
      </c>
      <c r="D1215">
        <v>2</v>
      </c>
      <c r="E1215" s="19" t="s">
        <v>78</v>
      </c>
      <c r="F1215" s="19" t="s">
        <v>52</v>
      </c>
      <c r="G1215">
        <v>11.7</v>
      </c>
      <c r="H1215">
        <v>12.3</v>
      </c>
      <c r="I1215">
        <v>49</v>
      </c>
      <c r="J1215">
        <v>0</v>
      </c>
      <c r="K1215">
        <v>75</v>
      </c>
      <c r="L1215">
        <v>1</v>
      </c>
      <c r="M1215" s="17" t="s">
        <v>78</v>
      </c>
      <c r="N1215" t="s">
        <v>78</v>
      </c>
      <c r="O1215" s="17">
        <v>42480</v>
      </c>
      <c r="Q1215">
        <f t="shared" si="15"/>
        <v>1390.2277912426796</v>
      </c>
    </row>
    <row r="1216" spans="1:22" ht="15" customHeight="1">
      <c r="A1216">
        <v>193</v>
      </c>
      <c r="B1216" t="s">
        <v>76</v>
      </c>
      <c r="C1216" t="s">
        <v>46</v>
      </c>
      <c r="D1216">
        <v>2</v>
      </c>
      <c r="E1216" s="19" t="s">
        <v>78</v>
      </c>
      <c r="F1216" s="19" t="s">
        <v>52</v>
      </c>
      <c r="G1216">
        <v>7.6</v>
      </c>
      <c r="H1216">
        <v>18.899999999999999</v>
      </c>
      <c r="I1216">
        <v>43</v>
      </c>
      <c r="J1216">
        <v>0</v>
      </c>
      <c r="K1216">
        <v>30</v>
      </c>
      <c r="L1216">
        <v>1</v>
      </c>
      <c r="M1216" s="17" t="s">
        <v>78</v>
      </c>
      <c r="N1216" t="s">
        <v>78</v>
      </c>
      <c r="O1216" s="17">
        <v>42495</v>
      </c>
      <c r="Q1216">
        <f t="shared" si="15"/>
        <v>2132.1957923987384</v>
      </c>
    </row>
    <row r="1217" spans="1:22" ht="15" customHeight="1">
      <c r="A1217">
        <v>193</v>
      </c>
      <c r="B1217" t="s">
        <v>76</v>
      </c>
      <c r="C1217" t="s">
        <v>46</v>
      </c>
      <c r="D1217">
        <v>2</v>
      </c>
      <c r="E1217" s="19" t="s">
        <v>78</v>
      </c>
      <c r="F1217" s="19" t="s">
        <v>52</v>
      </c>
      <c r="G1217" t="s">
        <v>56</v>
      </c>
      <c r="H1217" t="s">
        <v>56</v>
      </c>
      <c r="I1217" t="s">
        <v>56</v>
      </c>
      <c r="J1217" t="s">
        <v>56</v>
      </c>
      <c r="K1217">
        <v>60</v>
      </c>
      <c r="L1217">
        <v>1</v>
      </c>
      <c r="M1217" s="17" t="s">
        <v>78</v>
      </c>
      <c r="N1217" t="s">
        <v>82</v>
      </c>
      <c r="O1217" s="17">
        <v>42507</v>
      </c>
      <c r="P1217" t="s">
        <v>139</v>
      </c>
      <c r="Q1217" t="e">
        <f t="shared" si="15"/>
        <v>#VALUE!</v>
      </c>
    </row>
    <row r="1218" spans="1:22" ht="15" customHeight="1">
      <c r="A1218">
        <v>194</v>
      </c>
      <c r="B1218" t="s">
        <v>76</v>
      </c>
      <c r="C1218" t="s">
        <v>46</v>
      </c>
      <c r="D1218">
        <v>2</v>
      </c>
      <c r="E1218" s="19" t="s">
        <v>78</v>
      </c>
      <c r="F1218" s="19" t="s">
        <v>52</v>
      </c>
      <c r="G1218">
        <v>0.5</v>
      </c>
      <c r="H1218">
        <v>0.5</v>
      </c>
      <c r="I1218">
        <v>0</v>
      </c>
      <c r="J1218">
        <v>0</v>
      </c>
      <c r="K1218">
        <v>85</v>
      </c>
      <c r="L1218">
        <v>1</v>
      </c>
      <c r="M1218" s="17" t="s">
        <v>82</v>
      </c>
      <c r="N1218" t="s">
        <v>78</v>
      </c>
      <c r="O1218" s="17">
        <v>42394</v>
      </c>
      <c r="Q1218">
        <f t="shared" si="15"/>
        <v>9.8174770424681035E-2</v>
      </c>
      <c r="R1218">
        <f>(Q1225-Q1218)/(O1225-O1218)</f>
        <v>31.125430306293595</v>
      </c>
      <c r="S1218">
        <f>(I1225-I1218)/(O1225-O1218)</f>
        <v>0.52475247524752477</v>
      </c>
      <c r="T1218">
        <f>MAX(K1218:K1226)</f>
        <v>85</v>
      </c>
      <c r="U1218">
        <f>AVERAGE(K1218:K1226)</f>
        <v>62.333333333333336</v>
      </c>
      <c r="V1218">
        <f>MAX(I1218:I1226)</f>
        <v>53</v>
      </c>
    </row>
    <row r="1219" spans="1:22" ht="15" customHeight="1">
      <c r="A1219">
        <v>194</v>
      </c>
      <c r="B1219" t="s">
        <v>76</v>
      </c>
      <c r="C1219" t="s">
        <v>46</v>
      </c>
      <c r="D1219">
        <v>2</v>
      </c>
      <c r="E1219" s="19" t="s">
        <v>78</v>
      </c>
      <c r="F1219" s="19" t="s">
        <v>52</v>
      </c>
      <c r="G1219">
        <v>1</v>
      </c>
      <c r="H1219">
        <v>1</v>
      </c>
      <c r="I1219">
        <v>2</v>
      </c>
      <c r="J1219">
        <v>0</v>
      </c>
      <c r="K1219">
        <v>80</v>
      </c>
      <c r="L1219">
        <v>1</v>
      </c>
      <c r="M1219" s="17" t="s">
        <v>78</v>
      </c>
      <c r="N1219" t="s">
        <v>78</v>
      </c>
      <c r="O1219" s="17">
        <v>42408</v>
      </c>
      <c r="Q1219">
        <f t="shared" si="15"/>
        <v>0.78539816339744828</v>
      </c>
    </row>
    <row r="1220" spans="1:22" ht="15" customHeight="1">
      <c r="A1220">
        <v>194</v>
      </c>
      <c r="B1220" t="s">
        <v>76</v>
      </c>
      <c r="C1220" t="s">
        <v>46</v>
      </c>
      <c r="D1220">
        <v>2</v>
      </c>
      <c r="E1220" s="19" t="s">
        <v>78</v>
      </c>
      <c r="F1220" s="19" t="s">
        <v>52</v>
      </c>
      <c r="G1220">
        <v>2</v>
      </c>
      <c r="H1220">
        <v>2.6</v>
      </c>
      <c r="I1220">
        <v>4</v>
      </c>
      <c r="J1220">
        <v>0</v>
      </c>
      <c r="K1220">
        <v>50</v>
      </c>
      <c r="L1220">
        <v>1</v>
      </c>
      <c r="M1220" s="17" t="s">
        <v>78</v>
      </c>
      <c r="N1220" t="s">
        <v>78</v>
      </c>
      <c r="O1220" s="17">
        <v>42422</v>
      </c>
      <c r="Q1220">
        <f t="shared" si="15"/>
        <v>10.618583169133501</v>
      </c>
    </row>
    <row r="1221" spans="1:22" ht="15" customHeight="1">
      <c r="A1221">
        <v>194</v>
      </c>
      <c r="B1221" t="s">
        <v>76</v>
      </c>
      <c r="C1221" t="s">
        <v>46</v>
      </c>
      <c r="D1221">
        <v>2</v>
      </c>
      <c r="E1221" s="19" t="s">
        <v>78</v>
      </c>
      <c r="F1221" s="19" t="s">
        <v>52</v>
      </c>
      <c r="G1221">
        <v>2.5</v>
      </c>
      <c r="H1221">
        <v>5</v>
      </c>
      <c r="I1221">
        <v>6</v>
      </c>
      <c r="J1221">
        <v>0</v>
      </c>
      <c r="K1221">
        <v>76</v>
      </c>
      <c r="L1221">
        <v>1</v>
      </c>
      <c r="M1221" s="17" t="s">
        <v>78</v>
      </c>
      <c r="N1221" t="s">
        <v>78</v>
      </c>
      <c r="O1221" s="17">
        <v>42436</v>
      </c>
      <c r="Q1221">
        <f t="shared" si="15"/>
        <v>49.087385212340514</v>
      </c>
    </row>
    <row r="1222" spans="1:22" ht="15" customHeight="1">
      <c r="A1222">
        <v>194</v>
      </c>
      <c r="B1222" t="s">
        <v>76</v>
      </c>
      <c r="C1222" t="s">
        <v>46</v>
      </c>
      <c r="D1222">
        <v>2</v>
      </c>
      <c r="E1222" s="19" t="s">
        <v>78</v>
      </c>
      <c r="F1222" s="19" t="s">
        <v>52</v>
      </c>
      <c r="G1222">
        <v>5.5</v>
      </c>
      <c r="H1222">
        <v>7</v>
      </c>
      <c r="I1222">
        <v>11</v>
      </c>
      <c r="J1222">
        <v>0</v>
      </c>
      <c r="K1222">
        <v>30</v>
      </c>
      <c r="L1222">
        <v>1</v>
      </c>
      <c r="M1222" s="17" t="s">
        <v>78</v>
      </c>
      <c r="N1222" t="s">
        <v>78</v>
      </c>
      <c r="O1222" s="17">
        <v>42450</v>
      </c>
      <c r="Q1222">
        <f t="shared" si="15"/>
        <v>211.66480503561232</v>
      </c>
    </row>
    <row r="1223" spans="1:22" ht="15" customHeight="1">
      <c r="A1223">
        <v>194</v>
      </c>
      <c r="B1223" t="s">
        <v>76</v>
      </c>
      <c r="C1223" t="s">
        <v>46</v>
      </c>
      <c r="D1223">
        <v>2</v>
      </c>
      <c r="E1223" s="19" t="s">
        <v>78</v>
      </c>
      <c r="F1223" s="19" t="s">
        <v>52</v>
      </c>
      <c r="G1223">
        <v>6.5</v>
      </c>
      <c r="H1223">
        <v>7.5</v>
      </c>
      <c r="I1223">
        <v>21</v>
      </c>
      <c r="J1223">
        <v>0</v>
      </c>
      <c r="K1223">
        <v>75</v>
      </c>
      <c r="L1223">
        <v>1</v>
      </c>
      <c r="M1223" s="17" t="s">
        <v>78</v>
      </c>
      <c r="N1223" t="s">
        <v>78</v>
      </c>
      <c r="O1223" s="17">
        <v>42464</v>
      </c>
      <c r="Q1223">
        <f t="shared" si="15"/>
        <v>287.16120349219204</v>
      </c>
    </row>
    <row r="1224" spans="1:22" ht="15" customHeight="1">
      <c r="A1224">
        <v>194</v>
      </c>
      <c r="B1224" t="s">
        <v>76</v>
      </c>
      <c r="C1224" t="s">
        <v>46</v>
      </c>
      <c r="D1224">
        <v>2</v>
      </c>
      <c r="E1224" s="19" t="s">
        <v>78</v>
      </c>
      <c r="F1224" s="19" t="s">
        <v>52</v>
      </c>
      <c r="G1224">
        <v>11.2</v>
      </c>
      <c r="H1224">
        <v>15</v>
      </c>
      <c r="I1224">
        <v>51</v>
      </c>
      <c r="J1224">
        <v>0</v>
      </c>
      <c r="K1224">
        <v>75</v>
      </c>
      <c r="L1224">
        <v>1</v>
      </c>
      <c r="M1224" s="17" t="s">
        <v>78</v>
      </c>
      <c r="N1224" t="s">
        <v>78</v>
      </c>
      <c r="O1224" s="17">
        <v>42480</v>
      </c>
      <c r="Q1224">
        <f t="shared" si="15"/>
        <v>1979.2033717615698</v>
      </c>
    </row>
    <row r="1225" spans="1:22" ht="15" customHeight="1">
      <c r="A1225">
        <v>194</v>
      </c>
      <c r="B1225" t="s">
        <v>76</v>
      </c>
      <c r="C1225" t="s">
        <v>46</v>
      </c>
      <c r="D1225">
        <v>2</v>
      </c>
      <c r="E1225" s="19" t="s">
        <v>78</v>
      </c>
      <c r="F1225" s="19" t="s">
        <v>52</v>
      </c>
      <c r="G1225">
        <v>7.7</v>
      </c>
      <c r="H1225">
        <v>22.8</v>
      </c>
      <c r="I1225">
        <v>53</v>
      </c>
      <c r="J1225">
        <v>0</v>
      </c>
      <c r="K1225">
        <v>30</v>
      </c>
      <c r="L1225">
        <v>1</v>
      </c>
      <c r="M1225" s="17" t="s">
        <v>78</v>
      </c>
      <c r="N1225" t="s">
        <v>78</v>
      </c>
      <c r="O1225" s="17">
        <v>42495</v>
      </c>
      <c r="Q1225">
        <f t="shared" si="15"/>
        <v>3143.7666357060775</v>
      </c>
    </row>
    <row r="1226" spans="1:22" ht="15" customHeight="1">
      <c r="A1226">
        <v>194</v>
      </c>
      <c r="B1226" t="s">
        <v>76</v>
      </c>
      <c r="C1226" t="s">
        <v>46</v>
      </c>
      <c r="D1226">
        <v>2</v>
      </c>
      <c r="E1226" s="19" t="s">
        <v>78</v>
      </c>
      <c r="F1226" s="19" t="s">
        <v>52</v>
      </c>
      <c r="G1226" t="s">
        <v>56</v>
      </c>
      <c r="H1226" t="s">
        <v>56</v>
      </c>
      <c r="I1226" t="s">
        <v>56</v>
      </c>
      <c r="J1226" t="s">
        <v>56</v>
      </c>
      <c r="K1226">
        <v>60</v>
      </c>
      <c r="L1226">
        <v>1</v>
      </c>
      <c r="M1226" s="17" t="s">
        <v>78</v>
      </c>
      <c r="N1226" t="s">
        <v>82</v>
      </c>
      <c r="O1226" s="17">
        <v>42507</v>
      </c>
      <c r="P1226" t="s">
        <v>139</v>
      </c>
      <c r="Q1226" t="e">
        <f t="shared" si="15"/>
        <v>#VALUE!</v>
      </c>
    </row>
    <row r="1227" spans="1:22" ht="15" customHeight="1">
      <c r="A1227">
        <v>195</v>
      </c>
      <c r="B1227" t="s">
        <v>76</v>
      </c>
      <c r="C1227" t="s">
        <v>46</v>
      </c>
      <c r="D1227">
        <v>2</v>
      </c>
      <c r="E1227" s="19" t="s">
        <v>78</v>
      </c>
      <c r="F1227" s="19" t="s">
        <v>52</v>
      </c>
      <c r="G1227">
        <v>0.5</v>
      </c>
      <c r="H1227">
        <v>0.5</v>
      </c>
      <c r="I1227">
        <v>0</v>
      </c>
      <c r="J1227">
        <v>0</v>
      </c>
      <c r="K1227">
        <v>85</v>
      </c>
      <c r="L1227">
        <v>1</v>
      </c>
      <c r="M1227" s="17" t="s">
        <v>82</v>
      </c>
      <c r="N1227" t="s">
        <v>78</v>
      </c>
      <c r="O1227" s="17">
        <v>42394</v>
      </c>
      <c r="Q1227">
        <f t="shared" si="15"/>
        <v>9.8174770424681035E-2</v>
      </c>
      <c r="R1227">
        <f>(Q1234-Q1227)/(O1234-O1227)</f>
        <v>4.8532551955326575</v>
      </c>
      <c r="S1227">
        <f>(I1234-I1227)/(O1234-O1227)</f>
        <v>0.21782178217821782</v>
      </c>
      <c r="T1227">
        <f>MAX(K1227:K1235)</f>
        <v>85</v>
      </c>
      <c r="U1227">
        <f>AVERAGE(K1227:K1235)</f>
        <v>62.333333333333336</v>
      </c>
      <c r="V1227">
        <f>MAX(I1227:I1235)</f>
        <v>22</v>
      </c>
    </row>
    <row r="1228" spans="1:22" ht="15" customHeight="1">
      <c r="A1228">
        <v>195</v>
      </c>
      <c r="B1228" t="s">
        <v>76</v>
      </c>
      <c r="C1228" t="s">
        <v>46</v>
      </c>
      <c r="D1228">
        <v>2</v>
      </c>
      <c r="E1228" s="19" t="s">
        <v>78</v>
      </c>
      <c r="F1228" s="19" t="s">
        <v>52</v>
      </c>
      <c r="G1228">
        <v>0.5</v>
      </c>
      <c r="H1228">
        <v>1</v>
      </c>
      <c r="I1228">
        <v>1</v>
      </c>
      <c r="J1228">
        <v>0</v>
      </c>
      <c r="K1228">
        <v>80</v>
      </c>
      <c r="L1228">
        <v>1</v>
      </c>
      <c r="M1228" s="17" t="s">
        <v>78</v>
      </c>
      <c r="N1228" t="s">
        <v>78</v>
      </c>
      <c r="O1228" s="17">
        <v>42408</v>
      </c>
      <c r="Q1228">
        <f t="shared" si="15"/>
        <v>0.39269908169872414</v>
      </c>
    </row>
    <row r="1229" spans="1:22" ht="15" customHeight="1">
      <c r="A1229">
        <v>195</v>
      </c>
      <c r="B1229" t="s">
        <v>76</v>
      </c>
      <c r="C1229" t="s">
        <v>46</v>
      </c>
      <c r="D1229">
        <v>2</v>
      </c>
      <c r="E1229" s="19" t="s">
        <v>78</v>
      </c>
      <c r="F1229" s="19" t="s">
        <v>52</v>
      </c>
      <c r="G1229">
        <v>1</v>
      </c>
      <c r="H1229">
        <v>2.8</v>
      </c>
      <c r="I1229">
        <v>3</v>
      </c>
      <c r="J1229">
        <v>0</v>
      </c>
      <c r="K1229">
        <v>50</v>
      </c>
      <c r="L1229">
        <v>1</v>
      </c>
      <c r="M1229" s="17" t="s">
        <v>78</v>
      </c>
      <c r="N1229" t="s">
        <v>78</v>
      </c>
      <c r="O1229" s="17">
        <v>42422</v>
      </c>
      <c r="Q1229">
        <f t="shared" si="15"/>
        <v>6.1575216010359934</v>
      </c>
    </row>
    <row r="1230" spans="1:22" ht="15" customHeight="1">
      <c r="A1230">
        <v>195</v>
      </c>
      <c r="B1230" t="s">
        <v>76</v>
      </c>
      <c r="C1230" t="s">
        <v>46</v>
      </c>
      <c r="D1230">
        <v>2</v>
      </c>
      <c r="E1230" s="19" t="s">
        <v>78</v>
      </c>
      <c r="F1230" s="19" t="s">
        <v>52</v>
      </c>
      <c r="G1230">
        <v>1.5</v>
      </c>
      <c r="H1230">
        <v>3</v>
      </c>
      <c r="I1230">
        <v>4</v>
      </c>
      <c r="J1230">
        <v>0</v>
      </c>
      <c r="K1230">
        <v>76</v>
      </c>
      <c r="L1230">
        <v>1</v>
      </c>
      <c r="M1230" s="17" t="s">
        <v>78</v>
      </c>
      <c r="N1230" t="s">
        <v>78</v>
      </c>
      <c r="O1230" s="17">
        <v>42436</v>
      </c>
      <c r="Q1230">
        <f t="shared" si="15"/>
        <v>10.602875205865551</v>
      </c>
    </row>
    <row r="1231" spans="1:22" ht="15" customHeight="1">
      <c r="A1231">
        <v>195</v>
      </c>
      <c r="B1231" t="s">
        <v>76</v>
      </c>
      <c r="C1231" t="s">
        <v>46</v>
      </c>
      <c r="D1231">
        <v>2</v>
      </c>
      <c r="E1231" s="19" t="s">
        <v>78</v>
      </c>
      <c r="F1231" s="19" t="s">
        <v>52</v>
      </c>
      <c r="G1231">
        <v>4.5</v>
      </c>
      <c r="H1231">
        <v>5</v>
      </c>
      <c r="I1231">
        <v>7</v>
      </c>
      <c r="J1231">
        <v>0</v>
      </c>
      <c r="K1231">
        <v>30</v>
      </c>
      <c r="L1231">
        <v>1</v>
      </c>
      <c r="M1231" s="17" t="s">
        <v>78</v>
      </c>
      <c r="N1231" t="s">
        <v>78</v>
      </c>
      <c r="O1231" s="17">
        <v>42450</v>
      </c>
      <c r="Q1231">
        <f t="shared" si="15"/>
        <v>88.35729338221293</v>
      </c>
    </row>
    <row r="1232" spans="1:22" ht="15" customHeight="1">
      <c r="A1232">
        <v>195</v>
      </c>
      <c r="B1232" t="s">
        <v>76</v>
      </c>
      <c r="C1232" t="s">
        <v>46</v>
      </c>
      <c r="D1232">
        <v>2</v>
      </c>
      <c r="E1232" s="19" t="s">
        <v>78</v>
      </c>
      <c r="F1232" s="19" t="s">
        <v>52</v>
      </c>
      <c r="G1232">
        <v>5.2</v>
      </c>
      <c r="H1232">
        <v>6.3</v>
      </c>
      <c r="I1232">
        <v>12</v>
      </c>
      <c r="J1232">
        <v>0</v>
      </c>
      <c r="K1232">
        <v>75</v>
      </c>
      <c r="L1232">
        <v>1</v>
      </c>
      <c r="M1232" s="17" t="s">
        <v>78</v>
      </c>
      <c r="N1232" t="s">
        <v>78</v>
      </c>
      <c r="O1232" s="17">
        <v>42464</v>
      </c>
      <c r="Q1232">
        <f t="shared" si="15"/>
        <v>162.09675614727257</v>
      </c>
    </row>
    <row r="1233" spans="1:22" ht="15" customHeight="1">
      <c r="A1233">
        <v>195</v>
      </c>
      <c r="B1233" t="s">
        <v>76</v>
      </c>
      <c r="C1233" t="s">
        <v>46</v>
      </c>
      <c r="D1233">
        <v>2</v>
      </c>
      <c r="E1233" s="19" t="s">
        <v>78</v>
      </c>
      <c r="F1233" s="19" t="s">
        <v>52</v>
      </c>
      <c r="G1233">
        <v>7.3</v>
      </c>
      <c r="H1233">
        <v>5.9</v>
      </c>
      <c r="I1233">
        <v>19</v>
      </c>
      <c r="J1233">
        <v>0</v>
      </c>
      <c r="K1233">
        <v>75</v>
      </c>
      <c r="L1233">
        <v>1</v>
      </c>
      <c r="M1233" s="17" t="s">
        <v>78</v>
      </c>
      <c r="N1233" t="s">
        <v>78</v>
      </c>
      <c r="O1233" s="17">
        <v>42480</v>
      </c>
      <c r="Q1233">
        <f t="shared" si="15"/>
        <v>199.57988349541577</v>
      </c>
    </row>
    <row r="1234" spans="1:22" ht="15" customHeight="1">
      <c r="A1234">
        <v>195</v>
      </c>
      <c r="B1234" t="s">
        <v>76</v>
      </c>
      <c r="C1234" t="s">
        <v>46</v>
      </c>
      <c r="D1234">
        <v>2</v>
      </c>
      <c r="E1234" s="19" t="s">
        <v>78</v>
      </c>
      <c r="F1234" s="19" t="s">
        <v>52</v>
      </c>
      <c r="G1234">
        <v>6</v>
      </c>
      <c r="H1234">
        <v>10.199999999999999</v>
      </c>
      <c r="I1234">
        <v>22</v>
      </c>
      <c r="J1234">
        <v>0</v>
      </c>
      <c r="K1234">
        <v>30</v>
      </c>
      <c r="L1234">
        <v>1</v>
      </c>
      <c r="M1234" s="17" t="s">
        <v>78</v>
      </c>
      <c r="N1234" t="s">
        <v>78</v>
      </c>
      <c r="O1234" s="17">
        <v>42495</v>
      </c>
      <c r="Q1234">
        <f t="shared" si="15"/>
        <v>490.27694951922314</v>
      </c>
    </row>
    <row r="1235" spans="1:22" ht="15" customHeight="1">
      <c r="A1235">
        <v>195</v>
      </c>
      <c r="B1235" t="s">
        <v>76</v>
      </c>
      <c r="C1235" t="s">
        <v>46</v>
      </c>
      <c r="D1235">
        <v>2</v>
      </c>
      <c r="E1235" s="19" t="s">
        <v>78</v>
      </c>
      <c r="F1235" s="19" t="s">
        <v>52</v>
      </c>
      <c r="G1235" t="s">
        <v>56</v>
      </c>
      <c r="H1235" t="s">
        <v>56</v>
      </c>
      <c r="I1235" t="s">
        <v>56</v>
      </c>
      <c r="J1235" t="s">
        <v>56</v>
      </c>
      <c r="K1235">
        <v>60</v>
      </c>
      <c r="L1235">
        <v>1</v>
      </c>
      <c r="M1235" s="17" t="s">
        <v>78</v>
      </c>
      <c r="N1235" t="s">
        <v>82</v>
      </c>
      <c r="O1235" s="17">
        <v>42507</v>
      </c>
      <c r="P1235" t="s">
        <v>139</v>
      </c>
      <c r="Q1235" t="e">
        <f t="shared" si="15"/>
        <v>#VALUE!</v>
      </c>
    </row>
    <row r="1236" spans="1:22" ht="15" customHeight="1">
      <c r="A1236">
        <v>196</v>
      </c>
      <c r="B1236" t="s">
        <v>76</v>
      </c>
      <c r="C1236" t="s">
        <v>46</v>
      </c>
      <c r="D1236">
        <v>2</v>
      </c>
      <c r="E1236" s="19" t="s">
        <v>78</v>
      </c>
      <c r="F1236" s="19" t="s">
        <v>52</v>
      </c>
      <c r="G1236">
        <v>0.5</v>
      </c>
      <c r="H1236">
        <v>0.5</v>
      </c>
      <c r="I1236">
        <v>0</v>
      </c>
      <c r="J1236">
        <v>0</v>
      </c>
      <c r="K1236">
        <v>85</v>
      </c>
      <c r="L1236">
        <v>1</v>
      </c>
      <c r="M1236" s="17" t="s">
        <v>82</v>
      </c>
      <c r="N1236" t="s">
        <v>78</v>
      </c>
      <c r="O1236" s="17">
        <v>42394</v>
      </c>
      <c r="Q1236">
        <f t="shared" si="15"/>
        <v>9.8174770424681035E-2</v>
      </c>
      <c r="R1236">
        <f>(Q1237-Q1236)/(O1237-O1236)</f>
        <v>7.0124836017629311E-3</v>
      </c>
      <c r="S1236">
        <f>(I1237-I1236)/(O1237-O1236)</f>
        <v>7.1428571428571425E-2</v>
      </c>
      <c r="T1236">
        <f>MAX(K1236:K1238)</f>
        <v>85</v>
      </c>
      <c r="U1236">
        <f>AVERAGE(K1236:K1238)</f>
        <v>71.666666666666671</v>
      </c>
      <c r="V1236">
        <f>MAX(I1236:I1238)</f>
        <v>1</v>
      </c>
    </row>
    <row r="1237" spans="1:22" ht="15" customHeight="1">
      <c r="A1237">
        <v>196</v>
      </c>
      <c r="B1237" t="s">
        <v>76</v>
      </c>
      <c r="C1237" t="s">
        <v>46</v>
      </c>
      <c r="D1237">
        <v>2</v>
      </c>
      <c r="E1237" s="19" t="s">
        <v>78</v>
      </c>
      <c r="F1237" s="19" t="s">
        <v>52</v>
      </c>
      <c r="G1237">
        <v>1</v>
      </c>
      <c r="H1237">
        <v>0.5</v>
      </c>
      <c r="I1237">
        <v>1</v>
      </c>
      <c r="J1237">
        <v>0</v>
      </c>
      <c r="K1237">
        <v>80</v>
      </c>
      <c r="L1237">
        <v>1</v>
      </c>
      <c r="M1237" s="17" t="s">
        <v>78</v>
      </c>
      <c r="N1237" t="s">
        <v>78</v>
      </c>
      <c r="O1237" s="17">
        <v>42408</v>
      </c>
      <c r="Q1237">
        <f t="shared" si="15"/>
        <v>0.19634954084936207</v>
      </c>
    </row>
    <row r="1238" spans="1:22" ht="15" customHeight="1">
      <c r="A1238">
        <v>196</v>
      </c>
      <c r="B1238" t="s">
        <v>76</v>
      </c>
      <c r="C1238" t="s">
        <v>46</v>
      </c>
      <c r="D1238">
        <v>2</v>
      </c>
      <c r="E1238" s="19" t="s">
        <v>78</v>
      </c>
      <c r="F1238" s="19" t="s">
        <v>52</v>
      </c>
      <c r="G1238" t="s">
        <v>56</v>
      </c>
      <c r="H1238" t="s">
        <v>56</v>
      </c>
      <c r="I1238" t="s">
        <v>56</v>
      </c>
      <c r="J1238" t="s">
        <v>56</v>
      </c>
      <c r="K1238">
        <v>50</v>
      </c>
      <c r="L1238">
        <v>1</v>
      </c>
      <c r="M1238" s="17" t="s">
        <v>78</v>
      </c>
      <c r="N1238" t="s">
        <v>82</v>
      </c>
      <c r="O1238" s="17">
        <v>42422</v>
      </c>
      <c r="P1238" t="s">
        <v>116</v>
      </c>
      <c r="Q1238" t="e">
        <f t="shared" si="15"/>
        <v>#VALUE!</v>
      </c>
    </row>
    <row r="1239" spans="1:22" ht="15" customHeight="1">
      <c r="A1239">
        <v>197</v>
      </c>
      <c r="B1239" t="s">
        <v>76</v>
      </c>
      <c r="C1239" t="s">
        <v>46</v>
      </c>
      <c r="D1239">
        <v>2</v>
      </c>
      <c r="E1239" s="19" t="s">
        <v>78</v>
      </c>
      <c r="F1239" s="19" t="s">
        <v>52</v>
      </c>
      <c r="G1239">
        <v>0.5</v>
      </c>
      <c r="H1239">
        <v>0.5</v>
      </c>
      <c r="I1239">
        <v>0</v>
      </c>
      <c r="J1239">
        <v>0</v>
      </c>
      <c r="K1239">
        <v>85</v>
      </c>
      <c r="L1239">
        <v>1</v>
      </c>
      <c r="M1239" s="17" t="s">
        <v>82</v>
      </c>
      <c r="N1239" t="s">
        <v>78</v>
      </c>
      <c r="O1239" s="17">
        <v>42394</v>
      </c>
      <c r="Q1239">
        <f t="shared" si="15"/>
        <v>9.8174770424681035E-2</v>
      </c>
      <c r="R1239">
        <f>(Q1240-Q1239)/(O1240-O1239)</f>
        <v>4.9087385212340517E-2</v>
      </c>
      <c r="S1239">
        <f>(I1240-I1239)/(O1240-O1239)</f>
        <v>7.1428571428571425E-2</v>
      </c>
      <c r="T1239">
        <f>MAX(K1239:K1241)</f>
        <v>85</v>
      </c>
      <c r="U1239">
        <f>AVERAGE(K1239:K1241)</f>
        <v>71.666666666666671</v>
      </c>
      <c r="V1239">
        <f>MAX(I1239:I1241)</f>
        <v>1</v>
      </c>
    </row>
    <row r="1240" spans="1:22" ht="15" customHeight="1">
      <c r="A1240">
        <v>197</v>
      </c>
      <c r="B1240" t="s">
        <v>76</v>
      </c>
      <c r="C1240" t="s">
        <v>46</v>
      </c>
      <c r="D1240">
        <v>2</v>
      </c>
      <c r="E1240" s="19" t="s">
        <v>78</v>
      </c>
      <c r="F1240" s="19" t="s">
        <v>52</v>
      </c>
      <c r="G1240">
        <v>1</v>
      </c>
      <c r="H1240">
        <v>1</v>
      </c>
      <c r="I1240">
        <v>1</v>
      </c>
      <c r="J1240">
        <v>0</v>
      </c>
      <c r="K1240">
        <v>80</v>
      </c>
      <c r="L1240">
        <v>1</v>
      </c>
      <c r="M1240" s="17" t="s">
        <v>78</v>
      </c>
      <c r="N1240" t="s">
        <v>78</v>
      </c>
      <c r="O1240" s="17">
        <v>42408</v>
      </c>
      <c r="Q1240">
        <f t="shared" si="15"/>
        <v>0.78539816339744828</v>
      </c>
    </row>
    <row r="1241" spans="1:22" ht="15" customHeight="1">
      <c r="A1241">
        <v>197</v>
      </c>
      <c r="B1241" t="s">
        <v>76</v>
      </c>
      <c r="C1241" t="s">
        <v>46</v>
      </c>
      <c r="D1241">
        <v>2</v>
      </c>
      <c r="E1241" s="19" t="s">
        <v>78</v>
      </c>
      <c r="F1241" s="19" t="s">
        <v>52</v>
      </c>
      <c r="G1241" t="s">
        <v>56</v>
      </c>
      <c r="H1241" t="s">
        <v>56</v>
      </c>
      <c r="I1241" t="s">
        <v>56</v>
      </c>
      <c r="J1241" t="s">
        <v>56</v>
      </c>
      <c r="K1241">
        <v>50</v>
      </c>
      <c r="L1241">
        <v>1</v>
      </c>
      <c r="M1241" s="17" t="s">
        <v>78</v>
      </c>
      <c r="N1241" t="s">
        <v>82</v>
      </c>
      <c r="O1241" s="17">
        <v>42422</v>
      </c>
      <c r="P1241" t="s">
        <v>116</v>
      </c>
      <c r="Q1241" t="e">
        <f t="shared" si="15"/>
        <v>#VALUE!</v>
      </c>
    </row>
    <row r="1242" spans="1:22" ht="15" customHeight="1">
      <c r="A1242">
        <v>198</v>
      </c>
      <c r="B1242" t="s">
        <v>76</v>
      </c>
      <c r="C1242" t="s">
        <v>46</v>
      </c>
      <c r="D1242">
        <v>2</v>
      </c>
      <c r="E1242" s="19" t="s">
        <v>78</v>
      </c>
      <c r="F1242" s="19" t="s">
        <v>52</v>
      </c>
      <c r="G1242">
        <v>0.5</v>
      </c>
      <c r="H1242">
        <v>0.5</v>
      </c>
      <c r="I1242">
        <v>0</v>
      </c>
      <c r="J1242">
        <v>0</v>
      </c>
      <c r="K1242">
        <v>85</v>
      </c>
      <c r="L1242">
        <v>1</v>
      </c>
      <c r="M1242" s="17" t="s">
        <v>82</v>
      </c>
      <c r="N1242" t="s">
        <v>78</v>
      </c>
      <c r="O1242" s="17">
        <v>42394</v>
      </c>
      <c r="Q1242">
        <f t="shared" ref="Q1242:Q1305" si="16">G1242*((H1242/2)^2)*PI()</f>
        <v>9.8174770424681035E-2</v>
      </c>
      <c r="R1242">
        <f>(Q1244-Q1242)/(O1244-O1242)</f>
        <v>0.13825812669235793</v>
      </c>
      <c r="S1242">
        <f>(I1244-I1242)/(O1244-O1242)</f>
        <v>7.1428571428571425E-2</v>
      </c>
      <c r="T1242">
        <f>MAX(K1242:K1245)</f>
        <v>85</v>
      </c>
      <c r="U1242">
        <f>AVERAGE(K1242:K1245)</f>
        <v>72.75</v>
      </c>
      <c r="V1242">
        <f>MAX(I1242:I1245)</f>
        <v>2</v>
      </c>
    </row>
    <row r="1243" spans="1:22" ht="15" customHeight="1">
      <c r="A1243">
        <v>198</v>
      </c>
      <c r="B1243" t="s">
        <v>76</v>
      </c>
      <c r="C1243" t="s">
        <v>46</v>
      </c>
      <c r="D1243">
        <v>2</v>
      </c>
      <c r="E1243" s="19" t="s">
        <v>78</v>
      </c>
      <c r="F1243" s="19" t="s">
        <v>52</v>
      </c>
      <c r="G1243">
        <v>2</v>
      </c>
      <c r="H1243">
        <v>1</v>
      </c>
      <c r="I1243">
        <v>1</v>
      </c>
      <c r="J1243">
        <v>0</v>
      </c>
      <c r="K1243">
        <v>80</v>
      </c>
      <c r="L1243">
        <v>1</v>
      </c>
      <c r="M1243" s="17" t="s">
        <v>78</v>
      </c>
      <c r="N1243" t="s">
        <v>78</v>
      </c>
      <c r="O1243" s="17">
        <v>42408</v>
      </c>
      <c r="Q1243">
        <f t="shared" si="16"/>
        <v>1.5707963267948966</v>
      </c>
    </row>
    <row r="1244" spans="1:22" ht="15" customHeight="1">
      <c r="A1244">
        <v>198</v>
      </c>
      <c r="B1244" t="s">
        <v>76</v>
      </c>
      <c r="C1244" t="s">
        <v>46</v>
      </c>
      <c r="D1244">
        <v>2</v>
      </c>
      <c r="E1244" s="19" t="s">
        <v>78</v>
      </c>
      <c r="F1244" s="19" t="s">
        <v>52</v>
      </c>
      <c r="G1244">
        <v>1.4</v>
      </c>
      <c r="H1244">
        <v>1.9</v>
      </c>
      <c r="I1244">
        <v>2</v>
      </c>
      <c r="J1244">
        <v>0</v>
      </c>
      <c r="K1244">
        <v>50</v>
      </c>
      <c r="L1244">
        <v>1</v>
      </c>
      <c r="M1244" s="17" t="s">
        <v>78</v>
      </c>
      <c r="N1244" t="s">
        <v>78</v>
      </c>
      <c r="O1244" s="17">
        <v>42422</v>
      </c>
      <c r="Q1244">
        <f t="shared" si="16"/>
        <v>3.9694023178107032</v>
      </c>
    </row>
    <row r="1245" spans="1:22" ht="15" customHeight="1">
      <c r="A1245">
        <v>198</v>
      </c>
      <c r="B1245" t="s">
        <v>76</v>
      </c>
      <c r="C1245" t="s">
        <v>46</v>
      </c>
      <c r="D1245">
        <v>2</v>
      </c>
      <c r="E1245" s="19" t="s">
        <v>78</v>
      </c>
      <c r="F1245" s="19" t="s">
        <v>52</v>
      </c>
      <c r="G1245" t="s">
        <v>56</v>
      </c>
      <c r="H1245" t="s">
        <v>56</v>
      </c>
      <c r="I1245" t="s">
        <v>56</v>
      </c>
      <c r="J1245" t="s">
        <v>56</v>
      </c>
      <c r="K1245">
        <v>76</v>
      </c>
      <c r="L1245">
        <v>1</v>
      </c>
      <c r="M1245" s="17" t="s">
        <v>78</v>
      </c>
      <c r="N1245" t="s">
        <v>82</v>
      </c>
      <c r="O1245" s="17">
        <v>42436</v>
      </c>
      <c r="P1245" t="s">
        <v>116</v>
      </c>
      <c r="Q1245" t="e">
        <f t="shared" si="16"/>
        <v>#VALUE!</v>
      </c>
    </row>
    <row r="1246" spans="1:22" ht="15" customHeight="1">
      <c r="A1246">
        <v>199</v>
      </c>
      <c r="B1246" t="s">
        <v>76</v>
      </c>
      <c r="C1246" t="s">
        <v>46</v>
      </c>
      <c r="D1246">
        <v>3</v>
      </c>
      <c r="E1246" s="19" t="s">
        <v>78</v>
      </c>
      <c r="F1246" s="19" t="s">
        <v>52</v>
      </c>
      <c r="G1246">
        <v>0.25</v>
      </c>
      <c r="H1246">
        <v>0.25</v>
      </c>
      <c r="I1246">
        <v>0</v>
      </c>
      <c r="J1246">
        <v>0</v>
      </c>
      <c r="K1246">
        <v>1</v>
      </c>
      <c r="L1246">
        <v>1</v>
      </c>
      <c r="M1246" s="17" t="s">
        <v>82</v>
      </c>
      <c r="N1246" t="s">
        <v>78</v>
      </c>
      <c r="O1246" s="17">
        <v>42394</v>
      </c>
      <c r="Q1246">
        <f t="shared" si="16"/>
        <v>1.2271846303085129E-2</v>
      </c>
      <c r="R1246">
        <f>(Q1247-Q1246)/(O1247-O1246)</f>
        <v>0</v>
      </c>
      <c r="S1246">
        <f>(I1247-I1246)/(O1247-O1246)</f>
        <v>0</v>
      </c>
      <c r="T1246">
        <f>MAX(K1246:K1248)</f>
        <v>1</v>
      </c>
      <c r="U1246">
        <f>AVERAGE(K1246:K1248)</f>
        <v>1</v>
      </c>
      <c r="V1246">
        <f>MAX(I1246:I1248)</f>
        <v>0</v>
      </c>
    </row>
    <row r="1247" spans="1:22" ht="15" customHeight="1">
      <c r="A1247">
        <v>199</v>
      </c>
      <c r="B1247" t="s">
        <v>76</v>
      </c>
      <c r="C1247" t="s">
        <v>46</v>
      </c>
      <c r="D1247">
        <v>3</v>
      </c>
      <c r="E1247" s="19" t="s">
        <v>78</v>
      </c>
      <c r="F1247" s="19" t="s">
        <v>52</v>
      </c>
      <c r="G1247">
        <v>0.25</v>
      </c>
      <c r="H1247">
        <v>0.25</v>
      </c>
      <c r="I1247">
        <v>0</v>
      </c>
      <c r="J1247">
        <v>0</v>
      </c>
      <c r="K1247">
        <v>1</v>
      </c>
      <c r="L1247">
        <v>1</v>
      </c>
      <c r="M1247" s="17" t="s">
        <v>78</v>
      </c>
      <c r="N1247" t="s">
        <v>78</v>
      </c>
      <c r="O1247" s="17">
        <v>42408</v>
      </c>
      <c r="Q1247">
        <f t="shared" si="16"/>
        <v>1.2271846303085129E-2</v>
      </c>
    </row>
    <row r="1248" spans="1:22" ht="15" customHeight="1">
      <c r="A1248">
        <v>199</v>
      </c>
      <c r="B1248" t="s">
        <v>76</v>
      </c>
      <c r="C1248" t="s">
        <v>46</v>
      </c>
      <c r="D1248">
        <v>3</v>
      </c>
      <c r="E1248" s="19" t="s">
        <v>78</v>
      </c>
      <c r="F1248" s="19" t="s">
        <v>52</v>
      </c>
      <c r="G1248" t="s">
        <v>56</v>
      </c>
      <c r="H1248" t="s">
        <v>56</v>
      </c>
      <c r="I1248" t="s">
        <v>56</v>
      </c>
      <c r="J1248" t="s">
        <v>56</v>
      </c>
      <c r="K1248">
        <v>1</v>
      </c>
      <c r="L1248">
        <v>1</v>
      </c>
      <c r="M1248" s="17" t="s">
        <v>78</v>
      </c>
      <c r="N1248" t="s">
        <v>82</v>
      </c>
      <c r="O1248" s="17">
        <v>42422</v>
      </c>
      <c r="P1248" t="s">
        <v>116</v>
      </c>
      <c r="Q1248" t="e">
        <f t="shared" si="16"/>
        <v>#VALUE!</v>
      </c>
    </row>
    <row r="1249" spans="1:22" ht="15" customHeight="1">
      <c r="A1249">
        <v>200</v>
      </c>
      <c r="B1249" t="s">
        <v>76</v>
      </c>
      <c r="C1249" t="s">
        <v>46</v>
      </c>
      <c r="D1249">
        <v>3</v>
      </c>
      <c r="E1249" s="19" t="s">
        <v>78</v>
      </c>
      <c r="F1249" s="19" t="s">
        <v>53</v>
      </c>
      <c r="G1249">
        <v>0.5</v>
      </c>
      <c r="H1249">
        <v>0.5</v>
      </c>
      <c r="I1249">
        <v>0</v>
      </c>
      <c r="J1249">
        <v>0</v>
      </c>
      <c r="K1249">
        <v>1</v>
      </c>
      <c r="L1249">
        <v>1</v>
      </c>
      <c r="M1249" s="17" t="s">
        <v>82</v>
      </c>
      <c r="N1249" t="s">
        <v>78</v>
      </c>
      <c r="O1249" s="17">
        <v>42394</v>
      </c>
      <c r="Q1249">
        <f t="shared" si="16"/>
        <v>9.8174770424681035E-2</v>
      </c>
      <c r="R1249">
        <f>(Q1250-Q1249)/(O1250-O1249)</f>
        <v>2.1037450805288793E-2</v>
      </c>
      <c r="S1249">
        <f>(I1250-I1249)/(O1250-O1249)</f>
        <v>0.14285714285714285</v>
      </c>
      <c r="T1249">
        <f>MAX(K1249:K1251)</f>
        <v>1</v>
      </c>
      <c r="U1249">
        <f>AVERAGE(K1249:K1251)</f>
        <v>1</v>
      </c>
      <c r="V1249">
        <f>MAX(I1249:I1251)</f>
        <v>2</v>
      </c>
    </row>
    <row r="1250" spans="1:22" ht="15" customHeight="1">
      <c r="A1250">
        <v>200</v>
      </c>
      <c r="B1250" t="s">
        <v>76</v>
      </c>
      <c r="C1250" t="s">
        <v>46</v>
      </c>
      <c r="D1250">
        <v>3</v>
      </c>
      <c r="E1250" s="19" t="s">
        <v>78</v>
      </c>
      <c r="F1250" s="19" t="s">
        <v>53</v>
      </c>
      <c r="G1250">
        <v>2</v>
      </c>
      <c r="H1250">
        <v>0.5</v>
      </c>
      <c r="I1250">
        <v>2</v>
      </c>
      <c r="J1250">
        <v>0</v>
      </c>
      <c r="K1250">
        <v>1</v>
      </c>
      <c r="L1250">
        <v>1</v>
      </c>
      <c r="M1250" s="17" t="s">
        <v>78</v>
      </c>
      <c r="N1250" t="s">
        <v>78</v>
      </c>
      <c r="O1250" s="17">
        <v>42408</v>
      </c>
      <c r="Q1250">
        <f t="shared" si="16"/>
        <v>0.39269908169872414</v>
      </c>
    </row>
    <row r="1251" spans="1:22" ht="15" customHeight="1">
      <c r="A1251">
        <v>200</v>
      </c>
      <c r="B1251" t="s">
        <v>76</v>
      </c>
      <c r="C1251" t="s">
        <v>46</v>
      </c>
      <c r="D1251">
        <v>3</v>
      </c>
      <c r="E1251" s="19" t="s">
        <v>78</v>
      </c>
      <c r="F1251" s="19" t="s">
        <v>53</v>
      </c>
      <c r="G1251" t="s">
        <v>56</v>
      </c>
      <c r="H1251" t="s">
        <v>56</v>
      </c>
      <c r="I1251" t="s">
        <v>56</v>
      </c>
      <c r="J1251" t="s">
        <v>56</v>
      </c>
      <c r="K1251">
        <v>1</v>
      </c>
      <c r="L1251">
        <v>1</v>
      </c>
      <c r="M1251" s="17" t="s">
        <v>78</v>
      </c>
      <c r="N1251" t="s">
        <v>82</v>
      </c>
      <c r="O1251" s="17">
        <v>42422</v>
      </c>
      <c r="P1251" t="s">
        <v>115</v>
      </c>
      <c r="Q1251" t="e">
        <f t="shared" si="16"/>
        <v>#VALUE!</v>
      </c>
    </row>
    <row r="1252" spans="1:22" ht="15" customHeight="1">
      <c r="A1252">
        <v>201</v>
      </c>
      <c r="B1252" t="s">
        <v>76</v>
      </c>
      <c r="C1252" t="s">
        <v>46</v>
      </c>
      <c r="D1252">
        <v>3</v>
      </c>
      <c r="E1252" s="19" t="s">
        <v>78</v>
      </c>
      <c r="F1252" s="19" t="s">
        <v>52</v>
      </c>
      <c r="G1252">
        <v>0.5</v>
      </c>
      <c r="H1252">
        <v>1.5</v>
      </c>
      <c r="I1252">
        <v>0</v>
      </c>
      <c r="J1252">
        <v>0</v>
      </c>
      <c r="K1252">
        <v>1</v>
      </c>
      <c r="L1252">
        <v>1</v>
      </c>
      <c r="M1252" s="17" t="s">
        <v>82</v>
      </c>
      <c r="N1252" t="s">
        <v>78</v>
      </c>
      <c r="O1252" s="17">
        <v>42394</v>
      </c>
      <c r="Q1252">
        <f t="shared" si="16"/>
        <v>0.88357293382212931</v>
      </c>
      <c r="R1252">
        <f>(Q1256-Q1252)/(O1256-O1252)</f>
        <v>7.5103699374881011E-2</v>
      </c>
      <c r="S1252">
        <f>(I1256-I1252)/(O1256-O1252)</f>
        <v>7.1428571428571425E-2</v>
      </c>
      <c r="T1252">
        <f>MAX(K1252:K1257)</f>
        <v>9</v>
      </c>
      <c r="U1252">
        <f>AVERAGE(K1252:K1257)</f>
        <v>3.1666666666666665</v>
      </c>
      <c r="V1252">
        <f>MAX(I1252:I1257)</f>
        <v>4</v>
      </c>
    </row>
    <row r="1253" spans="1:22" ht="15" customHeight="1">
      <c r="A1253">
        <v>201</v>
      </c>
      <c r="B1253" t="s">
        <v>76</v>
      </c>
      <c r="C1253" t="s">
        <v>46</v>
      </c>
      <c r="D1253">
        <v>3</v>
      </c>
      <c r="E1253" s="19" t="s">
        <v>78</v>
      </c>
      <c r="F1253" s="19" t="s">
        <v>52</v>
      </c>
      <c r="G1253">
        <v>1</v>
      </c>
      <c r="H1253">
        <v>1</v>
      </c>
      <c r="I1253">
        <v>1</v>
      </c>
      <c r="J1253">
        <v>0</v>
      </c>
      <c r="K1253">
        <v>1</v>
      </c>
      <c r="L1253">
        <v>1</v>
      </c>
      <c r="M1253" s="17" t="s">
        <v>78</v>
      </c>
      <c r="N1253" t="s">
        <v>78</v>
      </c>
      <c r="O1253" s="17">
        <v>42408</v>
      </c>
      <c r="Q1253">
        <f t="shared" si="16"/>
        <v>0.78539816339744828</v>
      </c>
    </row>
    <row r="1254" spans="1:22" ht="15" customHeight="1">
      <c r="A1254">
        <v>201</v>
      </c>
      <c r="B1254" t="s">
        <v>76</v>
      </c>
      <c r="C1254" t="s">
        <v>46</v>
      </c>
      <c r="D1254">
        <v>3</v>
      </c>
      <c r="E1254" s="19" t="s">
        <v>78</v>
      </c>
      <c r="F1254" s="19" t="s">
        <v>52</v>
      </c>
      <c r="G1254">
        <v>1.5</v>
      </c>
      <c r="H1254">
        <v>1.5</v>
      </c>
      <c r="I1254">
        <v>2</v>
      </c>
      <c r="J1254">
        <v>0</v>
      </c>
      <c r="K1254">
        <v>1</v>
      </c>
      <c r="L1254">
        <v>1</v>
      </c>
      <c r="M1254" s="17" t="s">
        <v>78</v>
      </c>
      <c r="N1254" t="s">
        <v>78</v>
      </c>
      <c r="O1254" s="17">
        <v>42422</v>
      </c>
      <c r="Q1254">
        <f t="shared" si="16"/>
        <v>2.6507188014663878</v>
      </c>
    </row>
    <row r="1255" spans="1:22" ht="15" customHeight="1">
      <c r="A1255">
        <v>201</v>
      </c>
      <c r="B1255" t="s">
        <v>76</v>
      </c>
      <c r="C1255" t="s">
        <v>46</v>
      </c>
      <c r="D1255">
        <v>3</v>
      </c>
      <c r="E1255" s="19" t="s">
        <v>78</v>
      </c>
      <c r="F1255" s="19" t="s">
        <v>52</v>
      </c>
      <c r="G1255">
        <v>1.2</v>
      </c>
      <c r="H1255">
        <v>1.5</v>
      </c>
      <c r="I1255">
        <v>3</v>
      </c>
      <c r="J1255">
        <v>0</v>
      </c>
      <c r="K1255">
        <v>2</v>
      </c>
      <c r="L1255">
        <v>1</v>
      </c>
      <c r="M1255" s="17" t="s">
        <v>78</v>
      </c>
      <c r="N1255" t="s">
        <v>78</v>
      </c>
      <c r="O1255" s="17">
        <v>42436</v>
      </c>
      <c r="Q1255">
        <f t="shared" si="16"/>
        <v>2.1205750411731104</v>
      </c>
    </row>
    <row r="1256" spans="1:22" ht="15" customHeight="1">
      <c r="A1256">
        <v>201</v>
      </c>
      <c r="B1256" t="s">
        <v>76</v>
      </c>
      <c r="C1256" t="s">
        <v>46</v>
      </c>
      <c r="D1256">
        <v>3</v>
      </c>
      <c r="E1256" s="19" t="s">
        <v>78</v>
      </c>
      <c r="F1256" s="19" t="s">
        <v>52</v>
      </c>
      <c r="G1256">
        <v>2</v>
      </c>
      <c r="H1256">
        <v>1.8</v>
      </c>
      <c r="I1256">
        <v>4</v>
      </c>
      <c r="J1256">
        <v>0</v>
      </c>
      <c r="K1256">
        <v>5</v>
      </c>
      <c r="L1256">
        <v>1</v>
      </c>
      <c r="M1256" s="17" t="s">
        <v>78</v>
      </c>
      <c r="N1256" t="s">
        <v>78</v>
      </c>
      <c r="O1256" s="17">
        <v>42450</v>
      </c>
      <c r="Q1256">
        <f t="shared" si="16"/>
        <v>5.0893800988154654</v>
      </c>
    </row>
    <row r="1257" spans="1:22" ht="15" customHeight="1">
      <c r="A1257">
        <v>201</v>
      </c>
      <c r="B1257" t="s">
        <v>76</v>
      </c>
      <c r="C1257" t="s">
        <v>46</v>
      </c>
      <c r="D1257">
        <v>3</v>
      </c>
      <c r="E1257" s="19" t="s">
        <v>78</v>
      </c>
      <c r="F1257" s="19" t="s">
        <v>52</v>
      </c>
      <c r="G1257" t="s">
        <v>56</v>
      </c>
      <c r="H1257" t="s">
        <v>56</v>
      </c>
      <c r="I1257" t="s">
        <v>56</v>
      </c>
      <c r="J1257" t="s">
        <v>56</v>
      </c>
      <c r="K1257">
        <v>9</v>
      </c>
      <c r="L1257">
        <v>1</v>
      </c>
      <c r="M1257" s="17" t="s">
        <v>78</v>
      </c>
      <c r="N1257" t="s">
        <v>82</v>
      </c>
      <c r="O1257" s="17">
        <v>42464</v>
      </c>
      <c r="P1257" t="s">
        <v>122</v>
      </c>
      <c r="Q1257" t="e">
        <f t="shared" si="16"/>
        <v>#VALUE!</v>
      </c>
    </row>
    <row r="1258" spans="1:22" ht="15" customHeight="1">
      <c r="A1258">
        <v>202</v>
      </c>
      <c r="B1258" t="s">
        <v>76</v>
      </c>
      <c r="C1258" t="s">
        <v>34</v>
      </c>
      <c r="D1258">
        <v>3</v>
      </c>
      <c r="E1258" s="19" t="s">
        <v>78</v>
      </c>
      <c r="F1258" s="19" t="s">
        <v>52</v>
      </c>
      <c r="G1258">
        <v>0.5</v>
      </c>
      <c r="H1258">
        <v>0.5</v>
      </c>
      <c r="I1258">
        <v>0</v>
      </c>
      <c r="J1258">
        <v>0</v>
      </c>
      <c r="K1258">
        <v>1</v>
      </c>
      <c r="L1258">
        <v>1</v>
      </c>
      <c r="M1258" s="17" t="s">
        <v>82</v>
      </c>
      <c r="N1258" t="s">
        <v>78</v>
      </c>
      <c r="O1258" s="17">
        <v>42394</v>
      </c>
      <c r="Q1258">
        <f t="shared" si="16"/>
        <v>9.8174770424681035E-2</v>
      </c>
      <c r="R1258">
        <v>0</v>
      </c>
      <c r="S1258">
        <v>0</v>
      </c>
      <c r="T1258">
        <f>MAX(K1258:K1259)</f>
        <v>1</v>
      </c>
      <c r="U1258">
        <f>AVERAGE(K1258:K1259)</f>
        <v>1</v>
      </c>
      <c r="V1258">
        <f>MAX(I1258:I1259)</f>
        <v>0</v>
      </c>
    </row>
    <row r="1259" spans="1:22" ht="15" customHeight="1">
      <c r="A1259">
        <v>202</v>
      </c>
      <c r="B1259" t="s">
        <v>76</v>
      </c>
      <c r="C1259" t="s">
        <v>34</v>
      </c>
      <c r="D1259">
        <v>3</v>
      </c>
      <c r="E1259" s="19" t="s">
        <v>78</v>
      </c>
      <c r="F1259" s="19" t="s">
        <v>52</v>
      </c>
      <c r="G1259" t="s">
        <v>56</v>
      </c>
      <c r="H1259" t="s">
        <v>56</v>
      </c>
      <c r="I1259" t="s">
        <v>56</v>
      </c>
      <c r="J1259" t="s">
        <v>56</v>
      </c>
      <c r="K1259">
        <v>1</v>
      </c>
      <c r="L1259">
        <v>1</v>
      </c>
      <c r="M1259" s="17" t="s">
        <v>78</v>
      </c>
      <c r="N1259" t="s">
        <v>82</v>
      </c>
      <c r="O1259" s="17">
        <v>42408</v>
      </c>
      <c r="P1259" t="s">
        <v>116</v>
      </c>
      <c r="Q1259" t="e">
        <f t="shared" si="16"/>
        <v>#VALUE!</v>
      </c>
    </row>
    <row r="1260" spans="1:22" ht="15" customHeight="1">
      <c r="A1260">
        <v>203</v>
      </c>
      <c r="B1260" t="s">
        <v>76</v>
      </c>
      <c r="C1260" t="s">
        <v>47</v>
      </c>
      <c r="D1260">
        <v>3</v>
      </c>
      <c r="E1260" s="19" t="s">
        <v>78</v>
      </c>
      <c r="F1260" s="19" t="s">
        <v>52</v>
      </c>
      <c r="G1260">
        <v>2</v>
      </c>
      <c r="H1260">
        <v>1</v>
      </c>
      <c r="I1260">
        <v>0</v>
      </c>
      <c r="J1260">
        <v>0</v>
      </c>
      <c r="K1260">
        <v>93</v>
      </c>
      <c r="L1260">
        <v>1</v>
      </c>
      <c r="M1260" s="17" t="s">
        <v>82</v>
      </c>
      <c r="N1260" t="s">
        <v>78</v>
      </c>
      <c r="O1260" s="17">
        <v>42394</v>
      </c>
      <c r="Q1260">
        <f t="shared" si="16"/>
        <v>1.5707963267948966</v>
      </c>
      <c r="R1260">
        <f>(Q1261-Q1260)/(O1261-O1260)</f>
        <v>5.6099868814103448E-2</v>
      </c>
      <c r="S1260">
        <f>(I1261-I1260)/(O1261-O1260)</f>
        <v>0</v>
      </c>
      <c r="T1260">
        <f>MAX(K1260:K1262)</f>
        <v>95</v>
      </c>
      <c r="U1260">
        <f>AVERAGE(K1260:K1262)</f>
        <v>92.666666666666671</v>
      </c>
      <c r="V1260">
        <f>MAX(I1260:I1262)</f>
        <v>0</v>
      </c>
    </row>
    <row r="1261" spans="1:22" ht="15" customHeight="1">
      <c r="A1261">
        <v>203</v>
      </c>
      <c r="B1261" t="s">
        <v>76</v>
      </c>
      <c r="C1261" t="s">
        <v>47</v>
      </c>
      <c r="D1261">
        <v>3</v>
      </c>
      <c r="E1261" s="19" t="s">
        <v>78</v>
      </c>
      <c r="F1261" s="19" t="s">
        <v>52</v>
      </c>
      <c r="G1261">
        <v>3</v>
      </c>
      <c r="H1261">
        <v>1</v>
      </c>
      <c r="I1261">
        <v>0</v>
      </c>
      <c r="J1261">
        <v>0</v>
      </c>
      <c r="K1261">
        <v>95</v>
      </c>
      <c r="L1261">
        <v>1</v>
      </c>
      <c r="M1261" s="17" t="s">
        <v>78</v>
      </c>
      <c r="N1261" t="s">
        <v>78</v>
      </c>
      <c r="O1261" s="17">
        <v>42408</v>
      </c>
      <c r="Q1261">
        <f t="shared" si="16"/>
        <v>2.3561944901923448</v>
      </c>
    </row>
    <row r="1262" spans="1:22" ht="15" customHeight="1">
      <c r="A1262">
        <v>203</v>
      </c>
      <c r="B1262" t="s">
        <v>76</v>
      </c>
      <c r="C1262" t="s">
        <v>47</v>
      </c>
      <c r="D1262">
        <v>3</v>
      </c>
      <c r="E1262" s="19" t="s">
        <v>78</v>
      </c>
      <c r="F1262" s="19" t="s">
        <v>52</v>
      </c>
      <c r="G1262" t="s">
        <v>56</v>
      </c>
      <c r="H1262" t="s">
        <v>56</v>
      </c>
      <c r="I1262" t="s">
        <v>56</v>
      </c>
      <c r="J1262" t="s">
        <v>56</v>
      </c>
      <c r="K1262">
        <v>90</v>
      </c>
      <c r="L1262">
        <v>1</v>
      </c>
      <c r="M1262" s="17" t="s">
        <v>78</v>
      </c>
      <c r="N1262" t="s">
        <v>82</v>
      </c>
      <c r="O1262" s="17">
        <v>42422</v>
      </c>
      <c r="P1262" t="s">
        <v>116</v>
      </c>
      <c r="Q1262" t="e">
        <f t="shared" si="16"/>
        <v>#VALUE!</v>
      </c>
    </row>
    <row r="1263" spans="1:22" ht="15" customHeight="1">
      <c r="A1263">
        <v>204</v>
      </c>
      <c r="B1263" t="s">
        <v>76</v>
      </c>
      <c r="C1263" t="s">
        <v>47</v>
      </c>
      <c r="D1263">
        <v>3</v>
      </c>
      <c r="E1263" s="19" t="s">
        <v>78</v>
      </c>
      <c r="F1263" s="19" t="s">
        <v>52</v>
      </c>
      <c r="G1263">
        <v>0.5</v>
      </c>
      <c r="H1263">
        <v>0.5</v>
      </c>
      <c r="I1263">
        <v>0</v>
      </c>
      <c r="J1263">
        <v>0</v>
      </c>
      <c r="K1263">
        <v>93</v>
      </c>
      <c r="L1263">
        <v>1</v>
      </c>
      <c r="M1263" s="17" t="s">
        <v>82</v>
      </c>
      <c r="N1263" t="s">
        <v>78</v>
      </c>
      <c r="O1263" s="17">
        <v>42394</v>
      </c>
      <c r="Q1263">
        <f t="shared" si="16"/>
        <v>9.8174770424681035E-2</v>
      </c>
      <c r="R1263">
        <f>(Q1267-Q1263)/(O1267-O1263)</f>
        <v>2.9101806947316171E-2</v>
      </c>
      <c r="S1263">
        <f>(I1267-I1263)/(O1267-O1263)</f>
        <v>1.7857142857142856E-2</v>
      </c>
      <c r="T1263">
        <f>MAX(K1263:K1268)</f>
        <v>96</v>
      </c>
      <c r="U1263">
        <f>AVERAGE(K1263:K1268)</f>
        <v>92.166666666666671</v>
      </c>
      <c r="V1263">
        <f>MAX(I1263:I1268)</f>
        <v>3</v>
      </c>
    </row>
    <row r="1264" spans="1:22" ht="15" customHeight="1">
      <c r="A1264">
        <v>204</v>
      </c>
      <c r="B1264" t="s">
        <v>76</v>
      </c>
      <c r="C1264" t="s">
        <v>47</v>
      </c>
      <c r="D1264">
        <v>3</v>
      </c>
      <c r="E1264" s="19" t="s">
        <v>78</v>
      </c>
      <c r="F1264" s="19" t="s">
        <v>52</v>
      </c>
      <c r="G1264">
        <v>2</v>
      </c>
      <c r="H1264">
        <v>1</v>
      </c>
      <c r="I1264">
        <v>1</v>
      </c>
      <c r="J1264">
        <v>0</v>
      </c>
      <c r="K1264">
        <v>95</v>
      </c>
      <c r="L1264">
        <v>1</v>
      </c>
      <c r="M1264" s="17" t="s">
        <v>78</v>
      </c>
      <c r="N1264" t="s">
        <v>78</v>
      </c>
      <c r="O1264" s="17">
        <v>42408</v>
      </c>
      <c r="Q1264">
        <f t="shared" si="16"/>
        <v>1.5707963267948966</v>
      </c>
    </row>
    <row r="1265" spans="1:22" ht="15" customHeight="1">
      <c r="A1265">
        <v>204</v>
      </c>
      <c r="B1265" t="s">
        <v>76</v>
      </c>
      <c r="C1265" t="s">
        <v>47</v>
      </c>
      <c r="D1265">
        <v>3</v>
      </c>
      <c r="E1265" s="19" t="s">
        <v>78</v>
      </c>
      <c r="F1265" s="19" t="s">
        <v>52</v>
      </c>
      <c r="G1265">
        <v>3.5</v>
      </c>
      <c r="H1265">
        <v>1</v>
      </c>
      <c r="I1265">
        <v>2</v>
      </c>
      <c r="J1265">
        <v>0</v>
      </c>
      <c r="K1265">
        <v>90</v>
      </c>
      <c r="L1265">
        <v>1</v>
      </c>
      <c r="M1265" s="17" t="s">
        <v>78</v>
      </c>
      <c r="N1265" t="s">
        <v>78</v>
      </c>
      <c r="O1265" s="17">
        <v>42422</v>
      </c>
      <c r="Q1265">
        <f t="shared" si="16"/>
        <v>2.748893571891069</v>
      </c>
    </row>
    <row r="1266" spans="1:22" ht="15" customHeight="1">
      <c r="A1266">
        <v>204</v>
      </c>
      <c r="B1266" t="s">
        <v>76</v>
      </c>
      <c r="C1266" t="s">
        <v>47</v>
      </c>
      <c r="D1266">
        <v>3</v>
      </c>
      <c r="E1266" s="19" t="s">
        <v>78</v>
      </c>
      <c r="F1266" s="19" t="s">
        <v>52</v>
      </c>
      <c r="G1266">
        <v>3.8</v>
      </c>
      <c r="H1266">
        <v>2.5</v>
      </c>
      <c r="I1266">
        <v>3</v>
      </c>
      <c r="J1266">
        <v>0</v>
      </c>
      <c r="K1266">
        <v>96</v>
      </c>
      <c r="L1266">
        <v>1</v>
      </c>
      <c r="M1266" s="17" t="s">
        <v>78</v>
      </c>
      <c r="N1266" t="s">
        <v>78</v>
      </c>
      <c r="O1266" s="17">
        <v>42436</v>
      </c>
      <c r="Q1266">
        <f t="shared" si="16"/>
        <v>18.653206380689397</v>
      </c>
    </row>
    <row r="1267" spans="1:22" ht="15" customHeight="1">
      <c r="A1267">
        <v>204</v>
      </c>
      <c r="B1267" t="s">
        <v>76</v>
      </c>
      <c r="C1267" t="s">
        <v>47</v>
      </c>
      <c r="D1267">
        <v>3</v>
      </c>
      <c r="E1267" s="19" t="s">
        <v>78</v>
      </c>
      <c r="F1267" s="19" t="s">
        <v>52</v>
      </c>
      <c r="G1267">
        <v>2.2000000000000002</v>
      </c>
      <c r="H1267">
        <v>1</v>
      </c>
      <c r="I1267">
        <v>1</v>
      </c>
      <c r="J1267">
        <v>3</v>
      </c>
      <c r="K1267">
        <v>95</v>
      </c>
      <c r="L1267">
        <v>1</v>
      </c>
      <c r="M1267" s="17" t="s">
        <v>78</v>
      </c>
      <c r="N1267" t="s">
        <v>78</v>
      </c>
      <c r="O1267" s="17">
        <v>42450</v>
      </c>
      <c r="Q1267">
        <f t="shared" si="16"/>
        <v>1.7278759594743864</v>
      </c>
    </row>
    <row r="1268" spans="1:22" ht="15" customHeight="1">
      <c r="A1268">
        <v>204</v>
      </c>
      <c r="B1268" t="s">
        <v>76</v>
      </c>
      <c r="C1268" t="s">
        <v>47</v>
      </c>
      <c r="D1268">
        <v>3</v>
      </c>
      <c r="E1268" s="19" t="s">
        <v>78</v>
      </c>
      <c r="F1268" s="19" t="s">
        <v>52</v>
      </c>
      <c r="G1268" t="s">
        <v>56</v>
      </c>
      <c r="H1268" t="s">
        <v>56</v>
      </c>
      <c r="I1268" t="s">
        <v>56</v>
      </c>
      <c r="J1268" t="s">
        <v>56</v>
      </c>
      <c r="K1268">
        <v>84</v>
      </c>
      <c r="L1268">
        <v>1</v>
      </c>
      <c r="M1268" s="17" t="s">
        <v>78</v>
      </c>
      <c r="N1268" t="s">
        <v>82</v>
      </c>
      <c r="O1268" s="17">
        <v>42464</v>
      </c>
      <c r="P1268" t="s">
        <v>115</v>
      </c>
      <c r="Q1268" t="e">
        <f t="shared" si="16"/>
        <v>#VALUE!</v>
      </c>
    </row>
    <row r="1269" spans="1:22" ht="15" customHeight="1">
      <c r="A1269">
        <v>205</v>
      </c>
      <c r="B1269" t="s">
        <v>76</v>
      </c>
      <c r="C1269" t="s">
        <v>47</v>
      </c>
      <c r="D1269">
        <v>3</v>
      </c>
      <c r="E1269" s="19" t="s">
        <v>78</v>
      </c>
      <c r="F1269" s="19" t="s">
        <v>52</v>
      </c>
      <c r="G1269">
        <v>0.5</v>
      </c>
      <c r="H1269">
        <v>0.5</v>
      </c>
      <c r="I1269">
        <v>0</v>
      </c>
      <c r="J1269">
        <v>0</v>
      </c>
      <c r="K1269">
        <v>93</v>
      </c>
      <c r="L1269">
        <v>1</v>
      </c>
      <c r="M1269" s="17" t="s">
        <v>82</v>
      </c>
      <c r="N1269" t="s">
        <v>78</v>
      </c>
      <c r="O1269" s="17">
        <v>42394</v>
      </c>
      <c r="Q1269">
        <f t="shared" si="16"/>
        <v>9.8174770424681035E-2</v>
      </c>
      <c r="R1269">
        <v>0</v>
      </c>
      <c r="S1269">
        <v>0</v>
      </c>
      <c r="T1269">
        <f>MAX(K1269:K1270)</f>
        <v>95</v>
      </c>
      <c r="U1269">
        <f>AVERAGE(K1269:K1270)</f>
        <v>94</v>
      </c>
      <c r="V1269">
        <f>MAX(I1269:I1270)</f>
        <v>0</v>
      </c>
    </row>
    <row r="1270" spans="1:22" ht="15" customHeight="1">
      <c r="A1270">
        <v>205</v>
      </c>
      <c r="B1270" t="s">
        <v>76</v>
      </c>
      <c r="C1270" t="s">
        <v>47</v>
      </c>
      <c r="D1270">
        <v>3</v>
      </c>
      <c r="E1270" s="19" t="s">
        <v>78</v>
      </c>
      <c r="F1270" s="19" t="s">
        <v>52</v>
      </c>
      <c r="G1270" t="s">
        <v>56</v>
      </c>
      <c r="H1270" t="s">
        <v>56</v>
      </c>
      <c r="I1270" t="s">
        <v>56</v>
      </c>
      <c r="J1270" t="s">
        <v>56</v>
      </c>
      <c r="K1270">
        <v>95</v>
      </c>
      <c r="L1270">
        <v>1</v>
      </c>
      <c r="M1270" s="17" t="s">
        <v>78</v>
      </c>
      <c r="N1270" t="s">
        <v>82</v>
      </c>
      <c r="O1270" s="17">
        <v>42408</v>
      </c>
      <c r="P1270" t="s">
        <v>116</v>
      </c>
      <c r="Q1270" t="e">
        <f t="shared" si="16"/>
        <v>#VALUE!</v>
      </c>
    </row>
    <row r="1271" spans="1:22" ht="15" customHeight="1">
      <c r="A1271">
        <v>206</v>
      </c>
      <c r="B1271" t="s">
        <v>76</v>
      </c>
      <c r="C1271" t="s">
        <v>47</v>
      </c>
      <c r="D1271">
        <v>3</v>
      </c>
      <c r="E1271" s="19" t="s">
        <v>78</v>
      </c>
      <c r="F1271" s="19" t="s">
        <v>52</v>
      </c>
      <c r="G1271">
        <v>0.5</v>
      </c>
      <c r="H1271">
        <v>0.5</v>
      </c>
      <c r="I1271">
        <v>0</v>
      </c>
      <c r="J1271">
        <v>0</v>
      </c>
      <c r="K1271">
        <v>93</v>
      </c>
      <c r="L1271">
        <v>1</v>
      </c>
      <c r="M1271" s="17" t="s">
        <v>82</v>
      </c>
      <c r="N1271" t="s">
        <v>78</v>
      </c>
      <c r="O1271" s="17">
        <v>42394</v>
      </c>
      <c r="Q1271">
        <f t="shared" si="16"/>
        <v>9.8174770424681035E-2</v>
      </c>
      <c r="R1271">
        <f>(Q1275-Q1271)/(O1275-O1271)</f>
        <v>0.2506962887630248</v>
      </c>
      <c r="S1271">
        <f>(I1275-I1271)/(O1275-O1271)</f>
        <v>7.1428571428571425E-2</v>
      </c>
      <c r="T1271">
        <f>MAX(K1271:K1276)</f>
        <v>96</v>
      </c>
      <c r="U1271">
        <f>AVERAGE(K1271:K1276)</f>
        <v>92.166666666666671</v>
      </c>
      <c r="V1271">
        <f>MAX(I1271:I1276)</f>
        <v>4</v>
      </c>
    </row>
    <row r="1272" spans="1:22" ht="15" customHeight="1">
      <c r="A1272">
        <v>206</v>
      </c>
      <c r="B1272" t="s">
        <v>76</v>
      </c>
      <c r="C1272" t="s">
        <v>47</v>
      </c>
      <c r="D1272">
        <v>3</v>
      </c>
      <c r="E1272" s="19" t="s">
        <v>78</v>
      </c>
      <c r="F1272" s="19" t="s">
        <v>52</v>
      </c>
      <c r="G1272">
        <v>1.5</v>
      </c>
      <c r="H1272">
        <v>1</v>
      </c>
      <c r="I1272">
        <v>1</v>
      </c>
      <c r="J1272">
        <v>0</v>
      </c>
      <c r="K1272">
        <v>95</v>
      </c>
      <c r="L1272">
        <v>1</v>
      </c>
      <c r="M1272" s="17" t="s">
        <v>78</v>
      </c>
      <c r="N1272" t="s">
        <v>78</v>
      </c>
      <c r="O1272" s="17">
        <v>42408</v>
      </c>
      <c r="Q1272">
        <f t="shared" si="16"/>
        <v>1.1780972450961724</v>
      </c>
    </row>
    <row r="1273" spans="1:22" ht="15" customHeight="1">
      <c r="A1273">
        <v>206</v>
      </c>
      <c r="B1273" t="s">
        <v>76</v>
      </c>
      <c r="C1273" t="s">
        <v>47</v>
      </c>
      <c r="D1273">
        <v>3</v>
      </c>
      <c r="E1273" s="19" t="s">
        <v>78</v>
      </c>
      <c r="F1273" s="19" t="s">
        <v>52</v>
      </c>
      <c r="G1273">
        <v>3</v>
      </c>
      <c r="H1273">
        <v>1.1000000000000001</v>
      </c>
      <c r="I1273">
        <v>2</v>
      </c>
      <c r="J1273">
        <v>0</v>
      </c>
      <c r="K1273">
        <v>90</v>
      </c>
      <c r="L1273">
        <v>1</v>
      </c>
      <c r="M1273" s="17" t="s">
        <v>78</v>
      </c>
      <c r="N1273" t="s">
        <v>78</v>
      </c>
      <c r="O1273" s="17">
        <v>42422</v>
      </c>
      <c r="Q1273">
        <f t="shared" si="16"/>
        <v>2.850995333132738</v>
      </c>
    </row>
    <row r="1274" spans="1:22" ht="15" customHeight="1">
      <c r="A1274">
        <v>206</v>
      </c>
      <c r="B1274" t="s">
        <v>76</v>
      </c>
      <c r="C1274" t="s">
        <v>47</v>
      </c>
      <c r="D1274">
        <v>3</v>
      </c>
      <c r="E1274" s="19" t="s">
        <v>78</v>
      </c>
      <c r="F1274" s="19" t="s">
        <v>52</v>
      </c>
      <c r="G1274">
        <v>3</v>
      </c>
      <c r="H1274">
        <v>1.9</v>
      </c>
      <c r="I1274">
        <v>2</v>
      </c>
      <c r="J1274">
        <v>0</v>
      </c>
      <c r="K1274">
        <v>96</v>
      </c>
      <c r="L1274">
        <v>1</v>
      </c>
      <c r="M1274" s="17" t="s">
        <v>78</v>
      </c>
      <c r="N1274" t="s">
        <v>78</v>
      </c>
      <c r="O1274" s="17">
        <v>42436</v>
      </c>
      <c r="Q1274">
        <f t="shared" si="16"/>
        <v>8.5058621095943643</v>
      </c>
    </row>
    <row r="1275" spans="1:22" ht="15" customHeight="1">
      <c r="A1275">
        <v>206</v>
      </c>
      <c r="B1275" t="s">
        <v>76</v>
      </c>
      <c r="C1275" t="s">
        <v>47</v>
      </c>
      <c r="D1275">
        <v>3</v>
      </c>
      <c r="E1275" s="19" t="s">
        <v>78</v>
      </c>
      <c r="F1275" s="19" t="s">
        <v>52</v>
      </c>
      <c r="G1275">
        <v>4.5</v>
      </c>
      <c r="H1275">
        <v>2</v>
      </c>
      <c r="I1275">
        <v>4</v>
      </c>
      <c r="J1275">
        <v>0</v>
      </c>
      <c r="K1275">
        <v>95</v>
      </c>
      <c r="L1275">
        <v>1</v>
      </c>
      <c r="M1275" s="17" t="s">
        <v>78</v>
      </c>
      <c r="N1275" t="s">
        <v>78</v>
      </c>
      <c r="O1275" s="17">
        <v>42450</v>
      </c>
      <c r="Q1275">
        <f t="shared" si="16"/>
        <v>14.137166941154069</v>
      </c>
    </row>
    <row r="1276" spans="1:22" ht="15" customHeight="1">
      <c r="A1276">
        <v>206</v>
      </c>
      <c r="B1276" t="s">
        <v>76</v>
      </c>
      <c r="C1276" t="s">
        <v>47</v>
      </c>
      <c r="D1276">
        <v>3</v>
      </c>
      <c r="E1276" s="19" t="s">
        <v>78</v>
      </c>
      <c r="F1276" s="19" t="s">
        <v>52</v>
      </c>
      <c r="G1276" t="s">
        <v>56</v>
      </c>
      <c r="H1276" t="s">
        <v>56</v>
      </c>
      <c r="I1276" t="s">
        <v>56</v>
      </c>
      <c r="J1276" t="s">
        <v>56</v>
      </c>
      <c r="K1276">
        <v>84</v>
      </c>
      <c r="L1276">
        <v>1</v>
      </c>
      <c r="M1276" s="17" t="s">
        <v>78</v>
      </c>
      <c r="N1276" t="s">
        <v>82</v>
      </c>
      <c r="O1276" s="17">
        <v>42464</v>
      </c>
      <c r="P1276" t="s">
        <v>115</v>
      </c>
      <c r="Q1276" t="e">
        <f t="shared" si="16"/>
        <v>#VALUE!</v>
      </c>
    </row>
    <row r="1277" spans="1:22" ht="15" customHeight="1">
      <c r="A1277">
        <v>207</v>
      </c>
      <c r="B1277" t="s">
        <v>76</v>
      </c>
      <c r="C1277" t="s">
        <v>47</v>
      </c>
      <c r="D1277">
        <v>3</v>
      </c>
      <c r="E1277" s="19" t="s">
        <v>78</v>
      </c>
      <c r="F1277" s="19" t="s">
        <v>52</v>
      </c>
      <c r="G1277">
        <v>0.5</v>
      </c>
      <c r="H1277">
        <v>0.5</v>
      </c>
      <c r="I1277">
        <v>0</v>
      </c>
      <c r="J1277">
        <v>0</v>
      </c>
      <c r="K1277">
        <v>93</v>
      </c>
      <c r="L1277">
        <v>1</v>
      </c>
      <c r="M1277" s="17" t="s">
        <v>82</v>
      </c>
      <c r="N1277" t="s">
        <v>78</v>
      </c>
      <c r="O1277" s="17">
        <v>42394</v>
      </c>
      <c r="Q1277">
        <f t="shared" si="16"/>
        <v>9.8174770424681035E-2</v>
      </c>
      <c r="R1277">
        <f>(Q1282-Q1277)/(O1282-O1277)</f>
        <v>0.27097358634588248</v>
      </c>
      <c r="S1277">
        <f>(I1282-I1277)/(O1282-O1277)</f>
        <v>4.2857142857142858E-2</v>
      </c>
      <c r="T1277">
        <f>MAX(K1277:K1283)</f>
        <v>96</v>
      </c>
      <c r="U1277">
        <f>AVERAGE(K1277:K1283)</f>
        <v>91.857142857142861</v>
      </c>
      <c r="V1277">
        <f>MAX(I1277:I1283)</f>
        <v>4</v>
      </c>
    </row>
    <row r="1278" spans="1:22" ht="15" customHeight="1">
      <c r="A1278">
        <v>207</v>
      </c>
      <c r="B1278" t="s">
        <v>76</v>
      </c>
      <c r="C1278" t="s">
        <v>47</v>
      </c>
      <c r="D1278">
        <v>3</v>
      </c>
      <c r="E1278" s="19" t="s">
        <v>78</v>
      </c>
      <c r="F1278" s="19" t="s">
        <v>52</v>
      </c>
      <c r="G1278">
        <v>1</v>
      </c>
      <c r="H1278">
        <v>1.5</v>
      </c>
      <c r="I1278">
        <v>1</v>
      </c>
      <c r="J1278">
        <v>0</v>
      </c>
      <c r="K1278">
        <v>95</v>
      </c>
      <c r="L1278">
        <v>1</v>
      </c>
      <c r="M1278" s="17" t="s">
        <v>78</v>
      </c>
      <c r="N1278" t="s">
        <v>78</v>
      </c>
      <c r="O1278" s="17">
        <v>42408</v>
      </c>
      <c r="Q1278">
        <f t="shared" si="16"/>
        <v>1.7671458676442586</v>
      </c>
    </row>
    <row r="1279" spans="1:22" ht="15" customHeight="1">
      <c r="A1279">
        <v>207</v>
      </c>
      <c r="B1279" t="s">
        <v>76</v>
      </c>
      <c r="C1279" t="s">
        <v>47</v>
      </c>
      <c r="D1279">
        <v>3</v>
      </c>
      <c r="E1279" s="19" t="s">
        <v>78</v>
      </c>
      <c r="F1279" s="19" t="s">
        <v>52</v>
      </c>
      <c r="G1279">
        <v>3.4</v>
      </c>
      <c r="H1279">
        <v>1.9</v>
      </c>
      <c r="I1279">
        <v>2</v>
      </c>
      <c r="J1279">
        <v>0</v>
      </c>
      <c r="K1279">
        <v>90</v>
      </c>
      <c r="L1279">
        <v>1</v>
      </c>
      <c r="M1279" s="17" t="s">
        <v>78</v>
      </c>
      <c r="N1279" t="s">
        <v>78</v>
      </c>
      <c r="O1279" s="17">
        <v>42422</v>
      </c>
      <c r="Q1279">
        <f t="shared" si="16"/>
        <v>9.6399770575402801</v>
      </c>
    </row>
    <row r="1280" spans="1:22" ht="15" customHeight="1">
      <c r="A1280">
        <v>207</v>
      </c>
      <c r="B1280" t="s">
        <v>76</v>
      </c>
      <c r="C1280" t="s">
        <v>47</v>
      </c>
      <c r="D1280">
        <v>3</v>
      </c>
      <c r="E1280" s="19" t="s">
        <v>78</v>
      </c>
      <c r="F1280" s="19" t="s">
        <v>52</v>
      </c>
      <c r="G1280">
        <v>3.2</v>
      </c>
      <c r="H1280">
        <v>2.7</v>
      </c>
      <c r="I1280">
        <v>3</v>
      </c>
      <c r="J1280">
        <v>0</v>
      </c>
      <c r="K1280">
        <v>96</v>
      </c>
      <c r="L1280">
        <v>1</v>
      </c>
      <c r="M1280" s="17" t="s">
        <v>78</v>
      </c>
      <c r="N1280" t="s">
        <v>78</v>
      </c>
      <c r="O1280" s="17">
        <v>42436</v>
      </c>
      <c r="Q1280">
        <f t="shared" si="16"/>
        <v>18.321768355735674</v>
      </c>
    </row>
    <row r="1281" spans="1:22" ht="15" customHeight="1">
      <c r="A1281">
        <v>207</v>
      </c>
      <c r="B1281" t="s">
        <v>76</v>
      </c>
      <c r="C1281" t="s">
        <v>47</v>
      </c>
      <c r="D1281">
        <v>3</v>
      </c>
      <c r="E1281" s="19" t="s">
        <v>78</v>
      </c>
      <c r="F1281" s="19" t="s">
        <v>52</v>
      </c>
      <c r="G1281">
        <v>3.3</v>
      </c>
      <c r="H1281">
        <v>2.7</v>
      </c>
      <c r="I1281">
        <v>4</v>
      </c>
      <c r="J1281">
        <v>0</v>
      </c>
      <c r="K1281">
        <v>95</v>
      </c>
      <c r="L1281">
        <v>1</v>
      </c>
      <c r="M1281" s="17" t="s">
        <v>78</v>
      </c>
      <c r="N1281" t="s">
        <v>78</v>
      </c>
      <c r="O1281" s="17">
        <v>42450</v>
      </c>
      <c r="Q1281">
        <f t="shared" si="16"/>
        <v>18.894323616852414</v>
      </c>
    </row>
    <row r="1282" spans="1:22" ht="15" customHeight="1">
      <c r="A1282">
        <v>207</v>
      </c>
      <c r="B1282" t="s">
        <v>76</v>
      </c>
      <c r="C1282" t="s">
        <v>47</v>
      </c>
      <c r="D1282">
        <v>3</v>
      </c>
      <c r="E1282" s="19" t="s">
        <v>78</v>
      </c>
      <c r="F1282" s="19" t="s">
        <v>52</v>
      </c>
      <c r="G1282">
        <v>2.1</v>
      </c>
      <c r="H1282">
        <v>3.4</v>
      </c>
      <c r="I1282">
        <v>3</v>
      </c>
      <c r="J1282">
        <v>0</v>
      </c>
      <c r="K1282">
        <v>84</v>
      </c>
      <c r="L1282">
        <v>1</v>
      </c>
      <c r="M1282" s="17" t="s">
        <v>78</v>
      </c>
      <c r="N1282" t="s">
        <v>78</v>
      </c>
      <c r="O1282" s="17">
        <v>42464</v>
      </c>
      <c r="Q1282">
        <f t="shared" si="16"/>
        <v>19.066325814636453</v>
      </c>
    </row>
    <row r="1283" spans="1:22" ht="15" customHeight="1">
      <c r="A1283">
        <v>207</v>
      </c>
      <c r="B1283" t="s">
        <v>76</v>
      </c>
      <c r="C1283" t="s">
        <v>47</v>
      </c>
      <c r="D1283">
        <v>3</v>
      </c>
      <c r="E1283" s="19" t="s">
        <v>78</v>
      </c>
      <c r="F1283" s="19" t="s">
        <v>52</v>
      </c>
      <c r="G1283" t="s">
        <v>56</v>
      </c>
      <c r="H1283" t="s">
        <v>56</v>
      </c>
      <c r="I1283" t="s">
        <v>56</v>
      </c>
      <c r="J1283" t="s">
        <v>56</v>
      </c>
      <c r="K1283">
        <v>90</v>
      </c>
      <c r="L1283">
        <v>1</v>
      </c>
      <c r="M1283" s="17" t="s">
        <v>78</v>
      </c>
      <c r="N1283" t="s">
        <v>82</v>
      </c>
      <c r="O1283" s="17">
        <v>42480</v>
      </c>
      <c r="P1283" t="s">
        <v>116</v>
      </c>
      <c r="Q1283" t="e">
        <f t="shared" si="16"/>
        <v>#VALUE!</v>
      </c>
    </row>
    <row r="1284" spans="1:22" ht="15" customHeight="1">
      <c r="A1284">
        <v>208</v>
      </c>
      <c r="B1284" t="s">
        <v>76</v>
      </c>
      <c r="C1284" t="s">
        <v>47</v>
      </c>
      <c r="D1284">
        <v>3</v>
      </c>
      <c r="E1284" s="19" t="s">
        <v>78</v>
      </c>
      <c r="F1284" s="19" t="s">
        <v>52</v>
      </c>
      <c r="G1284">
        <v>0.5</v>
      </c>
      <c r="H1284">
        <v>0.5</v>
      </c>
      <c r="I1284">
        <v>0</v>
      </c>
      <c r="J1284">
        <v>0</v>
      </c>
      <c r="K1284">
        <v>93</v>
      </c>
      <c r="L1284">
        <v>1</v>
      </c>
      <c r="M1284" s="17" t="s">
        <v>82</v>
      </c>
      <c r="N1284" t="s">
        <v>78</v>
      </c>
      <c r="O1284" s="17">
        <v>42394</v>
      </c>
      <c r="Q1284">
        <f t="shared" si="16"/>
        <v>9.8174770424681035E-2</v>
      </c>
      <c r="R1284">
        <v>0</v>
      </c>
      <c r="S1284">
        <v>0</v>
      </c>
      <c r="T1284">
        <f>MAX(K1284:K1285)</f>
        <v>95</v>
      </c>
      <c r="U1284">
        <f>AVERAGE(K1284:K1285)</f>
        <v>94</v>
      </c>
      <c r="V1284">
        <f>MAX(I1284:I1285)</f>
        <v>0</v>
      </c>
    </row>
    <row r="1285" spans="1:22" ht="15" customHeight="1">
      <c r="A1285">
        <v>208</v>
      </c>
      <c r="B1285" t="s">
        <v>76</v>
      </c>
      <c r="C1285" t="s">
        <v>47</v>
      </c>
      <c r="D1285">
        <v>3</v>
      </c>
      <c r="E1285" s="19" t="s">
        <v>78</v>
      </c>
      <c r="F1285" s="19" t="s">
        <v>52</v>
      </c>
      <c r="G1285" t="s">
        <v>56</v>
      </c>
      <c r="H1285" t="s">
        <v>56</v>
      </c>
      <c r="I1285" t="s">
        <v>56</v>
      </c>
      <c r="J1285" t="s">
        <v>56</v>
      </c>
      <c r="K1285">
        <v>95</v>
      </c>
      <c r="L1285">
        <v>1</v>
      </c>
      <c r="M1285" s="17" t="s">
        <v>78</v>
      </c>
      <c r="N1285" t="s">
        <v>82</v>
      </c>
      <c r="O1285" s="17">
        <v>42408</v>
      </c>
      <c r="P1285" t="s">
        <v>116</v>
      </c>
      <c r="Q1285" t="e">
        <f t="shared" si="16"/>
        <v>#VALUE!</v>
      </c>
    </row>
    <row r="1286" spans="1:22" ht="15" customHeight="1">
      <c r="A1286">
        <v>209</v>
      </c>
      <c r="B1286" t="s">
        <v>76</v>
      </c>
      <c r="C1286" t="s">
        <v>47</v>
      </c>
      <c r="D1286">
        <v>3</v>
      </c>
      <c r="E1286" s="19" t="s">
        <v>78</v>
      </c>
      <c r="F1286" s="19" t="s">
        <v>52</v>
      </c>
      <c r="G1286">
        <v>0.5</v>
      </c>
      <c r="H1286">
        <v>0.5</v>
      </c>
      <c r="I1286">
        <v>0</v>
      </c>
      <c r="J1286">
        <v>0</v>
      </c>
      <c r="K1286">
        <v>93</v>
      </c>
      <c r="L1286">
        <v>1</v>
      </c>
      <c r="M1286" s="17" t="s">
        <v>82</v>
      </c>
      <c r="N1286" t="s">
        <v>78</v>
      </c>
      <c r="O1286" s="17">
        <v>42394</v>
      </c>
      <c r="Q1286">
        <f t="shared" si="16"/>
        <v>9.8174770424681035E-2</v>
      </c>
      <c r="R1286">
        <f>(Q1290-Q1286)/(O1290-O1286)</f>
        <v>2.980305530749246E-2</v>
      </c>
      <c r="S1286">
        <f>(I1290-I1286)/(O1290-O1286)</f>
        <v>5.3571428571428568E-2</v>
      </c>
      <c r="T1286">
        <f>MAX(K1286:K1291)</f>
        <v>96</v>
      </c>
      <c r="U1286">
        <f>AVERAGE(K1286:K1291)</f>
        <v>92.166666666666671</v>
      </c>
      <c r="V1286">
        <f>MAX(I1286:I1291)</f>
        <v>3</v>
      </c>
    </row>
    <row r="1287" spans="1:22" ht="15" customHeight="1">
      <c r="A1287">
        <v>209</v>
      </c>
      <c r="B1287" t="s">
        <v>76</v>
      </c>
      <c r="C1287" t="s">
        <v>47</v>
      </c>
      <c r="D1287">
        <v>3</v>
      </c>
      <c r="E1287" s="19" t="s">
        <v>78</v>
      </c>
      <c r="F1287" s="19" t="s">
        <v>52</v>
      </c>
      <c r="G1287">
        <v>1</v>
      </c>
      <c r="H1287">
        <v>0.5</v>
      </c>
      <c r="I1287">
        <v>1</v>
      </c>
      <c r="J1287">
        <v>0</v>
      </c>
      <c r="K1287">
        <v>95</v>
      </c>
      <c r="L1287">
        <v>1</v>
      </c>
      <c r="M1287" s="17" t="s">
        <v>78</v>
      </c>
      <c r="N1287" t="s">
        <v>78</v>
      </c>
      <c r="O1287" s="17">
        <v>42408</v>
      </c>
      <c r="Q1287">
        <f t="shared" si="16"/>
        <v>0.19634954084936207</v>
      </c>
    </row>
    <row r="1288" spans="1:22" ht="15" customHeight="1">
      <c r="A1288">
        <v>209</v>
      </c>
      <c r="B1288" t="s">
        <v>76</v>
      </c>
      <c r="C1288" t="s">
        <v>47</v>
      </c>
      <c r="D1288">
        <v>3</v>
      </c>
      <c r="E1288" s="19" t="s">
        <v>78</v>
      </c>
      <c r="F1288" s="19" t="s">
        <v>52</v>
      </c>
      <c r="G1288">
        <v>1.5</v>
      </c>
      <c r="H1288">
        <v>1</v>
      </c>
      <c r="I1288">
        <v>2</v>
      </c>
      <c r="J1288">
        <v>0</v>
      </c>
      <c r="K1288">
        <v>90</v>
      </c>
      <c r="L1288">
        <v>1</v>
      </c>
      <c r="M1288" s="17" t="s">
        <v>78</v>
      </c>
      <c r="N1288" t="s">
        <v>78</v>
      </c>
      <c r="O1288" s="17">
        <v>42422</v>
      </c>
      <c r="Q1288">
        <f t="shared" si="16"/>
        <v>1.1780972450961724</v>
      </c>
    </row>
    <row r="1289" spans="1:22" ht="15" customHeight="1">
      <c r="A1289">
        <v>209</v>
      </c>
      <c r="B1289" t="s">
        <v>76</v>
      </c>
      <c r="C1289" t="s">
        <v>47</v>
      </c>
      <c r="D1289">
        <v>3</v>
      </c>
      <c r="E1289" s="19" t="s">
        <v>78</v>
      </c>
      <c r="F1289" s="19" t="s">
        <v>52</v>
      </c>
      <c r="G1289">
        <v>2</v>
      </c>
      <c r="H1289">
        <v>1</v>
      </c>
      <c r="I1289">
        <v>2</v>
      </c>
      <c r="J1289">
        <v>0</v>
      </c>
      <c r="K1289">
        <v>96</v>
      </c>
      <c r="L1289">
        <v>1</v>
      </c>
      <c r="M1289" s="17" t="s">
        <v>78</v>
      </c>
      <c r="N1289" t="s">
        <v>78</v>
      </c>
      <c r="O1289" s="17">
        <v>42436</v>
      </c>
      <c r="Q1289">
        <f t="shared" si="16"/>
        <v>1.5707963267948966</v>
      </c>
    </row>
    <row r="1290" spans="1:22" ht="15" customHeight="1">
      <c r="A1290">
        <v>209</v>
      </c>
      <c r="B1290" t="s">
        <v>76</v>
      </c>
      <c r="C1290" t="s">
        <v>47</v>
      </c>
      <c r="D1290">
        <v>3</v>
      </c>
      <c r="E1290" s="19" t="s">
        <v>78</v>
      </c>
      <c r="F1290" s="19" t="s">
        <v>52</v>
      </c>
      <c r="G1290">
        <v>1</v>
      </c>
      <c r="H1290">
        <v>1.5</v>
      </c>
      <c r="I1290">
        <v>3</v>
      </c>
      <c r="J1290">
        <v>0</v>
      </c>
      <c r="K1290">
        <v>95</v>
      </c>
      <c r="L1290">
        <v>1</v>
      </c>
      <c r="M1290" s="17" t="s">
        <v>78</v>
      </c>
      <c r="N1290" t="s">
        <v>78</v>
      </c>
      <c r="O1290" s="17">
        <v>42450</v>
      </c>
      <c r="Q1290">
        <f t="shared" si="16"/>
        <v>1.7671458676442586</v>
      </c>
    </row>
    <row r="1291" spans="1:22" ht="15" customHeight="1">
      <c r="A1291">
        <v>209</v>
      </c>
      <c r="B1291" t="s">
        <v>76</v>
      </c>
      <c r="C1291" t="s">
        <v>47</v>
      </c>
      <c r="D1291">
        <v>3</v>
      </c>
      <c r="E1291" s="19" t="s">
        <v>78</v>
      </c>
      <c r="F1291" s="19" t="s">
        <v>52</v>
      </c>
      <c r="G1291" t="s">
        <v>56</v>
      </c>
      <c r="H1291" t="s">
        <v>56</v>
      </c>
      <c r="I1291" t="s">
        <v>56</v>
      </c>
      <c r="J1291" t="s">
        <v>56</v>
      </c>
      <c r="K1291">
        <v>84</v>
      </c>
      <c r="L1291">
        <v>1</v>
      </c>
      <c r="M1291" s="17" t="s">
        <v>78</v>
      </c>
      <c r="N1291" t="s">
        <v>82</v>
      </c>
      <c r="O1291" s="17">
        <v>42464</v>
      </c>
      <c r="P1291" t="s">
        <v>115</v>
      </c>
      <c r="Q1291" t="e">
        <f t="shared" si="16"/>
        <v>#VALUE!</v>
      </c>
    </row>
    <row r="1292" spans="1:22" ht="15" hidden="1" customHeight="1">
      <c r="A1292">
        <v>210</v>
      </c>
      <c r="B1292" t="s">
        <v>77</v>
      </c>
      <c r="C1292" t="s">
        <v>46</v>
      </c>
      <c r="D1292">
        <v>3</v>
      </c>
      <c r="E1292" s="19" t="s">
        <v>56</v>
      </c>
      <c r="F1292" s="19" t="s">
        <v>52</v>
      </c>
      <c r="G1292">
        <v>0.5</v>
      </c>
      <c r="H1292">
        <v>0.5</v>
      </c>
      <c r="I1292">
        <v>0</v>
      </c>
      <c r="J1292">
        <v>0</v>
      </c>
      <c r="K1292">
        <v>4</v>
      </c>
      <c r="L1292">
        <v>2</v>
      </c>
      <c r="M1292" s="17" t="s">
        <v>82</v>
      </c>
      <c r="N1292" t="s">
        <v>78</v>
      </c>
      <c r="O1292" s="17">
        <v>42394</v>
      </c>
      <c r="Q1292">
        <f t="shared" si="16"/>
        <v>9.8174770424681035E-2</v>
      </c>
      <c r="R1292">
        <f>(Q1293-Q1292)/(O1293-O1292)</f>
        <v>0.44178646691106466</v>
      </c>
      <c r="S1292">
        <f>(I1293-I1292)/(O1293-O1292)</f>
        <v>0.14285714285714285</v>
      </c>
      <c r="T1292">
        <f>MAX(K1292:K1294)</f>
        <v>4</v>
      </c>
      <c r="U1292">
        <f>AVERAGE(K1292:K1294)</f>
        <v>4</v>
      </c>
      <c r="V1292">
        <f>MAX(I1292:I1294)</f>
        <v>2</v>
      </c>
    </row>
    <row r="1293" spans="1:22" ht="15" hidden="1" customHeight="1">
      <c r="A1293">
        <v>210</v>
      </c>
      <c r="B1293" t="s">
        <v>77</v>
      </c>
      <c r="C1293" t="s">
        <v>46</v>
      </c>
      <c r="D1293">
        <v>3</v>
      </c>
      <c r="E1293" s="19" t="s">
        <v>56</v>
      </c>
      <c r="F1293" s="19" t="s">
        <v>52</v>
      </c>
      <c r="G1293">
        <v>2</v>
      </c>
      <c r="H1293">
        <v>2</v>
      </c>
      <c r="I1293">
        <v>2</v>
      </c>
      <c r="J1293">
        <v>0</v>
      </c>
      <c r="K1293">
        <v>4</v>
      </c>
      <c r="L1293">
        <v>2</v>
      </c>
      <c r="M1293" s="17" t="s">
        <v>78</v>
      </c>
      <c r="N1293" t="s">
        <v>78</v>
      </c>
      <c r="O1293" s="17">
        <v>42408</v>
      </c>
      <c r="Q1293">
        <f t="shared" si="16"/>
        <v>6.2831853071795862</v>
      </c>
    </row>
    <row r="1294" spans="1:22" ht="15" hidden="1" customHeight="1">
      <c r="A1294">
        <v>210</v>
      </c>
      <c r="B1294" t="s">
        <v>77</v>
      </c>
      <c r="C1294" t="s">
        <v>46</v>
      </c>
      <c r="D1294">
        <v>3</v>
      </c>
      <c r="E1294" s="19" t="s">
        <v>56</v>
      </c>
      <c r="F1294" s="19" t="s">
        <v>52</v>
      </c>
      <c r="G1294" t="s">
        <v>56</v>
      </c>
      <c r="H1294" t="s">
        <v>56</v>
      </c>
      <c r="I1294" t="s">
        <v>56</v>
      </c>
      <c r="J1294" t="s">
        <v>56</v>
      </c>
      <c r="K1294">
        <v>4</v>
      </c>
      <c r="L1294">
        <v>2</v>
      </c>
      <c r="M1294" s="17" t="s">
        <v>78</v>
      </c>
      <c r="N1294" t="s">
        <v>82</v>
      </c>
      <c r="O1294" s="17">
        <v>42422</v>
      </c>
      <c r="P1294" t="s">
        <v>115</v>
      </c>
      <c r="Q1294" t="e">
        <f t="shared" si="16"/>
        <v>#VALUE!</v>
      </c>
    </row>
    <row r="1295" spans="1:22" ht="15" hidden="1" customHeight="1">
      <c r="A1295">
        <v>211</v>
      </c>
      <c r="B1295" t="s">
        <v>76</v>
      </c>
      <c r="C1295" t="s">
        <v>46</v>
      </c>
      <c r="D1295">
        <v>1</v>
      </c>
      <c r="E1295" s="19" t="s">
        <v>52</v>
      </c>
      <c r="F1295" t="s">
        <v>53</v>
      </c>
      <c r="G1295">
        <v>0.25</v>
      </c>
      <c r="H1295">
        <v>0.25</v>
      </c>
      <c r="I1295">
        <v>0</v>
      </c>
      <c r="J1295">
        <v>0</v>
      </c>
      <c r="K1295">
        <v>35</v>
      </c>
      <c r="L1295">
        <v>2</v>
      </c>
      <c r="M1295" s="17" t="s">
        <v>82</v>
      </c>
      <c r="N1295" t="s">
        <v>78</v>
      </c>
      <c r="O1295" s="17">
        <v>42394</v>
      </c>
      <c r="Q1295">
        <f t="shared" si="16"/>
        <v>1.2271846303085129E-2</v>
      </c>
      <c r="R1295">
        <v>0</v>
      </c>
      <c r="S1295">
        <v>0</v>
      </c>
      <c r="T1295">
        <f>MAX(K1295:K1296)</f>
        <v>65</v>
      </c>
      <c r="U1295">
        <f>AVERAGE(K1295:K1296)</f>
        <v>50</v>
      </c>
      <c r="V1295">
        <f>MAX(I1295:I1296)</f>
        <v>0</v>
      </c>
    </row>
    <row r="1296" spans="1:22" ht="15" hidden="1" customHeight="1">
      <c r="A1296">
        <v>211</v>
      </c>
      <c r="B1296" t="s">
        <v>76</v>
      </c>
      <c r="C1296" t="s">
        <v>46</v>
      </c>
      <c r="D1296">
        <v>1</v>
      </c>
      <c r="E1296" s="19" t="s">
        <v>52</v>
      </c>
      <c r="F1296" s="19" t="s">
        <v>53</v>
      </c>
      <c r="G1296" t="s">
        <v>56</v>
      </c>
      <c r="H1296" t="s">
        <v>56</v>
      </c>
      <c r="I1296" t="s">
        <v>56</v>
      </c>
      <c r="J1296" t="s">
        <v>56</v>
      </c>
      <c r="K1296">
        <v>65</v>
      </c>
      <c r="L1296">
        <v>2</v>
      </c>
      <c r="M1296" s="17" t="s">
        <v>78</v>
      </c>
      <c r="N1296" t="s">
        <v>82</v>
      </c>
      <c r="O1296" s="17">
        <v>42408</v>
      </c>
      <c r="P1296" t="s">
        <v>116</v>
      </c>
      <c r="Q1296" t="e">
        <f t="shared" si="16"/>
        <v>#VALUE!</v>
      </c>
    </row>
    <row r="1297" spans="1:22" ht="15" hidden="1" customHeight="1">
      <c r="A1297">
        <v>212</v>
      </c>
      <c r="B1297" t="s">
        <v>75</v>
      </c>
      <c r="C1297" t="s">
        <v>47</v>
      </c>
      <c r="D1297">
        <v>2</v>
      </c>
      <c r="E1297" s="19" t="s">
        <v>56</v>
      </c>
      <c r="F1297" s="19" t="s">
        <v>53</v>
      </c>
      <c r="G1297">
        <v>2.5</v>
      </c>
      <c r="H1297">
        <v>3</v>
      </c>
      <c r="I1297">
        <v>4</v>
      </c>
      <c r="J1297">
        <v>0</v>
      </c>
      <c r="K1297">
        <v>63</v>
      </c>
      <c r="L1297">
        <v>2</v>
      </c>
      <c r="M1297" s="17" t="s">
        <v>82</v>
      </c>
      <c r="N1297" t="s">
        <v>78</v>
      </c>
      <c r="O1297" s="17">
        <v>42394</v>
      </c>
      <c r="Q1297">
        <f t="shared" si="16"/>
        <v>17.671458676442587</v>
      </c>
      <c r="R1297">
        <f>(Q1300-Q1297)/(O1300-O1297)</f>
        <v>5.0770381276763619</v>
      </c>
      <c r="S1297">
        <f>(I1300-I1297)/(O1300-O1297)</f>
        <v>4.7619047619047616E-2</v>
      </c>
      <c r="T1297">
        <f>MAX(K1297:K1300)</f>
        <v>99</v>
      </c>
      <c r="U1297">
        <f>AVERAGE(K1297:K1300)</f>
        <v>83</v>
      </c>
      <c r="V1297">
        <f>MAX(I1297:I1300)</f>
        <v>6</v>
      </c>
    </row>
    <row r="1298" spans="1:22" ht="15" hidden="1" customHeight="1">
      <c r="A1298">
        <v>212</v>
      </c>
      <c r="B1298" t="s">
        <v>75</v>
      </c>
      <c r="C1298" t="s">
        <v>47</v>
      </c>
      <c r="D1298">
        <v>2</v>
      </c>
      <c r="E1298" s="19" t="s">
        <v>56</v>
      </c>
      <c r="F1298" s="19" t="s">
        <v>53</v>
      </c>
      <c r="G1298">
        <v>5</v>
      </c>
      <c r="H1298">
        <v>4</v>
      </c>
      <c r="I1298">
        <v>5</v>
      </c>
      <c r="J1298">
        <v>0</v>
      </c>
      <c r="K1298">
        <v>80</v>
      </c>
      <c r="L1298">
        <v>2</v>
      </c>
      <c r="M1298" s="17" t="s">
        <v>78</v>
      </c>
      <c r="N1298" t="s">
        <v>78</v>
      </c>
      <c r="O1298" s="17">
        <v>42408</v>
      </c>
      <c r="Q1298">
        <f t="shared" si="16"/>
        <v>62.831853071795862</v>
      </c>
    </row>
    <row r="1299" spans="1:22" ht="15" hidden="1" customHeight="1">
      <c r="A1299">
        <v>212</v>
      </c>
      <c r="B1299" t="s">
        <v>75</v>
      </c>
      <c r="C1299" t="s">
        <v>47</v>
      </c>
      <c r="D1299">
        <v>2</v>
      </c>
      <c r="E1299" s="19" t="s">
        <v>56</v>
      </c>
      <c r="F1299" s="19" t="s">
        <v>53</v>
      </c>
      <c r="G1299">
        <v>5</v>
      </c>
      <c r="H1299">
        <v>5.9</v>
      </c>
      <c r="I1299">
        <v>6</v>
      </c>
      <c r="J1299">
        <v>0</v>
      </c>
      <c r="K1299">
        <v>90</v>
      </c>
      <c r="L1299">
        <v>2</v>
      </c>
      <c r="M1299" s="17" t="s">
        <v>78</v>
      </c>
      <c r="N1299" t="s">
        <v>78</v>
      </c>
      <c r="O1299" s="17">
        <v>42422</v>
      </c>
      <c r="Q1299">
        <f t="shared" si="16"/>
        <v>136.69855033932589</v>
      </c>
    </row>
    <row r="1300" spans="1:22" ht="15" hidden="1" customHeight="1">
      <c r="A1300">
        <v>212</v>
      </c>
      <c r="B1300" t="s">
        <v>75</v>
      </c>
      <c r="C1300" t="s">
        <v>47</v>
      </c>
      <c r="D1300">
        <v>2</v>
      </c>
      <c r="E1300" s="19" t="s">
        <v>56</v>
      </c>
      <c r="F1300" s="19" t="s">
        <v>53</v>
      </c>
      <c r="G1300">
        <v>6</v>
      </c>
      <c r="H1300">
        <v>7</v>
      </c>
      <c r="I1300">
        <v>6</v>
      </c>
      <c r="J1300">
        <v>0</v>
      </c>
      <c r="K1300">
        <v>99</v>
      </c>
      <c r="L1300">
        <v>2</v>
      </c>
      <c r="M1300" s="17" t="s">
        <v>78</v>
      </c>
      <c r="N1300" t="s">
        <v>78</v>
      </c>
      <c r="O1300" s="17">
        <v>42436</v>
      </c>
      <c r="Q1300">
        <f t="shared" si="16"/>
        <v>230.90706003884981</v>
      </c>
    </row>
    <row r="1301" spans="1:22" ht="15" hidden="1" customHeight="1">
      <c r="A1301">
        <v>212</v>
      </c>
      <c r="B1301" t="s">
        <v>75</v>
      </c>
      <c r="C1301" t="s">
        <v>47</v>
      </c>
      <c r="D1301">
        <v>2</v>
      </c>
      <c r="E1301" s="19" t="s">
        <v>56</v>
      </c>
      <c r="F1301" s="19" t="s">
        <v>53</v>
      </c>
      <c r="G1301" t="s">
        <v>56</v>
      </c>
      <c r="H1301" t="s">
        <v>56</v>
      </c>
      <c r="I1301" t="s">
        <v>56</v>
      </c>
      <c r="J1301" t="s">
        <v>56</v>
      </c>
      <c r="K1301">
        <v>100</v>
      </c>
      <c r="L1301">
        <v>2</v>
      </c>
      <c r="M1301" s="17" t="s">
        <v>78</v>
      </c>
      <c r="N1301" t="s">
        <v>82</v>
      </c>
      <c r="O1301" s="17">
        <v>42450</v>
      </c>
      <c r="P1301" t="s">
        <v>129</v>
      </c>
      <c r="Q1301" t="e">
        <f t="shared" si="16"/>
        <v>#VALUE!</v>
      </c>
    </row>
    <row r="1302" spans="1:22" ht="15" hidden="1" customHeight="1">
      <c r="A1302">
        <v>213</v>
      </c>
      <c r="B1302" t="s">
        <v>75</v>
      </c>
      <c r="C1302" t="s">
        <v>47</v>
      </c>
      <c r="D1302">
        <v>2</v>
      </c>
      <c r="E1302" s="19" t="s">
        <v>56</v>
      </c>
      <c r="F1302" s="19" t="s">
        <v>53</v>
      </c>
      <c r="G1302">
        <v>1.5</v>
      </c>
      <c r="H1302">
        <v>1</v>
      </c>
      <c r="I1302">
        <v>1</v>
      </c>
      <c r="J1302">
        <v>0</v>
      </c>
      <c r="K1302">
        <v>63</v>
      </c>
      <c r="L1302">
        <v>2</v>
      </c>
      <c r="M1302" s="17" t="s">
        <v>82</v>
      </c>
      <c r="N1302" t="s">
        <v>78</v>
      </c>
      <c r="O1302" s="17">
        <v>42394</v>
      </c>
      <c r="Q1302">
        <f t="shared" si="16"/>
        <v>1.1780972450961724</v>
      </c>
      <c r="R1302">
        <f>(Q1303-Q1302)/(O1303-O1302)</f>
        <v>2.8049934407051724E-2</v>
      </c>
      <c r="S1302">
        <f>(I1303-I1302)/(O1303-O1302)</f>
        <v>0.14285714285714285</v>
      </c>
      <c r="T1302">
        <f>MAX(K1302:K1304)</f>
        <v>90</v>
      </c>
      <c r="U1302">
        <f>AVERAGE(K1302:K1304)</f>
        <v>77.666666666666671</v>
      </c>
      <c r="V1302">
        <f>MAX(I1302:I1304)</f>
        <v>3</v>
      </c>
    </row>
    <row r="1303" spans="1:22" ht="15" hidden="1" customHeight="1">
      <c r="A1303">
        <v>213</v>
      </c>
      <c r="B1303" t="s">
        <v>75</v>
      </c>
      <c r="C1303" t="s">
        <v>47</v>
      </c>
      <c r="D1303">
        <v>2</v>
      </c>
      <c r="E1303" s="19" t="s">
        <v>56</v>
      </c>
      <c r="F1303" s="19" t="s">
        <v>53</v>
      </c>
      <c r="G1303">
        <v>2</v>
      </c>
      <c r="H1303">
        <v>1</v>
      </c>
      <c r="I1303">
        <v>3</v>
      </c>
      <c r="J1303">
        <v>1</v>
      </c>
      <c r="K1303">
        <v>80</v>
      </c>
      <c r="L1303">
        <v>2</v>
      </c>
      <c r="M1303" s="17" t="s">
        <v>78</v>
      </c>
      <c r="N1303" t="s">
        <v>78</v>
      </c>
      <c r="O1303" s="17">
        <v>42408</v>
      </c>
      <c r="Q1303">
        <f t="shared" si="16"/>
        <v>1.5707963267948966</v>
      </c>
    </row>
    <row r="1304" spans="1:22" ht="15" hidden="1" customHeight="1">
      <c r="A1304">
        <v>213</v>
      </c>
      <c r="B1304" t="s">
        <v>75</v>
      </c>
      <c r="C1304" t="s">
        <v>47</v>
      </c>
      <c r="D1304">
        <v>2</v>
      </c>
      <c r="E1304" s="19" t="s">
        <v>56</v>
      </c>
      <c r="F1304" s="19" t="s">
        <v>53</v>
      </c>
      <c r="G1304" t="s">
        <v>56</v>
      </c>
      <c r="H1304" t="s">
        <v>56</v>
      </c>
      <c r="I1304" t="s">
        <v>56</v>
      </c>
      <c r="J1304" t="s">
        <v>56</v>
      </c>
      <c r="K1304">
        <v>90</v>
      </c>
      <c r="L1304">
        <v>2</v>
      </c>
      <c r="M1304" s="17" t="s">
        <v>78</v>
      </c>
      <c r="N1304" t="s">
        <v>82</v>
      </c>
      <c r="O1304" s="17">
        <v>42422</v>
      </c>
      <c r="P1304" t="s">
        <v>116</v>
      </c>
      <c r="Q1304" t="e">
        <f t="shared" si="16"/>
        <v>#VALUE!</v>
      </c>
    </row>
    <row r="1305" spans="1:22" ht="15" hidden="1" customHeight="1">
      <c r="A1305">
        <v>214</v>
      </c>
      <c r="B1305" t="s">
        <v>75</v>
      </c>
      <c r="C1305" t="s">
        <v>46</v>
      </c>
      <c r="D1305">
        <v>2</v>
      </c>
      <c r="E1305" s="19" t="s">
        <v>56</v>
      </c>
      <c r="F1305" s="19" t="s">
        <v>53</v>
      </c>
      <c r="G1305">
        <v>1</v>
      </c>
      <c r="H1305">
        <v>1</v>
      </c>
      <c r="I1305">
        <v>3</v>
      </c>
      <c r="J1305">
        <v>0</v>
      </c>
      <c r="K1305">
        <v>5</v>
      </c>
      <c r="L1305">
        <v>2</v>
      </c>
      <c r="M1305" s="17" t="s">
        <v>82</v>
      </c>
      <c r="N1305" t="s">
        <v>78</v>
      </c>
      <c r="O1305" s="17">
        <v>42394</v>
      </c>
      <c r="Q1305">
        <f t="shared" si="16"/>
        <v>0.78539816339744828</v>
      </c>
      <c r="R1305">
        <f>(Q1310-Q1305)/(O1310-O1305)</f>
        <v>0.81973128311167953</v>
      </c>
      <c r="S1305">
        <f>(I1310-I1305)/(O1310-O1305)</f>
        <v>7.1428571428571425E-2</v>
      </c>
      <c r="T1305">
        <f>MAX(K1305:K1311)</f>
        <v>82</v>
      </c>
      <c r="U1305">
        <f>AVERAGE(K1305:K1311)</f>
        <v>35.142857142857146</v>
      </c>
      <c r="V1305">
        <f>MAX(I1305:I1311)</f>
        <v>8</v>
      </c>
    </row>
    <row r="1306" spans="1:22" ht="15" customHeight="1">
      <c r="A1306">
        <v>214</v>
      </c>
      <c r="B1306" t="s">
        <v>75</v>
      </c>
      <c r="C1306" t="s">
        <v>46</v>
      </c>
      <c r="D1306">
        <v>2</v>
      </c>
      <c r="E1306" s="19" t="s">
        <v>56</v>
      </c>
      <c r="F1306" s="19" t="s">
        <v>53</v>
      </c>
      <c r="G1306">
        <v>2</v>
      </c>
      <c r="H1306">
        <v>2</v>
      </c>
      <c r="I1306">
        <v>5</v>
      </c>
      <c r="J1306">
        <v>0</v>
      </c>
      <c r="K1306">
        <v>12</v>
      </c>
      <c r="L1306">
        <v>1</v>
      </c>
      <c r="M1306" s="17" t="s">
        <v>78</v>
      </c>
      <c r="N1306" t="s">
        <v>78</v>
      </c>
      <c r="O1306" s="17">
        <v>42408</v>
      </c>
      <c r="Q1306">
        <f t="shared" ref="Q1306:Q1369" si="17">G1306*((H1306/2)^2)*PI()</f>
        <v>6.2831853071795862</v>
      </c>
    </row>
    <row r="1307" spans="1:22" ht="15" hidden="1" customHeight="1">
      <c r="A1307">
        <v>214</v>
      </c>
      <c r="B1307" t="s">
        <v>75</v>
      </c>
      <c r="C1307" t="s">
        <v>46</v>
      </c>
      <c r="D1307">
        <v>2</v>
      </c>
      <c r="E1307" s="19" t="s">
        <v>56</v>
      </c>
      <c r="F1307" s="19" t="s">
        <v>53</v>
      </c>
      <c r="G1307">
        <v>2.5</v>
      </c>
      <c r="H1307">
        <v>1.5</v>
      </c>
      <c r="I1307">
        <v>3</v>
      </c>
      <c r="J1307">
        <v>0</v>
      </c>
      <c r="K1307">
        <v>22</v>
      </c>
      <c r="L1307">
        <v>2</v>
      </c>
      <c r="M1307" s="17" t="s">
        <v>78</v>
      </c>
      <c r="N1307" t="s">
        <v>78</v>
      </c>
      <c r="O1307" s="17">
        <v>42422</v>
      </c>
      <c r="Q1307">
        <f t="shared" si="17"/>
        <v>4.4178646691106467</v>
      </c>
    </row>
    <row r="1308" spans="1:22" ht="15" hidden="1" customHeight="1">
      <c r="A1308">
        <v>214</v>
      </c>
      <c r="B1308" t="s">
        <v>75</v>
      </c>
      <c r="C1308" t="s">
        <v>46</v>
      </c>
      <c r="D1308">
        <v>2</v>
      </c>
      <c r="E1308" s="19" t="s">
        <v>56</v>
      </c>
      <c r="F1308" s="19" t="s">
        <v>53</v>
      </c>
      <c r="G1308">
        <v>2</v>
      </c>
      <c r="H1308">
        <v>3</v>
      </c>
      <c r="I1308">
        <v>5</v>
      </c>
      <c r="J1308">
        <v>2</v>
      </c>
      <c r="K1308">
        <v>36</v>
      </c>
      <c r="L1308">
        <v>2</v>
      </c>
      <c r="M1308" s="17" t="s">
        <v>78</v>
      </c>
      <c r="N1308" t="s">
        <v>78</v>
      </c>
      <c r="O1308" s="17">
        <v>42436</v>
      </c>
      <c r="Q1308">
        <f t="shared" si="17"/>
        <v>14.137166941154069</v>
      </c>
    </row>
    <row r="1309" spans="1:22" ht="15" hidden="1" customHeight="1">
      <c r="A1309">
        <v>214</v>
      </c>
      <c r="B1309" t="s">
        <v>75</v>
      </c>
      <c r="C1309" t="s">
        <v>46</v>
      </c>
      <c r="D1309">
        <v>2</v>
      </c>
      <c r="E1309" s="19" t="s">
        <v>56</v>
      </c>
      <c r="F1309" s="19" t="s">
        <v>53</v>
      </c>
      <c r="G1309">
        <v>3</v>
      </c>
      <c r="H1309">
        <v>4</v>
      </c>
      <c r="I1309">
        <v>7</v>
      </c>
      <c r="J1309">
        <v>0</v>
      </c>
      <c r="K1309">
        <v>64</v>
      </c>
      <c r="L1309">
        <v>2</v>
      </c>
      <c r="M1309" s="17" t="s">
        <v>78</v>
      </c>
      <c r="N1309" t="s">
        <v>78</v>
      </c>
      <c r="O1309" s="17">
        <v>42450</v>
      </c>
      <c r="Q1309">
        <f t="shared" si="17"/>
        <v>37.699111843077517</v>
      </c>
    </row>
    <row r="1310" spans="1:22" ht="15" hidden="1" customHeight="1">
      <c r="A1310">
        <v>214</v>
      </c>
      <c r="B1310" t="s">
        <v>75</v>
      </c>
      <c r="C1310" t="s">
        <v>46</v>
      </c>
      <c r="D1310">
        <v>2</v>
      </c>
      <c r="E1310" s="19" t="s">
        <v>56</v>
      </c>
      <c r="F1310" s="19" t="s">
        <v>53</v>
      </c>
      <c r="G1310">
        <v>3.5</v>
      </c>
      <c r="H1310">
        <v>4.5999999999999996</v>
      </c>
      <c r="I1310">
        <v>8</v>
      </c>
      <c r="J1310">
        <v>0</v>
      </c>
      <c r="K1310">
        <v>82</v>
      </c>
      <c r="L1310">
        <v>2</v>
      </c>
      <c r="M1310" s="17" t="s">
        <v>78</v>
      </c>
      <c r="N1310" t="s">
        <v>78</v>
      </c>
      <c r="O1310" s="17">
        <v>42464</v>
      </c>
      <c r="Q1310">
        <f t="shared" si="17"/>
        <v>58.16658798121501</v>
      </c>
    </row>
    <row r="1311" spans="1:22" ht="15" hidden="1" customHeight="1">
      <c r="A1311">
        <v>214</v>
      </c>
      <c r="B1311" t="s">
        <v>75</v>
      </c>
      <c r="C1311" t="s">
        <v>46</v>
      </c>
      <c r="D1311">
        <v>2</v>
      </c>
      <c r="E1311" s="19" t="s">
        <v>56</v>
      </c>
      <c r="F1311" s="19" t="s">
        <v>53</v>
      </c>
      <c r="G1311" t="s">
        <v>56</v>
      </c>
      <c r="H1311" t="s">
        <v>56</v>
      </c>
      <c r="I1311" t="s">
        <v>56</v>
      </c>
      <c r="J1311" t="s">
        <v>56</v>
      </c>
      <c r="K1311">
        <v>25</v>
      </c>
      <c r="L1311">
        <v>2</v>
      </c>
      <c r="M1311" s="17" t="s">
        <v>78</v>
      </c>
      <c r="N1311" t="s">
        <v>82</v>
      </c>
      <c r="O1311" s="17">
        <v>42480</v>
      </c>
      <c r="P1311" t="s">
        <v>121</v>
      </c>
      <c r="Q1311" t="e">
        <f t="shared" si="17"/>
        <v>#VALUE!</v>
      </c>
    </row>
    <row r="1312" spans="1:22" ht="15" hidden="1" customHeight="1">
      <c r="A1312">
        <v>215</v>
      </c>
      <c r="B1312" t="s">
        <v>51</v>
      </c>
      <c r="C1312" t="s">
        <v>47</v>
      </c>
      <c r="D1312">
        <v>3</v>
      </c>
      <c r="E1312" s="19" t="s">
        <v>52</v>
      </c>
      <c r="F1312" s="19" t="s">
        <v>53</v>
      </c>
      <c r="G1312">
        <v>1.5</v>
      </c>
      <c r="H1312">
        <v>1</v>
      </c>
      <c r="I1312">
        <v>3</v>
      </c>
      <c r="J1312">
        <v>0</v>
      </c>
      <c r="K1312">
        <v>15</v>
      </c>
      <c r="L1312">
        <v>2</v>
      </c>
      <c r="M1312" s="17" t="s">
        <v>82</v>
      </c>
      <c r="N1312" t="s">
        <v>78</v>
      </c>
      <c r="O1312" s="17">
        <v>42408</v>
      </c>
      <c r="Q1312">
        <f t="shared" si="17"/>
        <v>1.1780972450961724</v>
      </c>
      <c r="R1312">
        <f>(Q1315-Q1312)/(O1315-O1312)</f>
        <v>0.10165296229115543</v>
      </c>
      <c r="S1312">
        <f>(I1315-I1312)/(O1315-O1312)</f>
        <v>0.11904761904761904</v>
      </c>
      <c r="T1312">
        <f>MAX(K1312:K1315)</f>
        <v>45</v>
      </c>
      <c r="U1312">
        <f>AVERAGE(K1312:K1315)</f>
        <v>31.25</v>
      </c>
      <c r="V1312">
        <f>MAX(I1312:I1315)</f>
        <v>8</v>
      </c>
    </row>
    <row r="1313" spans="1:22" ht="15" hidden="1" customHeight="1">
      <c r="A1313">
        <v>215</v>
      </c>
      <c r="B1313" t="s">
        <v>51</v>
      </c>
      <c r="C1313" t="s">
        <v>47</v>
      </c>
      <c r="D1313">
        <v>3</v>
      </c>
      <c r="E1313" s="19" t="s">
        <v>52</v>
      </c>
      <c r="F1313" s="19" t="s">
        <v>53</v>
      </c>
      <c r="G1313">
        <v>2.1</v>
      </c>
      <c r="H1313">
        <v>1.3</v>
      </c>
      <c r="I1313">
        <v>4</v>
      </c>
      <c r="J1313">
        <v>2</v>
      </c>
      <c r="K1313">
        <v>20</v>
      </c>
      <c r="L1313">
        <v>2</v>
      </c>
      <c r="M1313" s="17" t="s">
        <v>78</v>
      </c>
      <c r="N1313" t="s">
        <v>78</v>
      </c>
      <c r="O1313" s="17">
        <v>42422</v>
      </c>
      <c r="Q1313">
        <f t="shared" si="17"/>
        <v>2.7873780818975442</v>
      </c>
    </row>
    <row r="1314" spans="1:22" ht="15" hidden="1" customHeight="1">
      <c r="A1314">
        <v>215</v>
      </c>
      <c r="B1314" t="s">
        <v>51</v>
      </c>
      <c r="C1314" t="s">
        <v>47</v>
      </c>
      <c r="D1314">
        <v>3</v>
      </c>
      <c r="E1314" s="19" t="s">
        <v>52</v>
      </c>
      <c r="F1314" s="19" t="s">
        <v>53</v>
      </c>
      <c r="G1314">
        <v>1.8</v>
      </c>
      <c r="H1314">
        <v>2</v>
      </c>
      <c r="I1314">
        <v>4</v>
      </c>
      <c r="J1314">
        <v>0</v>
      </c>
      <c r="K1314">
        <v>45</v>
      </c>
      <c r="L1314">
        <v>2</v>
      </c>
      <c r="M1314" s="17" t="s">
        <v>78</v>
      </c>
      <c r="N1314" t="s">
        <v>78</v>
      </c>
      <c r="O1314" s="17">
        <v>42436</v>
      </c>
      <c r="Q1314">
        <f t="shared" si="17"/>
        <v>5.6548667764616276</v>
      </c>
    </row>
    <row r="1315" spans="1:22" ht="15" hidden="1" customHeight="1">
      <c r="A1315">
        <v>215</v>
      </c>
      <c r="B1315" t="s">
        <v>51</v>
      </c>
      <c r="C1315" t="s">
        <v>47</v>
      </c>
      <c r="D1315">
        <v>3</v>
      </c>
      <c r="E1315" s="19" t="s">
        <v>52</v>
      </c>
      <c r="F1315" s="19" t="s">
        <v>53</v>
      </c>
      <c r="G1315">
        <v>2.4</v>
      </c>
      <c r="H1315">
        <v>1.7</v>
      </c>
      <c r="I1315">
        <v>8</v>
      </c>
      <c r="J1315">
        <v>1</v>
      </c>
      <c r="K1315">
        <v>45</v>
      </c>
      <c r="L1315">
        <v>2</v>
      </c>
      <c r="M1315" s="17" t="s">
        <v>78</v>
      </c>
      <c r="N1315" t="s">
        <v>78</v>
      </c>
      <c r="O1315" s="17">
        <v>42450</v>
      </c>
      <c r="Q1315">
        <f t="shared" si="17"/>
        <v>5.4475216613247008</v>
      </c>
    </row>
    <row r="1316" spans="1:22" ht="15" hidden="1" customHeight="1">
      <c r="A1316">
        <v>215</v>
      </c>
      <c r="B1316" t="s">
        <v>51</v>
      </c>
      <c r="C1316" t="s">
        <v>47</v>
      </c>
      <c r="D1316">
        <v>3</v>
      </c>
      <c r="E1316" s="19" t="s">
        <v>52</v>
      </c>
      <c r="F1316" s="19" t="s">
        <v>53</v>
      </c>
      <c r="G1316" t="s">
        <v>56</v>
      </c>
      <c r="H1316" t="s">
        <v>56</v>
      </c>
      <c r="I1316" t="s">
        <v>56</v>
      </c>
      <c r="J1316" t="s">
        <v>56</v>
      </c>
      <c r="K1316">
        <v>96</v>
      </c>
      <c r="L1316">
        <v>2</v>
      </c>
      <c r="M1316" s="17" t="s">
        <v>78</v>
      </c>
      <c r="N1316" t="s">
        <v>82</v>
      </c>
      <c r="O1316" s="17">
        <v>42464</v>
      </c>
      <c r="P1316" t="s">
        <v>115</v>
      </c>
      <c r="Q1316" t="e">
        <f t="shared" si="17"/>
        <v>#VALUE!</v>
      </c>
    </row>
    <row r="1317" spans="1:22" ht="15" customHeight="1">
      <c r="A1317">
        <v>216</v>
      </c>
      <c r="B1317" t="s">
        <v>51</v>
      </c>
      <c r="C1317" t="s">
        <v>47</v>
      </c>
      <c r="D1317">
        <v>6</v>
      </c>
      <c r="E1317" s="19" t="s">
        <v>52</v>
      </c>
      <c r="F1317" s="19" t="s">
        <v>53</v>
      </c>
      <c r="G1317">
        <v>0.5</v>
      </c>
      <c r="H1317">
        <v>1</v>
      </c>
      <c r="I1317">
        <v>0</v>
      </c>
      <c r="J1317">
        <v>0</v>
      </c>
      <c r="K1317">
        <v>3</v>
      </c>
      <c r="L1317">
        <v>1</v>
      </c>
      <c r="M1317" s="17" t="s">
        <v>82</v>
      </c>
      <c r="N1317" t="s">
        <v>78</v>
      </c>
      <c r="O1317" s="17">
        <v>42408</v>
      </c>
      <c r="Q1317">
        <f t="shared" si="17"/>
        <v>0.39269908169872414</v>
      </c>
      <c r="R1317">
        <f>(Q1318-Q1317)/(O1318-O1317)</f>
        <v>-2.1037450805288793E-2</v>
      </c>
      <c r="S1317">
        <f>(I1318-I1317)/(O1318-O1317)</f>
        <v>0</v>
      </c>
      <c r="T1317">
        <f>MAX(K1317:K1319)</f>
        <v>69</v>
      </c>
      <c r="U1317">
        <f>AVERAGE(K1317:K1319)</f>
        <v>25.333333333333332</v>
      </c>
      <c r="V1317">
        <f>MAX(I1317:I1319)</f>
        <v>0</v>
      </c>
    </row>
    <row r="1318" spans="1:22" ht="15" customHeight="1">
      <c r="A1318">
        <v>216</v>
      </c>
      <c r="B1318" t="s">
        <v>51</v>
      </c>
      <c r="C1318" t="s">
        <v>47</v>
      </c>
      <c r="D1318">
        <v>6</v>
      </c>
      <c r="E1318" s="19" t="s">
        <v>52</v>
      </c>
      <c r="F1318" s="19" t="s">
        <v>53</v>
      </c>
      <c r="G1318">
        <v>0.5</v>
      </c>
      <c r="H1318">
        <v>0.5</v>
      </c>
      <c r="I1318">
        <v>0</v>
      </c>
      <c r="J1318">
        <v>4</v>
      </c>
      <c r="K1318">
        <v>4</v>
      </c>
      <c r="L1318">
        <v>1</v>
      </c>
      <c r="M1318" s="17" t="s">
        <v>78</v>
      </c>
      <c r="N1318" t="s">
        <v>78</v>
      </c>
      <c r="O1318" s="17">
        <v>42422</v>
      </c>
      <c r="Q1318">
        <f t="shared" si="17"/>
        <v>9.8174770424681035E-2</v>
      </c>
    </row>
    <row r="1319" spans="1:22" ht="15" customHeight="1">
      <c r="A1319">
        <v>216</v>
      </c>
      <c r="B1319" t="s">
        <v>51</v>
      </c>
      <c r="C1319" t="s">
        <v>47</v>
      </c>
      <c r="D1319">
        <v>6</v>
      </c>
      <c r="E1319" s="19" t="s">
        <v>52</v>
      </c>
      <c r="F1319" s="19" t="s">
        <v>53</v>
      </c>
      <c r="G1319" t="s">
        <v>56</v>
      </c>
      <c r="H1319" t="s">
        <v>56</v>
      </c>
      <c r="I1319" t="s">
        <v>56</v>
      </c>
      <c r="J1319" t="s">
        <v>56</v>
      </c>
      <c r="K1319">
        <v>69</v>
      </c>
      <c r="L1319">
        <v>1</v>
      </c>
      <c r="M1319" s="17" t="s">
        <v>78</v>
      </c>
      <c r="N1319" t="s">
        <v>82</v>
      </c>
      <c r="O1319" s="17">
        <v>42436</v>
      </c>
      <c r="P1319" t="s">
        <v>123</v>
      </c>
      <c r="Q1319" t="e">
        <f t="shared" si="17"/>
        <v>#VALUE!</v>
      </c>
    </row>
    <row r="1320" spans="1:22" ht="15" customHeight="1">
      <c r="A1320">
        <v>217</v>
      </c>
      <c r="B1320" t="s">
        <v>51</v>
      </c>
      <c r="C1320" t="s">
        <v>34</v>
      </c>
      <c r="D1320">
        <v>5</v>
      </c>
      <c r="E1320" s="19" t="s">
        <v>52</v>
      </c>
      <c r="F1320" s="19" t="s">
        <v>52</v>
      </c>
      <c r="G1320">
        <v>0.5</v>
      </c>
      <c r="H1320">
        <v>2.5</v>
      </c>
      <c r="I1320">
        <v>2</v>
      </c>
      <c r="J1320">
        <v>0</v>
      </c>
      <c r="K1320">
        <v>30</v>
      </c>
      <c r="L1320">
        <v>1</v>
      </c>
      <c r="M1320" s="17" t="s">
        <v>82</v>
      </c>
      <c r="N1320" t="s">
        <v>78</v>
      </c>
      <c r="O1320" s="17">
        <v>42408</v>
      </c>
      <c r="Q1320">
        <f t="shared" si="17"/>
        <v>2.454369260617026</v>
      </c>
      <c r="R1320">
        <v>0</v>
      </c>
      <c r="S1320">
        <v>0</v>
      </c>
      <c r="T1320">
        <f>MAX(K1320:K1321)</f>
        <v>47</v>
      </c>
      <c r="U1320">
        <f>AVERAGE(K1320:K1321)</f>
        <v>38.5</v>
      </c>
      <c r="V1320">
        <f>MAX(I1320:I1321)</f>
        <v>2</v>
      </c>
    </row>
    <row r="1321" spans="1:22" ht="15" customHeight="1">
      <c r="A1321">
        <v>217</v>
      </c>
      <c r="B1321" t="s">
        <v>51</v>
      </c>
      <c r="C1321" t="s">
        <v>34</v>
      </c>
      <c r="D1321">
        <v>5</v>
      </c>
      <c r="E1321" s="19" t="s">
        <v>52</v>
      </c>
      <c r="F1321" s="19" t="s">
        <v>52</v>
      </c>
      <c r="G1321" t="s">
        <v>56</v>
      </c>
      <c r="H1321" t="s">
        <v>56</v>
      </c>
      <c r="I1321" t="s">
        <v>56</v>
      </c>
      <c r="J1321" t="s">
        <v>56</v>
      </c>
      <c r="K1321">
        <v>47</v>
      </c>
      <c r="L1321">
        <v>1</v>
      </c>
      <c r="M1321" s="17" t="s">
        <v>78</v>
      </c>
      <c r="N1321" t="s">
        <v>82</v>
      </c>
      <c r="O1321" s="17">
        <v>42422</v>
      </c>
      <c r="P1321" t="s">
        <v>116</v>
      </c>
      <c r="Q1321" t="e">
        <f t="shared" si="17"/>
        <v>#VALUE!</v>
      </c>
    </row>
    <row r="1322" spans="1:22" ht="15" customHeight="1">
      <c r="A1322">
        <v>218</v>
      </c>
      <c r="B1322" t="s">
        <v>51</v>
      </c>
      <c r="C1322" t="s">
        <v>46</v>
      </c>
      <c r="D1322">
        <v>5</v>
      </c>
      <c r="E1322" s="19" t="s">
        <v>52</v>
      </c>
      <c r="F1322" s="19" t="s">
        <v>52</v>
      </c>
      <c r="G1322">
        <v>1</v>
      </c>
      <c r="H1322">
        <v>0.5</v>
      </c>
      <c r="I1322">
        <v>2</v>
      </c>
      <c r="J1322">
        <v>0</v>
      </c>
      <c r="K1322">
        <v>25</v>
      </c>
      <c r="L1322">
        <v>1</v>
      </c>
      <c r="M1322" s="17" t="s">
        <v>82</v>
      </c>
      <c r="N1322" t="s">
        <v>78</v>
      </c>
      <c r="O1322" s="17">
        <v>42408</v>
      </c>
      <c r="Q1322">
        <f t="shared" si="17"/>
        <v>0.19634954084936207</v>
      </c>
      <c r="R1322">
        <v>0</v>
      </c>
      <c r="S1322">
        <v>0</v>
      </c>
      <c r="T1322">
        <f>MAX(K1322:K1323)</f>
        <v>34</v>
      </c>
      <c r="U1322">
        <f>AVERAGE(K1322:K1323)</f>
        <v>29.5</v>
      </c>
      <c r="V1322">
        <f>MAX(I1322:I1323)</f>
        <v>2</v>
      </c>
    </row>
    <row r="1323" spans="1:22" ht="15" customHeight="1">
      <c r="A1323">
        <v>218</v>
      </c>
      <c r="B1323" t="s">
        <v>51</v>
      </c>
      <c r="C1323" t="s">
        <v>46</v>
      </c>
      <c r="D1323">
        <v>5</v>
      </c>
      <c r="E1323" s="19" t="s">
        <v>52</v>
      </c>
      <c r="F1323" s="19" t="s">
        <v>52</v>
      </c>
      <c r="G1323" t="s">
        <v>56</v>
      </c>
      <c r="H1323" t="s">
        <v>56</v>
      </c>
      <c r="I1323" t="s">
        <v>56</v>
      </c>
      <c r="J1323" t="s">
        <v>56</v>
      </c>
      <c r="K1323">
        <v>34</v>
      </c>
      <c r="L1323">
        <v>1</v>
      </c>
      <c r="M1323" s="17" t="s">
        <v>78</v>
      </c>
      <c r="N1323" t="s">
        <v>82</v>
      </c>
      <c r="O1323" s="17">
        <v>42422</v>
      </c>
      <c r="P1323" t="s">
        <v>115</v>
      </c>
      <c r="Q1323" t="e">
        <f t="shared" si="17"/>
        <v>#VALUE!</v>
      </c>
    </row>
    <row r="1324" spans="1:22" ht="15" customHeight="1">
      <c r="A1324">
        <v>219</v>
      </c>
      <c r="B1324" t="s">
        <v>51</v>
      </c>
      <c r="C1324" t="s">
        <v>46</v>
      </c>
      <c r="D1324">
        <v>5</v>
      </c>
      <c r="E1324" s="19" t="s">
        <v>52</v>
      </c>
      <c r="F1324" s="19" t="s">
        <v>52</v>
      </c>
      <c r="G1324">
        <v>1</v>
      </c>
      <c r="H1324">
        <v>1</v>
      </c>
      <c r="I1324">
        <v>2</v>
      </c>
      <c r="J1324">
        <v>0</v>
      </c>
      <c r="K1324">
        <v>25</v>
      </c>
      <c r="L1324">
        <v>1</v>
      </c>
      <c r="M1324" s="17" t="s">
        <v>82</v>
      </c>
      <c r="N1324" t="s">
        <v>78</v>
      </c>
      <c r="O1324" s="17">
        <v>42408</v>
      </c>
      <c r="Q1324">
        <f t="shared" si="17"/>
        <v>0.78539816339744828</v>
      </c>
      <c r="R1324">
        <v>0</v>
      </c>
      <c r="S1324">
        <v>0</v>
      </c>
      <c r="T1324">
        <f>MAX(K1324:K1325)</f>
        <v>34</v>
      </c>
      <c r="U1324">
        <f>AVERAGE(K1324:K1325)</f>
        <v>29.5</v>
      </c>
      <c r="V1324">
        <f>MAX(I1324:I1325)</f>
        <v>2</v>
      </c>
    </row>
    <row r="1325" spans="1:22" ht="15" customHeight="1">
      <c r="A1325">
        <v>219</v>
      </c>
      <c r="B1325" t="s">
        <v>51</v>
      </c>
      <c r="C1325" t="s">
        <v>46</v>
      </c>
      <c r="D1325">
        <v>5</v>
      </c>
      <c r="E1325" s="19" t="s">
        <v>52</v>
      </c>
      <c r="F1325" s="19" t="s">
        <v>52</v>
      </c>
      <c r="G1325" t="s">
        <v>56</v>
      </c>
      <c r="H1325" t="s">
        <v>56</v>
      </c>
      <c r="I1325" t="s">
        <v>56</v>
      </c>
      <c r="J1325" t="s">
        <v>56</v>
      </c>
      <c r="K1325">
        <v>34</v>
      </c>
      <c r="L1325">
        <v>1</v>
      </c>
      <c r="M1325" s="17" t="s">
        <v>78</v>
      </c>
      <c r="N1325" t="s">
        <v>82</v>
      </c>
      <c r="O1325" s="17">
        <v>42422</v>
      </c>
      <c r="P1325" t="s">
        <v>116</v>
      </c>
      <c r="Q1325" t="e">
        <f t="shared" si="17"/>
        <v>#VALUE!</v>
      </c>
    </row>
    <row r="1326" spans="1:22" ht="15" customHeight="1">
      <c r="A1326">
        <v>220</v>
      </c>
      <c r="B1326" t="s">
        <v>51</v>
      </c>
      <c r="C1326" t="s">
        <v>34</v>
      </c>
      <c r="D1326">
        <v>4</v>
      </c>
      <c r="E1326" s="19" t="s">
        <v>52</v>
      </c>
      <c r="F1326" s="19" t="s">
        <v>52</v>
      </c>
      <c r="G1326">
        <v>1.5</v>
      </c>
      <c r="H1326">
        <v>1</v>
      </c>
      <c r="I1326">
        <v>2</v>
      </c>
      <c r="J1326">
        <v>0</v>
      </c>
      <c r="K1326">
        <v>5</v>
      </c>
      <c r="L1326">
        <v>1</v>
      </c>
      <c r="M1326" s="17" t="s">
        <v>82</v>
      </c>
      <c r="N1326" t="s">
        <v>78</v>
      </c>
      <c r="O1326" s="17">
        <v>42408</v>
      </c>
      <c r="Q1326">
        <f t="shared" si="17"/>
        <v>1.1780972450961724</v>
      </c>
      <c r="R1326">
        <f>(Q1330-Q1326)/(O1330-O1326)</f>
        <v>9.6772273704328463E-2</v>
      </c>
      <c r="S1326">
        <f>(I1330-I1326)/(O1330-O1326)</f>
        <v>7.1428571428571425E-2</v>
      </c>
      <c r="T1326">
        <f>MAX(K1326:K1331)</f>
        <v>29</v>
      </c>
      <c r="U1326">
        <f>AVERAGE(K1326:K1331)</f>
        <v>16.833333333333332</v>
      </c>
      <c r="V1326">
        <f>MAX(I1326:I1331)</f>
        <v>6</v>
      </c>
    </row>
    <row r="1327" spans="1:22" ht="15" customHeight="1">
      <c r="A1327">
        <v>220</v>
      </c>
      <c r="B1327" t="s">
        <v>51</v>
      </c>
      <c r="C1327" t="s">
        <v>34</v>
      </c>
      <c r="D1327">
        <v>4</v>
      </c>
      <c r="E1327" s="19" t="s">
        <v>52</v>
      </c>
      <c r="F1327" s="19" t="s">
        <v>52</v>
      </c>
      <c r="G1327">
        <v>2.5</v>
      </c>
      <c r="H1327">
        <v>1.3</v>
      </c>
      <c r="I1327">
        <v>3</v>
      </c>
      <c r="J1327">
        <v>0</v>
      </c>
      <c r="K1327">
        <v>9</v>
      </c>
      <c r="L1327">
        <v>1</v>
      </c>
      <c r="M1327" s="17" t="s">
        <v>78</v>
      </c>
      <c r="N1327" t="s">
        <v>78</v>
      </c>
      <c r="O1327" s="17">
        <v>42422</v>
      </c>
      <c r="Q1327">
        <f t="shared" si="17"/>
        <v>3.3183072403542195</v>
      </c>
    </row>
    <row r="1328" spans="1:22" ht="15" customHeight="1">
      <c r="A1328">
        <v>220</v>
      </c>
      <c r="B1328" t="s">
        <v>51</v>
      </c>
      <c r="C1328" t="s">
        <v>34</v>
      </c>
      <c r="D1328">
        <v>4</v>
      </c>
      <c r="E1328" s="19" t="s">
        <v>52</v>
      </c>
      <c r="F1328" s="19" t="s">
        <v>52</v>
      </c>
      <c r="G1328">
        <v>1.7</v>
      </c>
      <c r="H1328">
        <v>2</v>
      </c>
      <c r="I1328">
        <v>4</v>
      </c>
      <c r="J1328">
        <v>0</v>
      </c>
      <c r="K1328">
        <v>13</v>
      </c>
      <c r="L1328">
        <v>1</v>
      </c>
      <c r="M1328" s="17" t="s">
        <v>78</v>
      </c>
      <c r="N1328" t="s">
        <v>78</v>
      </c>
      <c r="O1328" s="17">
        <v>42436</v>
      </c>
      <c r="Q1328">
        <f t="shared" si="17"/>
        <v>5.3407075111026483</v>
      </c>
    </row>
    <row r="1329" spans="1:22" ht="15" customHeight="1">
      <c r="A1329">
        <v>220</v>
      </c>
      <c r="B1329" t="s">
        <v>51</v>
      </c>
      <c r="C1329" t="s">
        <v>34</v>
      </c>
      <c r="D1329">
        <v>4</v>
      </c>
      <c r="E1329" s="19" t="s">
        <v>52</v>
      </c>
      <c r="F1329" s="19" t="s">
        <v>52</v>
      </c>
      <c r="G1329">
        <v>2.5</v>
      </c>
      <c r="H1329">
        <v>2.2999999999999998</v>
      </c>
      <c r="I1329">
        <v>6</v>
      </c>
      <c r="J1329">
        <v>0</v>
      </c>
      <c r="K1329">
        <v>25</v>
      </c>
      <c r="L1329">
        <v>1</v>
      </c>
      <c r="M1329" s="17" t="s">
        <v>78</v>
      </c>
      <c r="N1329" t="s">
        <v>78</v>
      </c>
      <c r="O1329" s="17">
        <v>42450</v>
      </c>
      <c r="Q1329">
        <f t="shared" si="17"/>
        <v>10.386890710931251</v>
      </c>
    </row>
    <row r="1330" spans="1:22" ht="15" customHeight="1">
      <c r="A1330">
        <v>220</v>
      </c>
      <c r="B1330" t="s">
        <v>51</v>
      </c>
      <c r="C1330" t="s">
        <v>34</v>
      </c>
      <c r="D1330">
        <v>4</v>
      </c>
      <c r="E1330" s="19" t="s">
        <v>52</v>
      </c>
      <c r="F1330" s="19" t="s">
        <v>52</v>
      </c>
      <c r="G1330">
        <v>2.1</v>
      </c>
      <c r="H1330">
        <v>2</v>
      </c>
      <c r="I1330">
        <v>6</v>
      </c>
      <c r="J1330">
        <v>0</v>
      </c>
      <c r="K1330">
        <v>29</v>
      </c>
      <c r="L1330">
        <v>1</v>
      </c>
      <c r="M1330" s="17" t="s">
        <v>78</v>
      </c>
      <c r="N1330" t="s">
        <v>78</v>
      </c>
      <c r="O1330" s="17">
        <v>42464</v>
      </c>
      <c r="Q1330">
        <f t="shared" si="17"/>
        <v>6.5973445725385655</v>
      </c>
    </row>
    <row r="1331" spans="1:22" ht="15" customHeight="1">
      <c r="A1331">
        <v>220</v>
      </c>
      <c r="B1331" t="s">
        <v>51</v>
      </c>
      <c r="C1331" t="s">
        <v>34</v>
      </c>
      <c r="D1331">
        <v>4</v>
      </c>
      <c r="E1331" s="19" t="s">
        <v>52</v>
      </c>
      <c r="F1331" s="19" t="s">
        <v>52</v>
      </c>
      <c r="G1331" t="s">
        <v>56</v>
      </c>
      <c r="H1331" t="s">
        <v>56</v>
      </c>
      <c r="I1331" t="s">
        <v>56</v>
      </c>
      <c r="J1331" t="s">
        <v>56</v>
      </c>
      <c r="K1331">
        <v>20</v>
      </c>
      <c r="L1331">
        <v>1</v>
      </c>
      <c r="M1331" s="17" t="s">
        <v>78</v>
      </c>
      <c r="N1331" t="s">
        <v>82</v>
      </c>
      <c r="O1331" s="17">
        <v>42480</v>
      </c>
      <c r="P1331" t="s">
        <v>115</v>
      </c>
      <c r="Q1331" t="e">
        <f t="shared" si="17"/>
        <v>#VALUE!</v>
      </c>
    </row>
    <row r="1332" spans="1:22" ht="15" customHeight="1">
      <c r="A1332">
        <v>221</v>
      </c>
      <c r="B1332" t="s">
        <v>51</v>
      </c>
      <c r="C1332" t="s">
        <v>46</v>
      </c>
      <c r="D1332">
        <v>4</v>
      </c>
      <c r="E1332" s="19" t="s">
        <v>52</v>
      </c>
      <c r="F1332" s="19" t="s">
        <v>52</v>
      </c>
      <c r="G1332">
        <v>0.5</v>
      </c>
      <c r="H1332">
        <v>0.5</v>
      </c>
      <c r="I1332">
        <v>0</v>
      </c>
      <c r="J1332">
        <v>0</v>
      </c>
      <c r="K1332">
        <v>4</v>
      </c>
      <c r="L1332">
        <v>1</v>
      </c>
      <c r="M1332" s="17" t="s">
        <v>82</v>
      </c>
      <c r="N1332" t="s">
        <v>78</v>
      </c>
      <c r="O1332" s="17">
        <v>42408</v>
      </c>
      <c r="Q1332">
        <f t="shared" si="17"/>
        <v>9.8174770424681035E-2</v>
      </c>
      <c r="R1332">
        <v>0</v>
      </c>
      <c r="S1332">
        <v>0</v>
      </c>
      <c r="T1332">
        <f>MAX(K1332:K1333)</f>
        <v>6</v>
      </c>
      <c r="U1332">
        <f>AVERAGE(K1332:K1333)</f>
        <v>5</v>
      </c>
      <c r="V1332">
        <f>MAX(I1332:I1333)</f>
        <v>0</v>
      </c>
    </row>
    <row r="1333" spans="1:22" ht="15" customHeight="1">
      <c r="A1333">
        <v>221</v>
      </c>
      <c r="B1333" t="s">
        <v>51</v>
      </c>
      <c r="C1333" t="s">
        <v>46</v>
      </c>
      <c r="D1333">
        <v>4</v>
      </c>
      <c r="E1333" s="19" t="s">
        <v>52</v>
      </c>
      <c r="F1333" s="19" t="s">
        <v>52</v>
      </c>
      <c r="G1333" t="s">
        <v>56</v>
      </c>
      <c r="H1333" t="s">
        <v>56</v>
      </c>
      <c r="I1333" t="s">
        <v>56</v>
      </c>
      <c r="J1333" t="s">
        <v>56</v>
      </c>
      <c r="K1333">
        <v>6</v>
      </c>
      <c r="L1333">
        <v>1</v>
      </c>
      <c r="M1333" s="17" t="s">
        <v>78</v>
      </c>
      <c r="N1333" t="s">
        <v>82</v>
      </c>
      <c r="O1333" s="17">
        <v>42422</v>
      </c>
      <c r="P1333" t="s">
        <v>116</v>
      </c>
      <c r="Q1333" t="e">
        <f t="shared" si="17"/>
        <v>#VALUE!</v>
      </c>
    </row>
    <row r="1334" spans="1:22" ht="15" customHeight="1">
      <c r="A1334">
        <v>222</v>
      </c>
      <c r="B1334" t="s">
        <v>51</v>
      </c>
      <c r="C1334" t="s">
        <v>46</v>
      </c>
      <c r="D1334">
        <v>4</v>
      </c>
      <c r="E1334" s="19" t="s">
        <v>52</v>
      </c>
      <c r="F1334" s="19" t="s">
        <v>52</v>
      </c>
      <c r="G1334">
        <v>0.5</v>
      </c>
      <c r="H1334">
        <v>0.5</v>
      </c>
      <c r="I1334">
        <v>0</v>
      </c>
      <c r="J1334">
        <v>0</v>
      </c>
      <c r="K1334">
        <v>4</v>
      </c>
      <c r="L1334">
        <v>1</v>
      </c>
      <c r="M1334" s="17" t="s">
        <v>82</v>
      </c>
      <c r="N1334" t="s">
        <v>78</v>
      </c>
      <c r="O1334" s="17">
        <v>42408</v>
      </c>
      <c r="Q1334">
        <f t="shared" si="17"/>
        <v>9.8174770424681035E-2</v>
      </c>
      <c r="R1334">
        <f>(Q1338-Q1334)/(O1338-O1334)</f>
        <v>6.1709855695513875E-4</v>
      </c>
      <c r="S1334">
        <f>(I1338-I1334)/(O1338-O1334)</f>
        <v>7.1428571428571425E-2</v>
      </c>
      <c r="T1334">
        <f>MAX(K1334:K1339)</f>
        <v>17</v>
      </c>
      <c r="U1334">
        <f>AVERAGE(K1334:K1339)</f>
        <v>9</v>
      </c>
      <c r="V1334">
        <f>MAX(I1334:I1339)</f>
        <v>4</v>
      </c>
    </row>
    <row r="1335" spans="1:22" ht="15" customHeight="1">
      <c r="A1335">
        <v>222</v>
      </c>
      <c r="B1335" t="s">
        <v>51</v>
      </c>
      <c r="C1335" t="s">
        <v>46</v>
      </c>
      <c r="D1335">
        <v>4</v>
      </c>
      <c r="E1335" s="19" t="s">
        <v>52</v>
      </c>
      <c r="F1335" s="19" t="s">
        <v>52</v>
      </c>
      <c r="G1335">
        <v>1.2</v>
      </c>
      <c r="H1335">
        <v>1</v>
      </c>
      <c r="I1335">
        <v>2</v>
      </c>
      <c r="J1335">
        <v>0</v>
      </c>
      <c r="K1335">
        <v>6</v>
      </c>
      <c r="L1335">
        <v>1</v>
      </c>
      <c r="M1335" s="17" t="s">
        <v>78</v>
      </c>
      <c r="N1335" t="s">
        <v>78</v>
      </c>
      <c r="O1335" s="17">
        <v>42422</v>
      </c>
      <c r="Q1335">
        <f t="shared" si="17"/>
        <v>0.94247779607693793</v>
      </c>
    </row>
    <row r="1336" spans="1:22" ht="15" customHeight="1">
      <c r="A1336">
        <v>222</v>
      </c>
      <c r="B1336" t="s">
        <v>51</v>
      </c>
      <c r="C1336" t="s">
        <v>46</v>
      </c>
      <c r="D1336">
        <v>4</v>
      </c>
      <c r="E1336" s="19" t="s">
        <v>52</v>
      </c>
      <c r="F1336" s="19" t="s">
        <v>52</v>
      </c>
      <c r="G1336">
        <v>1.3</v>
      </c>
      <c r="H1336">
        <v>2.2999999999999998</v>
      </c>
      <c r="I1336">
        <v>2</v>
      </c>
      <c r="J1336">
        <v>0</v>
      </c>
      <c r="K1336">
        <v>6</v>
      </c>
      <c r="L1336">
        <v>1</v>
      </c>
      <c r="M1336" s="17" t="s">
        <v>78</v>
      </c>
      <c r="N1336" t="s">
        <v>78</v>
      </c>
      <c r="O1336" s="17">
        <v>42436</v>
      </c>
      <c r="Q1336">
        <f t="shared" si="17"/>
        <v>5.4011831696842512</v>
      </c>
    </row>
    <row r="1337" spans="1:22" ht="15" customHeight="1">
      <c r="A1337">
        <v>222</v>
      </c>
      <c r="B1337" t="s">
        <v>51</v>
      </c>
      <c r="C1337" t="s">
        <v>46</v>
      </c>
      <c r="D1337">
        <v>4</v>
      </c>
      <c r="E1337" s="19" t="s">
        <v>52</v>
      </c>
      <c r="F1337" s="19" t="s">
        <v>52</v>
      </c>
      <c r="G1337">
        <v>2</v>
      </c>
      <c r="H1337">
        <v>1.7</v>
      </c>
      <c r="I1337">
        <v>4</v>
      </c>
      <c r="J1337">
        <v>0</v>
      </c>
      <c r="K1337">
        <v>10</v>
      </c>
      <c r="L1337">
        <v>1</v>
      </c>
      <c r="M1337" s="17" t="s">
        <v>78</v>
      </c>
      <c r="N1337" t="s">
        <v>78</v>
      </c>
      <c r="O1337" s="17">
        <v>42450</v>
      </c>
      <c r="Q1337">
        <f t="shared" si="17"/>
        <v>4.5396013844372503</v>
      </c>
    </row>
    <row r="1338" spans="1:22" ht="15" customHeight="1">
      <c r="A1338">
        <v>222</v>
      </c>
      <c r="B1338" t="s">
        <v>51</v>
      </c>
      <c r="C1338" t="s">
        <v>46</v>
      </c>
      <c r="D1338">
        <v>4</v>
      </c>
      <c r="E1338" s="19" t="s">
        <v>52</v>
      </c>
      <c r="F1338" s="19" t="s">
        <v>52</v>
      </c>
      <c r="G1338">
        <v>0.1</v>
      </c>
      <c r="H1338">
        <v>1.3</v>
      </c>
      <c r="I1338">
        <v>4</v>
      </c>
      <c r="J1338">
        <v>0</v>
      </c>
      <c r="K1338">
        <v>11</v>
      </c>
      <c r="L1338">
        <v>1</v>
      </c>
      <c r="M1338" s="17" t="s">
        <v>78</v>
      </c>
      <c r="N1338" t="s">
        <v>78</v>
      </c>
      <c r="O1338" s="17">
        <v>42464</v>
      </c>
      <c r="Q1338">
        <f t="shared" si="17"/>
        <v>0.1327322896141688</v>
      </c>
    </row>
    <row r="1339" spans="1:22" ht="15" customHeight="1">
      <c r="A1339">
        <v>222</v>
      </c>
      <c r="B1339" t="s">
        <v>51</v>
      </c>
      <c r="C1339" t="s">
        <v>46</v>
      </c>
      <c r="D1339">
        <v>4</v>
      </c>
      <c r="E1339" s="19" t="s">
        <v>52</v>
      </c>
      <c r="F1339" s="19" t="s">
        <v>52</v>
      </c>
      <c r="G1339" t="s">
        <v>56</v>
      </c>
      <c r="H1339" t="s">
        <v>56</v>
      </c>
      <c r="I1339" t="s">
        <v>56</v>
      </c>
      <c r="J1339" t="s">
        <v>56</v>
      </c>
      <c r="K1339">
        <v>17</v>
      </c>
      <c r="L1339">
        <v>1</v>
      </c>
      <c r="M1339" s="17" t="s">
        <v>78</v>
      </c>
      <c r="N1339" t="s">
        <v>82</v>
      </c>
      <c r="O1339" s="17">
        <v>42480</v>
      </c>
      <c r="P1339" t="s">
        <v>115</v>
      </c>
      <c r="Q1339" t="e">
        <f t="shared" si="17"/>
        <v>#VALUE!</v>
      </c>
    </row>
    <row r="1340" spans="1:22" ht="15" customHeight="1">
      <c r="A1340">
        <v>223</v>
      </c>
      <c r="B1340" t="s">
        <v>51</v>
      </c>
      <c r="C1340" t="s">
        <v>46</v>
      </c>
      <c r="D1340">
        <v>4</v>
      </c>
      <c r="E1340" s="19" t="s">
        <v>52</v>
      </c>
      <c r="F1340" s="19" t="s">
        <v>52</v>
      </c>
      <c r="G1340">
        <v>0.5</v>
      </c>
      <c r="H1340">
        <v>0.5</v>
      </c>
      <c r="I1340">
        <v>0</v>
      </c>
      <c r="J1340">
        <v>0</v>
      </c>
      <c r="K1340">
        <v>4</v>
      </c>
      <c r="L1340">
        <v>1</v>
      </c>
      <c r="M1340" s="17" t="s">
        <v>82</v>
      </c>
      <c r="N1340" t="s">
        <v>78</v>
      </c>
      <c r="O1340" s="17">
        <v>42408</v>
      </c>
      <c r="Q1340">
        <f t="shared" si="17"/>
        <v>9.8174770424681035E-2</v>
      </c>
      <c r="R1340">
        <v>0</v>
      </c>
      <c r="S1340">
        <v>0</v>
      </c>
      <c r="T1340">
        <f>MAX(K1340:K1341)</f>
        <v>6</v>
      </c>
      <c r="U1340">
        <f>AVERAGE(K1340:K1341)</f>
        <v>5</v>
      </c>
      <c r="V1340">
        <f>MAX(I1340:I1341)</f>
        <v>0</v>
      </c>
    </row>
    <row r="1341" spans="1:22" ht="15" customHeight="1">
      <c r="A1341">
        <v>223</v>
      </c>
      <c r="B1341" t="s">
        <v>51</v>
      </c>
      <c r="C1341" t="s">
        <v>46</v>
      </c>
      <c r="D1341">
        <v>4</v>
      </c>
      <c r="E1341" s="19" t="s">
        <v>52</v>
      </c>
      <c r="F1341" s="19" t="s">
        <v>52</v>
      </c>
      <c r="G1341" t="s">
        <v>56</v>
      </c>
      <c r="H1341" t="s">
        <v>56</v>
      </c>
      <c r="I1341" t="s">
        <v>56</v>
      </c>
      <c r="J1341" t="s">
        <v>56</v>
      </c>
      <c r="K1341">
        <v>6</v>
      </c>
      <c r="L1341">
        <v>1</v>
      </c>
      <c r="M1341" s="17" t="s">
        <v>78</v>
      </c>
      <c r="N1341" t="s">
        <v>82</v>
      </c>
      <c r="O1341" s="17">
        <v>42422</v>
      </c>
      <c r="P1341" t="s">
        <v>116</v>
      </c>
      <c r="Q1341" t="e">
        <f t="shared" si="17"/>
        <v>#VALUE!</v>
      </c>
    </row>
    <row r="1342" spans="1:22" ht="15" customHeight="1">
      <c r="A1342">
        <v>224</v>
      </c>
      <c r="B1342" t="s">
        <v>51</v>
      </c>
      <c r="C1342" t="s">
        <v>46</v>
      </c>
      <c r="D1342">
        <v>4</v>
      </c>
      <c r="E1342" s="19" t="s">
        <v>52</v>
      </c>
      <c r="F1342" s="19" t="s">
        <v>52</v>
      </c>
      <c r="G1342">
        <v>0.5</v>
      </c>
      <c r="H1342">
        <v>0.5</v>
      </c>
      <c r="I1342">
        <v>1</v>
      </c>
      <c r="J1342">
        <v>0</v>
      </c>
      <c r="K1342">
        <v>4</v>
      </c>
      <c r="L1342">
        <v>1</v>
      </c>
      <c r="M1342" s="17" t="s">
        <v>82</v>
      </c>
      <c r="N1342" t="s">
        <v>78</v>
      </c>
      <c r="O1342" s="17">
        <v>42408</v>
      </c>
      <c r="Q1342">
        <f t="shared" si="17"/>
        <v>9.8174770424681035E-2</v>
      </c>
      <c r="R1342">
        <v>0</v>
      </c>
      <c r="S1342">
        <v>0</v>
      </c>
      <c r="T1342">
        <f>MAX(K1342:K1343)</f>
        <v>6</v>
      </c>
      <c r="U1342">
        <f>AVERAGE(K1342:K1343)</f>
        <v>5</v>
      </c>
      <c r="V1342">
        <f>MAX(I1342:I1343)</f>
        <v>2</v>
      </c>
    </row>
    <row r="1343" spans="1:22" ht="15" customHeight="1">
      <c r="A1343">
        <v>224</v>
      </c>
      <c r="B1343" t="s">
        <v>51</v>
      </c>
      <c r="C1343" t="s">
        <v>46</v>
      </c>
      <c r="D1343">
        <v>4</v>
      </c>
      <c r="E1343" s="19" t="s">
        <v>52</v>
      </c>
      <c r="F1343" s="19" t="s">
        <v>52</v>
      </c>
      <c r="G1343">
        <v>1</v>
      </c>
      <c r="H1343">
        <v>0.5</v>
      </c>
      <c r="I1343">
        <v>2</v>
      </c>
      <c r="J1343">
        <v>1</v>
      </c>
      <c r="K1343">
        <v>6</v>
      </c>
      <c r="L1343">
        <v>1</v>
      </c>
      <c r="M1343" s="17" t="s">
        <v>78</v>
      </c>
      <c r="N1343" t="s">
        <v>82</v>
      </c>
      <c r="O1343" s="17">
        <v>42422</v>
      </c>
      <c r="P1343" t="s">
        <v>115</v>
      </c>
      <c r="Q1343">
        <f t="shared" si="17"/>
        <v>0.19634954084936207</v>
      </c>
    </row>
    <row r="1344" spans="1:22" ht="15" customHeight="1">
      <c r="A1344">
        <v>225</v>
      </c>
      <c r="B1344" t="s">
        <v>51</v>
      </c>
      <c r="C1344" t="s">
        <v>46</v>
      </c>
      <c r="D1344">
        <v>4</v>
      </c>
      <c r="E1344" s="19" t="s">
        <v>52</v>
      </c>
      <c r="F1344" s="19" t="s">
        <v>52</v>
      </c>
      <c r="G1344">
        <v>0.5</v>
      </c>
      <c r="H1344">
        <v>0.5</v>
      </c>
      <c r="I1344">
        <v>0</v>
      </c>
      <c r="J1344">
        <v>0</v>
      </c>
      <c r="K1344">
        <v>4</v>
      </c>
      <c r="L1344">
        <v>1</v>
      </c>
      <c r="M1344" s="17" t="s">
        <v>82</v>
      </c>
      <c r="N1344" t="s">
        <v>78</v>
      </c>
      <c r="O1344" s="17">
        <v>42408</v>
      </c>
      <c r="Q1344">
        <f t="shared" si="17"/>
        <v>9.8174770424681035E-2</v>
      </c>
      <c r="R1344">
        <v>0</v>
      </c>
      <c r="S1344">
        <v>0</v>
      </c>
      <c r="T1344">
        <f>MAX(K1344:K1345)</f>
        <v>6</v>
      </c>
      <c r="U1344">
        <f>AVERAGE(K1344:K1345)</f>
        <v>5</v>
      </c>
      <c r="V1344">
        <f>MAX(I1344:I1345)</f>
        <v>0</v>
      </c>
    </row>
    <row r="1345" spans="1:22" ht="15" customHeight="1">
      <c r="A1345">
        <v>225</v>
      </c>
      <c r="B1345" t="s">
        <v>51</v>
      </c>
      <c r="C1345" t="s">
        <v>46</v>
      </c>
      <c r="D1345">
        <v>4</v>
      </c>
      <c r="E1345" s="19" t="s">
        <v>52</v>
      </c>
      <c r="F1345" s="19" t="s">
        <v>52</v>
      </c>
      <c r="G1345" t="s">
        <v>56</v>
      </c>
      <c r="H1345" t="s">
        <v>56</v>
      </c>
      <c r="I1345" t="s">
        <v>56</v>
      </c>
      <c r="J1345" t="s">
        <v>56</v>
      </c>
      <c r="K1345">
        <v>6</v>
      </c>
      <c r="L1345">
        <v>1</v>
      </c>
      <c r="M1345" s="17" t="s">
        <v>78</v>
      </c>
      <c r="N1345" t="s">
        <v>82</v>
      </c>
      <c r="O1345" s="17">
        <v>42422</v>
      </c>
      <c r="P1345" t="s">
        <v>116</v>
      </c>
      <c r="Q1345" t="e">
        <f t="shared" si="17"/>
        <v>#VALUE!</v>
      </c>
    </row>
    <row r="1346" spans="1:22" ht="15" customHeight="1">
      <c r="A1346">
        <v>226</v>
      </c>
      <c r="B1346" t="s">
        <v>51</v>
      </c>
      <c r="C1346" t="s">
        <v>46</v>
      </c>
      <c r="D1346">
        <v>4</v>
      </c>
      <c r="E1346" s="19" t="s">
        <v>52</v>
      </c>
      <c r="F1346" s="19" t="s">
        <v>52</v>
      </c>
      <c r="G1346">
        <v>0.5</v>
      </c>
      <c r="H1346">
        <v>0.5</v>
      </c>
      <c r="I1346">
        <v>0</v>
      </c>
      <c r="J1346">
        <v>0</v>
      </c>
      <c r="K1346">
        <v>4</v>
      </c>
      <c r="L1346">
        <v>1</v>
      </c>
      <c r="M1346" s="17" t="s">
        <v>82</v>
      </c>
      <c r="N1346" t="s">
        <v>78</v>
      </c>
      <c r="O1346" s="17">
        <v>42408</v>
      </c>
      <c r="Q1346">
        <f t="shared" si="17"/>
        <v>9.8174770424681035E-2</v>
      </c>
      <c r="R1346">
        <v>0</v>
      </c>
      <c r="S1346">
        <v>0</v>
      </c>
      <c r="T1346">
        <f>MAX(K1346:K1347)</f>
        <v>6</v>
      </c>
      <c r="U1346">
        <f>AVERAGE(K1346:K1347)</f>
        <v>5</v>
      </c>
      <c r="V1346">
        <f>MAX(I1346:I1347)</f>
        <v>0</v>
      </c>
    </row>
    <row r="1347" spans="1:22" ht="15" customHeight="1">
      <c r="A1347">
        <v>226</v>
      </c>
      <c r="B1347" t="s">
        <v>51</v>
      </c>
      <c r="C1347" t="s">
        <v>46</v>
      </c>
      <c r="D1347">
        <v>4</v>
      </c>
      <c r="E1347" s="19" t="s">
        <v>52</v>
      </c>
      <c r="F1347" s="19" t="s">
        <v>52</v>
      </c>
      <c r="G1347" t="s">
        <v>56</v>
      </c>
      <c r="H1347" t="s">
        <v>56</v>
      </c>
      <c r="I1347" t="s">
        <v>56</v>
      </c>
      <c r="J1347" t="s">
        <v>56</v>
      </c>
      <c r="K1347">
        <v>6</v>
      </c>
      <c r="L1347">
        <v>1</v>
      </c>
      <c r="M1347" s="17" t="s">
        <v>78</v>
      </c>
      <c r="N1347" t="s">
        <v>82</v>
      </c>
      <c r="O1347" s="17">
        <v>42422</v>
      </c>
      <c r="P1347" t="s">
        <v>116</v>
      </c>
      <c r="Q1347" t="e">
        <f t="shared" si="17"/>
        <v>#VALUE!</v>
      </c>
    </row>
    <row r="1348" spans="1:22" ht="15" customHeight="1">
      <c r="A1348">
        <v>227</v>
      </c>
      <c r="B1348" t="s">
        <v>51</v>
      </c>
      <c r="C1348" t="s">
        <v>46</v>
      </c>
      <c r="D1348">
        <v>4</v>
      </c>
      <c r="E1348" s="19" t="s">
        <v>52</v>
      </c>
      <c r="F1348" s="19" t="s">
        <v>52</v>
      </c>
      <c r="G1348">
        <v>0.5</v>
      </c>
      <c r="H1348">
        <v>0.25</v>
      </c>
      <c r="I1348">
        <v>0</v>
      </c>
      <c r="J1348">
        <v>0</v>
      </c>
      <c r="K1348">
        <v>4</v>
      </c>
      <c r="L1348">
        <v>1</v>
      </c>
      <c r="M1348" s="17" t="s">
        <v>82</v>
      </c>
      <c r="N1348" t="s">
        <v>78</v>
      </c>
      <c r="O1348" s="17">
        <v>42408</v>
      </c>
      <c r="Q1348">
        <f t="shared" si="17"/>
        <v>2.4543692606170259E-2</v>
      </c>
      <c r="R1348">
        <v>0</v>
      </c>
      <c r="S1348">
        <v>0</v>
      </c>
      <c r="T1348">
        <f>MAX(K1348:K1349)</f>
        <v>6</v>
      </c>
      <c r="U1348">
        <f>AVERAGE(K1348:K1349)</f>
        <v>5</v>
      </c>
      <c r="V1348">
        <f>MAX(I1348:I1349)</f>
        <v>0</v>
      </c>
    </row>
    <row r="1349" spans="1:22" ht="15" customHeight="1">
      <c r="A1349">
        <v>227</v>
      </c>
      <c r="B1349" t="s">
        <v>51</v>
      </c>
      <c r="C1349" t="s">
        <v>46</v>
      </c>
      <c r="D1349">
        <v>4</v>
      </c>
      <c r="E1349" s="19" t="s">
        <v>52</v>
      </c>
      <c r="F1349" s="19" t="s">
        <v>52</v>
      </c>
      <c r="G1349" t="s">
        <v>56</v>
      </c>
      <c r="H1349" t="s">
        <v>56</v>
      </c>
      <c r="I1349" t="s">
        <v>56</v>
      </c>
      <c r="J1349" t="s">
        <v>56</v>
      </c>
      <c r="K1349">
        <v>6</v>
      </c>
      <c r="L1349">
        <v>1</v>
      </c>
      <c r="M1349" s="17" t="s">
        <v>78</v>
      </c>
      <c r="N1349" t="s">
        <v>82</v>
      </c>
      <c r="O1349" s="17">
        <v>42422</v>
      </c>
      <c r="P1349" t="s">
        <v>116</v>
      </c>
      <c r="Q1349" t="e">
        <f t="shared" si="17"/>
        <v>#VALUE!</v>
      </c>
    </row>
    <row r="1350" spans="1:22" ht="15" customHeight="1">
      <c r="A1350">
        <v>228</v>
      </c>
      <c r="B1350" t="s">
        <v>51</v>
      </c>
      <c r="C1350" t="s">
        <v>46</v>
      </c>
      <c r="D1350">
        <v>4</v>
      </c>
      <c r="E1350" s="19" t="s">
        <v>52</v>
      </c>
      <c r="F1350" s="19" t="s">
        <v>52</v>
      </c>
      <c r="G1350">
        <v>0.5</v>
      </c>
      <c r="H1350">
        <v>0.25</v>
      </c>
      <c r="I1350">
        <v>0</v>
      </c>
      <c r="J1350">
        <v>0</v>
      </c>
      <c r="K1350">
        <v>4</v>
      </c>
      <c r="L1350">
        <v>1</v>
      </c>
      <c r="M1350" s="17" t="s">
        <v>82</v>
      </c>
      <c r="N1350" t="s">
        <v>78</v>
      </c>
      <c r="O1350" s="17">
        <v>42408</v>
      </c>
      <c r="Q1350">
        <f t="shared" si="17"/>
        <v>2.4543692606170259E-2</v>
      </c>
      <c r="R1350">
        <v>0</v>
      </c>
      <c r="S1350">
        <v>0</v>
      </c>
      <c r="T1350">
        <f>MAX(K1350:K1351)</f>
        <v>6</v>
      </c>
      <c r="U1350">
        <f>AVERAGE(K1350:K1351)</f>
        <v>5</v>
      </c>
      <c r="V1350">
        <f>MAX(I1350:I1351)</f>
        <v>0</v>
      </c>
    </row>
    <row r="1351" spans="1:22" ht="15" customHeight="1">
      <c r="A1351">
        <v>228</v>
      </c>
      <c r="B1351" t="s">
        <v>51</v>
      </c>
      <c r="C1351" t="s">
        <v>46</v>
      </c>
      <c r="D1351">
        <v>4</v>
      </c>
      <c r="E1351" s="19" t="s">
        <v>52</v>
      </c>
      <c r="F1351" s="19" t="s">
        <v>52</v>
      </c>
      <c r="G1351" t="s">
        <v>56</v>
      </c>
      <c r="H1351" t="s">
        <v>56</v>
      </c>
      <c r="I1351" t="s">
        <v>56</v>
      </c>
      <c r="J1351" t="s">
        <v>56</v>
      </c>
      <c r="K1351">
        <v>6</v>
      </c>
      <c r="L1351">
        <v>1</v>
      </c>
      <c r="M1351" s="17" t="s">
        <v>78</v>
      </c>
      <c r="N1351" t="s">
        <v>82</v>
      </c>
      <c r="O1351" s="17">
        <v>42422</v>
      </c>
      <c r="P1351" t="s">
        <v>116</v>
      </c>
      <c r="Q1351" t="e">
        <f t="shared" si="17"/>
        <v>#VALUE!</v>
      </c>
    </row>
    <row r="1352" spans="1:22" ht="15" customHeight="1">
      <c r="A1352">
        <v>229</v>
      </c>
      <c r="B1352" t="s">
        <v>51</v>
      </c>
      <c r="C1352" t="s">
        <v>46</v>
      </c>
      <c r="D1352">
        <v>4</v>
      </c>
      <c r="E1352" s="19" t="s">
        <v>52</v>
      </c>
      <c r="F1352" s="19" t="s">
        <v>53</v>
      </c>
      <c r="G1352">
        <v>0.5</v>
      </c>
      <c r="H1352">
        <v>0.5</v>
      </c>
      <c r="I1352">
        <v>0</v>
      </c>
      <c r="J1352">
        <v>0</v>
      </c>
      <c r="K1352">
        <v>4</v>
      </c>
      <c r="L1352">
        <v>1</v>
      </c>
      <c r="M1352" s="17" t="s">
        <v>82</v>
      </c>
      <c r="N1352" t="s">
        <v>78</v>
      </c>
      <c r="O1352" s="17">
        <v>42408</v>
      </c>
      <c r="Q1352">
        <f t="shared" si="17"/>
        <v>9.8174770424681035E-2</v>
      </c>
      <c r="R1352">
        <v>0</v>
      </c>
      <c r="S1352">
        <v>0</v>
      </c>
      <c r="T1352">
        <f>MAX(K1352:K1353)</f>
        <v>6</v>
      </c>
      <c r="U1352">
        <f>AVERAGE(K1352:K1353)</f>
        <v>5</v>
      </c>
      <c r="V1352">
        <f>MAX(I1352:I1353)</f>
        <v>0</v>
      </c>
    </row>
    <row r="1353" spans="1:22" ht="15" customHeight="1">
      <c r="A1353">
        <v>229</v>
      </c>
      <c r="B1353" t="s">
        <v>51</v>
      </c>
      <c r="C1353" t="s">
        <v>46</v>
      </c>
      <c r="D1353">
        <v>4</v>
      </c>
      <c r="E1353" s="19" t="s">
        <v>52</v>
      </c>
      <c r="F1353" s="19" t="s">
        <v>53</v>
      </c>
      <c r="G1353" t="s">
        <v>56</v>
      </c>
      <c r="H1353" t="s">
        <v>56</v>
      </c>
      <c r="I1353" t="s">
        <v>56</v>
      </c>
      <c r="J1353" t="s">
        <v>56</v>
      </c>
      <c r="K1353">
        <v>6</v>
      </c>
      <c r="L1353">
        <v>1</v>
      </c>
      <c r="M1353" s="17" t="s">
        <v>78</v>
      </c>
      <c r="N1353" t="s">
        <v>82</v>
      </c>
      <c r="O1353" s="17">
        <v>42422</v>
      </c>
      <c r="P1353" t="s">
        <v>115</v>
      </c>
      <c r="Q1353" t="e">
        <f t="shared" si="17"/>
        <v>#VALUE!</v>
      </c>
    </row>
    <row r="1354" spans="1:22" ht="15" customHeight="1">
      <c r="A1354">
        <v>230</v>
      </c>
      <c r="B1354" t="s">
        <v>76</v>
      </c>
      <c r="C1354" t="s">
        <v>47</v>
      </c>
      <c r="D1354">
        <v>3</v>
      </c>
      <c r="E1354" s="19" t="s">
        <v>78</v>
      </c>
      <c r="F1354" s="19" t="s">
        <v>52</v>
      </c>
      <c r="G1354">
        <v>1</v>
      </c>
      <c r="H1354">
        <v>1</v>
      </c>
      <c r="I1354">
        <v>0</v>
      </c>
      <c r="J1354">
        <v>0</v>
      </c>
      <c r="K1354">
        <v>95</v>
      </c>
      <c r="L1354">
        <v>1</v>
      </c>
      <c r="M1354" s="17" t="s">
        <v>82</v>
      </c>
      <c r="N1354" t="s">
        <v>78</v>
      </c>
      <c r="O1354" s="17">
        <v>42408</v>
      </c>
      <c r="Q1354">
        <f t="shared" si="17"/>
        <v>0.78539816339744828</v>
      </c>
      <c r="R1354">
        <v>0</v>
      </c>
      <c r="S1354">
        <v>0</v>
      </c>
      <c r="T1354">
        <f>MAX(K1354:K1355)</f>
        <v>95</v>
      </c>
      <c r="U1354">
        <f>AVERAGE(K1354:K1355)</f>
        <v>92.5</v>
      </c>
      <c r="V1354">
        <f>MAX(I1354:I1355)</f>
        <v>0</v>
      </c>
    </row>
    <row r="1355" spans="1:22" ht="15" customHeight="1">
      <c r="A1355">
        <v>230</v>
      </c>
      <c r="B1355" t="s">
        <v>76</v>
      </c>
      <c r="C1355" t="s">
        <v>47</v>
      </c>
      <c r="D1355">
        <v>3</v>
      </c>
      <c r="E1355" s="19" t="s">
        <v>78</v>
      </c>
      <c r="F1355" s="19" t="s">
        <v>52</v>
      </c>
      <c r="G1355" t="s">
        <v>56</v>
      </c>
      <c r="H1355" t="s">
        <v>56</v>
      </c>
      <c r="I1355" t="s">
        <v>56</v>
      </c>
      <c r="J1355" t="s">
        <v>56</v>
      </c>
      <c r="K1355">
        <v>90</v>
      </c>
      <c r="L1355">
        <v>1</v>
      </c>
      <c r="M1355" s="17" t="s">
        <v>78</v>
      </c>
      <c r="N1355" t="s">
        <v>82</v>
      </c>
      <c r="O1355" s="17">
        <v>42422</v>
      </c>
      <c r="P1355" t="s">
        <v>116</v>
      </c>
      <c r="Q1355" t="e">
        <f t="shared" si="17"/>
        <v>#VALUE!</v>
      </c>
    </row>
    <row r="1356" spans="1:22" ht="15" customHeight="1">
      <c r="A1356">
        <v>231</v>
      </c>
      <c r="B1356" t="s">
        <v>76</v>
      </c>
      <c r="C1356" t="s">
        <v>47</v>
      </c>
      <c r="D1356">
        <v>3</v>
      </c>
      <c r="E1356" s="19" t="s">
        <v>78</v>
      </c>
      <c r="F1356" s="19" t="s">
        <v>52</v>
      </c>
      <c r="G1356">
        <v>0.5</v>
      </c>
      <c r="H1356">
        <v>0.5</v>
      </c>
      <c r="I1356">
        <v>0</v>
      </c>
      <c r="J1356">
        <v>0</v>
      </c>
      <c r="K1356">
        <v>95</v>
      </c>
      <c r="L1356">
        <v>1</v>
      </c>
      <c r="M1356" s="17" t="s">
        <v>82</v>
      </c>
      <c r="N1356" t="s">
        <v>78</v>
      </c>
      <c r="O1356" s="17">
        <v>42408</v>
      </c>
      <c r="Q1356">
        <f t="shared" si="17"/>
        <v>9.8174770424681035E-2</v>
      </c>
      <c r="R1356">
        <f>(Q1359-Q1356)/(O1359-O1356)</f>
        <v>0.83916053767763066</v>
      </c>
      <c r="S1356">
        <f>(I1359-I1356)/(O1359-O1356)</f>
        <v>9.5238095238095233E-2</v>
      </c>
      <c r="T1356">
        <f>MAX(K1356:K1359)</f>
        <v>96</v>
      </c>
      <c r="U1356">
        <f>AVERAGE(K1356:K1359)</f>
        <v>94</v>
      </c>
      <c r="V1356">
        <f>MAX(I1356:I1359)</f>
        <v>4</v>
      </c>
    </row>
    <row r="1357" spans="1:22" ht="15" customHeight="1">
      <c r="A1357">
        <v>231</v>
      </c>
      <c r="B1357" t="s">
        <v>76</v>
      </c>
      <c r="C1357" t="s">
        <v>47</v>
      </c>
      <c r="D1357">
        <v>3</v>
      </c>
      <c r="E1357" s="19" t="s">
        <v>78</v>
      </c>
      <c r="F1357" s="19" t="s">
        <v>52</v>
      </c>
      <c r="G1357">
        <v>1.8</v>
      </c>
      <c r="H1357">
        <v>2</v>
      </c>
      <c r="I1357">
        <v>2</v>
      </c>
      <c r="J1357">
        <v>0</v>
      </c>
      <c r="K1357">
        <v>90</v>
      </c>
      <c r="L1357">
        <v>1</v>
      </c>
      <c r="M1357" s="17" t="s">
        <v>78</v>
      </c>
      <c r="N1357" t="s">
        <v>78</v>
      </c>
      <c r="O1357" s="17">
        <v>42422</v>
      </c>
      <c r="Q1357">
        <f t="shared" si="17"/>
        <v>5.6548667764616276</v>
      </c>
    </row>
    <row r="1358" spans="1:22" ht="15" customHeight="1">
      <c r="A1358">
        <v>231</v>
      </c>
      <c r="B1358" t="s">
        <v>76</v>
      </c>
      <c r="C1358" t="s">
        <v>47</v>
      </c>
      <c r="D1358">
        <v>3</v>
      </c>
      <c r="E1358" s="19" t="s">
        <v>78</v>
      </c>
      <c r="F1358" s="19" t="s">
        <v>52</v>
      </c>
      <c r="G1358">
        <v>2.8</v>
      </c>
      <c r="H1358">
        <v>1.6</v>
      </c>
      <c r="I1358">
        <v>2</v>
      </c>
      <c r="J1358">
        <v>0</v>
      </c>
      <c r="K1358">
        <v>96</v>
      </c>
      <c r="L1358">
        <v>1</v>
      </c>
      <c r="M1358" s="17" t="s">
        <v>78</v>
      </c>
      <c r="N1358" t="s">
        <v>78</v>
      </c>
      <c r="O1358" s="17">
        <v>42436</v>
      </c>
      <c r="Q1358">
        <f t="shared" si="17"/>
        <v>5.6297340352329099</v>
      </c>
    </row>
    <row r="1359" spans="1:22" ht="15" customHeight="1">
      <c r="A1359">
        <v>231</v>
      </c>
      <c r="B1359" t="s">
        <v>76</v>
      </c>
      <c r="C1359" t="s">
        <v>47</v>
      </c>
      <c r="D1359">
        <v>3</v>
      </c>
      <c r="E1359" s="19" t="s">
        <v>78</v>
      </c>
      <c r="F1359" s="19" t="s">
        <v>52</v>
      </c>
      <c r="G1359">
        <v>5</v>
      </c>
      <c r="H1359">
        <v>3</v>
      </c>
      <c r="I1359">
        <v>4</v>
      </c>
      <c r="J1359">
        <v>0</v>
      </c>
      <c r="K1359">
        <v>95</v>
      </c>
      <c r="L1359">
        <v>1</v>
      </c>
      <c r="M1359" s="17" t="s">
        <v>78</v>
      </c>
      <c r="N1359" t="s">
        <v>78</v>
      </c>
      <c r="O1359" s="17">
        <v>42450</v>
      </c>
      <c r="Q1359">
        <f t="shared" si="17"/>
        <v>35.342917352885173</v>
      </c>
    </row>
    <row r="1360" spans="1:22" ht="15" customHeight="1">
      <c r="A1360">
        <v>231</v>
      </c>
      <c r="B1360" t="s">
        <v>76</v>
      </c>
      <c r="C1360" t="s">
        <v>47</v>
      </c>
      <c r="D1360">
        <v>3</v>
      </c>
      <c r="E1360" s="19" t="s">
        <v>78</v>
      </c>
      <c r="F1360" s="19" t="s">
        <v>52</v>
      </c>
      <c r="G1360" t="s">
        <v>56</v>
      </c>
      <c r="H1360" t="s">
        <v>56</v>
      </c>
      <c r="I1360" t="s">
        <v>56</v>
      </c>
      <c r="J1360" t="s">
        <v>56</v>
      </c>
      <c r="K1360">
        <v>84</v>
      </c>
      <c r="L1360">
        <v>1</v>
      </c>
      <c r="M1360" s="17" t="s">
        <v>78</v>
      </c>
      <c r="N1360" t="s">
        <v>82</v>
      </c>
      <c r="O1360" s="17">
        <v>42464</v>
      </c>
      <c r="P1360" t="s">
        <v>115</v>
      </c>
      <c r="Q1360" t="e">
        <f t="shared" si="17"/>
        <v>#VALUE!</v>
      </c>
    </row>
    <row r="1361" spans="1:22" ht="15" hidden="1" customHeight="1">
      <c r="A1361">
        <v>232</v>
      </c>
      <c r="B1361" t="s">
        <v>77</v>
      </c>
      <c r="C1361" t="s">
        <v>34</v>
      </c>
      <c r="D1361">
        <v>2</v>
      </c>
      <c r="E1361" s="19" t="s">
        <v>56</v>
      </c>
      <c r="F1361" s="19" t="s">
        <v>52</v>
      </c>
      <c r="G1361">
        <v>1</v>
      </c>
      <c r="H1361">
        <v>1.5</v>
      </c>
      <c r="I1361">
        <v>2</v>
      </c>
      <c r="J1361">
        <v>3</v>
      </c>
      <c r="K1361">
        <v>5</v>
      </c>
      <c r="L1361">
        <v>2</v>
      </c>
      <c r="M1361" s="17" t="s">
        <v>82</v>
      </c>
      <c r="N1361" t="s">
        <v>78</v>
      </c>
      <c r="O1361" s="17">
        <v>42408</v>
      </c>
      <c r="Q1361">
        <f t="shared" si="17"/>
        <v>1.7671458676442586</v>
      </c>
      <c r="R1361">
        <f>(Q1365-Q1361)/(O1365-O1361)</f>
        <v>0.58643997864823039</v>
      </c>
      <c r="S1361">
        <f>(I1365-I1361)/(O1365-O1361)</f>
        <v>0.16071428571428573</v>
      </c>
      <c r="T1361">
        <f>MAX(K1361:K1366)</f>
        <v>22</v>
      </c>
      <c r="U1361">
        <f>AVERAGE(K1361:K1366)</f>
        <v>11.5</v>
      </c>
      <c r="V1361">
        <f>MAX(I1361:I1366)</f>
        <v>11</v>
      </c>
    </row>
    <row r="1362" spans="1:22" ht="15" hidden="1" customHeight="1">
      <c r="A1362">
        <v>232</v>
      </c>
      <c r="B1362" t="s">
        <v>77</v>
      </c>
      <c r="C1362" t="s">
        <v>34</v>
      </c>
      <c r="D1362">
        <v>2</v>
      </c>
      <c r="E1362" s="19" t="s">
        <v>56</v>
      </c>
      <c r="F1362" s="19" t="s">
        <v>52</v>
      </c>
      <c r="G1362">
        <v>2.2999999999999998</v>
      </c>
      <c r="H1362">
        <v>1.9</v>
      </c>
      <c r="I1362">
        <v>3</v>
      </c>
      <c r="J1362">
        <v>3</v>
      </c>
      <c r="K1362">
        <v>22</v>
      </c>
      <c r="L1362">
        <v>2</v>
      </c>
      <c r="M1362" s="17" t="s">
        <v>78</v>
      </c>
      <c r="N1362" t="s">
        <v>78</v>
      </c>
      <c r="O1362" s="17">
        <v>42422</v>
      </c>
      <c r="Q1362">
        <f t="shared" si="17"/>
        <v>6.521160950689012</v>
      </c>
    </row>
    <row r="1363" spans="1:22" ht="15" hidden="1" customHeight="1">
      <c r="A1363">
        <v>232</v>
      </c>
      <c r="B1363" t="s">
        <v>77</v>
      </c>
      <c r="C1363" t="s">
        <v>34</v>
      </c>
      <c r="D1363">
        <v>2</v>
      </c>
      <c r="E1363" s="19" t="s">
        <v>56</v>
      </c>
      <c r="F1363" s="19" t="s">
        <v>52</v>
      </c>
      <c r="G1363">
        <v>1.5</v>
      </c>
      <c r="H1363">
        <v>2.5</v>
      </c>
      <c r="I1363">
        <v>4</v>
      </c>
      <c r="J1363">
        <v>0</v>
      </c>
      <c r="K1363">
        <v>10</v>
      </c>
      <c r="L1363">
        <v>2</v>
      </c>
      <c r="M1363" s="17" t="s">
        <v>78</v>
      </c>
      <c r="N1363" t="s">
        <v>78</v>
      </c>
      <c r="O1363" s="17">
        <v>42436</v>
      </c>
      <c r="Q1363">
        <f t="shared" si="17"/>
        <v>7.3631077818510775</v>
      </c>
    </row>
    <row r="1364" spans="1:22" ht="15" hidden="1" customHeight="1">
      <c r="A1364">
        <v>232</v>
      </c>
      <c r="B1364" t="s">
        <v>77</v>
      </c>
      <c r="C1364" t="s">
        <v>34</v>
      </c>
      <c r="D1364">
        <v>2</v>
      </c>
      <c r="E1364" s="19" t="s">
        <v>56</v>
      </c>
      <c r="F1364" s="19" t="s">
        <v>52</v>
      </c>
      <c r="G1364">
        <v>4.2</v>
      </c>
      <c r="H1364">
        <v>3.4</v>
      </c>
      <c r="I1364">
        <v>7</v>
      </c>
      <c r="J1364">
        <v>0</v>
      </c>
      <c r="K1364">
        <v>12</v>
      </c>
      <c r="L1364">
        <v>2</v>
      </c>
      <c r="M1364" s="17" t="s">
        <v>78</v>
      </c>
      <c r="N1364" t="s">
        <v>78</v>
      </c>
      <c r="O1364" s="17">
        <v>42450</v>
      </c>
      <c r="Q1364">
        <f t="shared" si="17"/>
        <v>38.132651629272907</v>
      </c>
    </row>
    <row r="1365" spans="1:22" ht="15" hidden="1" customHeight="1">
      <c r="A1365">
        <v>232</v>
      </c>
      <c r="B1365" t="s">
        <v>77</v>
      </c>
      <c r="C1365" t="s">
        <v>34</v>
      </c>
      <c r="D1365">
        <v>2</v>
      </c>
      <c r="E1365" s="19" t="s">
        <v>56</v>
      </c>
      <c r="F1365" s="19" t="s">
        <v>52</v>
      </c>
      <c r="G1365">
        <v>3.4</v>
      </c>
      <c r="H1365">
        <v>3.6</v>
      </c>
      <c r="I1365">
        <v>11</v>
      </c>
      <c r="J1365">
        <v>2</v>
      </c>
      <c r="K1365">
        <v>12</v>
      </c>
      <c r="L1365">
        <v>2</v>
      </c>
      <c r="M1365" s="17" t="s">
        <v>78</v>
      </c>
      <c r="N1365" t="s">
        <v>78</v>
      </c>
      <c r="O1365" s="17">
        <v>42464</v>
      </c>
      <c r="Q1365">
        <f t="shared" si="17"/>
        <v>34.607784671945161</v>
      </c>
    </row>
    <row r="1366" spans="1:22" ht="15" hidden="1" customHeight="1">
      <c r="A1366">
        <v>232</v>
      </c>
      <c r="B1366" t="s">
        <v>77</v>
      </c>
      <c r="C1366" t="s">
        <v>34</v>
      </c>
      <c r="D1366">
        <v>2</v>
      </c>
      <c r="E1366" s="19" t="s">
        <v>56</v>
      </c>
      <c r="F1366" s="19" t="s">
        <v>52</v>
      </c>
      <c r="G1366" t="s">
        <v>56</v>
      </c>
      <c r="H1366" t="s">
        <v>56</v>
      </c>
      <c r="I1366" t="s">
        <v>56</v>
      </c>
      <c r="J1366" t="s">
        <v>56</v>
      </c>
      <c r="K1366">
        <v>8</v>
      </c>
      <c r="L1366">
        <v>2</v>
      </c>
      <c r="M1366" s="17" t="s">
        <v>78</v>
      </c>
      <c r="N1366" t="s">
        <v>82</v>
      </c>
      <c r="O1366" s="17">
        <v>42480</v>
      </c>
      <c r="P1366" t="s">
        <v>116</v>
      </c>
      <c r="Q1366" t="e">
        <f t="shared" si="17"/>
        <v>#VALUE!</v>
      </c>
    </row>
    <row r="1367" spans="1:22" ht="15" customHeight="1">
      <c r="A1367">
        <v>233</v>
      </c>
      <c r="B1367" t="s">
        <v>76</v>
      </c>
      <c r="C1367" t="s">
        <v>34</v>
      </c>
      <c r="D1367">
        <v>2</v>
      </c>
      <c r="E1367" s="19" t="s">
        <v>78</v>
      </c>
      <c r="F1367" s="19" t="s">
        <v>52</v>
      </c>
      <c r="G1367">
        <v>2</v>
      </c>
      <c r="H1367">
        <v>1</v>
      </c>
      <c r="I1367">
        <v>2</v>
      </c>
      <c r="J1367">
        <v>0</v>
      </c>
      <c r="K1367">
        <v>1</v>
      </c>
      <c r="L1367">
        <v>1</v>
      </c>
      <c r="M1367" s="17" t="s">
        <v>82</v>
      </c>
      <c r="N1367" t="s">
        <v>78</v>
      </c>
      <c r="O1367" s="17">
        <v>42408</v>
      </c>
      <c r="Q1367">
        <f t="shared" si="17"/>
        <v>1.5707963267948966</v>
      </c>
      <c r="R1367">
        <f>(Q1372-Q1367)/(O1372-O1367)</f>
        <v>9.0461038462741825E-2</v>
      </c>
      <c r="S1367">
        <f>(I1372-I1367)/(O1372-O1367)</f>
        <v>0</v>
      </c>
      <c r="T1367">
        <f>MAX(K1367:K1373)</f>
        <v>96</v>
      </c>
      <c r="U1367">
        <f>AVERAGE(K1367:K1373)</f>
        <v>20.285714285714285</v>
      </c>
      <c r="V1367">
        <f>MAX(I1367:I1373)</f>
        <v>6</v>
      </c>
    </row>
    <row r="1368" spans="1:22" ht="15" customHeight="1">
      <c r="A1368">
        <v>233</v>
      </c>
      <c r="B1368" t="s">
        <v>76</v>
      </c>
      <c r="C1368" t="s">
        <v>34</v>
      </c>
      <c r="D1368">
        <v>2</v>
      </c>
      <c r="E1368" s="19" t="s">
        <v>78</v>
      </c>
      <c r="F1368" s="19" t="s">
        <v>52</v>
      </c>
      <c r="G1368">
        <v>1.9</v>
      </c>
      <c r="H1368">
        <v>2.1</v>
      </c>
      <c r="I1368">
        <v>3</v>
      </c>
      <c r="J1368">
        <v>0</v>
      </c>
      <c r="K1368">
        <v>7</v>
      </c>
      <c r="L1368">
        <v>1</v>
      </c>
      <c r="M1368" s="17" t="s">
        <v>78</v>
      </c>
      <c r="N1368" t="s">
        <v>78</v>
      </c>
      <c r="O1368" s="17">
        <v>42422</v>
      </c>
      <c r="Q1368">
        <f t="shared" si="17"/>
        <v>6.5808512111072188</v>
      </c>
    </row>
    <row r="1369" spans="1:22" ht="15" customHeight="1">
      <c r="A1369">
        <v>233</v>
      </c>
      <c r="B1369" t="s">
        <v>76</v>
      </c>
      <c r="C1369" t="s">
        <v>34</v>
      </c>
      <c r="D1369">
        <v>2</v>
      </c>
      <c r="E1369" s="19" t="s">
        <v>78</v>
      </c>
      <c r="F1369" s="19" t="s">
        <v>52</v>
      </c>
      <c r="G1369">
        <v>1.5</v>
      </c>
      <c r="H1369">
        <v>3</v>
      </c>
      <c r="I1369">
        <v>4</v>
      </c>
      <c r="J1369">
        <v>0</v>
      </c>
      <c r="K1369">
        <v>12</v>
      </c>
      <c r="L1369">
        <v>1</v>
      </c>
      <c r="M1369" s="17" t="s">
        <v>78</v>
      </c>
      <c r="N1369" t="s">
        <v>78</v>
      </c>
      <c r="O1369" s="17">
        <v>42436</v>
      </c>
      <c r="Q1369">
        <f t="shared" si="17"/>
        <v>10.602875205865551</v>
      </c>
    </row>
    <row r="1370" spans="1:22" ht="15" customHeight="1">
      <c r="A1370">
        <v>233</v>
      </c>
      <c r="B1370" t="s">
        <v>76</v>
      </c>
      <c r="C1370" t="s">
        <v>34</v>
      </c>
      <c r="D1370">
        <v>2</v>
      </c>
      <c r="E1370" s="19" t="s">
        <v>78</v>
      </c>
      <c r="F1370" s="19" t="s">
        <v>52</v>
      </c>
      <c r="G1370">
        <v>5</v>
      </c>
      <c r="H1370">
        <v>4.3</v>
      </c>
      <c r="I1370">
        <v>3</v>
      </c>
      <c r="J1370">
        <v>0</v>
      </c>
      <c r="K1370">
        <v>96</v>
      </c>
      <c r="L1370">
        <v>1</v>
      </c>
      <c r="M1370" s="17" t="s">
        <v>82</v>
      </c>
      <c r="N1370" t="s">
        <v>78</v>
      </c>
      <c r="O1370" s="17">
        <v>42436</v>
      </c>
      <c r="Q1370">
        <f t="shared" ref="Q1370:Q1433" si="18">G1370*((H1370/2)^2)*PI()</f>
        <v>72.61006020609409</v>
      </c>
    </row>
    <row r="1371" spans="1:22" ht="15" customHeight="1">
      <c r="A1371">
        <v>233</v>
      </c>
      <c r="B1371" t="s">
        <v>76</v>
      </c>
      <c r="C1371" t="s">
        <v>34</v>
      </c>
      <c r="D1371">
        <v>2</v>
      </c>
      <c r="E1371" s="19" t="s">
        <v>78</v>
      </c>
      <c r="F1371" s="19" t="s">
        <v>52</v>
      </c>
      <c r="G1371">
        <v>5.6</v>
      </c>
      <c r="H1371">
        <v>4.5999999999999996</v>
      </c>
      <c r="I1371">
        <v>6</v>
      </c>
      <c r="J1371">
        <v>1</v>
      </c>
      <c r="K1371">
        <v>8</v>
      </c>
      <c r="L1371">
        <v>1</v>
      </c>
      <c r="M1371" s="17" t="s">
        <v>78</v>
      </c>
      <c r="N1371" t="s">
        <v>78</v>
      </c>
      <c r="O1371" s="17">
        <v>42450</v>
      </c>
      <c r="Q1371">
        <f t="shared" si="18"/>
        <v>93.066540769943998</v>
      </c>
    </row>
    <row r="1372" spans="1:22" ht="15" customHeight="1">
      <c r="A1372">
        <v>233</v>
      </c>
      <c r="B1372" t="s">
        <v>76</v>
      </c>
      <c r="C1372" t="s">
        <v>34</v>
      </c>
      <c r="D1372">
        <v>2</v>
      </c>
      <c r="E1372" s="19" t="s">
        <v>78</v>
      </c>
      <c r="F1372" s="19" t="s">
        <v>52</v>
      </c>
      <c r="G1372">
        <v>5</v>
      </c>
      <c r="H1372">
        <v>1.3</v>
      </c>
      <c r="I1372">
        <v>2</v>
      </c>
      <c r="J1372">
        <v>3</v>
      </c>
      <c r="K1372">
        <v>13</v>
      </c>
      <c r="L1372">
        <v>1</v>
      </c>
      <c r="M1372" s="17" t="s">
        <v>78</v>
      </c>
      <c r="N1372" t="s">
        <v>78</v>
      </c>
      <c r="O1372" s="17">
        <v>42464</v>
      </c>
      <c r="Q1372">
        <f t="shared" si="18"/>
        <v>6.6366144807084391</v>
      </c>
    </row>
    <row r="1373" spans="1:22" ht="15" customHeight="1">
      <c r="A1373">
        <v>233</v>
      </c>
      <c r="B1373" t="s">
        <v>76</v>
      </c>
      <c r="C1373" t="s">
        <v>34</v>
      </c>
      <c r="D1373">
        <v>2</v>
      </c>
      <c r="E1373" s="19" t="s">
        <v>78</v>
      </c>
      <c r="F1373" s="19" t="s">
        <v>52</v>
      </c>
      <c r="G1373" t="s">
        <v>56</v>
      </c>
      <c r="H1373" t="s">
        <v>56</v>
      </c>
      <c r="I1373" t="s">
        <v>56</v>
      </c>
      <c r="J1373" t="s">
        <v>56</v>
      </c>
      <c r="K1373">
        <v>5</v>
      </c>
      <c r="L1373">
        <v>1</v>
      </c>
      <c r="M1373" s="17" t="s">
        <v>78</v>
      </c>
      <c r="N1373" t="s">
        <v>82</v>
      </c>
      <c r="O1373" s="17">
        <v>42480</v>
      </c>
      <c r="P1373" t="s">
        <v>116</v>
      </c>
      <c r="Q1373" t="e">
        <f t="shared" si="18"/>
        <v>#VALUE!</v>
      </c>
    </row>
    <row r="1374" spans="1:22" ht="15" customHeight="1">
      <c r="A1374">
        <v>234</v>
      </c>
      <c r="B1374" t="s">
        <v>76</v>
      </c>
      <c r="C1374" t="s">
        <v>46</v>
      </c>
      <c r="D1374">
        <v>2</v>
      </c>
      <c r="E1374" s="19" t="s">
        <v>78</v>
      </c>
      <c r="F1374" s="19" t="s">
        <v>52</v>
      </c>
      <c r="G1374">
        <v>0.5</v>
      </c>
      <c r="H1374">
        <v>0.5</v>
      </c>
      <c r="I1374">
        <v>0</v>
      </c>
      <c r="J1374">
        <v>0</v>
      </c>
      <c r="K1374">
        <v>80</v>
      </c>
      <c r="L1374">
        <v>1</v>
      </c>
      <c r="M1374" s="17" t="s">
        <v>82</v>
      </c>
      <c r="N1374" t="s">
        <v>78</v>
      </c>
      <c r="O1374" s="17">
        <v>42408</v>
      </c>
      <c r="Q1374">
        <f t="shared" si="18"/>
        <v>9.8174770424681035E-2</v>
      </c>
      <c r="R1374">
        <v>0</v>
      </c>
      <c r="S1374">
        <v>0</v>
      </c>
      <c r="T1374">
        <f>MAX(K1374:K1375)</f>
        <v>80</v>
      </c>
      <c r="U1374">
        <f>AVERAGE(K1374:K1375)</f>
        <v>65</v>
      </c>
      <c r="V1374">
        <f>MAX(I1374:I1375)</f>
        <v>0</v>
      </c>
    </row>
    <row r="1375" spans="1:22" ht="15" customHeight="1">
      <c r="A1375">
        <v>234</v>
      </c>
      <c r="B1375" t="s">
        <v>76</v>
      </c>
      <c r="C1375" t="s">
        <v>46</v>
      </c>
      <c r="D1375">
        <v>2</v>
      </c>
      <c r="E1375" s="19" t="s">
        <v>78</v>
      </c>
      <c r="F1375" s="19" t="s">
        <v>52</v>
      </c>
      <c r="G1375" t="s">
        <v>56</v>
      </c>
      <c r="H1375" t="s">
        <v>56</v>
      </c>
      <c r="I1375" t="s">
        <v>56</v>
      </c>
      <c r="J1375" t="s">
        <v>56</v>
      </c>
      <c r="K1375">
        <v>50</v>
      </c>
      <c r="L1375">
        <v>1</v>
      </c>
      <c r="M1375" s="17" t="s">
        <v>78</v>
      </c>
      <c r="N1375" t="s">
        <v>82</v>
      </c>
      <c r="O1375" s="17">
        <v>42422</v>
      </c>
      <c r="P1375" t="s">
        <v>116</v>
      </c>
      <c r="Q1375" t="e">
        <f t="shared" si="18"/>
        <v>#VALUE!</v>
      </c>
    </row>
    <row r="1376" spans="1:22" ht="15" customHeight="1">
      <c r="A1376">
        <v>235</v>
      </c>
      <c r="B1376" t="s">
        <v>76</v>
      </c>
      <c r="C1376" t="s">
        <v>46</v>
      </c>
      <c r="D1376">
        <v>2</v>
      </c>
      <c r="E1376" s="19" t="s">
        <v>78</v>
      </c>
      <c r="F1376" s="19" t="s">
        <v>52</v>
      </c>
      <c r="G1376">
        <v>1</v>
      </c>
      <c r="H1376">
        <v>0.5</v>
      </c>
      <c r="I1376">
        <v>0</v>
      </c>
      <c r="J1376">
        <v>0</v>
      </c>
      <c r="K1376">
        <v>80</v>
      </c>
      <c r="L1376">
        <v>1</v>
      </c>
      <c r="M1376" s="17" t="s">
        <v>82</v>
      </c>
      <c r="N1376" t="s">
        <v>78</v>
      </c>
      <c r="O1376" s="17">
        <v>42408</v>
      </c>
      <c r="Q1376">
        <f t="shared" si="18"/>
        <v>0.19634954084936207</v>
      </c>
      <c r="R1376">
        <f>(Q1382-Q1376)/(O1382-O1376)</f>
        <v>822.88287056948332</v>
      </c>
      <c r="S1376">
        <f>(I1382-I1376)/(O1382-O1376)</f>
        <v>0.19540229885057472</v>
      </c>
      <c r="T1376">
        <f>MAX(K1376:K1383)</f>
        <v>80</v>
      </c>
      <c r="U1376">
        <f>AVERAGE(K1376:K1383)</f>
        <v>59.5</v>
      </c>
      <c r="V1376">
        <f>MAX(I1376:I1383)</f>
        <v>17</v>
      </c>
    </row>
    <row r="1377" spans="1:22" ht="15" customHeight="1">
      <c r="A1377">
        <v>235</v>
      </c>
      <c r="B1377" t="s">
        <v>76</v>
      </c>
      <c r="C1377" t="s">
        <v>46</v>
      </c>
      <c r="D1377">
        <v>2</v>
      </c>
      <c r="E1377" s="19" t="s">
        <v>78</v>
      </c>
      <c r="F1377" s="19" t="s">
        <v>52</v>
      </c>
      <c r="G1377">
        <v>2.6</v>
      </c>
      <c r="H1377">
        <v>2.1</v>
      </c>
      <c r="I1377">
        <v>2</v>
      </c>
      <c r="J1377">
        <v>0</v>
      </c>
      <c r="K1377">
        <v>50</v>
      </c>
      <c r="L1377">
        <v>1</v>
      </c>
      <c r="M1377" s="17" t="s">
        <v>78</v>
      </c>
      <c r="N1377" t="s">
        <v>78</v>
      </c>
      <c r="O1377" s="17">
        <v>42422</v>
      </c>
      <c r="Q1377">
        <f t="shared" si="18"/>
        <v>9.0053753415151423</v>
      </c>
    </row>
    <row r="1378" spans="1:22" ht="15" customHeight="1">
      <c r="A1378">
        <v>235</v>
      </c>
      <c r="B1378" t="s">
        <v>76</v>
      </c>
      <c r="C1378" t="s">
        <v>46</v>
      </c>
      <c r="D1378">
        <v>2</v>
      </c>
      <c r="E1378" s="19" t="s">
        <v>78</v>
      </c>
      <c r="F1378" s="19" t="s">
        <v>52</v>
      </c>
      <c r="G1378">
        <v>2.5</v>
      </c>
      <c r="H1378">
        <v>1.5</v>
      </c>
      <c r="I1378">
        <v>4</v>
      </c>
      <c r="J1378">
        <v>0</v>
      </c>
      <c r="K1378">
        <v>76</v>
      </c>
      <c r="L1378">
        <v>1</v>
      </c>
      <c r="M1378" s="17" t="s">
        <v>78</v>
      </c>
      <c r="N1378" t="s">
        <v>78</v>
      </c>
      <c r="O1378" s="17">
        <v>42436</v>
      </c>
      <c r="Q1378">
        <f t="shared" si="18"/>
        <v>4.4178646691106467</v>
      </c>
    </row>
    <row r="1379" spans="1:22" ht="15" customHeight="1">
      <c r="A1379">
        <v>235</v>
      </c>
      <c r="B1379" t="s">
        <v>76</v>
      </c>
      <c r="C1379" t="s">
        <v>46</v>
      </c>
      <c r="D1379">
        <v>2</v>
      </c>
      <c r="E1379" s="19" t="s">
        <v>78</v>
      </c>
      <c r="F1379" s="19" t="s">
        <v>52</v>
      </c>
      <c r="G1379">
        <v>5</v>
      </c>
      <c r="H1379">
        <v>6</v>
      </c>
      <c r="I1379">
        <v>5</v>
      </c>
      <c r="J1379">
        <v>0</v>
      </c>
      <c r="K1379">
        <v>30</v>
      </c>
      <c r="L1379">
        <v>1</v>
      </c>
      <c r="M1379" s="17" t="s">
        <v>78</v>
      </c>
      <c r="N1379" t="s">
        <v>78</v>
      </c>
      <c r="O1379" s="17">
        <v>42450</v>
      </c>
      <c r="Q1379">
        <f t="shared" si="18"/>
        <v>141.37166941154069</v>
      </c>
    </row>
    <row r="1380" spans="1:22" ht="15" customHeight="1">
      <c r="A1380">
        <v>235</v>
      </c>
      <c r="B1380" t="s">
        <v>76</v>
      </c>
      <c r="C1380" t="s">
        <v>46</v>
      </c>
      <c r="D1380">
        <v>2</v>
      </c>
      <c r="E1380" s="19" t="s">
        <v>78</v>
      </c>
      <c r="F1380" s="19" t="s">
        <v>52</v>
      </c>
      <c r="G1380">
        <v>6.5</v>
      </c>
      <c r="H1380">
        <v>4.8</v>
      </c>
      <c r="I1380">
        <v>10</v>
      </c>
      <c r="J1380">
        <v>0</v>
      </c>
      <c r="K1380">
        <v>75</v>
      </c>
      <c r="L1380">
        <v>1</v>
      </c>
      <c r="M1380" s="17" t="s">
        <v>78</v>
      </c>
      <c r="N1380" t="s">
        <v>78</v>
      </c>
      <c r="O1380" s="17">
        <v>42464</v>
      </c>
      <c r="Q1380">
        <f t="shared" si="18"/>
        <v>117.62122895040184</v>
      </c>
    </row>
    <row r="1381" spans="1:22" ht="15" customHeight="1">
      <c r="A1381">
        <v>235</v>
      </c>
      <c r="B1381" t="s">
        <v>76</v>
      </c>
      <c r="C1381" t="s">
        <v>46</v>
      </c>
      <c r="D1381">
        <v>2</v>
      </c>
      <c r="E1381" s="19" t="s">
        <v>78</v>
      </c>
      <c r="F1381" s="19" t="s">
        <v>52</v>
      </c>
      <c r="G1381">
        <v>9.9</v>
      </c>
      <c r="H1381">
        <v>3.9</v>
      </c>
      <c r="I1381">
        <v>17</v>
      </c>
      <c r="J1381">
        <v>0</v>
      </c>
      <c r="K1381">
        <v>75</v>
      </c>
      <c r="L1381">
        <v>1</v>
      </c>
      <c r="M1381" s="17" t="s">
        <v>78</v>
      </c>
      <c r="N1381" t="s">
        <v>78</v>
      </c>
      <c r="O1381" s="17">
        <v>42480</v>
      </c>
      <c r="Q1381">
        <f t="shared" si="18"/>
        <v>118.26447004622437</v>
      </c>
    </row>
    <row r="1382" spans="1:22" ht="15" customHeight="1">
      <c r="A1382">
        <v>235</v>
      </c>
      <c r="B1382" t="s">
        <v>76</v>
      </c>
      <c r="C1382" t="s">
        <v>46</v>
      </c>
      <c r="D1382">
        <v>2</v>
      </c>
      <c r="E1382" s="19" t="s">
        <v>78</v>
      </c>
      <c r="F1382" s="19" t="s">
        <v>52</v>
      </c>
      <c r="G1382">
        <v>10.1</v>
      </c>
      <c r="H1382">
        <v>95</v>
      </c>
      <c r="I1382">
        <v>17</v>
      </c>
      <c r="J1382">
        <v>0</v>
      </c>
      <c r="K1382">
        <v>30</v>
      </c>
      <c r="L1382">
        <v>1</v>
      </c>
      <c r="M1382" s="17" t="s">
        <v>78</v>
      </c>
      <c r="N1382" t="s">
        <v>78</v>
      </c>
      <c r="O1382" s="17">
        <v>42495</v>
      </c>
      <c r="Q1382">
        <f t="shared" si="18"/>
        <v>71591.006089085902</v>
      </c>
    </row>
    <row r="1383" spans="1:22" ht="15" customHeight="1">
      <c r="A1383">
        <v>235</v>
      </c>
      <c r="B1383" t="s">
        <v>76</v>
      </c>
      <c r="C1383" t="s">
        <v>46</v>
      </c>
      <c r="D1383">
        <v>2</v>
      </c>
      <c r="E1383" s="19" t="s">
        <v>78</v>
      </c>
      <c r="F1383" s="19" t="s">
        <v>52</v>
      </c>
      <c r="G1383" t="s">
        <v>56</v>
      </c>
      <c r="H1383" t="s">
        <v>56</v>
      </c>
      <c r="I1383" t="s">
        <v>56</v>
      </c>
      <c r="J1383" t="s">
        <v>56</v>
      </c>
      <c r="K1383">
        <v>60</v>
      </c>
      <c r="L1383">
        <v>1</v>
      </c>
      <c r="M1383" s="17" t="s">
        <v>78</v>
      </c>
      <c r="N1383" t="s">
        <v>82</v>
      </c>
      <c r="O1383" s="17">
        <v>42507</v>
      </c>
      <c r="P1383" t="s">
        <v>139</v>
      </c>
      <c r="Q1383" t="e">
        <f t="shared" si="18"/>
        <v>#VALUE!</v>
      </c>
    </row>
    <row r="1384" spans="1:22" ht="15" customHeight="1">
      <c r="A1384">
        <v>236</v>
      </c>
      <c r="B1384" t="s">
        <v>76</v>
      </c>
      <c r="C1384" t="s">
        <v>46</v>
      </c>
      <c r="D1384">
        <v>2</v>
      </c>
      <c r="E1384" s="19" t="s">
        <v>78</v>
      </c>
      <c r="F1384" s="19" t="s">
        <v>52</v>
      </c>
      <c r="G1384">
        <v>0.5</v>
      </c>
      <c r="H1384">
        <v>0.5</v>
      </c>
      <c r="I1384">
        <v>0</v>
      </c>
      <c r="J1384">
        <v>0</v>
      </c>
      <c r="K1384">
        <v>80</v>
      </c>
      <c r="L1384">
        <v>1</v>
      </c>
      <c r="M1384" s="17" t="s">
        <v>82</v>
      </c>
      <c r="N1384" t="s">
        <v>78</v>
      </c>
      <c r="O1384" s="17">
        <v>42408</v>
      </c>
      <c r="Q1384">
        <f t="shared" si="18"/>
        <v>9.8174770424681035E-2</v>
      </c>
      <c r="R1384">
        <v>0</v>
      </c>
      <c r="S1384">
        <v>0</v>
      </c>
      <c r="T1384">
        <f>MAX(K1384:K1385)</f>
        <v>80</v>
      </c>
      <c r="U1384">
        <f>AVERAGE(K1384:K1385)</f>
        <v>65</v>
      </c>
      <c r="V1384">
        <f>MAX(I1384:I1385)</f>
        <v>0</v>
      </c>
    </row>
    <row r="1385" spans="1:22" ht="15" customHeight="1">
      <c r="A1385">
        <v>236</v>
      </c>
      <c r="B1385" t="s">
        <v>76</v>
      </c>
      <c r="C1385" t="s">
        <v>46</v>
      </c>
      <c r="D1385">
        <v>2</v>
      </c>
      <c r="E1385" s="19" t="s">
        <v>78</v>
      </c>
      <c r="F1385" s="19" t="s">
        <v>52</v>
      </c>
      <c r="G1385" t="s">
        <v>56</v>
      </c>
      <c r="H1385" t="s">
        <v>56</v>
      </c>
      <c r="I1385" t="s">
        <v>56</v>
      </c>
      <c r="J1385" t="s">
        <v>56</v>
      </c>
      <c r="K1385">
        <v>50</v>
      </c>
      <c r="L1385">
        <v>1</v>
      </c>
      <c r="M1385" s="17" t="s">
        <v>78</v>
      </c>
      <c r="N1385" t="s">
        <v>82</v>
      </c>
      <c r="O1385" s="17">
        <v>42422</v>
      </c>
      <c r="P1385" t="s">
        <v>116</v>
      </c>
      <c r="Q1385" t="e">
        <f t="shared" si="18"/>
        <v>#VALUE!</v>
      </c>
    </row>
    <row r="1386" spans="1:22" ht="15" customHeight="1">
      <c r="A1386">
        <v>237</v>
      </c>
      <c r="B1386" t="s">
        <v>76</v>
      </c>
      <c r="C1386" t="s">
        <v>47</v>
      </c>
      <c r="D1386">
        <v>2</v>
      </c>
      <c r="E1386" s="19" t="s">
        <v>78</v>
      </c>
      <c r="F1386" s="19" t="s">
        <v>52</v>
      </c>
      <c r="G1386">
        <v>1</v>
      </c>
      <c r="H1386">
        <v>1</v>
      </c>
      <c r="I1386">
        <v>2</v>
      </c>
      <c r="J1386">
        <v>0</v>
      </c>
      <c r="K1386">
        <v>15</v>
      </c>
      <c r="L1386">
        <v>1</v>
      </c>
      <c r="M1386" s="17" t="s">
        <v>82</v>
      </c>
      <c r="N1386" t="s">
        <v>78</v>
      </c>
      <c r="O1386" s="17">
        <v>42408</v>
      </c>
      <c r="Q1386">
        <f t="shared" si="18"/>
        <v>0.78539816339744828</v>
      </c>
      <c r="R1386">
        <f>(Q1389-Q1386)/(O1389-O1386)</f>
        <v>3.2463124087094529E-2</v>
      </c>
      <c r="S1386">
        <f>(I1389-I1386)/(O1389-O1386)</f>
        <v>2.3809523809523808E-2</v>
      </c>
      <c r="T1386">
        <f>MAX(K1386:K1389)</f>
        <v>15</v>
      </c>
      <c r="U1386">
        <f>AVERAGE(K1386:K1389)</f>
        <v>14</v>
      </c>
      <c r="V1386">
        <f>MAX(I1386:I1389)</f>
        <v>3</v>
      </c>
    </row>
    <row r="1387" spans="1:22" ht="15" customHeight="1">
      <c r="A1387">
        <v>237</v>
      </c>
      <c r="B1387" t="s">
        <v>76</v>
      </c>
      <c r="C1387" t="s">
        <v>47</v>
      </c>
      <c r="D1387">
        <v>2</v>
      </c>
      <c r="E1387" s="19" t="s">
        <v>78</v>
      </c>
      <c r="F1387" s="19" t="s">
        <v>52</v>
      </c>
      <c r="G1387">
        <v>1</v>
      </c>
      <c r="H1387">
        <v>1</v>
      </c>
      <c r="I1387">
        <v>2</v>
      </c>
      <c r="J1387">
        <v>0</v>
      </c>
      <c r="K1387">
        <v>15</v>
      </c>
      <c r="L1387">
        <v>1</v>
      </c>
      <c r="M1387" s="17" t="s">
        <v>78</v>
      </c>
      <c r="N1387" t="s">
        <v>78</v>
      </c>
      <c r="O1387" s="17">
        <v>42422</v>
      </c>
      <c r="Q1387">
        <f t="shared" si="18"/>
        <v>0.78539816339744828</v>
      </c>
    </row>
    <row r="1388" spans="1:22" ht="15" customHeight="1">
      <c r="A1388">
        <v>237</v>
      </c>
      <c r="B1388" t="s">
        <v>76</v>
      </c>
      <c r="C1388" t="s">
        <v>47</v>
      </c>
      <c r="D1388">
        <v>2</v>
      </c>
      <c r="E1388" s="19" t="s">
        <v>78</v>
      </c>
      <c r="F1388" s="19" t="s">
        <v>52</v>
      </c>
      <c r="G1388">
        <v>0.8</v>
      </c>
      <c r="H1388">
        <v>1.3</v>
      </c>
      <c r="I1388">
        <v>2</v>
      </c>
      <c r="J1388">
        <v>0</v>
      </c>
      <c r="K1388">
        <v>15</v>
      </c>
      <c r="L1388">
        <v>1</v>
      </c>
      <c r="M1388" s="17" t="s">
        <v>78</v>
      </c>
      <c r="N1388" t="s">
        <v>78</v>
      </c>
      <c r="O1388" s="17">
        <v>42436</v>
      </c>
      <c r="Q1388">
        <f t="shared" si="18"/>
        <v>1.0618583169133504</v>
      </c>
    </row>
    <row r="1389" spans="1:22" ht="15" customHeight="1">
      <c r="A1389">
        <v>237</v>
      </c>
      <c r="B1389" t="s">
        <v>76</v>
      </c>
      <c r="C1389" t="s">
        <v>47</v>
      </c>
      <c r="D1389">
        <v>2</v>
      </c>
      <c r="E1389" s="19" t="s">
        <v>78</v>
      </c>
      <c r="F1389" s="19" t="s">
        <v>52</v>
      </c>
      <c r="G1389">
        <v>1.9</v>
      </c>
      <c r="H1389">
        <v>1.2</v>
      </c>
      <c r="I1389">
        <v>3</v>
      </c>
      <c r="J1389">
        <v>0</v>
      </c>
      <c r="K1389">
        <v>11</v>
      </c>
      <c r="L1389">
        <v>1</v>
      </c>
      <c r="M1389" s="17" t="s">
        <v>78</v>
      </c>
      <c r="N1389" t="s">
        <v>78</v>
      </c>
      <c r="O1389" s="17">
        <v>42450</v>
      </c>
      <c r="Q1389">
        <f t="shared" si="18"/>
        <v>2.1488493750554185</v>
      </c>
    </row>
    <row r="1390" spans="1:22" ht="15" customHeight="1">
      <c r="A1390">
        <v>237</v>
      </c>
      <c r="B1390" t="s">
        <v>76</v>
      </c>
      <c r="C1390" t="s">
        <v>47</v>
      </c>
      <c r="D1390">
        <v>2</v>
      </c>
      <c r="E1390" s="19" t="s">
        <v>78</v>
      </c>
      <c r="F1390" s="19" t="s">
        <v>52</v>
      </c>
      <c r="G1390" t="s">
        <v>56</v>
      </c>
      <c r="H1390" t="s">
        <v>56</v>
      </c>
      <c r="I1390" t="s">
        <v>56</v>
      </c>
      <c r="J1390" t="s">
        <v>56</v>
      </c>
      <c r="K1390">
        <v>27</v>
      </c>
      <c r="L1390">
        <v>1</v>
      </c>
      <c r="M1390" s="17" t="s">
        <v>78</v>
      </c>
      <c r="N1390" t="s">
        <v>82</v>
      </c>
      <c r="O1390" s="17">
        <v>42464</v>
      </c>
      <c r="P1390" t="s">
        <v>115</v>
      </c>
      <c r="Q1390" t="e">
        <f t="shared" si="18"/>
        <v>#VALUE!</v>
      </c>
    </row>
    <row r="1391" spans="1:22" ht="15" customHeight="1">
      <c r="A1391">
        <v>238</v>
      </c>
      <c r="B1391" t="s">
        <v>76</v>
      </c>
      <c r="C1391" t="s">
        <v>47</v>
      </c>
      <c r="D1391">
        <v>2</v>
      </c>
      <c r="E1391" s="19" t="s">
        <v>78</v>
      </c>
      <c r="F1391" s="19" t="s">
        <v>52</v>
      </c>
      <c r="G1391">
        <v>1</v>
      </c>
      <c r="H1391">
        <v>1</v>
      </c>
      <c r="I1391">
        <v>1</v>
      </c>
      <c r="J1391">
        <v>0</v>
      </c>
      <c r="K1391">
        <v>15</v>
      </c>
      <c r="L1391">
        <v>1</v>
      </c>
      <c r="M1391" s="17" t="s">
        <v>82</v>
      </c>
      <c r="N1391" t="s">
        <v>78</v>
      </c>
      <c r="O1391" s="17">
        <v>42408</v>
      </c>
      <c r="Q1391">
        <f t="shared" si="18"/>
        <v>0.78539816339744828</v>
      </c>
      <c r="R1391">
        <f>(Q1396-Q1391)/(O1396-O1391)</f>
        <v>1.7438348138223092</v>
      </c>
      <c r="S1391">
        <f>(I1396-I1391)/(O1396-O1391)</f>
        <v>0.125</v>
      </c>
      <c r="T1391">
        <f>MAX(K1391:K1397)</f>
        <v>27</v>
      </c>
      <c r="U1391">
        <f>AVERAGE(K1391:K1397)</f>
        <v>17.285714285714285</v>
      </c>
      <c r="V1391">
        <f>MAX(I1391:I1397)</f>
        <v>11</v>
      </c>
    </row>
    <row r="1392" spans="1:22" ht="15" customHeight="1">
      <c r="A1392">
        <v>238</v>
      </c>
      <c r="B1392" t="s">
        <v>76</v>
      </c>
      <c r="C1392" t="s">
        <v>47</v>
      </c>
      <c r="D1392">
        <v>2</v>
      </c>
      <c r="E1392" s="19" t="s">
        <v>78</v>
      </c>
      <c r="F1392" s="19" t="s">
        <v>52</v>
      </c>
      <c r="G1392">
        <v>3</v>
      </c>
      <c r="H1392">
        <v>2</v>
      </c>
      <c r="I1392">
        <v>3</v>
      </c>
      <c r="J1392">
        <v>0</v>
      </c>
      <c r="K1392">
        <v>15</v>
      </c>
      <c r="L1392">
        <v>1</v>
      </c>
      <c r="M1392" s="17" t="s">
        <v>78</v>
      </c>
      <c r="N1392" t="s">
        <v>78</v>
      </c>
      <c r="O1392" s="17">
        <v>42422</v>
      </c>
      <c r="Q1392">
        <f t="shared" si="18"/>
        <v>9.4247779607693793</v>
      </c>
    </row>
    <row r="1393" spans="1:22" ht="15" customHeight="1">
      <c r="A1393">
        <v>238</v>
      </c>
      <c r="B1393" t="s">
        <v>76</v>
      </c>
      <c r="C1393" t="s">
        <v>47</v>
      </c>
      <c r="D1393">
        <v>2</v>
      </c>
      <c r="E1393" s="19" t="s">
        <v>78</v>
      </c>
      <c r="F1393" s="19" t="s">
        <v>52</v>
      </c>
      <c r="G1393">
        <v>3.2</v>
      </c>
      <c r="H1393">
        <v>4</v>
      </c>
      <c r="I1393">
        <v>4</v>
      </c>
      <c r="J1393">
        <v>0</v>
      </c>
      <c r="K1393">
        <v>15</v>
      </c>
      <c r="L1393">
        <v>1</v>
      </c>
      <c r="M1393" s="17" t="s">
        <v>78</v>
      </c>
      <c r="N1393" t="s">
        <v>78</v>
      </c>
      <c r="O1393" s="17">
        <v>42436</v>
      </c>
      <c r="Q1393">
        <f t="shared" si="18"/>
        <v>40.212385965949352</v>
      </c>
    </row>
    <row r="1394" spans="1:22" ht="15" customHeight="1">
      <c r="A1394">
        <v>238</v>
      </c>
      <c r="B1394" t="s">
        <v>76</v>
      </c>
      <c r="C1394" t="s">
        <v>47</v>
      </c>
      <c r="D1394">
        <v>2</v>
      </c>
      <c r="E1394" s="19" t="s">
        <v>78</v>
      </c>
      <c r="F1394" s="19" t="s">
        <v>52</v>
      </c>
      <c r="G1394">
        <v>7.5</v>
      </c>
      <c r="H1394">
        <v>7.9</v>
      </c>
      <c r="I1394">
        <v>7</v>
      </c>
      <c r="J1394">
        <v>0</v>
      </c>
      <c r="K1394">
        <v>11</v>
      </c>
      <c r="L1394">
        <v>1</v>
      </c>
      <c r="M1394" s="17" t="s">
        <v>78</v>
      </c>
      <c r="N1394" t="s">
        <v>78</v>
      </c>
      <c r="O1394" s="17">
        <v>42450</v>
      </c>
      <c r="Q1394">
        <f t="shared" si="18"/>
        <v>367.62524533226065</v>
      </c>
    </row>
    <row r="1395" spans="1:22" ht="15" customHeight="1">
      <c r="A1395">
        <v>238</v>
      </c>
      <c r="B1395" t="s">
        <v>76</v>
      </c>
      <c r="C1395" t="s">
        <v>47</v>
      </c>
      <c r="D1395">
        <v>2</v>
      </c>
      <c r="E1395" s="19" t="s">
        <v>78</v>
      </c>
      <c r="F1395" s="19" t="s">
        <v>52</v>
      </c>
      <c r="G1395">
        <v>7.7</v>
      </c>
      <c r="H1395">
        <v>6.9</v>
      </c>
      <c r="I1395">
        <v>11</v>
      </c>
      <c r="J1395">
        <v>0</v>
      </c>
      <c r="K1395">
        <v>27</v>
      </c>
      <c r="L1395">
        <v>1</v>
      </c>
      <c r="M1395" s="17" t="s">
        <v>78</v>
      </c>
      <c r="N1395" t="s">
        <v>78</v>
      </c>
      <c r="O1395" s="17">
        <v>42464</v>
      </c>
      <c r="Q1395">
        <f t="shared" si="18"/>
        <v>287.92461050701439</v>
      </c>
    </row>
    <row r="1396" spans="1:22" ht="15" customHeight="1">
      <c r="A1396">
        <v>238</v>
      </c>
      <c r="B1396" t="s">
        <v>76</v>
      </c>
      <c r="C1396" t="s">
        <v>47</v>
      </c>
      <c r="D1396">
        <v>2</v>
      </c>
      <c r="E1396" s="19" t="s">
        <v>78</v>
      </c>
      <c r="F1396" s="19" t="s">
        <v>52</v>
      </c>
      <c r="G1396">
        <v>8.6999999999999993</v>
      </c>
      <c r="H1396">
        <v>4.3</v>
      </c>
      <c r="I1396">
        <v>10</v>
      </c>
      <c r="J1396">
        <v>0</v>
      </c>
      <c r="K1396">
        <v>27</v>
      </c>
      <c r="L1396">
        <v>1</v>
      </c>
      <c r="M1396" s="17" t="s">
        <v>78</v>
      </c>
      <c r="N1396" t="s">
        <v>78</v>
      </c>
      <c r="O1396" s="17">
        <v>42480</v>
      </c>
      <c r="Q1396">
        <f t="shared" si="18"/>
        <v>126.3415047586037</v>
      </c>
    </row>
    <row r="1397" spans="1:22" ht="15" customHeight="1">
      <c r="A1397">
        <v>238</v>
      </c>
      <c r="B1397" t="s">
        <v>76</v>
      </c>
      <c r="C1397" t="s">
        <v>47</v>
      </c>
      <c r="D1397">
        <v>2</v>
      </c>
      <c r="E1397" s="19" t="s">
        <v>78</v>
      </c>
      <c r="F1397" s="19" t="s">
        <v>52</v>
      </c>
      <c r="G1397" t="s">
        <v>56</v>
      </c>
      <c r="H1397" t="s">
        <v>56</v>
      </c>
      <c r="I1397" t="s">
        <v>56</v>
      </c>
      <c r="J1397" t="s">
        <v>56</v>
      </c>
      <c r="K1397">
        <v>11</v>
      </c>
      <c r="L1397">
        <v>1</v>
      </c>
      <c r="M1397" s="17" t="s">
        <v>78</v>
      </c>
      <c r="N1397" t="s">
        <v>82</v>
      </c>
      <c r="O1397" s="17">
        <v>42495</v>
      </c>
      <c r="P1397" t="s">
        <v>139</v>
      </c>
      <c r="Q1397" t="e">
        <f t="shared" si="18"/>
        <v>#VALUE!</v>
      </c>
    </row>
    <row r="1398" spans="1:22" ht="15" customHeight="1">
      <c r="A1398">
        <v>239</v>
      </c>
      <c r="B1398" t="s">
        <v>76</v>
      </c>
      <c r="C1398" t="s">
        <v>47</v>
      </c>
      <c r="D1398">
        <v>2</v>
      </c>
      <c r="E1398" s="19" t="s">
        <v>78</v>
      </c>
      <c r="F1398" s="19" t="s">
        <v>52</v>
      </c>
      <c r="G1398">
        <v>0.5</v>
      </c>
      <c r="H1398">
        <v>0.5</v>
      </c>
      <c r="I1398">
        <v>0</v>
      </c>
      <c r="J1398">
        <v>0</v>
      </c>
      <c r="K1398">
        <v>15</v>
      </c>
      <c r="L1398">
        <v>1</v>
      </c>
      <c r="M1398" s="17" t="s">
        <v>82</v>
      </c>
      <c r="N1398" t="s">
        <v>78</v>
      </c>
      <c r="O1398" s="17">
        <v>42408</v>
      </c>
      <c r="Q1398">
        <f t="shared" si="18"/>
        <v>9.8174770424681035E-2</v>
      </c>
      <c r="R1398">
        <v>0</v>
      </c>
      <c r="S1398">
        <v>0</v>
      </c>
      <c r="T1398">
        <f>MAX(K1398:K1399)</f>
        <v>15</v>
      </c>
      <c r="U1398">
        <f>AVERAGE(K1398:K1399)</f>
        <v>15</v>
      </c>
      <c r="V1398">
        <f>MAX(I1398:I1399)</f>
        <v>0</v>
      </c>
    </row>
    <row r="1399" spans="1:22" ht="15" customHeight="1">
      <c r="A1399">
        <v>239</v>
      </c>
      <c r="B1399" t="s">
        <v>76</v>
      </c>
      <c r="C1399" t="s">
        <v>47</v>
      </c>
      <c r="D1399">
        <v>2</v>
      </c>
      <c r="E1399" s="19" t="s">
        <v>78</v>
      </c>
      <c r="F1399" s="19" t="s">
        <v>52</v>
      </c>
      <c r="G1399" t="s">
        <v>56</v>
      </c>
      <c r="H1399" t="s">
        <v>56</v>
      </c>
      <c r="I1399" t="s">
        <v>56</v>
      </c>
      <c r="J1399" t="s">
        <v>56</v>
      </c>
      <c r="K1399">
        <v>15</v>
      </c>
      <c r="L1399">
        <v>1</v>
      </c>
      <c r="M1399" s="17" t="s">
        <v>78</v>
      </c>
      <c r="N1399" t="s">
        <v>82</v>
      </c>
      <c r="O1399" s="17">
        <v>42422</v>
      </c>
      <c r="P1399" t="s">
        <v>116</v>
      </c>
      <c r="Q1399" t="e">
        <f t="shared" si="18"/>
        <v>#VALUE!</v>
      </c>
    </row>
    <row r="1400" spans="1:22" ht="15" customHeight="1">
      <c r="A1400">
        <v>240</v>
      </c>
      <c r="B1400" t="s">
        <v>76</v>
      </c>
      <c r="C1400" t="s">
        <v>47</v>
      </c>
      <c r="D1400">
        <v>2</v>
      </c>
      <c r="E1400" s="19" t="s">
        <v>78</v>
      </c>
      <c r="F1400" s="19" t="s">
        <v>52</v>
      </c>
      <c r="G1400">
        <v>0.5</v>
      </c>
      <c r="H1400">
        <v>0.5</v>
      </c>
      <c r="I1400">
        <v>1</v>
      </c>
      <c r="J1400">
        <v>0</v>
      </c>
      <c r="K1400">
        <v>15</v>
      </c>
      <c r="L1400">
        <v>1</v>
      </c>
      <c r="M1400" s="17" t="s">
        <v>82</v>
      </c>
      <c r="N1400" t="s">
        <v>78</v>
      </c>
      <c r="O1400" s="17">
        <v>42408</v>
      </c>
      <c r="Q1400">
        <f t="shared" si="18"/>
        <v>9.8174770424681035E-2</v>
      </c>
      <c r="R1400">
        <f>(Q1406-Q1400)/(O1406-O1400)</f>
        <v>2.0537710594588445E-2</v>
      </c>
      <c r="S1400">
        <f>(I1406-I1400)/(O1406-O1400)</f>
        <v>2.2988505747126436E-2</v>
      </c>
      <c r="T1400">
        <f>MAX(K1400:K1407)</f>
        <v>27</v>
      </c>
      <c r="U1400">
        <f>AVERAGE(K1400:K1407)</f>
        <v>17.875</v>
      </c>
      <c r="V1400">
        <f>MAX(I1400:I1407)</f>
        <v>6</v>
      </c>
    </row>
    <row r="1401" spans="1:22" ht="15" customHeight="1">
      <c r="A1401">
        <v>240</v>
      </c>
      <c r="B1401" t="s">
        <v>76</v>
      </c>
      <c r="C1401" t="s">
        <v>47</v>
      </c>
      <c r="D1401">
        <v>2</v>
      </c>
      <c r="E1401" s="19" t="s">
        <v>78</v>
      </c>
      <c r="F1401" s="19" t="s">
        <v>52</v>
      </c>
      <c r="G1401">
        <v>2</v>
      </c>
      <c r="H1401">
        <v>1</v>
      </c>
      <c r="I1401">
        <v>2</v>
      </c>
      <c r="J1401">
        <v>0</v>
      </c>
      <c r="K1401">
        <v>15</v>
      </c>
      <c r="L1401">
        <v>1</v>
      </c>
      <c r="M1401" s="17" t="s">
        <v>78</v>
      </c>
      <c r="N1401" t="s">
        <v>78</v>
      </c>
      <c r="O1401" s="17">
        <v>42422</v>
      </c>
      <c r="Q1401">
        <f t="shared" si="18"/>
        <v>1.5707963267948966</v>
      </c>
    </row>
    <row r="1402" spans="1:22" ht="15" customHeight="1">
      <c r="A1402">
        <v>240</v>
      </c>
      <c r="B1402" t="s">
        <v>76</v>
      </c>
      <c r="C1402" t="s">
        <v>47</v>
      </c>
      <c r="D1402">
        <v>2</v>
      </c>
      <c r="E1402" s="19" t="s">
        <v>78</v>
      </c>
      <c r="F1402" s="19" t="s">
        <v>52</v>
      </c>
      <c r="G1402">
        <v>1.5</v>
      </c>
      <c r="H1402">
        <v>2.7</v>
      </c>
      <c r="I1402">
        <v>3</v>
      </c>
      <c r="J1402">
        <v>0</v>
      </c>
      <c r="K1402">
        <v>15</v>
      </c>
      <c r="L1402">
        <v>1</v>
      </c>
      <c r="M1402" s="17" t="s">
        <v>78</v>
      </c>
      <c r="N1402" t="s">
        <v>78</v>
      </c>
      <c r="O1402" s="17">
        <v>42436</v>
      </c>
      <c r="Q1402">
        <f t="shared" si="18"/>
        <v>8.5883289167510988</v>
      </c>
    </row>
    <row r="1403" spans="1:22" ht="15" customHeight="1">
      <c r="A1403">
        <v>240</v>
      </c>
      <c r="B1403" t="s">
        <v>76</v>
      </c>
      <c r="C1403" t="s">
        <v>47</v>
      </c>
      <c r="D1403">
        <v>2</v>
      </c>
      <c r="E1403" s="19" t="s">
        <v>78</v>
      </c>
      <c r="F1403" s="19" t="s">
        <v>52</v>
      </c>
      <c r="G1403">
        <v>3.2</v>
      </c>
      <c r="H1403">
        <v>3</v>
      </c>
      <c r="I1403">
        <v>5</v>
      </c>
      <c r="J1403">
        <v>0</v>
      </c>
      <c r="K1403">
        <v>11</v>
      </c>
      <c r="L1403">
        <v>1</v>
      </c>
      <c r="M1403" s="17" t="s">
        <v>78</v>
      </c>
      <c r="N1403" t="s">
        <v>78</v>
      </c>
      <c r="O1403" s="17">
        <v>42450</v>
      </c>
      <c r="Q1403">
        <f t="shared" si="18"/>
        <v>22.61946710584651</v>
      </c>
    </row>
    <row r="1404" spans="1:22" ht="15" customHeight="1">
      <c r="A1404">
        <v>240</v>
      </c>
      <c r="B1404" t="s">
        <v>76</v>
      </c>
      <c r="C1404" t="s">
        <v>47</v>
      </c>
      <c r="D1404">
        <v>2</v>
      </c>
      <c r="E1404" s="19" t="s">
        <v>78</v>
      </c>
      <c r="F1404" s="19" t="s">
        <v>52</v>
      </c>
      <c r="G1404">
        <v>3.2</v>
      </c>
      <c r="H1404">
        <v>2.5</v>
      </c>
      <c r="I1404">
        <v>6</v>
      </c>
      <c r="J1404">
        <v>0</v>
      </c>
      <c r="K1404">
        <v>27</v>
      </c>
      <c r="L1404">
        <v>1</v>
      </c>
      <c r="M1404" s="17" t="s">
        <v>78</v>
      </c>
      <c r="N1404" t="s">
        <v>78</v>
      </c>
      <c r="O1404" s="17">
        <v>42464</v>
      </c>
      <c r="Q1404">
        <f t="shared" si="18"/>
        <v>15.707963267948966</v>
      </c>
    </row>
    <row r="1405" spans="1:22" ht="15" customHeight="1">
      <c r="A1405">
        <v>240</v>
      </c>
      <c r="B1405" t="s">
        <v>76</v>
      </c>
      <c r="C1405" t="s">
        <v>47</v>
      </c>
      <c r="D1405">
        <v>2</v>
      </c>
      <c r="E1405" s="19" t="s">
        <v>78</v>
      </c>
      <c r="F1405" s="19" t="s">
        <v>52</v>
      </c>
      <c r="G1405">
        <v>4</v>
      </c>
      <c r="H1405">
        <v>1.5</v>
      </c>
      <c r="I1405">
        <v>6</v>
      </c>
      <c r="J1405">
        <v>0</v>
      </c>
      <c r="K1405">
        <v>27</v>
      </c>
      <c r="L1405">
        <v>1</v>
      </c>
      <c r="M1405" s="17" t="s">
        <v>78</v>
      </c>
      <c r="N1405" t="s">
        <v>78</v>
      </c>
      <c r="O1405" s="17">
        <v>42480</v>
      </c>
      <c r="Q1405">
        <f t="shared" si="18"/>
        <v>7.0685834705770345</v>
      </c>
    </row>
    <row r="1406" spans="1:22" ht="15" customHeight="1">
      <c r="A1406">
        <v>240</v>
      </c>
      <c r="B1406" t="s">
        <v>76</v>
      </c>
      <c r="C1406" t="s">
        <v>47</v>
      </c>
      <c r="D1406">
        <v>2</v>
      </c>
      <c r="E1406" s="19" t="s">
        <v>78</v>
      </c>
      <c r="F1406" s="19" t="s">
        <v>52</v>
      </c>
      <c r="G1406">
        <v>2.4</v>
      </c>
      <c r="H1406">
        <v>1</v>
      </c>
      <c r="I1406">
        <v>3</v>
      </c>
      <c r="J1406">
        <v>0</v>
      </c>
      <c r="K1406">
        <v>11</v>
      </c>
      <c r="L1406">
        <v>1</v>
      </c>
      <c r="M1406" s="17" t="s">
        <v>78</v>
      </c>
      <c r="N1406" t="s">
        <v>78</v>
      </c>
      <c r="O1406" s="17">
        <v>42495</v>
      </c>
      <c r="Q1406">
        <f t="shared" si="18"/>
        <v>1.8849555921538759</v>
      </c>
    </row>
    <row r="1407" spans="1:22" ht="15" customHeight="1">
      <c r="A1407">
        <v>240</v>
      </c>
      <c r="B1407" t="s">
        <v>76</v>
      </c>
      <c r="C1407" t="s">
        <v>47</v>
      </c>
      <c r="D1407">
        <v>2</v>
      </c>
      <c r="E1407" s="19" t="s">
        <v>78</v>
      </c>
      <c r="F1407" s="19" t="s">
        <v>52</v>
      </c>
      <c r="G1407" t="s">
        <v>56</v>
      </c>
      <c r="H1407" t="s">
        <v>56</v>
      </c>
      <c r="I1407" t="s">
        <v>56</v>
      </c>
      <c r="J1407" t="s">
        <v>56</v>
      </c>
      <c r="K1407">
        <v>22</v>
      </c>
      <c r="L1407">
        <v>1</v>
      </c>
      <c r="M1407" s="17" t="s">
        <v>78</v>
      </c>
      <c r="N1407" t="s">
        <v>82</v>
      </c>
      <c r="O1407" s="17">
        <v>42507</v>
      </c>
      <c r="P1407" t="s">
        <v>115</v>
      </c>
      <c r="Q1407" t="e">
        <f t="shared" si="18"/>
        <v>#VALUE!</v>
      </c>
    </row>
    <row r="1408" spans="1:22" ht="15" customHeight="1">
      <c r="A1408">
        <v>241</v>
      </c>
      <c r="B1408" t="s">
        <v>76</v>
      </c>
      <c r="C1408" t="s">
        <v>47</v>
      </c>
      <c r="D1408">
        <v>2</v>
      </c>
      <c r="E1408" s="19" t="s">
        <v>78</v>
      </c>
      <c r="F1408" s="19" t="s">
        <v>52</v>
      </c>
      <c r="G1408">
        <v>0.5</v>
      </c>
      <c r="H1408">
        <v>0.5</v>
      </c>
      <c r="I1408">
        <v>0</v>
      </c>
      <c r="J1408">
        <v>0</v>
      </c>
      <c r="K1408">
        <v>15</v>
      </c>
      <c r="L1408">
        <v>1</v>
      </c>
      <c r="M1408" s="17" t="s">
        <v>82</v>
      </c>
      <c r="N1408" t="s">
        <v>78</v>
      </c>
      <c r="O1408" s="17">
        <v>42408</v>
      </c>
      <c r="Q1408">
        <f t="shared" si="18"/>
        <v>9.8174770424681035E-2</v>
      </c>
      <c r="R1408">
        <f>(Q1415-Q1408)/(O1415-O1408)</f>
        <v>0.37802244935240814</v>
      </c>
      <c r="S1408">
        <f>(I1415-I1408)/(O1415-O1408)</f>
        <v>4.0404040404040407E-2</v>
      </c>
      <c r="T1408">
        <f>MAX(K1408:K1416)</f>
        <v>73</v>
      </c>
      <c r="U1408">
        <f>AVERAGE(K1408:K1416)</f>
        <v>24</v>
      </c>
      <c r="V1408">
        <f>MAX(I1408:I1416)</f>
        <v>8</v>
      </c>
    </row>
    <row r="1409" spans="1:22" ht="15" customHeight="1">
      <c r="A1409">
        <v>241</v>
      </c>
      <c r="B1409" t="s">
        <v>76</v>
      </c>
      <c r="C1409" t="s">
        <v>47</v>
      </c>
      <c r="D1409">
        <v>2</v>
      </c>
      <c r="E1409" s="19" t="s">
        <v>78</v>
      </c>
      <c r="F1409" s="19" t="s">
        <v>52</v>
      </c>
      <c r="G1409">
        <v>1.5</v>
      </c>
      <c r="H1409">
        <v>0.5</v>
      </c>
      <c r="I1409">
        <v>1</v>
      </c>
      <c r="J1409">
        <v>0</v>
      </c>
      <c r="K1409">
        <v>15</v>
      </c>
      <c r="L1409">
        <v>1</v>
      </c>
      <c r="M1409" s="17" t="s">
        <v>78</v>
      </c>
      <c r="N1409" t="s">
        <v>78</v>
      </c>
      <c r="O1409" s="17">
        <v>42422</v>
      </c>
      <c r="Q1409">
        <f t="shared" si="18"/>
        <v>0.2945243112740431</v>
      </c>
    </row>
    <row r="1410" spans="1:22" ht="15" customHeight="1">
      <c r="A1410">
        <v>241</v>
      </c>
      <c r="B1410" t="s">
        <v>76</v>
      </c>
      <c r="C1410" t="s">
        <v>47</v>
      </c>
      <c r="D1410">
        <v>2</v>
      </c>
      <c r="E1410" s="19" t="s">
        <v>78</v>
      </c>
      <c r="F1410" s="19" t="s">
        <v>52</v>
      </c>
      <c r="G1410">
        <v>1.8</v>
      </c>
      <c r="H1410">
        <v>2.2999999999999998</v>
      </c>
      <c r="I1410">
        <v>2</v>
      </c>
      <c r="J1410">
        <v>0</v>
      </c>
      <c r="K1410">
        <v>15</v>
      </c>
      <c r="L1410">
        <v>1</v>
      </c>
      <c r="M1410" s="17" t="s">
        <v>78</v>
      </c>
      <c r="N1410" t="s">
        <v>78</v>
      </c>
      <c r="O1410" s="17">
        <v>42436</v>
      </c>
      <c r="Q1410">
        <f t="shared" si="18"/>
        <v>7.478561311870501</v>
      </c>
    </row>
    <row r="1411" spans="1:22" ht="15" customHeight="1">
      <c r="A1411">
        <v>241</v>
      </c>
      <c r="B1411" t="s">
        <v>76</v>
      </c>
      <c r="C1411" t="s">
        <v>47</v>
      </c>
      <c r="D1411">
        <v>2</v>
      </c>
      <c r="E1411" s="19" t="s">
        <v>78</v>
      </c>
      <c r="F1411" s="19" t="s">
        <v>52</v>
      </c>
      <c r="G1411">
        <v>4.8</v>
      </c>
      <c r="H1411">
        <v>3.9</v>
      </c>
      <c r="I1411">
        <v>5</v>
      </c>
      <c r="J1411">
        <v>0</v>
      </c>
      <c r="K1411">
        <v>11</v>
      </c>
      <c r="L1411">
        <v>1</v>
      </c>
      <c r="M1411" s="17" t="s">
        <v>78</v>
      </c>
      <c r="N1411" t="s">
        <v>78</v>
      </c>
      <c r="O1411" s="17">
        <v>42450</v>
      </c>
      <c r="Q1411">
        <f t="shared" si="18"/>
        <v>57.340349113320897</v>
      </c>
    </row>
    <row r="1412" spans="1:22" ht="15" customHeight="1">
      <c r="A1412">
        <v>241</v>
      </c>
      <c r="B1412" t="s">
        <v>76</v>
      </c>
      <c r="C1412" t="s">
        <v>47</v>
      </c>
      <c r="D1412">
        <v>2</v>
      </c>
      <c r="E1412" s="19" t="s">
        <v>78</v>
      </c>
      <c r="F1412" s="19" t="s">
        <v>52</v>
      </c>
      <c r="G1412">
        <v>3.7</v>
      </c>
      <c r="H1412">
        <v>4.4000000000000004</v>
      </c>
      <c r="I1412">
        <v>7</v>
      </c>
      <c r="J1412">
        <v>0</v>
      </c>
      <c r="K1412">
        <v>27</v>
      </c>
      <c r="L1412">
        <v>1</v>
      </c>
      <c r="M1412" s="17" t="s">
        <v>78</v>
      </c>
      <c r="N1412" t="s">
        <v>78</v>
      </c>
      <c r="O1412" s="17">
        <v>42464</v>
      </c>
      <c r="Q1412">
        <f t="shared" si="18"/>
        <v>56.259641240486033</v>
      </c>
    </row>
    <row r="1413" spans="1:22" ht="15" customHeight="1">
      <c r="A1413">
        <v>241</v>
      </c>
      <c r="B1413" t="s">
        <v>76</v>
      </c>
      <c r="C1413" t="s">
        <v>47</v>
      </c>
      <c r="D1413">
        <v>2</v>
      </c>
      <c r="E1413" s="19" t="s">
        <v>78</v>
      </c>
      <c r="F1413" s="19" t="s">
        <v>52</v>
      </c>
      <c r="G1413">
        <v>4.5</v>
      </c>
      <c r="H1413">
        <v>3.4</v>
      </c>
      <c r="I1413">
        <v>8</v>
      </c>
      <c r="J1413">
        <v>0</v>
      </c>
      <c r="K1413">
        <v>27</v>
      </c>
      <c r="L1413">
        <v>1</v>
      </c>
      <c r="M1413" s="17" t="s">
        <v>78</v>
      </c>
      <c r="N1413" t="s">
        <v>78</v>
      </c>
      <c r="O1413" s="17">
        <v>42480</v>
      </c>
      <c r="Q1413">
        <f t="shared" si="18"/>
        <v>40.856412459935257</v>
      </c>
    </row>
    <row r="1414" spans="1:22" ht="15" customHeight="1">
      <c r="A1414">
        <v>241</v>
      </c>
      <c r="B1414" t="s">
        <v>76</v>
      </c>
      <c r="C1414" t="s">
        <v>47</v>
      </c>
      <c r="D1414">
        <v>2</v>
      </c>
      <c r="E1414" s="19" t="s">
        <v>78</v>
      </c>
      <c r="F1414" s="19" t="s">
        <v>52</v>
      </c>
      <c r="G1414">
        <v>4.3</v>
      </c>
      <c r="H1414">
        <v>2.9</v>
      </c>
      <c r="I1414">
        <v>6</v>
      </c>
      <c r="J1414">
        <v>0</v>
      </c>
      <c r="K1414">
        <v>11</v>
      </c>
      <c r="L1414">
        <v>1</v>
      </c>
      <c r="M1414" s="17" t="s">
        <v>78</v>
      </c>
      <c r="N1414" t="s">
        <v>78</v>
      </c>
      <c r="O1414" s="17">
        <v>42495</v>
      </c>
      <c r="Q1414">
        <f t="shared" si="18"/>
        <v>28.402353782941919</v>
      </c>
    </row>
    <row r="1415" spans="1:22" ht="15" customHeight="1">
      <c r="A1415">
        <v>241</v>
      </c>
      <c r="B1415" t="s">
        <v>76</v>
      </c>
      <c r="C1415" t="s">
        <v>47</v>
      </c>
      <c r="D1415">
        <v>2</v>
      </c>
      <c r="E1415" s="19" t="s">
        <v>78</v>
      </c>
      <c r="F1415" s="19" t="s">
        <v>52</v>
      </c>
      <c r="G1415">
        <v>3.9</v>
      </c>
      <c r="H1415">
        <v>3.5</v>
      </c>
      <c r="I1415">
        <v>4</v>
      </c>
      <c r="J1415">
        <v>0</v>
      </c>
      <c r="K1415">
        <v>22</v>
      </c>
      <c r="L1415">
        <v>1</v>
      </c>
      <c r="M1415" s="17" t="s">
        <v>78</v>
      </c>
      <c r="N1415" t="s">
        <v>78</v>
      </c>
      <c r="O1415" s="17">
        <v>42507</v>
      </c>
      <c r="Q1415">
        <f t="shared" si="18"/>
        <v>37.522397256313091</v>
      </c>
    </row>
    <row r="1416" spans="1:22" ht="15" customHeight="1">
      <c r="A1416">
        <v>241</v>
      </c>
      <c r="B1416" t="s">
        <v>76</v>
      </c>
      <c r="C1416" t="s">
        <v>47</v>
      </c>
      <c r="D1416">
        <v>2</v>
      </c>
      <c r="E1416" s="19" t="s">
        <v>78</v>
      </c>
      <c r="F1416" s="19" t="s">
        <v>52</v>
      </c>
      <c r="G1416" t="s">
        <v>56</v>
      </c>
      <c r="H1416" t="s">
        <v>56</v>
      </c>
      <c r="I1416" t="s">
        <v>56</v>
      </c>
      <c r="J1416" t="s">
        <v>56</v>
      </c>
      <c r="K1416">
        <v>73</v>
      </c>
      <c r="L1416">
        <v>1</v>
      </c>
      <c r="M1416" s="17" t="s">
        <v>78</v>
      </c>
      <c r="N1416" t="s">
        <v>82</v>
      </c>
      <c r="O1416" s="17">
        <v>42521</v>
      </c>
      <c r="P1416" t="s">
        <v>115</v>
      </c>
      <c r="Q1416" t="e">
        <f t="shared" si="18"/>
        <v>#VALUE!</v>
      </c>
    </row>
    <row r="1417" spans="1:22" ht="15" customHeight="1">
      <c r="A1417">
        <v>242</v>
      </c>
      <c r="B1417" t="s">
        <v>76</v>
      </c>
      <c r="C1417" t="s">
        <v>46</v>
      </c>
      <c r="D1417">
        <v>1</v>
      </c>
      <c r="E1417" s="19" t="s">
        <v>78</v>
      </c>
      <c r="F1417" s="19" t="s">
        <v>52</v>
      </c>
      <c r="G1417">
        <v>0.25</v>
      </c>
      <c r="H1417">
        <v>0.25</v>
      </c>
      <c r="I1417">
        <v>2</v>
      </c>
      <c r="J1417">
        <v>1</v>
      </c>
      <c r="K1417">
        <v>4</v>
      </c>
      <c r="L1417">
        <v>1</v>
      </c>
      <c r="M1417" s="17" t="s">
        <v>82</v>
      </c>
      <c r="N1417" t="s">
        <v>78</v>
      </c>
      <c r="O1417" s="17">
        <v>42408</v>
      </c>
      <c r="Q1417">
        <f t="shared" si="18"/>
        <v>1.2271846303085129E-2</v>
      </c>
      <c r="R1417">
        <f>(Q1425-Q1417)/(O1425-O1417)</f>
        <v>3.9936063083351394</v>
      </c>
      <c r="S1417">
        <f>(I1425-I1417)/(O1425-O1417)</f>
        <v>0.22123893805309736</v>
      </c>
      <c r="T1417">
        <f>MAX(K1417:K1426)</f>
        <v>42</v>
      </c>
      <c r="U1417">
        <f>AVERAGE(K1417:K1426)</f>
        <v>19.899999999999999</v>
      </c>
      <c r="V1417">
        <f>MAX(I1417:I1426)</f>
        <v>36</v>
      </c>
    </row>
    <row r="1418" spans="1:22" ht="15" customHeight="1">
      <c r="A1418">
        <v>242</v>
      </c>
      <c r="B1418" t="s">
        <v>76</v>
      </c>
      <c r="C1418" t="s">
        <v>46</v>
      </c>
      <c r="D1418">
        <v>1</v>
      </c>
      <c r="E1418" s="19" t="s">
        <v>78</v>
      </c>
      <c r="F1418" s="19" t="s">
        <v>52</v>
      </c>
      <c r="G1418">
        <v>1.5</v>
      </c>
      <c r="H1418">
        <v>1</v>
      </c>
      <c r="I1418">
        <v>3</v>
      </c>
      <c r="J1418">
        <v>2</v>
      </c>
      <c r="K1418">
        <v>3</v>
      </c>
      <c r="L1418">
        <v>1</v>
      </c>
      <c r="M1418" s="17" t="s">
        <v>78</v>
      </c>
      <c r="N1418" t="s">
        <v>78</v>
      </c>
      <c r="O1418" s="17">
        <v>42422</v>
      </c>
      <c r="Q1418">
        <f t="shared" si="18"/>
        <v>1.1780972450961724</v>
      </c>
    </row>
    <row r="1419" spans="1:22" ht="15" customHeight="1">
      <c r="A1419">
        <v>242</v>
      </c>
      <c r="B1419" t="s">
        <v>76</v>
      </c>
      <c r="C1419" t="s">
        <v>46</v>
      </c>
      <c r="D1419">
        <v>1</v>
      </c>
      <c r="E1419" s="19" t="s">
        <v>78</v>
      </c>
      <c r="F1419" s="19" t="s">
        <v>52</v>
      </c>
      <c r="G1419">
        <v>1.5</v>
      </c>
      <c r="H1419">
        <v>4</v>
      </c>
      <c r="I1419">
        <v>5</v>
      </c>
      <c r="J1419">
        <v>0</v>
      </c>
      <c r="K1419">
        <v>8</v>
      </c>
      <c r="L1419">
        <v>1</v>
      </c>
      <c r="M1419" s="17" t="s">
        <v>78</v>
      </c>
      <c r="N1419" t="s">
        <v>78</v>
      </c>
      <c r="O1419" s="17">
        <v>42436</v>
      </c>
      <c r="Q1419">
        <f t="shared" si="18"/>
        <v>18.849555921538759</v>
      </c>
    </row>
    <row r="1420" spans="1:22" ht="15" customHeight="1">
      <c r="A1420">
        <v>242</v>
      </c>
      <c r="B1420" t="s">
        <v>76</v>
      </c>
      <c r="C1420" t="s">
        <v>46</v>
      </c>
      <c r="D1420">
        <v>1</v>
      </c>
      <c r="E1420" s="19" t="s">
        <v>78</v>
      </c>
      <c r="F1420" s="19" t="s">
        <v>52</v>
      </c>
      <c r="G1420">
        <v>3.4</v>
      </c>
      <c r="H1420">
        <v>5.4</v>
      </c>
      <c r="I1420">
        <v>9</v>
      </c>
      <c r="J1420">
        <v>0</v>
      </c>
      <c r="K1420">
        <v>20</v>
      </c>
      <c r="L1420">
        <v>1</v>
      </c>
      <c r="M1420" s="17" t="s">
        <v>78</v>
      </c>
      <c r="N1420" t="s">
        <v>78</v>
      </c>
      <c r="O1420" s="17">
        <v>42450</v>
      </c>
      <c r="Q1420">
        <f t="shared" si="18"/>
        <v>77.867515511876618</v>
      </c>
    </row>
    <row r="1421" spans="1:22" ht="15" customHeight="1">
      <c r="A1421">
        <v>242</v>
      </c>
      <c r="B1421" t="s">
        <v>76</v>
      </c>
      <c r="C1421" t="s">
        <v>46</v>
      </c>
      <c r="D1421">
        <v>1</v>
      </c>
      <c r="E1421" s="19" t="s">
        <v>78</v>
      </c>
      <c r="F1421" s="19" t="s">
        <v>52</v>
      </c>
      <c r="G1421">
        <v>3</v>
      </c>
      <c r="H1421">
        <v>4.8</v>
      </c>
      <c r="I1421">
        <v>13</v>
      </c>
      <c r="J1421">
        <v>0</v>
      </c>
      <c r="K1421">
        <v>30</v>
      </c>
      <c r="L1421">
        <v>1</v>
      </c>
      <c r="M1421" s="17" t="s">
        <v>78</v>
      </c>
      <c r="N1421" t="s">
        <v>78</v>
      </c>
      <c r="O1421" s="17">
        <v>42464</v>
      </c>
      <c r="Q1421">
        <f t="shared" si="18"/>
        <v>54.286721054031631</v>
      </c>
    </row>
    <row r="1422" spans="1:22" ht="15" customHeight="1">
      <c r="A1422">
        <v>242</v>
      </c>
      <c r="B1422" t="s">
        <v>76</v>
      </c>
      <c r="C1422" t="s">
        <v>46</v>
      </c>
      <c r="D1422">
        <v>1</v>
      </c>
      <c r="E1422" s="19" t="s">
        <v>78</v>
      </c>
      <c r="F1422" s="19" t="s">
        <v>52</v>
      </c>
      <c r="G1422">
        <v>4.2</v>
      </c>
      <c r="H1422">
        <v>4.4000000000000004</v>
      </c>
      <c r="I1422">
        <v>14</v>
      </c>
      <c r="J1422">
        <v>0</v>
      </c>
      <c r="K1422">
        <v>22</v>
      </c>
      <c r="L1422">
        <v>1</v>
      </c>
      <c r="M1422" s="17" t="s">
        <v>78</v>
      </c>
      <c r="N1422" t="s">
        <v>78</v>
      </c>
      <c r="O1422" s="17">
        <v>42480</v>
      </c>
      <c r="Q1422">
        <f t="shared" si="18"/>
        <v>63.862295462173321</v>
      </c>
    </row>
    <row r="1423" spans="1:22" ht="15" customHeight="1">
      <c r="A1423">
        <v>242</v>
      </c>
      <c r="B1423" t="s">
        <v>76</v>
      </c>
      <c r="C1423" t="s">
        <v>46</v>
      </c>
      <c r="D1423">
        <v>1</v>
      </c>
      <c r="E1423" s="19" t="s">
        <v>78</v>
      </c>
      <c r="F1423" s="19" t="s">
        <v>52</v>
      </c>
      <c r="G1423">
        <v>5.0999999999999996</v>
      </c>
      <c r="H1423">
        <v>6.9</v>
      </c>
      <c r="I1423">
        <v>22</v>
      </c>
      <c r="J1423">
        <v>3</v>
      </c>
      <c r="K1423">
        <v>23</v>
      </c>
      <c r="L1423">
        <v>1</v>
      </c>
      <c r="M1423" s="17" t="s">
        <v>78</v>
      </c>
      <c r="N1423" t="s">
        <v>78</v>
      </c>
      <c r="O1423" s="17">
        <v>42495</v>
      </c>
      <c r="Q1423">
        <f t="shared" si="18"/>
        <v>190.70331345269781</v>
      </c>
    </row>
    <row r="1424" spans="1:22" ht="15" customHeight="1">
      <c r="A1424">
        <v>242</v>
      </c>
      <c r="B1424" t="s">
        <v>76</v>
      </c>
      <c r="C1424" t="s">
        <v>46</v>
      </c>
      <c r="D1424">
        <v>1</v>
      </c>
      <c r="E1424" s="19" t="s">
        <v>78</v>
      </c>
      <c r="F1424" s="19" t="s">
        <v>52</v>
      </c>
      <c r="G1424">
        <v>4.8</v>
      </c>
      <c r="H1424">
        <v>11.5</v>
      </c>
      <c r="I1424">
        <v>36</v>
      </c>
      <c r="J1424">
        <v>0</v>
      </c>
      <c r="K1424">
        <v>25</v>
      </c>
      <c r="L1424">
        <v>1</v>
      </c>
      <c r="M1424" s="17" t="s">
        <v>78</v>
      </c>
      <c r="N1424" t="s">
        <v>78</v>
      </c>
      <c r="O1424" s="17">
        <v>42507</v>
      </c>
      <c r="Q1424">
        <f t="shared" si="18"/>
        <v>498.57075412470016</v>
      </c>
    </row>
    <row r="1425" spans="1:22" ht="15" customHeight="1">
      <c r="A1425">
        <v>242</v>
      </c>
      <c r="B1425" t="s">
        <v>76</v>
      </c>
      <c r="C1425" t="s">
        <v>46</v>
      </c>
      <c r="D1425">
        <v>1</v>
      </c>
      <c r="E1425" s="19" t="s">
        <v>78</v>
      </c>
      <c r="F1425" s="19" t="s">
        <v>52</v>
      </c>
      <c r="G1425">
        <v>3.4</v>
      </c>
      <c r="H1425">
        <v>13</v>
      </c>
      <c r="I1425">
        <v>27</v>
      </c>
      <c r="J1425">
        <v>1</v>
      </c>
      <c r="K1425">
        <v>22</v>
      </c>
      <c r="L1425">
        <v>1</v>
      </c>
      <c r="M1425" s="17" t="s">
        <v>78</v>
      </c>
      <c r="N1425" t="s">
        <v>78</v>
      </c>
      <c r="O1425" s="17">
        <v>42521</v>
      </c>
      <c r="Q1425">
        <f t="shared" si="18"/>
        <v>451.28978468817382</v>
      </c>
    </row>
    <row r="1426" spans="1:22" ht="15" customHeight="1">
      <c r="A1426">
        <v>242</v>
      </c>
      <c r="B1426" t="s">
        <v>76</v>
      </c>
      <c r="C1426" t="s">
        <v>46</v>
      </c>
      <c r="D1426">
        <v>1</v>
      </c>
      <c r="E1426" s="19" t="s">
        <v>78</v>
      </c>
      <c r="F1426" s="19" t="s">
        <v>52</v>
      </c>
      <c r="G1426" t="s">
        <v>56</v>
      </c>
      <c r="H1426" t="s">
        <v>56</v>
      </c>
      <c r="I1426" t="s">
        <v>56</v>
      </c>
      <c r="J1426" t="s">
        <v>56</v>
      </c>
      <c r="K1426">
        <v>42</v>
      </c>
      <c r="L1426">
        <v>1</v>
      </c>
      <c r="M1426" s="17" t="s">
        <v>78</v>
      </c>
      <c r="N1426" t="s">
        <v>82</v>
      </c>
      <c r="O1426" s="17">
        <v>42534</v>
      </c>
      <c r="P1426" t="s">
        <v>139</v>
      </c>
      <c r="Q1426" t="e">
        <f t="shared" si="18"/>
        <v>#VALUE!</v>
      </c>
    </row>
    <row r="1427" spans="1:22" ht="15" customHeight="1">
      <c r="A1427">
        <v>243</v>
      </c>
      <c r="B1427" t="s">
        <v>76</v>
      </c>
      <c r="C1427" t="s">
        <v>46</v>
      </c>
      <c r="D1427">
        <v>1</v>
      </c>
      <c r="E1427" s="19" t="s">
        <v>78</v>
      </c>
      <c r="F1427" s="19" t="s">
        <v>52</v>
      </c>
      <c r="G1427">
        <v>1</v>
      </c>
      <c r="H1427">
        <v>1</v>
      </c>
      <c r="I1427">
        <v>1</v>
      </c>
      <c r="J1427">
        <v>0</v>
      </c>
      <c r="K1427">
        <v>4</v>
      </c>
      <c r="L1427">
        <v>1</v>
      </c>
      <c r="M1427" s="17" t="s">
        <v>82</v>
      </c>
      <c r="N1427" t="s">
        <v>78</v>
      </c>
      <c r="O1427" s="17">
        <v>42408</v>
      </c>
      <c r="Q1427">
        <f t="shared" si="18"/>
        <v>0.78539816339744828</v>
      </c>
      <c r="R1427">
        <f>(Q1428-Q1427)/(O1428-O1427)</f>
        <v>0.46983640131811638</v>
      </c>
      <c r="S1427">
        <f>(I1428-I1427)/(O1428-O1427)</f>
        <v>0.14285714285714285</v>
      </c>
      <c r="T1427">
        <f>MAX(K1427:K1429)</f>
        <v>8</v>
      </c>
      <c r="U1427">
        <f>AVERAGE(K1427:K1429)</f>
        <v>5</v>
      </c>
      <c r="V1427">
        <f>MAX(I1427:I1429)</f>
        <v>3</v>
      </c>
    </row>
    <row r="1428" spans="1:22" ht="15" customHeight="1">
      <c r="A1428">
        <v>243</v>
      </c>
      <c r="B1428" t="s">
        <v>76</v>
      </c>
      <c r="C1428" t="s">
        <v>46</v>
      </c>
      <c r="D1428">
        <v>1</v>
      </c>
      <c r="E1428" s="19" t="s">
        <v>78</v>
      </c>
      <c r="F1428" s="19" t="s">
        <v>52</v>
      </c>
      <c r="G1428">
        <v>1.5</v>
      </c>
      <c r="H1428">
        <v>2.5</v>
      </c>
      <c r="I1428">
        <v>3</v>
      </c>
      <c r="J1428">
        <v>0</v>
      </c>
      <c r="K1428">
        <v>3</v>
      </c>
      <c r="L1428">
        <v>1</v>
      </c>
      <c r="M1428" s="17" t="s">
        <v>78</v>
      </c>
      <c r="N1428" t="s">
        <v>78</v>
      </c>
      <c r="O1428" s="17">
        <v>42422</v>
      </c>
      <c r="Q1428">
        <f t="shared" si="18"/>
        <v>7.3631077818510775</v>
      </c>
    </row>
    <row r="1429" spans="1:22" ht="15" customHeight="1">
      <c r="A1429">
        <v>243</v>
      </c>
      <c r="B1429" t="s">
        <v>76</v>
      </c>
      <c r="C1429" t="s">
        <v>46</v>
      </c>
      <c r="D1429">
        <v>1</v>
      </c>
      <c r="E1429" s="19" t="s">
        <v>78</v>
      </c>
      <c r="F1429" s="19" t="s">
        <v>52</v>
      </c>
      <c r="G1429" t="s">
        <v>56</v>
      </c>
      <c r="H1429" t="s">
        <v>56</v>
      </c>
      <c r="I1429" t="s">
        <v>56</v>
      </c>
      <c r="J1429" t="s">
        <v>56</v>
      </c>
      <c r="K1429">
        <v>8</v>
      </c>
      <c r="L1429">
        <v>1</v>
      </c>
      <c r="M1429" s="17" t="s">
        <v>78</v>
      </c>
      <c r="N1429" t="s">
        <v>82</v>
      </c>
      <c r="O1429" s="17">
        <v>42436</v>
      </c>
      <c r="P1429" t="s">
        <v>121</v>
      </c>
      <c r="Q1429" t="e">
        <f t="shared" si="18"/>
        <v>#VALUE!</v>
      </c>
    </row>
    <row r="1430" spans="1:22" ht="15" customHeight="1">
      <c r="A1430">
        <v>244</v>
      </c>
      <c r="B1430" t="s">
        <v>76</v>
      </c>
      <c r="C1430" t="s">
        <v>47</v>
      </c>
      <c r="D1430">
        <v>1</v>
      </c>
      <c r="E1430" s="19" t="s">
        <v>78</v>
      </c>
      <c r="F1430" s="19" t="s">
        <v>52</v>
      </c>
      <c r="G1430">
        <v>0.25</v>
      </c>
      <c r="H1430">
        <v>0.25</v>
      </c>
      <c r="I1430">
        <v>0</v>
      </c>
      <c r="J1430">
        <v>0</v>
      </c>
      <c r="K1430">
        <v>5</v>
      </c>
      <c r="L1430">
        <v>1</v>
      </c>
      <c r="M1430" s="17" t="s">
        <v>82</v>
      </c>
      <c r="N1430" t="s">
        <v>78</v>
      </c>
      <c r="O1430" s="17">
        <v>42408</v>
      </c>
      <c r="Q1430">
        <f t="shared" si="18"/>
        <v>1.2271846303085129E-2</v>
      </c>
      <c r="R1430">
        <f>(Q1431-Q1430)/(O1431-O1430)</f>
        <v>1.3485005966190119E-2</v>
      </c>
      <c r="S1430">
        <f>(I1431-I1430)/(O1431-O1430)</f>
        <v>0</v>
      </c>
      <c r="T1430">
        <f>MAX(K1430:K1432)</f>
        <v>11</v>
      </c>
      <c r="U1430">
        <f>AVERAGE(K1430:K1432)</f>
        <v>8.6666666666666661</v>
      </c>
      <c r="V1430">
        <f>MAX(I1430:I1432)</f>
        <v>0</v>
      </c>
    </row>
    <row r="1431" spans="1:22" ht="15" customHeight="1">
      <c r="A1431">
        <v>244</v>
      </c>
      <c r="B1431" t="s">
        <v>76</v>
      </c>
      <c r="C1431" t="s">
        <v>47</v>
      </c>
      <c r="D1431">
        <v>1</v>
      </c>
      <c r="E1431" s="19" t="s">
        <v>78</v>
      </c>
      <c r="F1431" s="19" t="s">
        <v>52</v>
      </c>
      <c r="G1431">
        <v>1.6</v>
      </c>
      <c r="H1431">
        <v>0.4</v>
      </c>
      <c r="I1431">
        <v>0</v>
      </c>
      <c r="J1431">
        <v>0</v>
      </c>
      <c r="K1431">
        <v>11</v>
      </c>
      <c r="L1431">
        <v>1</v>
      </c>
      <c r="M1431" s="17" t="s">
        <v>78</v>
      </c>
      <c r="N1431" t="s">
        <v>78</v>
      </c>
      <c r="O1431" s="17">
        <v>42422</v>
      </c>
      <c r="Q1431">
        <f t="shared" si="18"/>
        <v>0.2010619298297468</v>
      </c>
    </row>
    <row r="1432" spans="1:22" ht="15" customHeight="1">
      <c r="A1432">
        <v>244</v>
      </c>
      <c r="B1432" t="s">
        <v>76</v>
      </c>
      <c r="C1432" t="s">
        <v>47</v>
      </c>
      <c r="D1432">
        <v>1</v>
      </c>
      <c r="E1432" s="19" t="s">
        <v>78</v>
      </c>
      <c r="F1432" s="19" t="s">
        <v>52</v>
      </c>
      <c r="G1432" t="s">
        <v>56</v>
      </c>
      <c r="H1432" t="s">
        <v>56</v>
      </c>
      <c r="I1432" t="s">
        <v>56</v>
      </c>
      <c r="J1432" t="s">
        <v>56</v>
      </c>
      <c r="K1432">
        <v>10</v>
      </c>
      <c r="L1432">
        <v>1</v>
      </c>
      <c r="M1432" s="17" t="s">
        <v>78</v>
      </c>
      <c r="N1432" t="s">
        <v>82</v>
      </c>
      <c r="O1432" s="17">
        <v>42436</v>
      </c>
      <c r="P1432" t="s">
        <v>121</v>
      </c>
      <c r="Q1432" t="e">
        <f t="shared" si="18"/>
        <v>#VALUE!</v>
      </c>
    </row>
    <row r="1433" spans="1:22" ht="15" customHeight="1">
      <c r="A1433">
        <v>245</v>
      </c>
      <c r="B1433" t="s">
        <v>76</v>
      </c>
      <c r="C1433" t="s">
        <v>34</v>
      </c>
      <c r="D1433">
        <v>1</v>
      </c>
      <c r="E1433" s="19" t="s">
        <v>52</v>
      </c>
      <c r="F1433" s="19" t="s">
        <v>53</v>
      </c>
      <c r="G1433">
        <v>1</v>
      </c>
      <c r="H1433">
        <v>1</v>
      </c>
      <c r="I1433">
        <v>1</v>
      </c>
      <c r="J1433">
        <v>2</v>
      </c>
      <c r="K1433">
        <v>40</v>
      </c>
      <c r="L1433">
        <v>1</v>
      </c>
      <c r="M1433" s="17" t="s">
        <v>82</v>
      </c>
      <c r="N1433" t="s">
        <v>78</v>
      </c>
      <c r="O1433" s="17">
        <v>42408</v>
      </c>
      <c r="Q1433">
        <f t="shared" si="18"/>
        <v>0.78539816339744828</v>
      </c>
      <c r="R1433">
        <v>0</v>
      </c>
      <c r="S1433">
        <v>0</v>
      </c>
      <c r="T1433">
        <f>MAX(K1433:K1434)</f>
        <v>58</v>
      </c>
      <c r="U1433">
        <f>AVERAGE(K1433:K1434)</f>
        <v>49</v>
      </c>
      <c r="V1433">
        <f>MAX(I1433:I1434)</f>
        <v>1</v>
      </c>
    </row>
    <row r="1434" spans="1:22" ht="15" hidden="1" customHeight="1">
      <c r="A1434">
        <v>245</v>
      </c>
      <c r="B1434" t="s">
        <v>76</v>
      </c>
      <c r="C1434" t="s">
        <v>34</v>
      </c>
      <c r="D1434">
        <v>1</v>
      </c>
      <c r="E1434" s="19" t="s">
        <v>52</v>
      </c>
      <c r="F1434" s="19" t="s">
        <v>53</v>
      </c>
      <c r="G1434" t="s">
        <v>56</v>
      </c>
      <c r="H1434" t="s">
        <v>56</v>
      </c>
      <c r="I1434" t="s">
        <v>56</v>
      </c>
      <c r="J1434" t="s">
        <v>56</v>
      </c>
      <c r="K1434">
        <v>58</v>
      </c>
      <c r="L1434">
        <v>2</v>
      </c>
      <c r="M1434" s="17" t="s">
        <v>78</v>
      </c>
      <c r="N1434" t="s">
        <v>82</v>
      </c>
      <c r="O1434" s="17">
        <v>42422</v>
      </c>
      <c r="P1434" t="s">
        <v>115</v>
      </c>
      <c r="Q1434" t="e">
        <f t="shared" ref="Q1434:Q1497" si="19">G1434*((H1434/2)^2)*PI()</f>
        <v>#VALUE!</v>
      </c>
    </row>
    <row r="1435" spans="1:22" ht="15" customHeight="1">
      <c r="A1435">
        <v>246</v>
      </c>
      <c r="B1435" t="s">
        <v>76</v>
      </c>
      <c r="C1435" t="s">
        <v>34</v>
      </c>
      <c r="D1435">
        <v>4</v>
      </c>
      <c r="E1435" s="19" t="s">
        <v>52</v>
      </c>
      <c r="F1435" s="19" t="s">
        <v>52</v>
      </c>
      <c r="G1435">
        <v>2</v>
      </c>
      <c r="H1435">
        <v>2</v>
      </c>
      <c r="I1435">
        <v>3</v>
      </c>
      <c r="J1435">
        <v>0</v>
      </c>
      <c r="K1435">
        <v>35</v>
      </c>
      <c r="L1435">
        <v>1</v>
      </c>
      <c r="M1435" s="17" t="s">
        <v>82</v>
      </c>
      <c r="N1435" t="s">
        <v>78</v>
      </c>
      <c r="O1435" s="17">
        <v>42408</v>
      </c>
      <c r="Q1435">
        <f t="shared" si="19"/>
        <v>6.2831853071795862</v>
      </c>
      <c r="R1435">
        <v>0</v>
      </c>
      <c r="S1435">
        <v>0</v>
      </c>
      <c r="T1435">
        <f>MAX(K1435:K1436)</f>
        <v>35</v>
      </c>
      <c r="U1435">
        <f>AVERAGE(K1435:K1436)</f>
        <v>30</v>
      </c>
      <c r="V1435">
        <f>MAX(I1435:I1436)</f>
        <v>3</v>
      </c>
    </row>
    <row r="1436" spans="1:22" ht="15" customHeight="1">
      <c r="A1436">
        <v>246</v>
      </c>
      <c r="B1436" t="s">
        <v>76</v>
      </c>
      <c r="C1436" t="s">
        <v>34</v>
      </c>
      <c r="D1436">
        <v>4</v>
      </c>
      <c r="E1436" s="19" t="s">
        <v>52</v>
      </c>
      <c r="F1436" s="19" t="s">
        <v>52</v>
      </c>
      <c r="G1436" t="s">
        <v>56</v>
      </c>
      <c r="H1436" t="s">
        <v>56</v>
      </c>
      <c r="I1436" t="s">
        <v>56</v>
      </c>
      <c r="J1436" t="s">
        <v>56</v>
      </c>
      <c r="K1436">
        <v>25</v>
      </c>
      <c r="L1436">
        <v>1</v>
      </c>
      <c r="M1436" s="17" t="s">
        <v>78</v>
      </c>
      <c r="N1436" t="s">
        <v>82</v>
      </c>
      <c r="O1436" s="17">
        <v>42422</v>
      </c>
      <c r="P1436" t="s">
        <v>115</v>
      </c>
      <c r="Q1436" t="e">
        <f t="shared" si="19"/>
        <v>#VALUE!</v>
      </c>
    </row>
    <row r="1437" spans="1:22" ht="15" hidden="1" customHeight="1">
      <c r="A1437">
        <v>247</v>
      </c>
      <c r="B1437" t="s">
        <v>76</v>
      </c>
      <c r="C1437" t="s">
        <v>34</v>
      </c>
      <c r="D1437">
        <v>4</v>
      </c>
      <c r="E1437" s="19" t="s">
        <v>52</v>
      </c>
      <c r="F1437" s="19" t="s">
        <v>52</v>
      </c>
      <c r="G1437">
        <v>1.5</v>
      </c>
      <c r="H1437">
        <v>1</v>
      </c>
      <c r="I1437">
        <v>3</v>
      </c>
      <c r="J1437">
        <v>0</v>
      </c>
      <c r="K1437">
        <v>35</v>
      </c>
      <c r="L1437">
        <v>2</v>
      </c>
      <c r="M1437" s="17" t="s">
        <v>82</v>
      </c>
      <c r="N1437" t="s">
        <v>78</v>
      </c>
      <c r="O1437" s="17">
        <v>42408</v>
      </c>
      <c r="Q1437">
        <f t="shared" si="19"/>
        <v>1.1780972450961724</v>
      </c>
      <c r="R1437">
        <v>0</v>
      </c>
      <c r="S1437">
        <v>0</v>
      </c>
      <c r="T1437">
        <f>MAX(K1437:K1438)</f>
        <v>35</v>
      </c>
      <c r="U1437">
        <f>AVERAGE(K1437:K1438)</f>
        <v>30</v>
      </c>
      <c r="V1437">
        <f>MAX(I1437:I1438)</f>
        <v>3</v>
      </c>
    </row>
    <row r="1438" spans="1:22" ht="15" customHeight="1">
      <c r="A1438">
        <v>247</v>
      </c>
      <c r="B1438" t="s">
        <v>76</v>
      </c>
      <c r="C1438" t="s">
        <v>34</v>
      </c>
      <c r="D1438">
        <v>4</v>
      </c>
      <c r="E1438" s="19" t="s">
        <v>52</v>
      </c>
      <c r="F1438" s="19" t="s">
        <v>52</v>
      </c>
      <c r="G1438" t="s">
        <v>56</v>
      </c>
      <c r="H1438" t="s">
        <v>56</v>
      </c>
      <c r="I1438" t="s">
        <v>56</v>
      </c>
      <c r="J1438" t="s">
        <v>56</v>
      </c>
      <c r="K1438">
        <v>25</v>
      </c>
      <c r="L1438">
        <v>1</v>
      </c>
      <c r="M1438" s="17" t="s">
        <v>78</v>
      </c>
      <c r="N1438" t="s">
        <v>82</v>
      </c>
      <c r="O1438" s="17">
        <v>42422</v>
      </c>
      <c r="P1438" t="s">
        <v>115</v>
      </c>
      <c r="Q1438" t="e">
        <f t="shared" si="19"/>
        <v>#VALUE!</v>
      </c>
    </row>
    <row r="1439" spans="1:22" ht="15" customHeight="1">
      <c r="A1439">
        <v>248</v>
      </c>
      <c r="B1439" t="s">
        <v>76</v>
      </c>
      <c r="C1439" t="s">
        <v>46</v>
      </c>
      <c r="D1439">
        <v>4</v>
      </c>
      <c r="E1439" s="19" t="s">
        <v>52</v>
      </c>
      <c r="F1439" s="19" t="s">
        <v>52</v>
      </c>
      <c r="G1439">
        <v>1</v>
      </c>
      <c r="H1439">
        <v>0.5</v>
      </c>
      <c r="I1439">
        <v>2</v>
      </c>
      <c r="J1439">
        <v>0</v>
      </c>
      <c r="K1439">
        <v>48</v>
      </c>
      <c r="L1439">
        <v>1</v>
      </c>
      <c r="M1439" s="17" t="s">
        <v>82</v>
      </c>
      <c r="N1439" t="s">
        <v>78</v>
      </c>
      <c r="O1439" s="17">
        <v>42408</v>
      </c>
      <c r="Q1439">
        <f t="shared" si="19"/>
        <v>0.19634954084936207</v>
      </c>
      <c r="R1439">
        <v>0</v>
      </c>
      <c r="S1439">
        <v>0</v>
      </c>
      <c r="T1439">
        <f>MAX(K1439:K1440)</f>
        <v>48</v>
      </c>
      <c r="U1439">
        <f>AVERAGE(K1439:K1440)</f>
        <v>45.5</v>
      </c>
      <c r="V1439">
        <f>MAX(I1439:I1440)</f>
        <v>2</v>
      </c>
    </row>
    <row r="1440" spans="1:22" ht="15" customHeight="1">
      <c r="A1440">
        <v>248</v>
      </c>
      <c r="B1440" t="s">
        <v>76</v>
      </c>
      <c r="C1440" t="s">
        <v>46</v>
      </c>
      <c r="D1440">
        <v>4</v>
      </c>
      <c r="E1440" s="19" t="s">
        <v>52</v>
      </c>
      <c r="F1440" s="19" t="s">
        <v>52</v>
      </c>
      <c r="G1440" t="s">
        <v>56</v>
      </c>
      <c r="H1440" t="s">
        <v>56</v>
      </c>
      <c r="I1440" t="s">
        <v>56</v>
      </c>
      <c r="J1440" t="s">
        <v>56</v>
      </c>
      <c r="K1440">
        <v>43</v>
      </c>
      <c r="L1440">
        <v>1</v>
      </c>
      <c r="M1440" s="17" t="s">
        <v>78</v>
      </c>
      <c r="N1440" t="s">
        <v>82</v>
      </c>
      <c r="O1440" s="17">
        <v>42422</v>
      </c>
      <c r="P1440" t="s">
        <v>115</v>
      </c>
      <c r="Q1440" t="e">
        <f t="shared" si="19"/>
        <v>#VALUE!</v>
      </c>
    </row>
    <row r="1441" spans="1:22" ht="15" customHeight="1">
      <c r="A1441">
        <v>249</v>
      </c>
      <c r="B1441" t="s">
        <v>76</v>
      </c>
      <c r="C1441" t="s">
        <v>47</v>
      </c>
      <c r="D1441">
        <v>5</v>
      </c>
      <c r="E1441" s="19" t="s">
        <v>52</v>
      </c>
      <c r="F1441" s="19" t="s">
        <v>52</v>
      </c>
      <c r="G1441">
        <v>1.1000000000000001</v>
      </c>
      <c r="H1441">
        <v>1.1000000000000001</v>
      </c>
      <c r="I1441">
        <v>2</v>
      </c>
      <c r="J1441">
        <v>0</v>
      </c>
      <c r="K1441">
        <v>35</v>
      </c>
      <c r="L1441">
        <v>1</v>
      </c>
      <c r="M1441" s="17" t="s">
        <v>82</v>
      </c>
      <c r="N1441" t="s">
        <v>78</v>
      </c>
      <c r="O1441" s="17">
        <v>42422</v>
      </c>
      <c r="Q1441">
        <f t="shared" si="19"/>
        <v>1.0453649554820039</v>
      </c>
      <c r="R1441">
        <v>0</v>
      </c>
      <c r="S1441">
        <v>0</v>
      </c>
      <c r="T1441">
        <f>MAX(K1441:K1442)</f>
        <v>64</v>
      </c>
      <c r="U1441">
        <f>AVERAGE(K1441:K1442)</f>
        <v>49.5</v>
      </c>
      <c r="V1441">
        <f>MAX(I1441:I1442)</f>
        <v>2</v>
      </c>
    </row>
    <row r="1442" spans="1:22" ht="15" customHeight="1">
      <c r="A1442">
        <v>249</v>
      </c>
      <c r="B1442" t="s">
        <v>76</v>
      </c>
      <c r="C1442" t="s">
        <v>47</v>
      </c>
      <c r="D1442">
        <v>5</v>
      </c>
      <c r="E1442" s="19" t="s">
        <v>52</v>
      </c>
      <c r="F1442" s="19" t="s">
        <v>52</v>
      </c>
      <c r="G1442" t="s">
        <v>56</v>
      </c>
      <c r="H1442" t="s">
        <v>56</v>
      </c>
      <c r="I1442" t="s">
        <v>56</v>
      </c>
      <c r="J1442">
        <v>0</v>
      </c>
      <c r="K1442">
        <v>64</v>
      </c>
      <c r="L1442">
        <v>1</v>
      </c>
      <c r="M1442" s="17" t="s">
        <v>78</v>
      </c>
      <c r="N1442" t="s">
        <v>82</v>
      </c>
      <c r="O1442" s="17">
        <v>42436</v>
      </c>
      <c r="P1442" t="s">
        <v>121</v>
      </c>
      <c r="Q1442" t="e">
        <f t="shared" si="19"/>
        <v>#VALUE!</v>
      </c>
    </row>
    <row r="1443" spans="1:22">
      <c r="A1443">
        <v>250</v>
      </c>
      <c r="B1443" t="s">
        <v>75</v>
      </c>
      <c r="C1443" t="s">
        <v>34</v>
      </c>
      <c r="D1443">
        <v>6</v>
      </c>
      <c r="E1443" s="19" t="s">
        <v>56</v>
      </c>
      <c r="F1443" s="19" t="s">
        <v>52</v>
      </c>
      <c r="G1443">
        <v>0.5</v>
      </c>
      <c r="H1443">
        <v>0.5</v>
      </c>
      <c r="I1443">
        <v>0</v>
      </c>
      <c r="J1443">
        <v>0</v>
      </c>
      <c r="K1443">
        <v>8</v>
      </c>
      <c r="L1443">
        <v>1</v>
      </c>
      <c r="M1443" s="17" t="s">
        <v>82</v>
      </c>
      <c r="N1443" t="s">
        <v>78</v>
      </c>
      <c r="O1443" s="17">
        <v>42394</v>
      </c>
      <c r="Q1443">
        <f t="shared" si="19"/>
        <v>9.8174770424681035E-2</v>
      </c>
      <c r="R1443">
        <f>(Q1444-Q1443)/(O1444-O1443)</f>
        <v>0</v>
      </c>
      <c r="S1443">
        <f>(I1444-I1443)/(O1444-O1443)</f>
        <v>0</v>
      </c>
      <c r="T1443">
        <f>MAX(K1443:K1445)</f>
        <v>25</v>
      </c>
      <c r="U1443">
        <f>AVERAGE(K1443:K1445)</f>
        <v>18.333333333333332</v>
      </c>
      <c r="V1443">
        <f>MAX(I1443:I1445)</f>
        <v>0</v>
      </c>
    </row>
    <row r="1444" spans="1:22" hidden="1">
      <c r="A1444">
        <v>250</v>
      </c>
      <c r="B1444" t="s">
        <v>75</v>
      </c>
      <c r="C1444" t="s">
        <v>34</v>
      </c>
      <c r="D1444">
        <v>6</v>
      </c>
      <c r="E1444" s="19" t="s">
        <v>56</v>
      </c>
      <c r="F1444" s="19" t="s">
        <v>52</v>
      </c>
      <c r="G1444">
        <v>0.5</v>
      </c>
      <c r="H1444">
        <v>0.5</v>
      </c>
      <c r="I1444">
        <v>0</v>
      </c>
      <c r="J1444">
        <v>0</v>
      </c>
      <c r="K1444">
        <v>25</v>
      </c>
      <c r="L1444">
        <v>2</v>
      </c>
      <c r="M1444" s="17" t="s">
        <v>78</v>
      </c>
      <c r="N1444" t="s">
        <v>78</v>
      </c>
      <c r="O1444" s="17">
        <v>42408</v>
      </c>
      <c r="Q1444">
        <f t="shared" si="19"/>
        <v>9.8174770424681035E-2</v>
      </c>
    </row>
    <row r="1445" spans="1:22">
      <c r="A1445">
        <v>250</v>
      </c>
      <c r="B1445" t="s">
        <v>75</v>
      </c>
      <c r="C1445" t="s">
        <v>34</v>
      </c>
      <c r="D1445">
        <v>6</v>
      </c>
      <c r="E1445" s="19" t="s">
        <v>56</v>
      </c>
      <c r="F1445" s="19" t="s">
        <v>52</v>
      </c>
      <c r="G1445" t="s">
        <v>56</v>
      </c>
      <c r="H1445" t="s">
        <v>56</v>
      </c>
      <c r="I1445" t="s">
        <v>56</v>
      </c>
      <c r="J1445" t="s">
        <v>56</v>
      </c>
      <c r="K1445">
        <v>22</v>
      </c>
      <c r="L1445">
        <v>1</v>
      </c>
      <c r="M1445" s="17" t="s">
        <v>78</v>
      </c>
      <c r="N1445" t="s">
        <v>82</v>
      </c>
      <c r="O1445" s="17">
        <v>42422</v>
      </c>
      <c r="P1445" t="s">
        <v>115</v>
      </c>
      <c r="Q1445" t="e">
        <f t="shared" si="19"/>
        <v>#VALUE!</v>
      </c>
    </row>
    <row r="1446" spans="1:22">
      <c r="A1446">
        <v>251</v>
      </c>
      <c r="B1446" t="s">
        <v>75</v>
      </c>
      <c r="C1446" t="s">
        <v>34</v>
      </c>
      <c r="D1446">
        <v>6</v>
      </c>
      <c r="E1446" s="19" t="s">
        <v>56</v>
      </c>
      <c r="F1446" s="19" t="s">
        <v>52</v>
      </c>
      <c r="G1446">
        <v>0</v>
      </c>
      <c r="H1446">
        <v>1</v>
      </c>
      <c r="I1446">
        <v>0</v>
      </c>
      <c r="J1446">
        <v>0</v>
      </c>
      <c r="K1446">
        <v>8</v>
      </c>
      <c r="L1446">
        <v>1</v>
      </c>
      <c r="M1446" s="17" t="s">
        <v>82</v>
      </c>
      <c r="N1446" t="s">
        <v>78</v>
      </c>
      <c r="O1446" s="17">
        <v>42394</v>
      </c>
      <c r="Q1446">
        <f t="shared" si="19"/>
        <v>0</v>
      </c>
      <c r="R1446">
        <f>(Q1450-Q1446)/(O1450-O1446)</f>
        <v>2.3842444245993966E-2</v>
      </c>
      <c r="S1446">
        <f>(I1450-I1446)/(O1450-O1446)</f>
        <v>3.5714285714285712E-2</v>
      </c>
      <c r="T1446">
        <f>MAX(K1446:K1451)</f>
        <v>84</v>
      </c>
      <c r="U1446">
        <f>AVERAGE(K1446:K1451)</f>
        <v>44.833333333333336</v>
      </c>
      <c r="V1446">
        <f>MAX(I1446:I1451)</f>
        <v>2</v>
      </c>
    </row>
    <row r="1447" spans="1:22" hidden="1">
      <c r="A1447">
        <v>251</v>
      </c>
      <c r="B1447" t="s">
        <v>75</v>
      </c>
      <c r="C1447" t="s">
        <v>34</v>
      </c>
      <c r="D1447">
        <v>6</v>
      </c>
      <c r="E1447" s="19" t="s">
        <v>56</v>
      </c>
      <c r="F1447" s="19" t="s">
        <v>52</v>
      </c>
      <c r="G1447">
        <v>0.5</v>
      </c>
      <c r="H1447">
        <v>1</v>
      </c>
      <c r="I1447">
        <v>1</v>
      </c>
      <c r="J1447">
        <v>0</v>
      </c>
      <c r="K1447">
        <v>25</v>
      </c>
      <c r="L1447">
        <v>2</v>
      </c>
      <c r="M1447" s="17" t="s">
        <v>78</v>
      </c>
      <c r="N1447" t="s">
        <v>78</v>
      </c>
      <c r="O1447" s="17">
        <v>42408</v>
      </c>
      <c r="Q1447">
        <f t="shared" si="19"/>
        <v>0.39269908169872414</v>
      </c>
    </row>
    <row r="1448" spans="1:22">
      <c r="A1448">
        <v>251</v>
      </c>
      <c r="B1448" t="s">
        <v>75</v>
      </c>
      <c r="C1448" t="s">
        <v>34</v>
      </c>
      <c r="D1448">
        <v>6</v>
      </c>
      <c r="E1448" s="19" t="s">
        <v>56</v>
      </c>
      <c r="F1448" s="19" t="s">
        <v>52</v>
      </c>
      <c r="G1448">
        <v>0.5</v>
      </c>
      <c r="H1448">
        <v>1</v>
      </c>
      <c r="I1448">
        <v>1</v>
      </c>
      <c r="J1448">
        <v>0</v>
      </c>
      <c r="K1448">
        <v>22</v>
      </c>
      <c r="L1448">
        <v>1</v>
      </c>
      <c r="M1448" s="17" t="s">
        <v>78</v>
      </c>
      <c r="N1448" t="s">
        <v>78</v>
      </c>
      <c r="O1448" s="17">
        <v>42422</v>
      </c>
      <c r="Q1448">
        <f t="shared" si="19"/>
        <v>0.39269908169872414</v>
      </c>
    </row>
    <row r="1449" spans="1:22">
      <c r="A1449">
        <v>251</v>
      </c>
      <c r="B1449" t="s">
        <v>75</v>
      </c>
      <c r="C1449" t="s">
        <v>34</v>
      </c>
      <c r="D1449">
        <v>6</v>
      </c>
      <c r="E1449" t="s">
        <v>56</v>
      </c>
      <c r="F1449" t="s">
        <v>52</v>
      </c>
      <c r="G1449">
        <v>0.5</v>
      </c>
      <c r="H1449">
        <v>0.25</v>
      </c>
      <c r="I1449">
        <v>2</v>
      </c>
      <c r="J1449">
        <v>0</v>
      </c>
      <c r="K1449">
        <v>60</v>
      </c>
      <c r="L1449">
        <v>1</v>
      </c>
      <c r="M1449" s="17" t="s">
        <v>78</v>
      </c>
      <c r="N1449" t="s">
        <v>78</v>
      </c>
      <c r="O1449" s="17">
        <v>42436</v>
      </c>
      <c r="Q1449">
        <f t="shared" si="19"/>
        <v>2.4543692606170259E-2</v>
      </c>
    </row>
    <row r="1450" spans="1:22">
      <c r="A1450">
        <v>251</v>
      </c>
      <c r="B1450" t="s">
        <v>75</v>
      </c>
      <c r="C1450" t="s">
        <v>34</v>
      </c>
      <c r="D1450">
        <v>6</v>
      </c>
      <c r="E1450" s="19" t="s">
        <v>56</v>
      </c>
      <c r="F1450" s="19" t="s">
        <v>52</v>
      </c>
      <c r="G1450">
        <v>1.7</v>
      </c>
      <c r="H1450">
        <v>1</v>
      </c>
      <c r="I1450">
        <v>2</v>
      </c>
      <c r="J1450">
        <v>0</v>
      </c>
      <c r="K1450">
        <v>70</v>
      </c>
      <c r="L1450">
        <v>1</v>
      </c>
      <c r="M1450" s="17" t="s">
        <v>78</v>
      </c>
      <c r="N1450" t="s">
        <v>78</v>
      </c>
      <c r="O1450" s="17">
        <v>42450</v>
      </c>
      <c r="Q1450">
        <f t="shared" si="19"/>
        <v>1.3351768777756621</v>
      </c>
    </row>
    <row r="1451" spans="1:22">
      <c r="A1451">
        <v>251</v>
      </c>
      <c r="B1451" t="s">
        <v>75</v>
      </c>
      <c r="C1451" t="s">
        <v>34</v>
      </c>
      <c r="D1451">
        <v>6</v>
      </c>
      <c r="E1451" s="19" t="s">
        <v>56</v>
      </c>
      <c r="F1451" s="19" t="s">
        <v>52</v>
      </c>
      <c r="G1451" t="s">
        <v>56</v>
      </c>
      <c r="H1451" t="s">
        <v>56</v>
      </c>
      <c r="I1451" t="s">
        <v>56</v>
      </c>
      <c r="J1451" t="s">
        <v>56</v>
      </c>
      <c r="K1451">
        <v>84</v>
      </c>
      <c r="L1451">
        <v>1</v>
      </c>
      <c r="M1451" s="17" t="s">
        <v>78</v>
      </c>
      <c r="N1451" t="s">
        <v>82</v>
      </c>
      <c r="O1451" s="17">
        <v>42464</v>
      </c>
      <c r="P1451" t="s">
        <v>115</v>
      </c>
      <c r="Q1451" t="e">
        <f t="shared" si="19"/>
        <v>#VALUE!</v>
      </c>
    </row>
    <row r="1452" spans="1:22">
      <c r="A1452">
        <v>252</v>
      </c>
      <c r="B1452" t="s">
        <v>75</v>
      </c>
      <c r="C1452" t="s">
        <v>34</v>
      </c>
      <c r="D1452">
        <v>6</v>
      </c>
      <c r="E1452" s="19" t="s">
        <v>56</v>
      </c>
      <c r="F1452" s="19" t="s">
        <v>52</v>
      </c>
      <c r="G1452">
        <v>1</v>
      </c>
      <c r="H1452">
        <v>0.5</v>
      </c>
      <c r="I1452">
        <v>1</v>
      </c>
      <c r="J1452">
        <v>3</v>
      </c>
      <c r="K1452">
        <v>8</v>
      </c>
      <c r="L1452">
        <v>1</v>
      </c>
      <c r="M1452" s="17" t="s">
        <v>82</v>
      </c>
      <c r="N1452" t="s">
        <v>78</v>
      </c>
      <c r="O1452" s="17">
        <v>42394</v>
      </c>
      <c r="Q1452">
        <f t="shared" si="19"/>
        <v>0.19634954084936207</v>
      </c>
      <c r="R1452">
        <f>(Q1453-Q1452)/(O1453-O1452)</f>
        <v>4.2074901610577586E-2</v>
      </c>
      <c r="S1452">
        <f>(I1453-I1452)/(O1453-O1452)</f>
        <v>7.1428571428571425E-2</v>
      </c>
      <c r="T1452">
        <f>MAX(K1452:K1454)</f>
        <v>25</v>
      </c>
      <c r="U1452">
        <f>AVERAGE(K1452:K1454)</f>
        <v>18.333333333333332</v>
      </c>
      <c r="V1452">
        <f>MAX(I1452:I1454)</f>
        <v>2</v>
      </c>
    </row>
    <row r="1453" spans="1:22" hidden="1">
      <c r="A1453">
        <v>252</v>
      </c>
      <c r="B1453" t="s">
        <v>75</v>
      </c>
      <c r="C1453" t="s">
        <v>34</v>
      </c>
      <c r="D1453">
        <v>6</v>
      </c>
      <c r="E1453" s="19" t="s">
        <v>56</v>
      </c>
      <c r="F1453" s="19" t="s">
        <v>52</v>
      </c>
      <c r="G1453">
        <v>1</v>
      </c>
      <c r="H1453">
        <v>1</v>
      </c>
      <c r="I1453">
        <v>2</v>
      </c>
      <c r="J1453">
        <v>0</v>
      </c>
      <c r="K1453">
        <v>25</v>
      </c>
      <c r="L1453">
        <v>2</v>
      </c>
      <c r="M1453" s="17" t="s">
        <v>78</v>
      </c>
      <c r="N1453" t="s">
        <v>78</v>
      </c>
      <c r="O1453" s="17">
        <v>42408</v>
      </c>
      <c r="Q1453">
        <f t="shared" si="19"/>
        <v>0.78539816339744828</v>
      </c>
    </row>
    <row r="1454" spans="1:22">
      <c r="A1454">
        <v>252</v>
      </c>
      <c r="B1454" t="s">
        <v>75</v>
      </c>
      <c r="C1454" t="s">
        <v>34</v>
      </c>
      <c r="D1454">
        <v>6</v>
      </c>
      <c r="E1454" s="19" t="s">
        <v>56</v>
      </c>
      <c r="F1454" s="19" t="s">
        <v>52</v>
      </c>
      <c r="G1454" t="s">
        <v>56</v>
      </c>
      <c r="H1454" t="s">
        <v>56</v>
      </c>
      <c r="I1454" t="s">
        <v>56</v>
      </c>
      <c r="J1454" t="s">
        <v>56</v>
      </c>
      <c r="K1454">
        <v>22</v>
      </c>
      <c r="L1454">
        <v>1</v>
      </c>
      <c r="M1454" s="17" t="s">
        <v>78</v>
      </c>
      <c r="N1454" t="s">
        <v>82</v>
      </c>
      <c r="O1454" s="17">
        <v>42422</v>
      </c>
      <c r="P1454" t="s">
        <v>115</v>
      </c>
      <c r="Q1454" t="e">
        <f t="shared" si="19"/>
        <v>#VALUE!</v>
      </c>
    </row>
    <row r="1455" spans="1:22" ht="15" customHeight="1">
      <c r="A1455">
        <v>253</v>
      </c>
      <c r="B1455" t="s">
        <v>75</v>
      </c>
      <c r="C1455" t="s">
        <v>47</v>
      </c>
      <c r="D1455">
        <v>6</v>
      </c>
      <c r="E1455" s="19" t="s">
        <v>56</v>
      </c>
      <c r="F1455" s="19" t="s">
        <v>52</v>
      </c>
      <c r="G1455">
        <v>0.5</v>
      </c>
      <c r="H1455">
        <v>1</v>
      </c>
      <c r="I1455">
        <v>0</v>
      </c>
      <c r="J1455">
        <v>0</v>
      </c>
      <c r="K1455">
        <v>30</v>
      </c>
      <c r="L1455">
        <v>1</v>
      </c>
      <c r="M1455" s="17" t="s">
        <v>82</v>
      </c>
      <c r="N1455" t="s">
        <v>78</v>
      </c>
      <c r="O1455" s="17">
        <v>42394</v>
      </c>
      <c r="Q1455">
        <f t="shared" si="19"/>
        <v>0.39269908169872414</v>
      </c>
      <c r="R1455">
        <f>(Q1458-Q1455)/(O1458-O1455)</f>
        <v>-9.3499781356839087E-3</v>
      </c>
      <c r="S1455">
        <f>(I1458-I1455)/(O1458-O1455)</f>
        <v>2.3809523809523808E-2</v>
      </c>
      <c r="T1455">
        <f>MAX(K1455:K1458)</f>
        <v>85</v>
      </c>
      <c r="U1455">
        <f>AVERAGE(K1455:K1458)</f>
        <v>50.75</v>
      </c>
      <c r="V1455">
        <f>MAX(I1455:I1458)</f>
        <v>2</v>
      </c>
    </row>
    <row r="1456" spans="1:22" ht="15" hidden="1" customHeight="1">
      <c r="A1456">
        <v>253</v>
      </c>
      <c r="B1456" t="s">
        <v>75</v>
      </c>
      <c r="C1456" t="s">
        <v>47</v>
      </c>
      <c r="D1456">
        <v>6</v>
      </c>
      <c r="E1456" s="19" t="s">
        <v>56</v>
      </c>
      <c r="F1456" s="19" t="s">
        <v>52</v>
      </c>
      <c r="G1456">
        <v>1.5</v>
      </c>
      <c r="H1456">
        <v>1</v>
      </c>
      <c r="I1456">
        <v>2</v>
      </c>
      <c r="J1456">
        <v>0</v>
      </c>
      <c r="K1456">
        <v>55</v>
      </c>
      <c r="L1456">
        <v>2</v>
      </c>
      <c r="M1456" s="17" t="s">
        <v>78</v>
      </c>
      <c r="N1456" t="s">
        <v>78</v>
      </c>
      <c r="O1456" s="17">
        <v>42408</v>
      </c>
      <c r="Q1456">
        <f t="shared" si="19"/>
        <v>1.1780972450961724</v>
      </c>
    </row>
    <row r="1457" spans="1:22" ht="15" customHeight="1">
      <c r="A1457">
        <v>253</v>
      </c>
      <c r="B1457" t="s">
        <v>75</v>
      </c>
      <c r="C1457" t="s">
        <v>47</v>
      </c>
      <c r="D1457">
        <v>6</v>
      </c>
      <c r="E1457" s="19" t="s">
        <v>56</v>
      </c>
      <c r="F1457" s="19" t="s">
        <v>52</v>
      </c>
      <c r="G1457">
        <v>1.5</v>
      </c>
      <c r="H1457">
        <v>1</v>
      </c>
      <c r="I1457">
        <v>2</v>
      </c>
      <c r="J1457">
        <v>0</v>
      </c>
      <c r="K1457">
        <v>33</v>
      </c>
      <c r="L1457">
        <v>1</v>
      </c>
      <c r="M1457" s="17" t="s">
        <v>78</v>
      </c>
      <c r="N1457" t="s">
        <v>78</v>
      </c>
      <c r="O1457" s="17">
        <v>42422</v>
      </c>
      <c r="Q1457">
        <f t="shared" si="19"/>
        <v>1.1780972450961724</v>
      </c>
    </row>
    <row r="1458" spans="1:22" ht="15" customHeight="1">
      <c r="A1458">
        <v>253</v>
      </c>
      <c r="B1458" t="s">
        <v>75</v>
      </c>
      <c r="C1458" t="s">
        <v>47</v>
      </c>
      <c r="D1458">
        <v>6</v>
      </c>
      <c r="E1458" s="19" t="s">
        <v>56</v>
      </c>
      <c r="F1458" s="19" t="s">
        <v>52</v>
      </c>
      <c r="G1458">
        <v>0</v>
      </c>
      <c r="H1458">
        <v>0.5</v>
      </c>
      <c r="I1458">
        <v>1</v>
      </c>
      <c r="J1458">
        <v>0</v>
      </c>
      <c r="K1458">
        <v>85</v>
      </c>
      <c r="L1458">
        <v>1</v>
      </c>
      <c r="M1458" s="17" t="s">
        <v>78</v>
      </c>
      <c r="N1458" t="s">
        <v>78</v>
      </c>
      <c r="O1458" s="17">
        <v>42436</v>
      </c>
      <c r="Q1458">
        <f t="shared" si="19"/>
        <v>0</v>
      </c>
    </row>
    <row r="1459" spans="1:22" ht="15" customHeight="1">
      <c r="A1459">
        <v>253</v>
      </c>
      <c r="B1459" t="s">
        <v>75</v>
      </c>
      <c r="C1459" t="s">
        <v>47</v>
      </c>
      <c r="D1459">
        <v>6</v>
      </c>
      <c r="E1459" s="19" t="s">
        <v>56</v>
      </c>
      <c r="F1459" s="19" t="s">
        <v>52</v>
      </c>
      <c r="G1459" t="s">
        <v>56</v>
      </c>
      <c r="H1459" t="s">
        <v>56</v>
      </c>
      <c r="I1459" t="s">
        <v>56</v>
      </c>
      <c r="J1459" t="s">
        <v>56</v>
      </c>
      <c r="K1459">
        <v>85</v>
      </c>
      <c r="L1459">
        <v>1</v>
      </c>
      <c r="M1459" s="17" t="s">
        <v>78</v>
      </c>
      <c r="N1459" t="s">
        <v>82</v>
      </c>
      <c r="O1459" s="17">
        <v>42450</v>
      </c>
      <c r="P1459" t="s">
        <v>121</v>
      </c>
      <c r="Q1459" t="e">
        <f t="shared" si="19"/>
        <v>#VALUE!</v>
      </c>
    </row>
    <row r="1460" spans="1:22" ht="15" customHeight="1">
      <c r="A1460">
        <v>254</v>
      </c>
      <c r="B1460" t="s">
        <v>75</v>
      </c>
      <c r="C1460" t="s">
        <v>47</v>
      </c>
      <c r="D1460">
        <v>6</v>
      </c>
      <c r="E1460" s="19" t="s">
        <v>56</v>
      </c>
      <c r="F1460" s="19" t="s">
        <v>52</v>
      </c>
      <c r="G1460">
        <v>0.5</v>
      </c>
      <c r="H1460">
        <v>1</v>
      </c>
      <c r="I1460">
        <v>0</v>
      </c>
      <c r="J1460">
        <v>0</v>
      </c>
      <c r="K1460">
        <v>30</v>
      </c>
      <c r="L1460">
        <v>1</v>
      </c>
      <c r="M1460" s="17" t="s">
        <v>82</v>
      </c>
      <c r="N1460" t="s">
        <v>78</v>
      </c>
      <c r="O1460" s="17">
        <v>42394</v>
      </c>
      <c r="Q1460">
        <f t="shared" si="19"/>
        <v>0.39269908169872414</v>
      </c>
      <c r="R1460">
        <f>(Q1462-Q1460)/(O1462-O1460)</f>
        <v>2.8049934407051724E-2</v>
      </c>
      <c r="S1460">
        <f>(I1462-I1460)/(O1462-O1460)</f>
        <v>7.1428571428571425E-2</v>
      </c>
      <c r="T1460">
        <f>MAX(K1460:K1463)</f>
        <v>85</v>
      </c>
      <c r="U1460">
        <f>AVERAGE(K1460:K1463)</f>
        <v>50.75</v>
      </c>
      <c r="V1460">
        <f>MAX(I1460:I1463)</f>
        <v>2</v>
      </c>
    </row>
    <row r="1461" spans="1:22" ht="15" hidden="1" customHeight="1">
      <c r="A1461">
        <v>254</v>
      </c>
      <c r="B1461" t="s">
        <v>75</v>
      </c>
      <c r="C1461" t="s">
        <v>47</v>
      </c>
      <c r="D1461">
        <v>6</v>
      </c>
      <c r="E1461" s="19" t="s">
        <v>56</v>
      </c>
      <c r="F1461" s="19" t="s">
        <v>52</v>
      </c>
      <c r="G1461">
        <v>1</v>
      </c>
      <c r="H1461">
        <v>1</v>
      </c>
      <c r="I1461">
        <v>2</v>
      </c>
      <c r="J1461">
        <v>0</v>
      </c>
      <c r="K1461">
        <v>55</v>
      </c>
      <c r="L1461">
        <v>2</v>
      </c>
      <c r="M1461" s="17" t="s">
        <v>78</v>
      </c>
      <c r="N1461" t="s">
        <v>78</v>
      </c>
      <c r="O1461" s="17">
        <v>42408</v>
      </c>
      <c r="Q1461">
        <f t="shared" si="19"/>
        <v>0.78539816339744828</v>
      </c>
    </row>
    <row r="1462" spans="1:22" ht="15" customHeight="1">
      <c r="A1462">
        <v>254</v>
      </c>
      <c r="B1462" t="s">
        <v>75</v>
      </c>
      <c r="C1462" t="s">
        <v>47</v>
      </c>
      <c r="D1462">
        <v>6</v>
      </c>
      <c r="E1462" s="19" t="s">
        <v>56</v>
      </c>
      <c r="F1462" s="19" t="s">
        <v>52</v>
      </c>
      <c r="G1462">
        <v>1.5</v>
      </c>
      <c r="H1462">
        <v>1</v>
      </c>
      <c r="I1462">
        <v>2</v>
      </c>
      <c r="J1462">
        <v>0</v>
      </c>
      <c r="K1462">
        <v>33</v>
      </c>
      <c r="L1462">
        <v>1</v>
      </c>
      <c r="M1462" s="17" t="s">
        <v>78</v>
      </c>
      <c r="N1462" t="s">
        <v>78</v>
      </c>
      <c r="O1462" s="17">
        <v>42422</v>
      </c>
      <c r="Q1462">
        <f t="shared" si="19"/>
        <v>1.1780972450961724</v>
      </c>
    </row>
    <row r="1463" spans="1:22" ht="15" customHeight="1">
      <c r="A1463">
        <v>254</v>
      </c>
      <c r="B1463" t="s">
        <v>75</v>
      </c>
      <c r="C1463" t="s">
        <v>47</v>
      </c>
      <c r="D1463">
        <v>6</v>
      </c>
      <c r="E1463" s="19" t="s">
        <v>56</v>
      </c>
      <c r="F1463" s="19" t="s">
        <v>52</v>
      </c>
      <c r="G1463" t="s">
        <v>56</v>
      </c>
      <c r="H1463" t="s">
        <v>56</v>
      </c>
      <c r="I1463" t="s">
        <v>56</v>
      </c>
      <c r="J1463" t="s">
        <v>56</v>
      </c>
      <c r="K1463">
        <v>85</v>
      </c>
      <c r="L1463">
        <v>1</v>
      </c>
      <c r="M1463" s="17" t="s">
        <v>78</v>
      </c>
      <c r="N1463" t="s">
        <v>82</v>
      </c>
      <c r="O1463" s="17">
        <v>42436</v>
      </c>
      <c r="P1463" t="s">
        <v>115</v>
      </c>
      <c r="Q1463" t="e">
        <f t="shared" si="19"/>
        <v>#VALUE!</v>
      </c>
    </row>
    <row r="1464" spans="1:22" ht="15" customHeight="1">
      <c r="A1464">
        <v>255</v>
      </c>
      <c r="B1464" t="s">
        <v>75</v>
      </c>
      <c r="C1464" t="s">
        <v>47</v>
      </c>
      <c r="D1464">
        <v>6</v>
      </c>
      <c r="E1464" s="19" t="s">
        <v>56</v>
      </c>
      <c r="F1464" s="19" t="s">
        <v>52</v>
      </c>
      <c r="G1464">
        <v>0.5</v>
      </c>
      <c r="H1464">
        <v>1</v>
      </c>
      <c r="I1464">
        <v>0</v>
      </c>
      <c r="J1464">
        <v>0</v>
      </c>
      <c r="K1464">
        <v>30</v>
      </c>
      <c r="L1464">
        <v>1</v>
      </c>
      <c r="M1464" s="17" t="s">
        <v>82</v>
      </c>
      <c r="N1464" t="s">
        <v>78</v>
      </c>
      <c r="O1464" s="17">
        <v>42394</v>
      </c>
      <c r="Q1464">
        <f t="shared" si="19"/>
        <v>0.39269908169872414</v>
      </c>
      <c r="R1464">
        <f>(Q1466-Q1464)/(O1466-O1464)</f>
        <v>2.8049934407051724E-2</v>
      </c>
      <c r="S1464">
        <f>(I1466-I1464)/(O1466-O1464)</f>
        <v>7.1428571428571425E-2</v>
      </c>
      <c r="T1464">
        <f>MAX(K1464:K1467)</f>
        <v>85</v>
      </c>
      <c r="U1464">
        <f>AVERAGE(K1464:K1467)</f>
        <v>50.75</v>
      </c>
      <c r="V1464">
        <f>MAX(I1464:I1467)</f>
        <v>2</v>
      </c>
    </row>
    <row r="1465" spans="1:22" ht="15" hidden="1" customHeight="1">
      <c r="A1465">
        <v>255</v>
      </c>
      <c r="B1465" t="s">
        <v>75</v>
      </c>
      <c r="C1465" t="s">
        <v>47</v>
      </c>
      <c r="D1465">
        <v>6</v>
      </c>
      <c r="E1465" s="19" t="s">
        <v>56</v>
      </c>
      <c r="F1465" s="19" t="s">
        <v>52</v>
      </c>
      <c r="G1465">
        <v>1.5</v>
      </c>
      <c r="H1465">
        <v>0.5</v>
      </c>
      <c r="I1465">
        <v>2</v>
      </c>
      <c r="J1465">
        <v>0</v>
      </c>
      <c r="K1465">
        <v>55</v>
      </c>
      <c r="L1465">
        <v>2</v>
      </c>
      <c r="M1465" s="17" t="s">
        <v>78</v>
      </c>
      <c r="N1465" t="s">
        <v>78</v>
      </c>
      <c r="O1465" s="17">
        <v>42408</v>
      </c>
      <c r="Q1465">
        <f t="shared" si="19"/>
        <v>0.2945243112740431</v>
      </c>
    </row>
    <row r="1466" spans="1:22" ht="15" customHeight="1">
      <c r="A1466">
        <v>255</v>
      </c>
      <c r="B1466" t="s">
        <v>75</v>
      </c>
      <c r="C1466" t="s">
        <v>47</v>
      </c>
      <c r="D1466">
        <v>6</v>
      </c>
      <c r="E1466" s="19" t="s">
        <v>56</v>
      </c>
      <c r="F1466" s="19" t="s">
        <v>52</v>
      </c>
      <c r="G1466">
        <v>1.5</v>
      </c>
      <c r="H1466">
        <v>1</v>
      </c>
      <c r="I1466">
        <v>2</v>
      </c>
      <c r="J1466">
        <v>0</v>
      </c>
      <c r="K1466">
        <v>33</v>
      </c>
      <c r="L1466">
        <v>1</v>
      </c>
      <c r="M1466" s="17" t="s">
        <v>78</v>
      </c>
      <c r="N1466" t="s">
        <v>78</v>
      </c>
      <c r="O1466" s="17">
        <v>42422</v>
      </c>
      <c r="Q1466">
        <f t="shared" si="19"/>
        <v>1.1780972450961724</v>
      </c>
    </row>
    <row r="1467" spans="1:22" ht="15" customHeight="1">
      <c r="A1467">
        <v>255</v>
      </c>
      <c r="B1467" t="s">
        <v>75</v>
      </c>
      <c r="C1467" t="s">
        <v>47</v>
      </c>
      <c r="D1467">
        <v>6</v>
      </c>
      <c r="E1467" s="19" t="s">
        <v>56</v>
      </c>
      <c r="F1467" s="19" t="s">
        <v>52</v>
      </c>
      <c r="G1467" t="s">
        <v>56</v>
      </c>
      <c r="H1467" t="s">
        <v>56</v>
      </c>
      <c r="I1467" t="s">
        <v>56</v>
      </c>
      <c r="J1467" t="s">
        <v>56</v>
      </c>
      <c r="K1467">
        <v>85</v>
      </c>
      <c r="L1467">
        <v>1</v>
      </c>
      <c r="M1467" s="17" t="s">
        <v>78</v>
      </c>
      <c r="N1467" t="s">
        <v>82</v>
      </c>
      <c r="O1467" s="17">
        <v>42436</v>
      </c>
      <c r="P1467" t="s">
        <v>120</v>
      </c>
      <c r="Q1467" t="e">
        <f t="shared" si="19"/>
        <v>#VALUE!</v>
      </c>
    </row>
    <row r="1468" spans="1:22" ht="15" customHeight="1">
      <c r="A1468">
        <v>256</v>
      </c>
      <c r="B1468" t="s">
        <v>75</v>
      </c>
      <c r="C1468" t="s">
        <v>47</v>
      </c>
      <c r="D1468">
        <v>6</v>
      </c>
      <c r="E1468" s="19" t="s">
        <v>56</v>
      </c>
      <c r="F1468" s="19" t="s">
        <v>52</v>
      </c>
      <c r="G1468">
        <v>0.5</v>
      </c>
      <c r="H1468">
        <v>1</v>
      </c>
      <c r="I1468">
        <v>0</v>
      </c>
      <c r="J1468">
        <v>0</v>
      </c>
      <c r="K1468">
        <v>30</v>
      </c>
      <c r="L1468">
        <v>1</v>
      </c>
      <c r="M1468" s="17" t="s">
        <v>82</v>
      </c>
      <c r="N1468" t="s">
        <v>78</v>
      </c>
      <c r="O1468" s="17">
        <v>42394</v>
      </c>
      <c r="Q1468">
        <f t="shared" si="19"/>
        <v>0.39269908169872414</v>
      </c>
      <c r="R1468">
        <f>(Q1470-Q1468)/(O1470-O1468)</f>
        <v>4.9087385212340517E-2</v>
      </c>
      <c r="S1468">
        <f>(I1470-I1468)/(O1470-O1468)</f>
        <v>0.10714285714285714</v>
      </c>
      <c r="T1468">
        <f>MAX(K1468:K1471)</f>
        <v>85</v>
      </c>
      <c r="U1468">
        <f>AVERAGE(K1468:K1471)</f>
        <v>50.75</v>
      </c>
      <c r="V1468">
        <f>MAX(I1468:I1471)</f>
        <v>3</v>
      </c>
    </row>
    <row r="1469" spans="1:22" ht="15" hidden="1" customHeight="1">
      <c r="A1469">
        <v>256</v>
      </c>
      <c r="B1469" t="s">
        <v>75</v>
      </c>
      <c r="C1469" t="s">
        <v>47</v>
      </c>
      <c r="D1469">
        <v>6</v>
      </c>
      <c r="E1469" s="19" t="s">
        <v>56</v>
      </c>
      <c r="F1469" s="19" t="s">
        <v>52</v>
      </c>
      <c r="G1469">
        <v>1</v>
      </c>
      <c r="H1469">
        <v>1</v>
      </c>
      <c r="I1469">
        <v>2</v>
      </c>
      <c r="J1469">
        <v>0</v>
      </c>
      <c r="K1469">
        <v>55</v>
      </c>
      <c r="L1469">
        <v>2</v>
      </c>
      <c r="M1469" s="17" t="s">
        <v>78</v>
      </c>
      <c r="N1469" t="s">
        <v>78</v>
      </c>
      <c r="O1469" s="17">
        <v>42408</v>
      </c>
      <c r="Q1469">
        <f t="shared" si="19"/>
        <v>0.78539816339744828</v>
      </c>
    </row>
    <row r="1470" spans="1:22" ht="15" customHeight="1">
      <c r="A1470">
        <v>256</v>
      </c>
      <c r="B1470" t="s">
        <v>75</v>
      </c>
      <c r="C1470" t="s">
        <v>47</v>
      </c>
      <c r="D1470">
        <v>6</v>
      </c>
      <c r="E1470" s="19" t="s">
        <v>56</v>
      </c>
      <c r="F1470" s="19" t="s">
        <v>52</v>
      </c>
      <c r="G1470">
        <v>1</v>
      </c>
      <c r="H1470">
        <v>1.5</v>
      </c>
      <c r="I1470">
        <v>3</v>
      </c>
      <c r="J1470">
        <v>0</v>
      </c>
      <c r="K1470">
        <v>33</v>
      </c>
      <c r="L1470">
        <v>1</v>
      </c>
      <c r="M1470" s="17" t="s">
        <v>78</v>
      </c>
      <c r="N1470" t="s">
        <v>78</v>
      </c>
      <c r="O1470" s="17">
        <v>42422</v>
      </c>
      <c r="Q1470">
        <f t="shared" si="19"/>
        <v>1.7671458676442586</v>
      </c>
    </row>
    <row r="1471" spans="1:22" ht="15" customHeight="1">
      <c r="A1471">
        <v>256</v>
      </c>
      <c r="B1471" t="s">
        <v>75</v>
      </c>
      <c r="C1471" t="s">
        <v>47</v>
      </c>
      <c r="D1471">
        <v>6</v>
      </c>
      <c r="E1471" s="19" t="s">
        <v>56</v>
      </c>
      <c r="F1471" s="19" t="s">
        <v>52</v>
      </c>
      <c r="G1471" t="s">
        <v>56</v>
      </c>
      <c r="H1471" t="s">
        <v>56</v>
      </c>
      <c r="I1471" t="s">
        <v>56</v>
      </c>
      <c r="J1471" t="s">
        <v>56</v>
      </c>
      <c r="K1471">
        <v>85</v>
      </c>
      <c r="L1471">
        <v>1</v>
      </c>
      <c r="M1471" s="17" t="s">
        <v>78</v>
      </c>
      <c r="N1471" t="s">
        <v>82</v>
      </c>
      <c r="O1471" s="17">
        <v>42436</v>
      </c>
      <c r="P1471" t="s">
        <v>120</v>
      </c>
      <c r="Q1471" t="e">
        <f t="shared" si="19"/>
        <v>#VALUE!</v>
      </c>
    </row>
    <row r="1472" spans="1:22" ht="15" customHeight="1">
      <c r="A1472">
        <v>257</v>
      </c>
      <c r="B1472" t="s">
        <v>75</v>
      </c>
      <c r="C1472" t="s">
        <v>46</v>
      </c>
      <c r="D1472">
        <v>6</v>
      </c>
      <c r="E1472" s="19" t="s">
        <v>56</v>
      </c>
      <c r="F1472" s="19" t="s">
        <v>52</v>
      </c>
      <c r="G1472">
        <v>0.5</v>
      </c>
      <c r="H1472">
        <v>0.5</v>
      </c>
      <c r="I1472">
        <v>0</v>
      </c>
      <c r="J1472">
        <v>0</v>
      </c>
      <c r="K1472">
        <v>3</v>
      </c>
      <c r="L1472">
        <v>1</v>
      </c>
      <c r="M1472" s="17" t="s">
        <v>82</v>
      </c>
      <c r="N1472" t="s">
        <v>78</v>
      </c>
      <c r="O1472" s="17">
        <v>42394</v>
      </c>
      <c r="Q1472">
        <f t="shared" si="19"/>
        <v>9.8174770424681035E-2</v>
      </c>
      <c r="R1472">
        <f>(Q1476-Q1472)/(O1476-O1472)</f>
        <v>9.1597060806227426E-2</v>
      </c>
      <c r="S1472">
        <f>(I1476-I1472)/(O1476-O1472)</f>
        <v>5.3571428571428568E-2</v>
      </c>
      <c r="T1472">
        <f>MAX(K1472:K1477)</f>
        <v>50</v>
      </c>
      <c r="U1472">
        <f>AVERAGE(K1472:K1477)</f>
        <v>24.666666666666668</v>
      </c>
      <c r="V1472">
        <f>MAX(I1472:I1477)</f>
        <v>3</v>
      </c>
    </row>
    <row r="1473" spans="1:22" ht="15" hidden="1" customHeight="1">
      <c r="A1473">
        <v>257</v>
      </c>
      <c r="B1473" t="s">
        <v>75</v>
      </c>
      <c r="C1473" t="s">
        <v>46</v>
      </c>
      <c r="D1473">
        <v>6</v>
      </c>
      <c r="E1473" s="19" t="s">
        <v>56</v>
      </c>
      <c r="F1473" s="19" t="s">
        <v>52</v>
      </c>
      <c r="G1473">
        <v>1</v>
      </c>
      <c r="H1473">
        <v>0.5</v>
      </c>
      <c r="I1473">
        <v>1</v>
      </c>
      <c r="J1473">
        <v>0</v>
      </c>
      <c r="K1473">
        <v>6</v>
      </c>
      <c r="L1473">
        <v>2</v>
      </c>
      <c r="M1473" s="17" t="s">
        <v>78</v>
      </c>
      <c r="N1473" t="s">
        <v>78</v>
      </c>
      <c r="O1473" s="17">
        <v>42408</v>
      </c>
      <c r="Q1473">
        <f t="shared" si="19"/>
        <v>0.19634954084936207</v>
      </c>
    </row>
    <row r="1474" spans="1:22" ht="15" customHeight="1">
      <c r="A1474">
        <v>257</v>
      </c>
      <c r="B1474" t="s">
        <v>75</v>
      </c>
      <c r="C1474" t="s">
        <v>46</v>
      </c>
      <c r="D1474">
        <v>6</v>
      </c>
      <c r="E1474" s="19" t="s">
        <v>56</v>
      </c>
      <c r="F1474" s="19" t="s">
        <v>52</v>
      </c>
      <c r="G1474">
        <v>2</v>
      </c>
      <c r="H1474">
        <v>1.5</v>
      </c>
      <c r="I1474">
        <v>2</v>
      </c>
      <c r="J1474">
        <v>0</v>
      </c>
      <c r="K1474">
        <v>11</v>
      </c>
      <c r="L1474">
        <v>1</v>
      </c>
      <c r="M1474" s="17" t="s">
        <v>78</v>
      </c>
      <c r="N1474" t="s">
        <v>78</v>
      </c>
      <c r="O1474" s="17">
        <v>42422</v>
      </c>
      <c r="Q1474">
        <f t="shared" si="19"/>
        <v>3.5342917352885173</v>
      </c>
    </row>
    <row r="1475" spans="1:22" ht="15" customHeight="1">
      <c r="A1475">
        <v>257</v>
      </c>
      <c r="B1475" t="s">
        <v>75</v>
      </c>
      <c r="C1475" t="s">
        <v>46</v>
      </c>
      <c r="D1475">
        <v>6</v>
      </c>
      <c r="E1475" s="19" t="s">
        <v>56</v>
      </c>
      <c r="F1475" s="19" t="s">
        <v>52</v>
      </c>
      <c r="G1475">
        <v>1</v>
      </c>
      <c r="H1475">
        <v>1.5</v>
      </c>
      <c r="I1475">
        <v>2</v>
      </c>
      <c r="J1475">
        <v>0</v>
      </c>
      <c r="K1475">
        <v>33</v>
      </c>
      <c r="L1475">
        <v>1</v>
      </c>
      <c r="M1475" s="17" t="s">
        <v>78</v>
      </c>
      <c r="N1475" t="s">
        <v>78</v>
      </c>
      <c r="O1475" s="17">
        <v>42436</v>
      </c>
      <c r="Q1475">
        <f t="shared" si="19"/>
        <v>1.7671458676442586</v>
      </c>
    </row>
    <row r="1476" spans="1:22" ht="15" customHeight="1">
      <c r="A1476">
        <v>257</v>
      </c>
      <c r="B1476" t="s">
        <v>75</v>
      </c>
      <c r="C1476" t="s">
        <v>46</v>
      </c>
      <c r="D1476">
        <v>6</v>
      </c>
      <c r="E1476" s="19" t="s">
        <v>56</v>
      </c>
      <c r="F1476" s="19" t="s">
        <v>52</v>
      </c>
      <c r="G1476">
        <v>2.6</v>
      </c>
      <c r="H1476">
        <v>1.6</v>
      </c>
      <c r="I1476">
        <v>3</v>
      </c>
      <c r="J1476">
        <v>0</v>
      </c>
      <c r="K1476">
        <v>50</v>
      </c>
      <c r="L1476">
        <v>1</v>
      </c>
      <c r="M1476" s="17" t="s">
        <v>78</v>
      </c>
      <c r="N1476" t="s">
        <v>78</v>
      </c>
      <c r="O1476" s="17">
        <v>42450</v>
      </c>
      <c r="Q1476">
        <f t="shared" si="19"/>
        <v>5.2276101755734166</v>
      </c>
    </row>
    <row r="1477" spans="1:22" ht="15" customHeight="1">
      <c r="A1477">
        <v>257</v>
      </c>
      <c r="B1477" t="s">
        <v>75</v>
      </c>
      <c r="C1477" t="s">
        <v>46</v>
      </c>
      <c r="D1477">
        <v>6</v>
      </c>
      <c r="E1477" s="19" t="s">
        <v>56</v>
      </c>
      <c r="F1477" s="19" t="s">
        <v>52</v>
      </c>
      <c r="G1477" t="s">
        <v>56</v>
      </c>
      <c r="H1477" t="s">
        <v>56</v>
      </c>
      <c r="I1477" t="s">
        <v>56</v>
      </c>
      <c r="J1477" t="s">
        <v>56</v>
      </c>
      <c r="K1477">
        <v>45</v>
      </c>
      <c r="L1477">
        <v>1</v>
      </c>
      <c r="M1477" s="17" t="s">
        <v>78</v>
      </c>
      <c r="N1477" t="s">
        <v>82</v>
      </c>
      <c r="O1477" s="17">
        <v>42464</v>
      </c>
      <c r="P1477" t="s">
        <v>115</v>
      </c>
      <c r="Q1477" t="e">
        <f t="shared" si="19"/>
        <v>#VALUE!</v>
      </c>
    </row>
    <row r="1478" spans="1:22" ht="15" customHeight="1">
      <c r="A1478">
        <v>258</v>
      </c>
      <c r="B1478" t="s">
        <v>75</v>
      </c>
      <c r="C1478" t="s">
        <v>46</v>
      </c>
      <c r="D1478">
        <v>6</v>
      </c>
      <c r="E1478" s="19" t="s">
        <v>56</v>
      </c>
      <c r="F1478" s="19" t="s">
        <v>52</v>
      </c>
      <c r="G1478">
        <v>0.5</v>
      </c>
      <c r="H1478">
        <v>1</v>
      </c>
      <c r="I1478">
        <v>0</v>
      </c>
      <c r="J1478">
        <v>0</v>
      </c>
      <c r="K1478">
        <v>3</v>
      </c>
      <c r="L1478">
        <v>1</v>
      </c>
      <c r="M1478" s="17" t="s">
        <v>82</v>
      </c>
      <c r="N1478" t="s">
        <v>78</v>
      </c>
      <c r="O1478" s="17">
        <v>42394</v>
      </c>
      <c r="Q1478">
        <f t="shared" si="19"/>
        <v>0.39269908169872414</v>
      </c>
      <c r="R1478">
        <f>(Q1479-Q1478)/(O1479-O1478)</f>
        <v>2.8049934407051724E-2</v>
      </c>
      <c r="S1478">
        <f>(I1479-I1478)/(O1479-O1478)</f>
        <v>0.14285714285714285</v>
      </c>
      <c r="T1478">
        <f>MAX(K1478:K1480)</f>
        <v>11</v>
      </c>
      <c r="U1478">
        <f>AVERAGE(K1478:K1480)</f>
        <v>6.666666666666667</v>
      </c>
      <c r="V1478">
        <f>MAX(I1478:I1480)</f>
        <v>2</v>
      </c>
    </row>
    <row r="1479" spans="1:22" ht="15" hidden="1" customHeight="1">
      <c r="A1479">
        <v>258</v>
      </c>
      <c r="B1479" t="s">
        <v>75</v>
      </c>
      <c r="C1479" t="s">
        <v>46</v>
      </c>
      <c r="D1479">
        <v>6</v>
      </c>
      <c r="E1479" s="19" t="s">
        <v>56</v>
      </c>
      <c r="F1479" s="19" t="s">
        <v>52</v>
      </c>
      <c r="G1479">
        <v>1</v>
      </c>
      <c r="H1479">
        <v>1</v>
      </c>
      <c r="I1479">
        <v>2</v>
      </c>
      <c r="J1479">
        <v>0</v>
      </c>
      <c r="K1479">
        <v>6</v>
      </c>
      <c r="L1479">
        <v>2</v>
      </c>
      <c r="M1479" s="17" t="s">
        <v>78</v>
      </c>
      <c r="N1479" t="s">
        <v>78</v>
      </c>
      <c r="O1479" s="17">
        <v>42408</v>
      </c>
      <c r="Q1479">
        <f t="shared" si="19"/>
        <v>0.78539816339744828</v>
      </c>
    </row>
    <row r="1480" spans="1:22" ht="15" customHeight="1">
      <c r="A1480">
        <v>258</v>
      </c>
      <c r="B1480" t="s">
        <v>75</v>
      </c>
      <c r="C1480" t="s">
        <v>46</v>
      </c>
      <c r="D1480">
        <v>6</v>
      </c>
      <c r="E1480" s="19" t="s">
        <v>56</v>
      </c>
      <c r="F1480" s="19" t="s">
        <v>52</v>
      </c>
      <c r="G1480" t="s">
        <v>56</v>
      </c>
      <c r="H1480" t="s">
        <v>56</v>
      </c>
      <c r="I1480" t="s">
        <v>56</v>
      </c>
      <c r="J1480" t="s">
        <v>56</v>
      </c>
      <c r="K1480">
        <v>11</v>
      </c>
      <c r="L1480">
        <v>1</v>
      </c>
      <c r="M1480" s="17" t="s">
        <v>78</v>
      </c>
      <c r="N1480" t="s">
        <v>82</v>
      </c>
      <c r="O1480" s="17">
        <v>42422</v>
      </c>
      <c r="P1480" t="s">
        <v>115</v>
      </c>
      <c r="Q1480" t="e">
        <f t="shared" si="19"/>
        <v>#VALUE!</v>
      </c>
    </row>
    <row r="1481" spans="1:22" ht="15" customHeight="1">
      <c r="A1481">
        <v>259</v>
      </c>
      <c r="B1481" t="s">
        <v>75</v>
      </c>
      <c r="C1481" t="s">
        <v>46</v>
      </c>
      <c r="D1481">
        <v>6</v>
      </c>
      <c r="E1481" s="19" t="s">
        <v>56</v>
      </c>
      <c r="F1481" s="19" t="s">
        <v>52</v>
      </c>
      <c r="G1481">
        <v>1.5</v>
      </c>
      <c r="H1481">
        <v>1.5</v>
      </c>
      <c r="I1481">
        <v>2</v>
      </c>
      <c r="J1481">
        <v>0</v>
      </c>
      <c r="K1481">
        <v>3</v>
      </c>
      <c r="L1481">
        <v>1</v>
      </c>
      <c r="M1481" s="17" t="s">
        <v>82</v>
      </c>
      <c r="N1481" t="s">
        <v>78</v>
      </c>
      <c r="O1481" s="17">
        <v>42394</v>
      </c>
      <c r="Q1481">
        <f t="shared" si="19"/>
        <v>2.6507188014663878</v>
      </c>
      <c r="R1481">
        <f>(Q1486-Q1481)/(O1486-O1481)</f>
        <v>0.64935598152324736</v>
      </c>
      <c r="S1481">
        <f>(I1486-I1481)/(O1486-O1481)</f>
        <v>0.11428571428571428</v>
      </c>
      <c r="T1481">
        <f>MAX(K1481:K1487)</f>
        <v>50</v>
      </c>
      <c r="U1481">
        <f>AVERAGE(K1481:K1487)</f>
        <v>28.285714285714285</v>
      </c>
      <c r="V1481">
        <f>MAX(I1481:I1487)</f>
        <v>10</v>
      </c>
    </row>
    <row r="1482" spans="1:22" ht="15" hidden="1" customHeight="1">
      <c r="A1482">
        <v>259</v>
      </c>
      <c r="B1482" t="s">
        <v>75</v>
      </c>
      <c r="C1482" t="s">
        <v>46</v>
      </c>
      <c r="D1482">
        <v>6</v>
      </c>
      <c r="E1482" s="19" t="s">
        <v>56</v>
      </c>
      <c r="F1482" s="19" t="s">
        <v>52</v>
      </c>
      <c r="G1482">
        <v>2.5</v>
      </c>
      <c r="H1482">
        <v>2</v>
      </c>
      <c r="I1482">
        <v>3</v>
      </c>
      <c r="J1482">
        <v>0</v>
      </c>
      <c r="K1482">
        <v>6</v>
      </c>
      <c r="L1482">
        <v>2</v>
      </c>
      <c r="M1482" s="17" t="s">
        <v>78</v>
      </c>
      <c r="N1482" t="s">
        <v>78</v>
      </c>
      <c r="O1482" s="17">
        <v>42408</v>
      </c>
      <c r="Q1482">
        <f t="shared" si="19"/>
        <v>7.8539816339744828</v>
      </c>
    </row>
    <row r="1483" spans="1:22" ht="15" customHeight="1">
      <c r="A1483">
        <v>259</v>
      </c>
      <c r="B1483" t="s">
        <v>75</v>
      </c>
      <c r="C1483" t="s">
        <v>46</v>
      </c>
      <c r="D1483">
        <v>6</v>
      </c>
      <c r="E1483" s="19" t="s">
        <v>56</v>
      </c>
      <c r="F1483" s="19" t="s">
        <v>52</v>
      </c>
      <c r="G1483">
        <v>2.5</v>
      </c>
      <c r="H1483">
        <v>2</v>
      </c>
      <c r="I1483">
        <v>4</v>
      </c>
      <c r="J1483">
        <v>0</v>
      </c>
      <c r="K1483">
        <v>11</v>
      </c>
      <c r="L1483">
        <v>1</v>
      </c>
      <c r="M1483" s="17" t="s">
        <v>78</v>
      </c>
      <c r="N1483" t="s">
        <v>78</v>
      </c>
      <c r="O1483" s="17">
        <v>42422</v>
      </c>
      <c r="Q1483">
        <f t="shared" si="19"/>
        <v>7.8539816339744828</v>
      </c>
    </row>
    <row r="1484" spans="1:22" ht="15" customHeight="1">
      <c r="A1484">
        <v>259</v>
      </c>
      <c r="B1484" t="s">
        <v>75</v>
      </c>
      <c r="C1484" t="s">
        <v>46</v>
      </c>
      <c r="D1484">
        <v>6</v>
      </c>
      <c r="E1484" s="19" t="s">
        <v>56</v>
      </c>
      <c r="F1484" s="19" t="s">
        <v>52</v>
      </c>
      <c r="G1484">
        <v>2</v>
      </c>
      <c r="H1484">
        <v>3</v>
      </c>
      <c r="I1484">
        <v>6</v>
      </c>
      <c r="J1484">
        <v>0</v>
      </c>
      <c r="K1484">
        <v>33</v>
      </c>
      <c r="L1484">
        <v>1</v>
      </c>
      <c r="M1484" s="17" t="s">
        <v>78</v>
      </c>
      <c r="N1484" t="s">
        <v>78</v>
      </c>
      <c r="O1484" s="17">
        <v>42436</v>
      </c>
      <c r="Q1484">
        <f t="shared" si="19"/>
        <v>14.137166941154069</v>
      </c>
    </row>
    <row r="1485" spans="1:22" ht="15" customHeight="1">
      <c r="A1485">
        <v>259</v>
      </c>
      <c r="B1485" t="s">
        <v>75</v>
      </c>
      <c r="C1485" t="s">
        <v>46</v>
      </c>
      <c r="D1485">
        <v>6</v>
      </c>
      <c r="E1485" s="19" t="s">
        <v>56</v>
      </c>
      <c r="F1485" s="19" t="s">
        <v>52</v>
      </c>
      <c r="G1485">
        <v>3.7</v>
      </c>
      <c r="H1485">
        <v>4.5999999999999996</v>
      </c>
      <c r="I1485">
        <v>7</v>
      </c>
      <c r="J1485">
        <v>0</v>
      </c>
      <c r="K1485">
        <v>50</v>
      </c>
      <c r="L1485">
        <v>1</v>
      </c>
      <c r="M1485" s="17" t="s">
        <v>78</v>
      </c>
      <c r="N1485" t="s">
        <v>78</v>
      </c>
      <c r="O1485" s="17">
        <v>42450</v>
      </c>
      <c r="Q1485">
        <f t="shared" si="19"/>
        <v>61.490393008713014</v>
      </c>
    </row>
    <row r="1486" spans="1:22" ht="15" customHeight="1">
      <c r="A1486">
        <v>259</v>
      </c>
      <c r="B1486" t="s">
        <v>75</v>
      </c>
      <c r="C1486" t="s">
        <v>46</v>
      </c>
      <c r="D1486">
        <v>6</v>
      </c>
      <c r="E1486" s="19" t="s">
        <v>56</v>
      </c>
      <c r="F1486" s="19" t="s">
        <v>52</v>
      </c>
      <c r="G1486">
        <v>5</v>
      </c>
      <c r="H1486">
        <v>3.5</v>
      </c>
      <c r="I1486">
        <v>10</v>
      </c>
      <c r="J1486">
        <v>1</v>
      </c>
      <c r="K1486">
        <v>45</v>
      </c>
      <c r="L1486">
        <v>1</v>
      </c>
      <c r="M1486" s="17" t="s">
        <v>78</v>
      </c>
      <c r="N1486" t="s">
        <v>78</v>
      </c>
      <c r="O1486" s="17">
        <v>42464</v>
      </c>
      <c r="Q1486">
        <f t="shared" si="19"/>
        <v>48.105637508093707</v>
      </c>
    </row>
    <row r="1487" spans="1:22" ht="15" customHeight="1">
      <c r="A1487">
        <v>259</v>
      </c>
      <c r="B1487" t="s">
        <v>75</v>
      </c>
      <c r="C1487" t="s">
        <v>46</v>
      </c>
      <c r="D1487">
        <v>6</v>
      </c>
      <c r="E1487" s="19" t="s">
        <v>56</v>
      </c>
      <c r="F1487" s="19" t="s">
        <v>52</v>
      </c>
      <c r="G1487" t="s">
        <v>56</v>
      </c>
      <c r="H1487" t="s">
        <v>56</v>
      </c>
      <c r="I1487" t="s">
        <v>56</v>
      </c>
      <c r="J1487" t="s">
        <v>56</v>
      </c>
      <c r="K1487">
        <v>50</v>
      </c>
      <c r="L1487">
        <v>1</v>
      </c>
      <c r="M1487" s="17" t="s">
        <v>78</v>
      </c>
      <c r="N1487" t="s">
        <v>82</v>
      </c>
      <c r="O1487" s="17">
        <v>42480</v>
      </c>
      <c r="P1487" t="s">
        <v>115</v>
      </c>
      <c r="Q1487" t="e">
        <f t="shared" si="19"/>
        <v>#VALUE!</v>
      </c>
    </row>
    <row r="1488" spans="1:22" ht="15" customHeight="1">
      <c r="A1488">
        <v>260</v>
      </c>
      <c r="B1488" t="s">
        <v>76</v>
      </c>
      <c r="C1488" t="s">
        <v>47</v>
      </c>
      <c r="D1488">
        <v>6</v>
      </c>
      <c r="E1488" s="19" t="s">
        <v>52</v>
      </c>
      <c r="F1488" s="19" t="s">
        <v>52</v>
      </c>
      <c r="G1488">
        <v>3</v>
      </c>
      <c r="H1488">
        <v>4.5</v>
      </c>
      <c r="I1488">
        <v>3</v>
      </c>
      <c r="J1488">
        <v>0</v>
      </c>
      <c r="K1488">
        <v>15</v>
      </c>
      <c r="L1488">
        <v>1</v>
      </c>
      <c r="M1488" s="17" t="s">
        <v>82</v>
      </c>
      <c r="N1488" t="s">
        <v>78</v>
      </c>
      <c r="O1488" s="17">
        <v>42394</v>
      </c>
      <c r="Q1488">
        <f t="shared" si="19"/>
        <v>47.712938426394985</v>
      </c>
      <c r="R1488">
        <f>(Q1489-Q1488)/(O1489-O1488)</f>
        <v>-2.1458199821394568</v>
      </c>
      <c r="S1488">
        <f>(I1489-I1488)/(O1489-O1488)</f>
        <v>7.1428571428571425E-2</v>
      </c>
      <c r="T1488">
        <f>MAX(K1488:K1490)</f>
        <v>78</v>
      </c>
      <c r="U1488">
        <f>AVERAGE(K1488:K1490)</f>
        <v>46</v>
      </c>
      <c r="V1488">
        <f>MAX(I1488:I1490)</f>
        <v>4</v>
      </c>
    </row>
    <row r="1489" spans="1:22" ht="15" hidden="1" customHeight="1">
      <c r="A1489">
        <v>260</v>
      </c>
      <c r="B1489" t="s">
        <v>76</v>
      </c>
      <c r="C1489" t="s">
        <v>47</v>
      </c>
      <c r="D1489">
        <v>6</v>
      </c>
      <c r="E1489" s="19" t="s">
        <v>52</v>
      </c>
      <c r="F1489" s="19" t="s">
        <v>52</v>
      </c>
      <c r="G1489">
        <v>2.5</v>
      </c>
      <c r="H1489">
        <v>3</v>
      </c>
      <c r="I1489">
        <v>4</v>
      </c>
      <c r="J1489">
        <v>0</v>
      </c>
      <c r="K1489">
        <v>45</v>
      </c>
      <c r="L1489">
        <v>2</v>
      </c>
      <c r="M1489" s="17" t="s">
        <v>78</v>
      </c>
      <c r="N1489" t="s">
        <v>78</v>
      </c>
      <c r="O1489" s="17">
        <v>42408</v>
      </c>
      <c r="Q1489">
        <f t="shared" si="19"/>
        <v>17.671458676442587</v>
      </c>
    </row>
    <row r="1490" spans="1:22" ht="15" customHeight="1">
      <c r="A1490">
        <v>260</v>
      </c>
      <c r="B1490" t="s">
        <v>76</v>
      </c>
      <c r="C1490" t="s">
        <v>47</v>
      </c>
      <c r="D1490">
        <v>6</v>
      </c>
      <c r="E1490" s="19" t="s">
        <v>52</v>
      </c>
      <c r="F1490" s="19" t="s">
        <v>52</v>
      </c>
      <c r="G1490" t="s">
        <v>56</v>
      </c>
      <c r="H1490" t="s">
        <v>56</v>
      </c>
      <c r="I1490" t="s">
        <v>56</v>
      </c>
      <c r="J1490" t="s">
        <v>56</v>
      </c>
      <c r="K1490">
        <v>78</v>
      </c>
      <c r="L1490">
        <v>1</v>
      </c>
      <c r="M1490" s="17" t="s">
        <v>78</v>
      </c>
      <c r="N1490" t="s">
        <v>82</v>
      </c>
      <c r="O1490" s="17">
        <v>42422</v>
      </c>
      <c r="P1490" t="s">
        <v>116</v>
      </c>
      <c r="Q1490" t="e">
        <f t="shared" si="19"/>
        <v>#VALUE!</v>
      </c>
    </row>
    <row r="1491" spans="1:22" ht="15" customHeight="1">
      <c r="A1491">
        <v>261</v>
      </c>
      <c r="B1491" t="s">
        <v>76</v>
      </c>
      <c r="C1491" t="s">
        <v>47</v>
      </c>
      <c r="D1491">
        <v>6</v>
      </c>
      <c r="E1491" s="19" t="s">
        <v>52</v>
      </c>
      <c r="F1491" s="19" t="s">
        <v>52</v>
      </c>
      <c r="G1491">
        <v>0.5</v>
      </c>
      <c r="H1491">
        <v>1</v>
      </c>
      <c r="I1491">
        <v>0</v>
      </c>
      <c r="J1491">
        <v>0</v>
      </c>
      <c r="K1491">
        <v>15</v>
      </c>
      <c r="L1491">
        <v>1</v>
      </c>
      <c r="M1491" s="17" t="s">
        <v>82</v>
      </c>
      <c r="N1491" t="s">
        <v>78</v>
      </c>
      <c r="O1491" s="17">
        <v>42394</v>
      </c>
      <c r="Q1491">
        <f t="shared" si="19"/>
        <v>0.39269908169872414</v>
      </c>
      <c r="R1491">
        <f>(Q1496-Q1491)/(O1496-O1491)</f>
        <v>0.51571487403429028</v>
      </c>
      <c r="S1491">
        <f>(I1496-I1491)/(O1496-O1491)</f>
        <v>0.12857142857142856</v>
      </c>
      <c r="T1491">
        <f>MAX(K1491:K1497)</f>
        <v>97</v>
      </c>
      <c r="U1491">
        <f>AVERAGE(K1491:K1497)</f>
        <v>65.428571428571431</v>
      </c>
      <c r="V1491">
        <f>MAX(I1491:I1497)</f>
        <v>9</v>
      </c>
    </row>
    <row r="1492" spans="1:22" ht="15" hidden="1" customHeight="1">
      <c r="A1492">
        <v>261</v>
      </c>
      <c r="B1492" t="s">
        <v>76</v>
      </c>
      <c r="C1492" t="s">
        <v>47</v>
      </c>
      <c r="D1492">
        <v>6</v>
      </c>
      <c r="E1492" s="19" t="s">
        <v>52</v>
      </c>
      <c r="F1492" s="19" t="s">
        <v>52</v>
      </c>
      <c r="G1492">
        <v>2</v>
      </c>
      <c r="H1492">
        <v>2.5</v>
      </c>
      <c r="I1492">
        <v>2</v>
      </c>
      <c r="J1492">
        <v>0</v>
      </c>
      <c r="K1492">
        <v>45</v>
      </c>
      <c r="L1492">
        <v>2</v>
      </c>
      <c r="M1492" s="17" t="s">
        <v>78</v>
      </c>
      <c r="N1492" t="s">
        <v>78</v>
      </c>
      <c r="O1492" s="17">
        <v>42408</v>
      </c>
      <c r="Q1492">
        <f t="shared" si="19"/>
        <v>9.8174770424681039</v>
      </c>
    </row>
    <row r="1493" spans="1:22" ht="15" customHeight="1">
      <c r="A1493">
        <v>261</v>
      </c>
      <c r="B1493" t="s">
        <v>76</v>
      </c>
      <c r="C1493" t="s">
        <v>47</v>
      </c>
      <c r="D1493">
        <v>6</v>
      </c>
      <c r="E1493" s="19" t="s">
        <v>52</v>
      </c>
      <c r="F1493" s="19" t="s">
        <v>52</v>
      </c>
      <c r="G1493">
        <v>4</v>
      </c>
      <c r="H1493">
        <v>3</v>
      </c>
      <c r="I1493">
        <v>4</v>
      </c>
      <c r="J1493">
        <v>0</v>
      </c>
      <c r="K1493">
        <v>78</v>
      </c>
      <c r="L1493">
        <v>1</v>
      </c>
      <c r="M1493" s="17" t="s">
        <v>78</v>
      </c>
      <c r="N1493" t="s">
        <v>78</v>
      </c>
      <c r="O1493" s="17">
        <v>42422</v>
      </c>
      <c r="Q1493">
        <f t="shared" si="19"/>
        <v>28.274333882308138</v>
      </c>
    </row>
    <row r="1494" spans="1:22" ht="15" customHeight="1">
      <c r="A1494">
        <v>261</v>
      </c>
      <c r="B1494" t="s">
        <v>76</v>
      </c>
      <c r="C1494" t="s">
        <v>47</v>
      </c>
      <c r="D1494">
        <v>6</v>
      </c>
      <c r="E1494" s="19" t="s">
        <v>52</v>
      </c>
      <c r="F1494" s="19" t="s">
        <v>52</v>
      </c>
      <c r="G1494">
        <v>3.3</v>
      </c>
      <c r="H1494">
        <v>5.4</v>
      </c>
      <c r="I1494">
        <v>6</v>
      </c>
      <c r="J1494">
        <v>1</v>
      </c>
      <c r="K1494">
        <v>75</v>
      </c>
      <c r="L1494">
        <v>1</v>
      </c>
      <c r="M1494" s="17" t="s">
        <v>78</v>
      </c>
      <c r="N1494" t="s">
        <v>78</v>
      </c>
      <c r="O1494" s="17">
        <v>42436</v>
      </c>
      <c r="Q1494">
        <f t="shared" si="19"/>
        <v>75.577294467409658</v>
      </c>
    </row>
    <row r="1495" spans="1:22" ht="15" customHeight="1">
      <c r="A1495">
        <v>261</v>
      </c>
      <c r="B1495" t="s">
        <v>76</v>
      </c>
      <c r="C1495" t="s">
        <v>47</v>
      </c>
      <c r="D1495">
        <v>6</v>
      </c>
      <c r="E1495" s="19" t="s">
        <v>52</v>
      </c>
      <c r="F1495" s="19" t="s">
        <v>52</v>
      </c>
      <c r="G1495">
        <v>6.6</v>
      </c>
      <c r="H1495">
        <v>4.5</v>
      </c>
      <c r="I1495">
        <v>9</v>
      </c>
      <c r="J1495">
        <v>0</v>
      </c>
      <c r="K1495">
        <v>80</v>
      </c>
      <c r="L1495">
        <v>1</v>
      </c>
      <c r="M1495" s="17" t="s">
        <v>78</v>
      </c>
      <c r="N1495" t="s">
        <v>78</v>
      </c>
      <c r="O1495" s="17">
        <v>42450</v>
      </c>
      <c r="Q1495">
        <f t="shared" si="19"/>
        <v>104.96846453806897</v>
      </c>
    </row>
    <row r="1496" spans="1:22" ht="15" customHeight="1">
      <c r="A1496">
        <v>261</v>
      </c>
      <c r="B1496" t="s">
        <v>76</v>
      </c>
      <c r="C1496" t="s">
        <v>47</v>
      </c>
      <c r="D1496">
        <v>6</v>
      </c>
      <c r="E1496" s="19" t="s">
        <v>52</v>
      </c>
      <c r="F1496" s="19" t="s">
        <v>52</v>
      </c>
      <c r="G1496">
        <v>2.4</v>
      </c>
      <c r="H1496">
        <v>4.4000000000000004</v>
      </c>
      <c r="I1496">
        <v>9</v>
      </c>
      <c r="J1496">
        <v>0</v>
      </c>
      <c r="K1496">
        <v>97</v>
      </c>
      <c r="L1496">
        <v>1</v>
      </c>
      <c r="M1496" s="17" t="s">
        <v>78</v>
      </c>
      <c r="N1496" t="s">
        <v>78</v>
      </c>
      <c r="O1496" s="17">
        <v>42464</v>
      </c>
      <c r="Q1496">
        <f t="shared" si="19"/>
        <v>36.492740264099041</v>
      </c>
    </row>
    <row r="1497" spans="1:22" ht="15" customHeight="1">
      <c r="A1497">
        <v>261</v>
      </c>
      <c r="B1497" t="s">
        <v>76</v>
      </c>
      <c r="C1497" t="s">
        <v>47</v>
      </c>
      <c r="D1497">
        <v>6</v>
      </c>
      <c r="E1497" s="19" t="s">
        <v>52</v>
      </c>
      <c r="F1497" s="19" t="s">
        <v>52</v>
      </c>
      <c r="G1497" t="s">
        <v>56</v>
      </c>
      <c r="H1497" t="s">
        <v>56</v>
      </c>
      <c r="I1497" t="s">
        <v>56</v>
      </c>
      <c r="J1497" t="s">
        <v>56</v>
      </c>
      <c r="K1497">
        <v>68</v>
      </c>
      <c r="L1497">
        <v>1</v>
      </c>
      <c r="M1497" s="17" t="s">
        <v>78</v>
      </c>
      <c r="N1497" t="s">
        <v>82</v>
      </c>
      <c r="O1497" s="17">
        <v>42480</v>
      </c>
      <c r="P1497" t="s">
        <v>116</v>
      </c>
      <c r="Q1497" t="e">
        <f t="shared" si="19"/>
        <v>#VALUE!</v>
      </c>
    </row>
    <row r="1498" spans="1:22" ht="15" customHeight="1">
      <c r="A1498">
        <v>262</v>
      </c>
      <c r="B1498" t="s">
        <v>76</v>
      </c>
      <c r="C1498" t="s">
        <v>47</v>
      </c>
      <c r="D1498">
        <v>6</v>
      </c>
      <c r="E1498" s="19" t="s">
        <v>52</v>
      </c>
      <c r="F1498" s="19" t="s">
        <v>52</v>
      </c>
      <c r="G1498">
        <v>0.5</v>
      </c>
      <c r="H1498">
        <v>0.5</v>
      </c>
      <c r="I1498">
        <v>0</v>
      </c>
      <c r="J1498">
        <v>0</v>
      </c>
      <c r="K1498">
        <v>15</v>
      </c>
      <c r="L1498">
        <v>1</v>
      </c>
      <c r="M1498" s="17" t="s">
        <v>82</v>
      </c>
      <c r="N1498" t="s">
        <v>78</v>
      </c>
      <c r="O1498" s="17">
        <v>42394</v>
      </c>
      <c r="Q1498">
        <f t="shared" ref="Q1498:Q1561" si="20">G1498*((H1498/2)^2)*PI()</f>
        <v>9.8174770424681035E-2</v>
      </c>
      <c r="R1498">
        <f>(Q1502-Q1498)/(O1502-O1498)</f>
        <v>0.10730502407417639</v>
      </c>
      <c r="S1498">
        <f>(I1502-I1498)/(O1502-O1498)</f>
        <v>7.1428571428571425E-2</v>
      </c>
      <c r="T1498">
        <f>MAX(K1498:K1503)</f>
        <v>97</v>
      </c>
      <c r="U1498">
        <f>AVERAGE(K1498:K1503)</f>
        <v>65</v>
      </c>
      <c r="V1498">
        <f>MAX(I1498:I1503)</f>
        <v>4</v>
      </c>
    </row>
    <row r="1499" spans="1:22" ht="15" hidden="1" customHeight="1">
      <c r="A1499">
        <v>262</v>
      </c>
      <c r="B1499" t="s">
        <v>76</v>
      </c>
      <c r="C1499" t="s">
        <v>47</v>
      </c>
      <c r="D1499">
        <v>6</v>
      </c>
      <c r="E1499" s="19" t="s">
        <v>52</v>
      </c>
      <c r="F1499" s="19" t="s">
        <v>52</v>
      </c>
      <c r="G1499">
        <v>1</v>
      </c>
      <c r="H1499">
        <v>1</v>
      </c>
      <c r="I1499">
        <v>2</v>
      </c>
      <c r="J1499">
        <v>0</v>
      </c>
      <c r="K1499">
        <v>45</v>
      </c>
      <c r="L1499">
        <v>2</v>
      </c>
      <c r="M1499" s="17" t="s">
        <v>78</v>
      </c>
      <c r="N1499" t="s">
        <v>78</v>
      </c>
      <c r="O1499" s="17">
        <v>42408</v>
      </c>
      <c r="Q1499">
        <f t="shared" si="20"/>
        <v>0.78539816339744828</v>
      </c>
    </row>
    <row r="1500" spans="1:22" ht="15" customHeight="1">
      <c r="A1500">
        <v>262</v>
      </c>
      <c r="B1500" t="s">
        <v>76</v>
      </c>
      <c r="C1500" t="s">
        <v>47</v>
      </c>
      <c r="D1500">
        <v>6</v>
      </c>
      <c r="E1500" s="19" t="s">
        <v>52</v>
      </c>
      <c r="F1500" s="19" t="s">
        <v>52</v>
      </c>
      <c r="G1500">
        <v>2</v>
      </c>
      <c r="H1500">
        <v>1</v>
      </c>
      <c r="I1500">
        <v>2</v>
      </c>
      <c r="J1500">
        <v>0</v>
      </c>
      <c r="K1500">
        <v>78</v>
      </c>
      <c r="L1500">
        <v>1</v>
      </c>
      <c r="M1500" s="17" t="s">
        <v>78</v>
      </c>
      <c r="N1500" t="s">
        <v>78</v>
      </c>
      <c r="O1500" s="17">
        <v>42422</v>
      </c>
      <c r="Q1500">
        <f t="shared" si="20"/>
        <v>1.5707963267948966</v>
      </c>
    </row>
    <row r="1501" spans="1:22" ht="15" customHeight="1">
      <c r="A1501">
        <v>262</v>
      </c>
      <c r="B1501" t="s">
        <v>76</v>
      </c>
      <c r="C1501" t="s">
        <v>47</v>
      </c>
      <c r="D1501">
        <v>6</v>
      </c>
      <c r="E1501" s="19" t="s">
        <v>52</v>
      </c>
      <c r="F1501" s="19" t="s">
        <v>52</v>
      </c>
      <c r="G1501">
        <v>1.7</v>
      </c>
      <c r="H1501">
        <v>2</v>
      </c>
      <c r="I1501">
        <v>2</v>
      </c>
      <c r="J1501">
        <v>0</v>
      </c>
      <c r="K1501">
        <v>75</v>
      </c>
      <c r="L1501">
        <v>1</v>
      </c>
      <c r="M1501" s="17" t="s">
        <v>78</v>
      </c>
      <c r="N1501" t="s">
        <v>78</v>
      </c>
      <c r="O1501" s="17">
        <v>42436</v>
      </c>
      <c r="Q1501">
        <f t="shared" si="20"/>
        <v>5.3407075111026483</v>
      </c>
    </row>
    <row r="1502" spans="1:22" ht="15" customHeight="1">
      <c r="A1502">
        <v>262</v>
      </c>
      <c r="B1502" t="s">
        <v>76</v>
      </c>
      <c r="C1502" t="s">
        <v>47</v>
      </c>
      <c r="D1502">
        <v>6</v>
      </c>
      <c r="E1502" s="19" t="s">
        <v>52</v>
      </c>
      <c r="F1502" s="19" t="s">
        <v>52</v>
      </c>
      <c r="G1502">
        <v>2.4</v>
      </c>
      <c r="H1502">
        <v>1.8</v>
      </c>
      <c r="I1502">
        <v>4</v>
      </c>
      <c r="J1502">
        <v>0</v>
      </c>
      <c r="K1502">
        <v>80</v>
      </c>
      <c r="L1502">
        <v>1</v>
      </c>
      <c r="M1502" s="17" t="s">
        <v>78</v>
      </c>
      <c r="N1502" t="s">
        <v>78</v>
      </c>
      <c r="O1502" s="17">
        <v>42450</v>
      </c>
      <c r="Q1502">
        <f t="shared" si="20"/>
        <v>6.1072561185785581</v>
      </c>
    </row>
    <row r="1503" spans="1:22" ht="15" customHeight="1">
      <c r="A1503">
        <v>262</v>
      </c>
      <c r="B1503" t="s">
        <v>76</v>
      </c>
      <c r="C1503" t="s">
        <v>47</v>
      </c>
      <c r="D1503">
        <v>6</v>
      </c>
      <c r="E1503" s="19" t="s">
        <v>52</v>
      </c>
      <c r="F1503" s="19" t="s">
        <v>52</v>
      </c>
      <c r="G1503" t="s">
        <v>56</v>
      </c>
      <c r="H1503" t="s">
        <v>56</v>
      </c>
      <c r="I1503" t="s">
        <v>56</v>
      </c>
      <c r="J1503" t="s">
        <v>56</v>
      </c>
      <c r="K1503">
        <v>97</v>
      </c>
      <c r="L1503">
        <v>1</v>
      </c>
      <c r="M1503" s="17" t="s">
        <v>78</v>
      </c>
      <c r="N1503" t="s">
        <v>82</v>
      </c>
      <c r="O1503" s="17">
        <v>42464</v>
      </c>
      <c r="P1503" t="s">
        <v>115</v>
      </c>
      <c r="Q1503" t="e">
        <f t="shared" si="20"/>
        <v>#VALUE!</v>
      </c>
    </row>
    <row r="1504" spans="1:22" ht="15" customHeight="1">
      <c r="A1504">
        <v>263</v>
      </c>
      <c r="B1504" t="s">
        <v>76</v>
      </c>
      <c r="C1504" t="s">
        <v>47</v>
      </c>
      <c r="D1504">
        <v>6</v>
      </c>
      <c r="E1504" s="19" t="s">
        <v>52</v>
      </c>
      <c r="F1504" s="19" t="s">
        <v>52</v>
      </c>
      <c r="G1504">
        <v>1</v>
      </c>
      <c r="H1504">
        <v>1</v>
      </c>
      <c r="I1504">
        <v>2</v>
      </c>
      <c r="J1504">
        <v>0</v>
      </c>
      <c r="K1504">
        <v>15</v>
      </c>
      <c r="L1504">
        <v>1</v>
      </c>
      <c r="M1504" s="17" t="s">
        <v>82</v>
      </c>
      <c r="N1504" t="s">
        <v>78</v>
      </c>
      <c r="O1504" s="17">
        <v>42394</v>
      </c>
      <c r="Q1504">
        <f t="shared" si="20"/>
        <v>0.78539816339744828</v>
      </c>
      <c r="R1504">
        <f>(Q1505-Q1504)/(O1505-O1504)</f>
        <v>2.6927937030769655</v>
      </c>
      <c r="S1504">
        <f>(I1505-I1504)/(O1505-O1504)</f>
        <v>7.1428571428571425E-2</v>
      </c>
      <c r="T1504">
        <f>MAX(K1504:K1506)</f>
        <v>78</v>
      </c>
      <c r="U1504">
        <f>AVERAGE(K1504:K1506)</f>
        <v>46</v>
      </c>
      <c r="V1504">
        <f>MAX(I1504:I1506)</f>
        <v>3</v>
      </c>
    </row>
    <row r="1505" spans="1:22" ht="15" customHeight="1">
      <c r="A1505">
        <v>263</v>
      </c>
      <c r="B1505" t="s">
        <v>76</v>
      </c>
      <c r="C1505" t="s">
        <v>47</v>
      </c>
      <c r="D1505">
        <v>6</v>
      </c>
      <c r="E1505" s="19" t="s">
        <v>52</v>
      </c>
      <c r="F1505" s="19" t="s">
        <v>52</v>
      </c>
      <c r="G1505">
        <v>4</v>
      </c>
      <c r="H1505">
        <v>3.5</v>
      </c>
      <c r="I1505">
        <v>3</v>
      </c>
      <c r="J1505">
        <v>0</v>
      </c>
      <c r="K1505">
        <v>45</v>
      </c>
      <c r="L1505">
        <v>1</v>
      </c>
      <c r="M1505" s="17" t="s">
        <v>78</v>
      </c>
      <c r="N1505" t="s">
        <v>78</v>
      </c>
      <c r="O1505" s="17">
        <v>42408</v>
      </c>
      <c r="Q1505">
        <f t="shared" si="20"/>
        <v>38.484510006474963</v>
      </c>
    </row>
    <row r="1506" spans="1:22" ht="15" customHeight="1">
      <c r="A1506">
        <v>263</v>
      </c>
      <c r="B1506" t="s">
        <v>76</v>
      </c>
      <c r="C1506" t="s">
        <v>47</v>
      </c>
      <c r="D1506">
        <v>6</v>
      </c>
      <c r="E1506" s="19" t="s">
        <v>52</v>
      </c>
      <c r="F1506" s="19" t="s">
        <v>52</v>
      </c>
      <c r="G1506" t="s">
        <v>56</v>
      </c>
      <c r="H1506" t="s">
        <v>56</v>
      </c>
      <c r="I1506" t="s">
        <v>56</v>
      </c>
      <c r="J1506" t="s">
        <v>56</v>
      </c>
      <c r="K1506">
        <v>78</v>
      </c>
      <c r="L1506">
        <v>1</v>
      </c>
      <c r="M1506" s="17" t="s">
        <v>78</v>
      </c>
      <c r="N1506" t="s">
        <v>82</v>
      </c>
      <c r="O1506" s="17">
        <v>42422</v>
      </c>
      <c r="P1506" t="s">
        <v>116</v>
      </c>
      <c r="Q1506" t="e">
        <f t="shared" si="20"/>
        <v>#VALUE!</v>
      </c>
    </row>
    <row r="1507" spans="1:22" ht="15" customHeight="1">
      <c r="A1507">
        <v>264</v>
      </c>
      <c r="B1507" t="s">
        <v>76</v>
      </c>
      <c r="C1507" t="s">
        <v>47</v>
      </c>
      <c r="D1507">
        <v>6</v>
      </c>
      <c r="E1507" s="19" t="s">
        <v>52</v>
      </c>
      <c r="F1507" s="19" t="s">
        <v>52</v>
      </c>
      <c r="G1507">
        <v>1</v>
      </c>
      <c r="H1507">
        <v>1</v>
      </c>
      <c r="I1507">
        <v>0</v>
      </c>
      <c r="J1507">
        <v>0</v>
      </c>
      <c r="K1507">
        <v>15</v>
      </c>
      <c r="L1507">
        <v>1</v>
      </c>
      <c r="M1507" s="17" t="s">
        <v>82</v>
      </c>
      <c r="N1507" t="s">
        <v>78</v>
      </c>
      <c r="O1507" s="17">
        <v>42394</v>
      </c>
      <c r="Q1507">
        <f t="shared" si="20"/>
        <v>0.78539816339744828</v>
      </c>
      <c r="R1507">
        <f>(Q1508-Q1507)/(O1508-O1507)</f>
        <v>-5.2593627013221976E-2</v>
      </c>
      <c r="S1507">
        <f>(I1508-I1507)/(O1508-O1507)</f>
        <v>0.14285714285714285</v>
      </c>
      <c r="T1507">
        <f>MAX(K1507:K1509)</f>
        <v>78</v>
      </c>
      <c r="U1507">
        <f>AVERAGE(K1507:K1509)</f>
        <v>46</v>
      </c>
      <c r="V1507">
        <f>MAX(I1507:I1509)</f>
        <v>2</v>
      </c>
    </row>
    <row r="1508" spans="1:22" ht="15" customHeight="1">
      <c r="A1508">
        <v>264</v>
      </c>
      <c r="B1508" t="s">
        <v>76</v>
      </c>
      <c r="C1508" t="s">
        <v>47</v>
      </c>
      <c r="D1508">
        <v>6</v>
      </c>
      <c r="E1508" s="19" t="s">
        <v>52</v>
      </c>
      <c r="F1508" s="19" t="s">
        <v>53</v>
      </c>
      <c r="G1508">
        <v>1</v>
      </c>
      <c r="H1508">
        <v>0.25</v>
      </c>
      <c r="I1508">
        <v>2</v>
      </c>
      <c r="J1508">
        <v>0</v>
      </c>
      <c r="K1508">
        <v>45</v>
      </c>
      <c r="L1508">
        <v>1</v>
      </c>
      <c r="M1508" s="17" t="s">
        <v>78</v>
      </c>
      <c r="N1508" t="s">
        <v>78</v>
      </c>
      <c r="O1508" s="17">
        <v>42408</v>
      </c>
      <c r="Q1508">
        <f t="shared" si="20"/>
        <v>4.9087385212340517E-2</v>
      </c>
    </row>
    <row r="1509" spans="1:22" ht="15" customHeight="1">
      <c r="A1509">
        <v>264</v>
      </c>
      <c r="B1509" t="s">
        <v>76</v>
      </c>
      <c r="C1509" t="s">
        <v>47</v>
      </c>
      <c r="D1509">
        <v>6</v>
      </c>
      <c r="E1509" s="19" t="s">
        <v>52</v>
      </c>
      <c r="F1509" s="19" t="s">
        <v>53</v>
      </c>
      <c r="G1509" t="s">
        <v>56</v>
      </c>
      <c r="H1509" t="s">
        <v>56</v>
      </c>
      <c r="I1509" t="s">
        <v>56</v>
      </c>
      <c r="J1509" t="s">
        <v>56</v>
      </c>
      <c r="K1509">
        <v>78</v>
      </c>
      <c r="L1509">
        <v>1</v>
      </c>
      <c r="M1509" s="17" t="s">
        <v>78</v>
      </c>
      <c r="N1509" t="s">
        <v>82</v>
      </c>
      <c r="O1509" s="17">
        <v>42422</v>
      </c>
      <c r="P1509" t="s">
        <v>116</v>
      </c>
      <c r="Q1509" t="e">
        <f t="shared" si="20"/>
        <v>#VALUE!</v>
      </c>
    </row>
    <row r="1510" spans="1:22" ht="15" customHeight="1">
      <c r="A1510">
        <v>265</v>
      </c>
      <c r="B1510" t="s">
        <v>76</v>
      </c>
      <c r="C1510" t="s">
        <v>34</v>
      </c>
      <c r="D1510">
        <v>6</v>
      </c>
      <c r="E1510" s="19" t="s">
        <v>52</v>
      </c>
      <c r="F1510" s="19" t="s">
        <v>52</v>
      </c>
      <c r="G1510">
        <v>1</v>
      </c>
      <c r="H1510">
        <v>1</v>
      </c>
      <c r="I1510">
        <v>0</v>
      </c>
      <c r="J1510">
        <v>0</v>
      </c>
      <c r="K1510">
        <v>7</v>
      </c>
      <c r="L1510">
        <v>1</v>
      </c>
      <c r="M1510" s="17" t="s">
        <v>82</v>
      </c>
      <c r="N1510" t="s">
        <v>78</v>
      </c>
      <c r="O1510" s="17">
        <v>42394</v>
      </c>
      <c r="Q1510">
        <f t="shared" si="20"/>
        <v>0.78539816339744828</v>
      </c>
      <c r="R1510">
        <f>(Q1511-Q1510)/(O1511-O1510)</f>
        <v>0.19634954084936207</v>
      </c>
      <c r="S1510">
        <f>(I1511-I1510)/(O1511-O1510)</f>
        <v>0.21428571428571427</v>
      </c>
      <c r="T1510">
        <f>MAX(K1510:K1512)</f>
        <v>20</v>
      </c>
      <c r="U1510">
        <f>AVERAGE(K1510:K1512)</f>
        <v>15.666666666666666</v>
      </c>
      <c r="V1510">
        <f>MAX(I1510:I1512)</f>
        <v>3</v>
      </c>
    </row>
    <row r="1511" spans="1:22" ht="15" customHeight="1">
      <c r="A1511">
        <v>265</v>
      </c>
      <c r="B1511" t="s">
        <v>76</v>
      </c>
      <c r="C1511" t="s">
        <v>34</v>
      </c>
      <c r="D1511">
        <v>6</v>
      </c>
      <c r="E1511" s="19" t="s">
        <v>52</v>
      </c>
      <c r="F1511" s="19" t="s">
        <v>52</v>
      </c>
      <c r="G1511">
        <v>2</v>
      </c>
      <c r="H1511">
        <v>1.5</v>
      </c>
      <c r="I1511">
        <v>3</v>
      </c>
      <c r="J1511">
        <v>0</v>
      </c>
      <c r="K1511">
        <v>20</v>
      </c>
      <c r="L1511">
        <v>1</v>
      </c>
      <c r="M1511" s="17" t="s">
        <v>78</v>
      </c>
      <c r="N1511" t="s">
        <v>78</v>
      </c>
      <c r="O1511" s="17">
        <v>42408</v>
      </c>
      <c r="Q1511">
        <f t="shared" si="20"/>
        <v>3.5342917352885173</v>
      </c>
    </row>
    <row r="1512" spans="1:22" ht="15" customHeight="1">
      <c r="A1512">
        <v>265</v>
      </c>
      <c r="B1512" t="s">
        <v>76</v>
      </c>
      <c r="C1512" t="s">
        <v>34</v>
      </c>
      <c r="D1512">
        <v>6</v>
      </c>
      <c r="E1512" s="19" t="s">
        <v>52</v>
      </c>
      <c r="F1512" s="19" t="s">
        <v>52</v>
      </c>
      <c r="G1512" t="s">
        <v>56</v>
      </c>
      <c r="H1512" t="s">
        <v>56</v>
      </c>
      <c r="I1512" t="s">
        <v>56</v>
      </c>
      <c r="J1512" t="s">
        <v>56</v>
      </c>
      <c r="K1512">
        <v>20</v>
      </c>
      <c r="L1512">
        <v>1</v>
      </c>
      <c r="M1512" s="17" t="s">
        <v>78</v>
      </c>
      <c r="N1512" t="s">
        <v>82</v>
      </c>
      <c r="O1512" s="17">
        <v>42422</v>
      </c>
      <c r="P1512" t="s">
        <v>115</v>
      </c>
      <c r="Q1512" t="e">
        <f t="shared" si="20"/>
        <v>#VALUE!</v>
      </c>
    </row>
    <row r="1513" spans="1:22" ht="15" customHeight="1">
      <c r="A1513">
        <v>266</v>
      </c>
      <c r="B1513" t="s">
        <v>76</v>
      </c>
      <c r="C1513" t="s">
        <v>34</v>
      </c>
      <c r="D1513">
        <v>6</v>
      </c>
      <c r="E1513" s="19" t="s">
        <v>52</v>
      </c>
      <c r="F1513" s="19" t="s">
        <v>52</v>
      </c>
      <c r="G1513">
        <v>0.5</v>
      </c>
      <c r="H1513">
        <v>1</v>
      </c>
      <c r="I1513">
        <v>0</v>
      </c>
      <c r="J1513">
        <v>0</v>
      </c>
      <c r="K1513">
        <v>7</v>
      </c>
      <c r="L1513">
        <v>1</v>
      </c>
      <c r="M1513" s="17" t="s">
        <v>82</v>
      </c>
      <c r="N1513" t="s">
        <v>78</v>
      </c>
      <c r="O1513" s="17">
        <v>42394</v>
      </c>
      <c r="Q1513">
        <f t="shared" si="20"/>
        <v>0.39269908169872414</v>
      </c>
      <c r="R1513">
        <f>(Q1517-Q1513)/(O1517-O1513)</f>
        <v>0.26793297345615807</v>
      </c>
      <c r="S1513">
        <f>(I1517-I1513)/(O1517-O1513)</f>
        <v>0.10714285714285714</v>
      </c>
      <c r="T1513">
        <f>MAX(K1513:K1518)</f>
        <v>73</v>
      </c>
      <c r="U1513">
        <f>AVERAGE(K1513:K1518)</f>
        <v>35</v>
      </c>
      <c r="V1513">
        <f>MAX(I1513:I1518)</f>
        <v>6</v>
      </c>
    </row>
    <row r="1514" spans="1:22" ht="15" customHeight="1">
      <c r="A1514">
        <v>266</v>
      </c>
      <c r="B1514" t="s">
        <v>76</v>
      </c>
      <c r="C1514" t="s">
        <v>34</v>
      </c>
      <c r="D1514">
        <v>6</v>
      </c>
      <c r="E1514" s="19" t="s">
        <v>52</v>
      </c>
      <c r="F1514" s="19" t="s">
        <v>52</v>
      </c>
      <c r="G1514">
        <v>1</v>
      </c>
      <c r="H1514">
        <v>0.5</v>
      </c>
      <c r="I1514">
        <v>2</v>
      </c>
      <c r="J1514">
        <v>2</v>
      </c>
      <c r="K1514">
        <v>20</v>
      </c>
      <c r="L1514">
        <v>1</v>
      </c>
      <c r="M1514" s="17" t="s">
        <v>78</v>
      </c>
      <c r="N1514" t="s">
        <v>78</v>
      </c>
      <c r="O1514" s="17">
        <v>42408</v>
      </c>
      <c r="Q1514">
        <f t="shared" si="20"/>
        <v>0.19634954084936207</v>
      </c>
    </row>
    <row r="1515" spans="1:22" ht="15" customHeight="1">
      <c r="A1515">
        <v>266</v>
      </c>
      <c r="B1515" t="s">
        <v>76</v>
      </c>
      <c r="C1515" t="s">
        <v>34</v>
      </c>
      <c r="D1515">
        <v>6</v>
      </c>
      <c r="E1515" s="19" t="s">
        <v>52</v>
      </c>
      <c r="F1515" s="19" t="s">
        <v>52</v>
      </c>
      <c r="G1515">
        <v>2.2000000000000002</v>
      </c>
      <c r="H1515">
        <v>1.4</v>
      </c>
      <c r="I1515">
        <v>3</v>
      </c>
      <c r="J1515">
        <v>2</v>
      </c>
      <c r="K1515">
        <v>20</v>
      </c>
      <c r="L1515">
        <v>1</v>
      </c>
      <c r="M1515" s="17" t="s">
        <v>78</v>
      </c>
      <c r="N1515" t="s">
        <v>78</v>
      </c>
      <c r="O1515" s="17">
        <v>42422</v>
      </c>
      <c r="Q1515">
        <f t="shared" si="20"/>
        <v>3.3866368805697964</v>
      </c>
    </row>
    <row r="1516" spans="1:22" ht="15" customHeight="1">
      <c r="A1516">
        <v>266</v>
      </c>
      <c r="B1516" t="s">
        <v>76</v>
      </c>
      <c r="C1516" t="s">
        <v>34</v>
      </c>
      <c r="D1516">
        <v>6</v>
      </c>
      <c r="E1516" s="19" t="s">
        <v>52</v>
      </c>
      <c r="F1516" s="19" t="s">
        <v>52</v>
      </c>
      <c r="G1516">
        <v>2.5</v>
      </c>
      <c r="H1516">
        <v>3</v>
      </c>
      <c r="I1516">
        <v>4</v>
      </c>
      <c r="J1516">
        <v>2</v>
      </c>
      <c r="K1516">
        <v>25</v>
      </c>
      <c r="L1516">
        <v>1</v>
      </c>
      <c r="M1516" s="17" t="s">
        <v>78</v>
      </c>
      <c r="N1516" t="s">
        <v>78</v>
      </c>
      <c r="O1516" s="17">
        <v>42436</v>
      </c>
      <c r="Q1516">
        <f t="shared" si="20"/>
        <v>17.671458676442587</v>
      </c>
    </row>
    <row r="1517" spans="1:22" ht="15" customHeight="1">
      <c r="A1517">
        <v>266</v>
      </c>
      <c r="B1517" t="s">
        <v>76</v>
      </c>
      <c r="C1517" t="s">
        <v>34</v>
      </c>
      <c r="D1517">
        <v>6</v>
      </c>
      <c r="E1517" s="19" t="s">
        <v>52</v>
      </c>
      <c r="F1517" s="19" t="s">
        <v>52</v>
      </c>
      <c r="G1517">
        <v>2.9</v>
      </c>
      <c r="H1517">
        <v>2.6</v>
      </c>
      <c r="I1517">
        <v>6</v>
      </c>
      <c r="J1517">
        <v>2</v>
      </c>
      <c r="K1517">
        <v>65</v>
      </c>
      <c r="L1517">
        <v>1</v>
      </c>
      <c r="M1517" s="17" t="s">
        <v>78</v>
      </c>
      <c r="N1517" t="s">
        <v>78</v>
      </c>
      <c r="O1517" s="17">
        <v>42450</v>
      </c>
      <c r="Q1517">
        <f t="shared" si="20"/>
        <v>15.396945595243578</v>
      </c>
    </row>
    <row r="1518" spans="1:22" ht="15" customHeight="1">
      <c r="A1518">
        <v>266</v>
      </c>
      <c r="B1518" t="s">
        <v>76</v>
      </c>
      <c r="C1518" t="s">
        <v>34</v>
      </c>
      <c r="D1518">
        <v>6</v>
      </c>
      <c r="E1518" s="19" t="s">
        <v>52</v>
      </c>
      <c r="F1518" s="19" t="s">
        <v>56</v>
      </c>
      <c r="G1518" t="s">
        <v>56</v>
      </c>
      <c r="H1518" t="s">
        <v>56</v>
      </c>
      <c r="I1518" t="s">
        <v>56</v>
      </c>
      <c r="J1518" t="s">
        <v>56</v>
      </c>
      <c r="K1518">
        <v>73</v>
      </c>
      <c r="L1518">
        <v>1</v>
      </c>
      <c r="M1518" s="17" t="s">
        <v>78</v>
      </c>
      <c r="N1518" t="s">
        <v>82</v>
      </c>
      <c r="O1518" s="17">
        <v>42464</v>
      </c>
      <c r="P1518" t="s">
        <v>115</v>
      </c>
      <c r="Q1518" t="e">
        <f t="shared" si="20"/>
        <v>#VALUE!</v>
      </c>
    </row>
    <row r="1519" spans="1:22" ht="15" customHeight="1">
      <c r="A1519">
        <v>267</v>
      </c>
      <c r="B1519" t="s">
        <v>76</v>
      </c>
      <c r="C1519" t="s">
        <v>34</v>
      </c>
      <c r="D1519">
        <v>6</v>
      </c>
      <c r="E1519" s="19" t="s">
        <v>52</v>
      </c>
      <c r="F1519" s="19" t="s">
        <v>52</v>
      </c>
      <c r="G1519">
        <v>1</v>
      </c>
      <c r="H1519">
        <v>1</v>
      </c>
      <c r="I1519">
        <v>1</v>
      </c>
      <c r="J1519">
        <v>0</v>
      </c>
      <c r="K1519">
        <v>7</v>
      </c>
      <c r="L1519">
        <v>1</v>
      </c>
      <c r="M1519" s="17" t="s">
        <v>82</v>
      </c>
      <c r="N1519" t="s">
        <v>78</v>
      </c>
      <c r="O1519" s="17">
        <v>42394</v>
      </c>
      <c r="Q1519">
        <f t="shared" si="20"/>
        <v>0.78539816339744828</v>
      </c>
      <c r="R1519">
        <f>(Q1520-Q1519)/(O1520-O1519)</f>
        <v>0.95369776983975874</v>
      </c>
      <c r="S1519">
        <f>(I1520-I1519)/(O1520-O1519)</f>
        <v>0.21428571428571427</v>
      </c>
      <c r="T1519">
        <f>MAX(K1519:K1521)</f>
        <v>20</v>
      </c>
      <c r="U1519">
        <f>AVERAGE(K1519:K1521)</f>
        <v>15.666666666666666</v>
      </c>
      <c r="V1519">
        <f>MAX(I1519:I1521)</f>
        <v>4</v>
      </c>
    </row>
    <row r="1520" spans="1:22" ht="15" customHeight="1">
      <c r="A1520">
        <v>267</v>
      </c>
      <c r="B1520" t="s">
        <v>76</v>
      </c>
      <c r="C1520" t="s">
        <v>34</v>
      </c>
      <c r="D1520">
        <v>6</v>
      </c>
      <c r="E1520" s="19" t="s">
        <v>52</v>
      </c>
      <c r="F1520" s="19" t="s">
        <v>52</v>
      </c>
      <c r="G1520">
        <v>2</v>
      </c>
      <c r="H1520">
        <v>3</v>
      </c>
      <c r="I1520">
        <v>4</v>
      </c>
      <c r="J1520">
        <v>0</v>
      </c>
      <c r="K1520">
        <v>20</v>
      </c>
      <c r="L1520">
        <v>1</v>
      </c>
      <c r="M1520" s="17" t="s">
        <v>78</v>
      </c>
      <c r="N1520" t="s">
        <v>78</v>
      </c>
      <c r="O1520" s="17">
        <v>42408</v>
      </c>
      <c r="Q1520">
        <f t="shared" si="20"/>
        <v>14.137166941154069</v>
      </c>
    </row>
    <row r="1521" spans="1:22" ht="15" customHeight="1">
      <c r="A1521">
        <v>267</v>
      </c>
      <c r="B1521" t="s">
        <v>76</v>
      </c>
      <c r="C1521" t="s">
        <v>34</v>
      </c>
      <c r="D1521">
        <v>6</v>
      </c>
      <c r="E1521" s="19" t="s">
        <v>52</v>
      </c>
      <c r="F1521" s="19" t="s">
        <v>52</v>
      </c>
      <c r="G1521" t="s">
        <v>56</v>
      </c>
      <c r="H1521" t="s">
        <v>56</v>
      </c>
      <c r="I1521" t="s">
        <v>56</v>
      </c>
      <c r="J1521" t="s">
        <v>56</v>
      </c>
      <c r="K1521">
        <v>20</v>
      </c>
      <c r="L1521">
        <v>1</v>
      </c>
      <c r="M1521" s="17" t="s">
        <v>78</v>
      </c>
      <c r="N1521" t="s">
        <v>82</v>
      </c>
      <c r="O1521" s="17">
        <v>42422</v>
      </c>
      <c r="P1521" t="s">
        <v>116</v>
      </c>
      <c r="Q1521" t="e">
        <f t="shared" si="20"/>
        <v>#VALUE!</v>
      </c>
    </row>
    <row r="1522" spans="1:22" ht="15" customHeight="1">
      <c r="A1522">
        <v>268</v>
      </c>
      <c r="B1522" t="s">
        <v>76</v>
      </c>
      <c r="C1522" t="s">
        <v>34</v>
      </c>
      <c r="D1522">
        <v>6</v>
      </c>
      <c r="E1522" s="19" t="s">
        <v>52</v>
      </c>
      <c r="F1522" s="19" t="s">
        <v>52</v>
      </c>
      <c r="G1522">
        <v>0.5</v>
      </c>
      <c r="H1522">
        <v>1</v>
      </c>
      <c r="I1522">
        <v>0</v>
      </c>
      <c r="J1522">
        <v>0</v>
      </c>
      <c r="K1522">
        <v>7</v>
      </c>
      <c r="L1522">
        <v>1</v>
      </c>
      <c r="M1522" s="17" t="s">
        <v>82</v>
      </c>
      <c r="N1522" t="s">
        <v>78</v>
      </c>
      <c r="O1522" s="17">
        <v>42394</v>
      </c>
      <c r="Q1522">
        <f t="shared" si="20"/>
        <v>0.39269908169872414</v>
      </c>
      <c r="R1522">
        <f>(Q1526-Q1522)/(O1526-O1522)</f>
        <v>0.36114290549079098</v>
      </c>
      <c r="S1522">
        <f>(I1526-I1522)/(O1526-O1522)</f>
        <v>8.9285714285714288E-2</v>
      </c>
      <c r="T1522">
        <f>MAX(K1522:K1527)</f>
        <v>73</v>
      </c>
      <c r="U1522">
        <f>AVERAGE(K1522:K1527)</f>
        <v>35</v>
      </c>
      <c r="V1522">
        <f>MAX(I1522:I1527)</f>
        <v>5</v>
      </c>
    </row>
    <row r="1523" spans="1:22" ht="15" customHeight="1">
      <c r="A1523">
        <v>268</v>
      </c>
      <c r="B1523" t="s">
        <v>76</v>
      </c>
      <c r="C1523" t="s">
        <v>34</v>
      </c>
      <c r="D1523">
        <v>6</v>
      </c>
      <c r="E1523" s="19" t="s">
        <v>52</v>
      </c>
      <c r="F1523" s="19" t="s">
        <v>52</v>
      </c>
      <c r="G1523">
        <v>1</v>
      </c>
      <c r="H1523">
        <v>0.5</v>
      </c>
      <c r="I1523">
        <v>2</v>
      </c>
      <c r="J1523">
        <v>0</v>
      </c>
      <c r="K1523">
        <v>20</v>
      </c>
      <c r="L1523">
        <v>1</v>
      </c>
      <c r="M1523" s="17" t="s">
        <v>78</v>
      </c>
      <c r="N1523" t="s">
        <v>78</v>
      </c>
      <c r="O1523" s="17">
        <v>42408</v>
      </c>
      <c r="Q1523">
        <f t="shared" si="20"/>
        <v>0.19634954084936207</v>
      </c>
    </row>
    <row r="1524" spans="1:22" ht="15" customHeight="1">
      <c r="A1524">
        <v>268</v>
      </c>
      <c r="B1524" t="s">
        <v>76</v>
      </c>
      <c r="C1524" t="s">
        <v>34</v>
      </c>
      <c r="D1524">
        <v>6</v>
      </c>
      <c r="E1524" s="19" t="s">
        <v>52</v>
      </c>
      <c r="F1524" s="19" t="s">
        <v>52</v>
      </c>
      <c r="G1524">
        <v>2.4</v>
      </c>
      <c r="H1524">
        <v>1.9</v>
      </c>
      <c r="I1524">
        <v>4</v>
      </c>
      <c r="J1524">
        <v>0</v>
      </c>
      <c r="K1524">
        <v>20</v>
      </c>
      <c r="L1524">
        <v>1</v>
      </c>
      <c r="M1524" s="17" t="s">
        <v>78</v>
      </c>
      <c r="N1524" t="s">
        <v>78</v>
      </c>
      <c r="O1524" s="17">
        <v>42422</v>
      </c>
      <c r="Q1524">
        <f t="shared" si="20"/>
        <v>6.8046896876754914</v>
      </c>
    </row>
    <row r="1525" spans="1:22" ht="15" customHeight="1">
      <c r="A1525">
        <v>268</v>
      </c>
      <c r="B1525" t="s">
        <v>76</v>
      </c>
      <c r="C1525" t="s">
        <v>34</v>
      </c>
      <c r="D1525">
        <v>6</v>
      </c>
      <c r="E1525" s="19" t="s">
        <v>52</v>
      </c>
      <c r="F1525" s="19" t="s">
        <v>52</v>
      </c>
      <c r="G1525">
        <v>2.5</v>
      </c>
      <c r="H1525">
        <v>2</v>
      </c>
      <c r="I1525">
        <v>4</v>
      </c>
      <c r="J1525">
        <v>0</v>
      </c>
      <c r="K1525">
        <v>25</v>
      </c>
      <c r="L1525">
        <v>1</v>
      </c>
      <c r="M1525" s="17" t="s">
        <v>78</v>
      </c>
      <c r="N1525" t="s">
        <v>78</v>
      </c>
      <c r="O1525" s="17">
        <v>42436</v>
      </c>
      <c r="Q1525">
        <f t="shared" si="20"/>
        <v>7.8539816339744828</v>
      </c>
    </row>
    <row r="1526" spans="1:22" ht="15" customHeight="1">
      <c r="A1526">
        <v>268</v>
      </c>
      <c r="B1526" t="s">
        <v>76</v>
      </c>
      <c r="C1526" t="s">
        <v>34</v>
      </c>
      <c r="D1526">
        <v>6</v>
      </c>
      <c r="E1526" s="19" t="s">
        <v>52</v>
      </c>
      <c r="F1526" s="19" t="s">
        <v>52</v>
      </c>
      <c r="G1526">
        <v>4.2</v>
      </c>
      <c r="H1526">
        <v>2.5</v>
      </c>
      <c r="I1526">
        <v>5</v>
      </c>
      <c r="J1526">
        <v>3</v>
      </c>
      <c r="K1526">
        <v>65</v>
      </c>
      <c r="L1526">
        <v>1</v>
      </c>
      <c r="M1526" s="17" t="s">
        <v>78</v>
      </c>
      <c r="N1526" t="s">
        <v>78</v>
      </c>
      <c r="O1526" s="17">
        <v>42450</v>
      </c>
      <c r="Q1526">
        <f t="shared" si="20"/>
        <v>20.616701789183018</v>
      </c>
    </row>
    <row r="1527" spans="1:22" ht="15" customHeight="1">
      <c r="A1527">
        <v>268</v>
      </c>
      <c r="B1527" t="s">
        <v>76</v>
      </c>
      <c r="C1527" t="s">
        <v>34</v>
      </c>
      <c r="D1527">
        <v>6</v>
      </c>
      <c r="E1527" s="19" t="s">
        <v>52</v>
      </c>
      <c r="F1527" s="19" t="s">
        <v>56</v>
      </c>
      <c r="G1527" t="s">
        <v>56</v>
      </c>
      <c r="H1527" t="s">
        <v>56</v>
      </c>
      <c r="I1527" t="s">
        <v>56</v>
      </c>
      <c r="J1527" t="s">
        <v>56</v>
      </c>
      <c r="K1527">
        <v>73</v>
      </c>
      <c r="L1527">
        <v>1</v>
      </c>
      <c r="M1527" s="17" t="s">
        <v>78</v>
      </c>
      <c r="N1527" t="s">
        <v>82</v>
      </c>
      <c r="O1527" s="17">
        <v>42464</v>
      </c>
      <c r="P1527" t="s">
        <v>115</v>
      </c>
      <c r="Q1527" t="e">
        <f t="shared" si="20"/>
        <v>#VALUE!</v>
      </c>
    </row>
    <row r="1528" spans="1:22" ht="15" customHeight="1">
      <c r="A1528">
        <v>269</v>
      </c>
      <c r="B1528" t="s">
        <v>76</v>
      </c>
      <c r="C1528" t="s">
        <v>34</v>
      </c>
      <c r="D1528">
        <v>6</v>
      </c>
      <c r="E1528" s="19" t="s">
        <v>52</v>
      </c>
      <c r="F1528" s="19" t="s">
        <v>52</v>
      </c>
      <c r="G1528">
        <v>0.5</v>
      </c>
      <c r="H1528">
        <v>1</v>
      </c>
      <c r="I1528">
        <v>1</v>
      </c>
      <c r="J1528">
        <v>0</v>
      </c>
      <c r="K1528">
        <v>7</v>
      </c>
      <c r="L1528">
        <v>1</v>
      </c>
      <c r="M1528" s="17" t="s">
        <v>82</v>
      </c>
      <c r="N1528" t="s">
        <v>78</v>
      </c>
      <c r="O1528" s="17">
        <v>42394</v>
      </c>
      <c r="Q1528">
        <f t="shared" si="20"/>
        <v>0.39269908169872414</v>
      </c>
      <c r="R1528">
        <f>(Q1529-Q1528)/(O1529-O1528)</f>
        <v>0.22439947525641379</v>
      </c>
      <c r="S1528">
        <f>(I1529-I1528)/(O1529-O1528)</f>
        <v>0.14285714285714285</v>
      </c>
      <c r="T1528">
        <f>MAX(K1528:K1530)</f>
        <v>20</v>
      </c>
      <c r="U1528">
        <f>AVERAGE(K1528:K1530)</f>
        <v>15.666666666666666</v>
      </c>
      <c r="V1528">
        <f>MAX(I1528:I1530)</f>
        <v>3</v>
      </c>
    </row>
    <row r="1529" spans="1:22" ht="15" customHeight="1">
      <c r="A1529">
        <v>269</v>
      </c>
      <c r="B1529" t="s">
        <v>76</v>
      </c>
      <c r="C1529" t="s">
        <v>34</v>
      </c>
      <c r="D1529">
        <v>6</v>
      </c>
      <c r="E1529" s="19" t="s">
        <v>52</v>
      </c>
      <c r="F1529" s="19" t="s">
        <v>52</v>
      </c>
      <c r="G1529">
        <v>2</v>
      </c>
      <c r="H1529">
        <v>1.5</v>
      </c>
      <c r="I1529">
        <v>3</v>
      </c>
      <c r="J1529">
        <v>0</v>
      </c>
      <c r="K1529">
        <v>20</v>
      </c>
      <c r="L1529">
        <v>1</v>
      </c>
      <c r="M1529" s="17" t="s">
        <v>78</v>
      </c>
      <c r="N1529" t="s">
        <v>78</v>
      </c>
      <c r="O1529" s="17">
        <v>42408</v>
      </c>
      <c r="Q1529">
        <f t="shared" si="20"/>
        <v>3.5342917352885173</v>
      </c>
    </row>
    <row r="1530" spans="1:22" ht="15" customHeight="1">
      <c r="A1530">
        <v>269</v>
      </c>
      <c r="B1530" t="s">
        <v>76</v>
      </c>
      <c r="C1530" t="s">
        <v>34</v>
      </c>
      <c r="D1530">
        <v>6</v>
      </c>
      <c r="E1530" s="19" t="s">
        <v>52</v>
      </c>
      <c r="F1530" s="19" t="s">
        <v>52</v>
      </c>
      <c r="G1530" t="s">
        <v>56</v>
      </c>
      <c r="H1530" t="s">
        <v>56</v>
      </c>
      <c r="I1530" t="s">
        <v>56</v>
      </c>
      <c r="J1530" t="s">
        <v>56</v>
      </c>
      <c r="K1530">
        <v>20</v>
      </c>
      <c r="L1530">
        <v>1</v>
      </c>
      <c r="M1530" s="17" t="s">
        <v>78</v>
      </c>
      <c r="N1530" t="s">
        <v>82</v>
      </c>
      <c r="O1530" s="17">
        <v>42422</v>
      </c>
      <c r="P1530" t="s">
        <v>115</v>
      </c>
      <c r="Q1530" t="e">
        <f t="shared" si="20"/>
        <v>#VALUE!</v>
      </c>
    </row>
    <row r="1531" spans="1:22" ht="15" customHeight="1">
      <c r="A1531">
        <v>270</v>
      </c>
      <c r="B1531" t="s">
        <v>76</v>
      </c>
      <c r="C1531" t="s">
        <v>34</v>
      </c>
      <c r="D1531">
        <v>6</v>
      </c>
      <c r="E1531" s="19" t="s">
        <v>52</v>
      </c>
      <c r="F1531" s="19" t="s">
        <v>52</v>
      </c>
      <c r="G1531">
        <v>0.5</v>
      </c>
      <c r="H1531">
        <v>1</v>
      </c>
      <c r="I1531">
        <v>1</v>
      </c>
      <c r="J1531">
        <v>0</v>
      </c>
      <c r="K1531">
        <v>7</v>
      </c>
      <c r="L1531">
        <v>1</v>
      </c>
      <c r="M1531" s="17" t="s">
        <v>82</v>
      </c>
      <c r="N1531" t="s">
        <v>78</v>
      </c>
      <c r="O1531" s="17">
        <v>42394</v>
      </c>
      <c r="Q1531">
        <f t="shared" si="20"/>
        <v>0.39269908169872414</v>
      </c>
      <c r="R1531">
        <f>(Q1532-Q1531)/(O1532-O1531)</f>
        <v>9.8174770424681035E-2</v>
      </c>
      <c r="S1531">
        <f>(I1532-I1531)/(O1532-O1531)</f>
        <v>0.14285714285714285</v>
      </c>
      <c r="T1531">
        <f>MAX(K1531:K1533)</f>
        <v>20</v>
      </c>
      <c r="U1531">
        <f>AVERAGE(K1531:K1533)</f>
        <v>15.666666666666666</v>
      </c>
      <c r="V1531">
        <f>MAX(I1531:I1533)</f>
        <v>3</v>
      </c>
    </row>
    <row r="1532" spans="1:22" ht="15" customHeight="1">
      <c r="A1532">
        <v>270</v>
      </c>
      <c r="B1532" t="s">
        <v>76</v>
      </c>
      <c r="C1532" t="s">
        <v>34</v>
      </c>
      <c r="D1532">
        <v>6</v>
      </c>
      <c r="E1532" s="19" t="s">
        <v>52</v>
      </c>
      <c r="F1532" s="19" t="s">
        <v>52</v>
      </c>
      <c r="G1532">
        <v>1</v>
      </c>
      <c r="H1532">
        <v>1.5</v>
      </c>
      <c r="I1532">
        <v>3</v>
      </c>
      <c r="J1532">
        <v>0</v>
      </c>
      <c r="K1532">
        <v>20</v>
      </c>
      <c r="L1532">
        <v>1</v>
      </c>
      <c r="M1532" s="17" t="s">
        <v>78</v>
      </c>
      <c r="N1532" t="s">
        <v>78</v>
      </c>
      <c r="O1532" s="17">
        <v>42408</v>
      </c>
      <c r="Q1532">
        <f t="shared" si="20"/>
        <v>1.7671458676442586</v>
      </c>
    </row>
    <row r="1533" spans="1:22" ht="15" customHeight="1">
      <c r="A1533">
        <v>270</v>
      </c>
      <c r="B1533" t="s">
        <v>76</v>
      </c>
      <c r="C1533" t="s">
        <v>34</v>
      </c>
      <c r="D1533">
        <v>6</v>
      </c>
      <c r="E1533" s="19" t="s">
        <v>52</v>
      </c>
      <c r="F1533" s="19" t="s">
        <v>52</v>
      </c>
      <c r="G1533" t="s">
        <v>56</v>
      </c>
      <c r="H1533" t="s">
        <v>56</v>
      </c>
      <c r="I1533" t="s">
        <v>56</v>
      </c>
      <c r="J1533" t="s">
        <v>56</v>
      </c>
      <c r="K1533">
        <v>20</v>
      </c>
      <c r="L1533">
        <v>1</v>
      </c>
      <c r="M1533" s="17" t="s">
        <v>78</v>
      </c>
      <c r="N1533" t="s">
        <v>82</v>
      </c>
      <c r="O1533" s="17">
        <v>42422</v>
      </c>
      <c r="P1533" t="s">
        <v>115</v>
      </c>
      <c r="Q1533" t="e">
        <f t="shared" si="20"/>
        <v>#VALUE!</v>
      </c>
    </row>
    <row r="1534" spans="1:22" ht="15" customHeight="1">
      <c r="A1534">
        <v>271</v>
      </c>
      <c r="B1534" t="s">
        <v>76</v>
      </c>
      <c r="C1534" t="s">
        <v>34</v>
      </c>
      <c r="D1534">
        <v>6</v>
      </c>
      <c r="E1534" s="19" t="s">
        <v>52</v>
      </c>
      <c r="F1534" s="19" t="s">
        <v>52</v>
      </c>
      <c r="G1534">
        <v>0.5</v>
      </c>
      <c r="H1534">
        <v>1</v>
      </c>
      <c r="I1534">
        <v>1</v>
      </c>
      <c r="J1534">
        <v>0</v>
      </c>
      <c r="K1534">
        <v>7</v>
      </c>
      <c r="L1534">
        <v>1</v>
      </c>
      <c r="M1534" s="17" t="s">
        <v>82</v>
      </c>
      <c r="N1534" t="s">
        <v>78</v>
      </c>
      <c r="O1534" s="17">
        <v>42394</v>
      </c>
      <c r="Q1534">
        <f t="shared" si="20"/>
        <v>0.39269908169872414</v>
      </c>
      <c r="R1534">
        <f>(Q1535-Q1534)/(O1535-O1534)</f>
        <v>0.30854927847756891</v>
      </c>
      <c r="S1534">
        <f>(I1535-I1534)/(O1535-O1534)</f>
        <v>0.14285714285714285</v>
      </c>
      <c r="T1534">
        <f>MAX(K1534:K1536)</f>
        <v>20</v>
      </c>
      <c r="U1534">
        <f>AVERAGE(K1534:K1536)</f>
        <v>15.666666666666666</v>
      </c>
      <c r="V1534">
        <f>MAX(I1534:I1536)</f>
        <v>3</v>
      </c>
    </row>
    <row r="1535" spans="1:22" ht="15" customHeight="1">
      <c r="A1535">
        <v>271</v>
      </c>
      <c r="B1535" t="s">
        <v>76</v>
      </c>
      <c r="C1535" t="s">
        <v>34</v>
      </c>
      <c r="D1535">
        <v>6</v>
      </c>
      <c r="E1535" s="19" t="s">
        <v>52</v>
      </c>
      <c r="F1535" s="19" t="s">
        <v>52</v>
      </c>
      <c r="G1535">
        <v>1.5</v>
      </c>
      <c r="H1535">
        <v>2</v>
      </c>
      <c r="I1535">
        <v>3</v>
      </c>
      <c r="J1535">
        <v>0</v>
      </c>
      <c r="K1535">
        <v>20</v>
      </c>
      <c r="L1535">
        <v>1</v>
      </c>
      <c r="M1535" s="17" t="s">
        <v>78</v>
      </c>
      <c r="N1535" t="s">
        <v>78</v>
      </c>
      <c r="O1535" s="17">
        <v>42408</v>
      </c>
      <c r="Q1535">
        <f t="shared" si="20"/>
        <v>4.7123889803846897</v>
      </c>
    </row>
    <row r="1536" spans="1:22" ht="15" customHeight="1">
      <c r="A1536">
        <v>271</v>
      </c>
      <c r="B1536" t="s">
        <v>76</v>
      </c>
      <c r="C1536" t="s">
        <v>34</v>
      </c>
      <c r="D1536">
        <v>6</v>
      </c>
      <c r="E1536" s="19" t="s">
        <v>52</v>
      </c>
      <c r="F1536" s="19" t="s">
        <v>52</v>
      </c>
      <c r="G1536" t="s">
        <v>56</v>
      </c>
      <c r="H1536" t="s">
        <v>56</v>
      </c>
      <c r="I1536" t="s">
        <v>56</v>
      </c>
      <c r="J1536" t="s">
        <v>56</v>
      </c>
      <c r="K1536">
        <v>20</v>
      </c>
      <c r="L1536">
        <v>1</v>
      </c>
      <c r="M1536" s="17" t="s">
        <v>78</v>
      </c>
      <c r="N1536" t="s">
        <v>82</v>
      </c>
      <c r="O1536" s="17">
        <v>42422</v>
      </c>
      <c r="P1536" t="s">
        <v>115</v>
      </c>
      <c r="Q1536" t="e">
        <f t="shared" si="20"/>
        <v>#VALUE!</v>
      </c>
    </row>
    <row r="1537" spans="1:22" ht="15" customHeight="1">
      <c r="A1537">
        <v>272</v>
      </c>
      <c r="B1537" t="s">
        <v>76</v>
      </c>
      <c r="C1537" t="s">
        <v>34</v>
      </c>
      <c r="D1537">
        <v>6</v>
      </c>
      <c r="E1537" s="19" t="s">
        <v>52</v>
      </c>
      <c r="F1537" s="19" t="s">
        <v>52</v>
      </c>
      <c r="G1537">
        <v>0.5</v>
      </c>
      <c r="H1537">
        <v>1</v>
      </c>
      <c r="I1537">
        <v>2</v>
      </c>
      <c r="J1537">
        <v>0</v>
      </c>
      <c r="K1537">
        <v>7</v>
      </c>
      <c r="L1537">
        <v>1</v>
      </c>
      <c r="M1537" s="17" t="s">
        <v>82</v>
      </c>
      <c r="N1537" t="s">
        <v>78</v>
      </c>
      <c r="O1537" s="17">
        <v>42394</v>
      </c>
      <c r="Q1537">
        <f t="shared" si="20"/>
        <v>0.39269908169872414</v>
      </c>
      <c r="R1537">
        <f>(Q1538-Q1537)/(O1538-O1537)</f>
        <v>0.67319842576924138</v>
      </c>
      <c r="S1537">
        <f>(I1538-I1537)/(O1538-O1537)</f>
        <v>0.14285714285714285</v>
      </c>
      <c r="T1537">
        <f>MAX(K1537:K1539)</f>
        <v>20</v>
      </c>
      <c r="U1537">
        <f>AVERAGE(K1537:K1539)</f>
        <v>15.666666666666666</v>
      </c>
      <c r="V1537">
        <f>MAX(I1537:I1539)</f>
        <v>4</v>
      </c>
    </row>
    <row r="1538" spans="1:22" ht="15" customHeight="1">
      <c r="A1538">
        <v>272</v>
      </c>
      <c r="B1538" t="s">
        <v>76</v>
      </c>
      <c r="C1538" t="s">
        <v>34</v>
      </c>
      <c r="D1538">
        <v>6</v>
      </c>
      <c r="E1538" s="19" t="s">
        <v>52</v>
      </c>
      <c r="F1538" s="19" t="s">
        <v>52</v>
      </c>
      <c r="G1538">
        <v>2</v>
      </c>
      <c r="H1538">
        <v>2.5</v>
      </c>
      <c r="I1538">
        <v>4</v>
      </c>
      <c r="J1538">
        <v>0</v>
      </c>
      <c r="K1538">
        <v>20</v>
      </c>
      <c r="L1538">
        <v>1</v>
      </c>
      <c r="M1538" s="17" t="s">
        <v>78</v>
      </c>
      <c r="N1538" t="s">
        <v>78</v>
      </c>
      <c r="O1538" s="17">
        <v>42408</v>
      </c>
      <c r="Q1538">
        <f t="shared" si="20"/>
        <v>9.8174770424681039</v>
      </c>
    </row>
    <row r="1539" spans="1:22" ht="15" customHeight="1">
      <c r="A1539">
        <v>272</v>
      </c>
      <c r="B1539" t="s">
        <v>76</v>
      </c>
      <c r="C1539" t="s">
        <v>34</v>
      </c>
      <c r="D1539">
        <v>6</v>
      </c>
      <c r="E1539" s="19" t="s">
        <v>52</v>
      </c>
      <c r="F1539" s="19" t="s">
        <v>52</v>
      </c>
      <c r="G1539" t="s">
        <v>56</v>
      </c>
      <c r="H1539" t="s">
        <v>56</v>
      </c>
      <c r="I1539" t="s">
        <v>56</v>
      </c>
      <c r="J1539" t="s">
        <v>56</v>
      </c>
      <c r="K1539">
        <v>20</v>
      </c>
      <c r="L1539">
        <v>1</v>
      </c>
      <c r="M1539" s="17" t="s">
        <v>78</v>
      </c>
      <c r="N1539" t="s">
        <v>82</v>
      </c>
      <c r="O1539" s="17">
        <v>42422</v>
      </c>
      <c r="P1539" t="s">
        <v>116</v>
      </c>
      <c r="Q1539" t="e">
        <f t="shared" si="20"/>
        <v>#VALUE!</v>
      </c>
    </row>
    <row r="1540" spans="1:22" ht="15" customHeight="1">
      <c r="A1540">
        <v>273</v>
      </c>
      <c r="B1540" t="s">
        <v>76</v>
      </c>
      <c r="C1540" t="s">
        <v>34</v>
      </c>
      <c r="D1540">
        <v>6</v>
      </c>
      <c r="E1540" s="19" t="s">
        <v>52</v>
      </c>
      <c r="F1540" s="19" t="s">
        <v>52</v>
      </c>
      <c r="G1540">
        <v>0.5</v>
      </c>
      <c r="H1540">
        <v>1</v>
      </c>
      <c r="I1540">
        <v>1</v>
      </c>
      <c r="J1540">
        <v>0</v>
      </c>
      <c r="K1540">
        <v>7</v>
      </c>
      <c r="L1540">
        <v>1</v>
      </c>
      <c r="M1540" s="17" t="s">
        <v>82</v>
      </c>
      <c r="N1540" t="s">
        <v>78</v>
      </c>
      <c r="O1540" s="17">
        <v>42394</v>
      </c>
      <c r="Q1540">
        <f t="shared" si="20"/>
        <v>0.39269908169872414</v>
      </c>
      <c r="R1540">
        <f>(Q1541-Q1540)/(O1541-O1540)</f>
        <v>0.30854927847756891</v>
      </c>
      <c r="S1540">
        <f>(I1541-I1540)/(O1541-O1540)</f>
        <v>0.14285714285714285</v>
      </c>
      <c r="T1540">
        <f>MAX(K1540:K1542)</f>
        <v>20</v>
      </c>
      <c r="U1540">
        <f>AVERAGE(K1540:K1542)</f>
        <v>15.666666666666666</v>
      </c>
      <c r="V1540">
        <f>MAX(I1540:I1542)</f>
        <v>3</v>
      </c>
    </row>
    <row r="1541" spans="1:22" ht="15" customHeight="1">
      <c r="A1541">
        <v>273</v>
      </c>
      <c r="B1541" t="s">
        <v>76</v>
      </c>
      <c r="C1541" t="s">
        <v>34</v>
      </c>
      <c r="D1541">
        <v>6</v>
      </c>
      <c r="E1541" s="19" t="s">
        <v>52</v>
      </c>
      <c r="F1541" s="19" t="s">
        <v>52</v>
      </c>
      <c r="G1541">
        <v>1.5</v>
      </c>
      <c r="H1541">
        <v>2</v>
      </c>
      <c r="I1541">
        <v>3</v>
      </c>
      <c r="J1541">
        <v>0</v>
      </c>
      <c r="K1541">
        <v>20</v>
      </c>
      <c r="L1541">
        <v>1</v>
      </c>
      <c r="M1541" s="17" t="s">
        <v>78</v>
      </c>
      <c r="N1541" t="s">
        <v>78</v>
      </c>
      <c r="O1541" s="17">
        <v>42408</v>
      </c>
      <c r="Q1541">
        <f t="shared" si="20"/>
        <v>4.7123889803846897</v>
      </c>
    </row>
    <row r="1542" spans="1:22" ht="15" customHeight="1">
      <c r="A1542">
        <v>273</v>
      </c>
      <c r="B1542" t="s">
        <v>76</v>
      </c>
      <c r="C1542" t="s">
        <v>34</v>
      </c>
      <c r="D1542">
        <v>6</v>
      </c>
      <c r="E1542" s="19" t="s">
        <v>52</v>
      </c>
      <c r="F1542" s="19" t="s">
        <v>52</v>
      </c>
      <c r="G1542" t="s">
        <v>56</v>
      </c>
      <c r="H1542" t="s">
        <v>56</v>
      </c>
      <c r="I1542" t="s">
        <v>56</v>
      </c>
      <c r="J1542" t="s">
        <v>56</v>
      </c>
      <c r="K1542">
        <v>20</v>
      </c>
      <c r="L1542">
        <v>1</v>
      </c>
      <c r="M1542" s="17" t="s">
        <v>78</v>
      </c>
      <c r="N1542" t="s">
        <v>82</v>
      </c>
      <c r="O1542" s="17">
        <v>42422</v>
      </c>
      <c r="P1542" t="s">
        <v>115</v>
      </c>
      <c r="Q1542" t="e">
        <f t="shared" si="20"/>
        <v>#VALUE!</v>
      </c>
    </row>
    <row r="1543" spans="1:22" ht="15" customHeight="1">
      <c r="A1543">
        <v>274</v>
      </c>
      <c r="B1543" t="s">
        <v>76</v>
      </c>
      <c r="C1543" t="s">
        <v>34</v>
      </c>
      <c r="D1543">
        <v>6</v>
      </c>
      <c r="E1543" s="19" t="s">
        <v>52</v>
      </c>
      <c r="F1543" s="19" t="s">
        <v>52</v>
      </c>
      <c r="G1543">
        <v>0.5</v>
      </c>
      <c r="H1543">
        <v>0.5</v>
      </c>
      <c r="I1543">
        <v>0</v>
      </c>
      <c r="J1543">
        <v>0</v>
      </c>
      <c r="K1543">
        <v>7</v>
      </c>
      <c r="L1543">
        <v>1</v>
      </c>
      <c r="M1543" s="17" t="s">
        <v>82</v>
      </c>
      <c r="N1543" t="s">
        <v>78</v>
      </c>
      <c r="O1543" s="17">
        <v>42394</v>
      </c>
      <c r="Q1543">
        <f t="shared" si="20"/>
        <v>9.8174770424681035E-2</v>
      </c>
      <c r="R1543">
        <v>0</v>
      </c>
      <c r="S1543">
        <v>0</v>
      </c>
      <c r="T1543">
        <f>MAX(K1543:K1544)</f>
        <v>20</v>
      </c>
      <c r="U1543">
        <f>AVERAGE(K1543:K1544)</f>
        <v>13.5</v>
      </c>
      <c r="V1543">
        <f>MAX(I1543:I1544)</f>
        <v>0</v>
      </c>
    </row>
    <row r="1544" spans="1:22" ht="15" customHeight="1">
      <c r="A1544">
        <v>274</v>
      </c>
      <c r="B1544" t="s">
        <v>76</v>
      </c>
      <c r="C1544" t="s">
        <v>34</v>
      </c>
      <c r="D1544">
        <v>6</v>
      </c>
      <c r="E1544" s="19" t="s">
        <v>52</v>
      </c>
      <c r="F1544" s="19" t="s">
        <v>52</v>
      </c>
      <c r="G1544" t="s">
        <v>56</v>
      </c>
      <c r="H1544" t="s">
        <v>56</v>
      </c>
      <c r="I1544" t="s">
        <v>56</v>
      </c>
      <c r="J1544" t="s">
        <v>56</v>
      </c>
      <c r="K1544">
        <v>20</v>
      </c>
      <c r="L1544">
        <v>1</v>
      </c>
      <c r="M1544" s="17" t="s">
        <v>78</v>
      </c>
      <c r="N1544" t="s">
        <v>82</v>
      </c>
      <c r="O1544" s="17">
        <v>42408</v>
      </c>
      <c r="P1544" t="s">
        <v>116</v>
      </c>
      <c r="Q1544" t="e">
        <f t="shared" si="20"/>
        <v>#VALUE!</v>
      </c>
    </row>
    <row r="1545" spans="1:22" ht="15" customHeight="1">
      <c r="A1545">
        <v>275</v>
      </c>
      <c r="B1545" t="s">
        <v>76</v>
      </c>
      <c r="C1545" t="s">
        <v>34</v>
      </c>
      <c r="D1545">
        <v>6</v>
      </c>
      <c r="E1545" s="19" t="s">
        <v>52</v>
      </c>
      <c r="F1545" s="19" t="s">
        <v>52</v>
      </c>
      <c r="G1545">
        <v>0.5</v>
      </c>
      <c r="H1545">
        <v>1</v>
      </c>
      <c r="I1545">
        <v>0</v>
      </c>
      <c r="J1545">
        <v>0</v>
      </c>
      <c r="K1545">
        <v>7</v>
      </c>
      <c r="L1545">
        <v>1</v>
      </c>
      <c r="M1545" s="17" t="s">
        <v>82</v>
      </c>
      <c r="N1545" t="s">
        <v>78</v>
      </c>
      <c r="O1545" s="17">
        <v>42394</v>
      </c>
      <c r="Q1545">
        <f t="shared" si="20"/>
        <v>0.39269908169872414</v>
      </c>
      <c r="R1545">
        <f>(Q1546-Q1545)/(O1546-O1545)</f>
        <v>-2.6296813506610988E-2</v>
      </c>
      <c r="S1545">
        <f>(I1546-I1545)/(O1546-O1545)</f>
        <v>0.14285714285714285</v>
      </c>
      <c r="T1545">
        <f>MAX(K1545:K1547)</f>
        <v>20</v>
      </c>
      <c r="U1545">
        <f>AVERAGE(K1545:K1547)</f>
        <v>15.666666666666666</v>
      </c>
      <c r="V1545">
        <f>MAX(I1545:I1547)</f>
        <v>2</v>
      </c>
    </row>
    <row r="1546" spans="1:22" ht="15" customHeight="1">
      <c r="A1546">
        <v>275</v>
      </c>
      <c r="B1546" t="s">
        <v>76</v>
      </c>
      <c r="C1546" t="s">
        <v>34</v>
      </c>
      <c r="D1546">
        <v>6</v>
      </c>
      <c r="E1546" s="19" t="s">
        <v>52</v>
      </c>
      <c r="F1546" s="19" t="s">
        <v>52</v>
      </c>
      <c r="G1546">
        <v>0.5</v>
      </c>
      <c r="H1546">
        <v>0.25</v>
      </c>
      <c r="I1546">
        <v>2</v>
      </c>
      <c r="J1546">
        <v>2</v>
      </c>
      <c r="K1546">
        <v>20</v>
      </c>
      <c r="L1546">
        <v>1</v>
      </c>
      <c r="M1546" s="17" t="s">
        <v>78</v>
      </c>
      <c r="N1546" t="s">
        <v>78</v>
      </c>
      <c r="O1546" s="17">
        <v>42408</v>
      </c>
      <c r="Q1546">
        <f t="shared" si="20"/>
        <v>2.4543692606170259E-2</v>
      </c>
    </row>
    <row r="1547" spans="1:22" ht="15" customHeight="1">
      <c r="A1547">
        <v>275</v>
      </c>
      <c r="B1547" t="s">
        <v>76</v>
      </c>
      <c r="C1547" t="s">
        <v>34</v>
      </c>
      <c r="D1547">
        <v>6</v>
      </c>
      <c r="E1547" s="19" t="s">
        <v>52</v>
      </c>
      <c r="F1547" s="19" t="s">
        <v>52</v>
      </c>
      <c r="G1547" t="s">
        <v>56</v>
      </c>
      <c r="H1547" t="s">
        <v>56</v>
      </c>
      <c r="I1547" t="s">
        <v>56</v>
      </c>
      <c r="J1547" t="s">
        <v>56</v>
      </c>
      <c r="K1547">
        <v>20</v>
      </c>
      <c r="L1547">
        <v>1</v>
      </c>
      <c r="M1547" s="17" t="s">
        <v>78</v>
      </c>
      <c r="N1547" t="s">
        <v>82</v>
      </c>
      <c r="O1547" s="17">
        <v>42422</v>
      </c>
      <c r="P1547" t="s">
        <v>115</v>
      </c>
      <c r="Q1547" t="e">
        <f t="shared" si="20"/>
        <v>#VALUE!</v>
      </c>
    </row>
    <row r="1548" spans="1:22" ht="15" customHeight="1">
      <c r="A1548">
        <v>276</v>
      </c>
      <c r="B1548" t="s">
        <v>76</v>
      </c>
      <c r="C1548" t="s">
        <v>189</v>
      </c>
      <c r="D1548">
        <v>6</v>
      </c>
      <c r="E1548" s="19" t="s">
        <v>52</v>
      </c>
      <c r="F1548" s="19" t="s">
        <v>52</v>
      </c>
      <c r="G1548">
        <v>1</v>
      </c>
      <c r="H1548">
        <v>1</v>
      </c>
      <c r="I1548">
        <v>1</v>
      </c>
      <c r="J1548">
        <v>0</v>
      </c>
      <c r="K1548">
        <v>7</v>
      </c>
      <c r="L1548">
        <v>1</v>
      </c>
      <c r="M1548" s="17" t="s">
        <v>82</v>
      </c>
      <c r="N1548" t="s">
        <v>78</v>
      </c>
      <c r="O1548" s="17">
        <v>42394</v>
      </c>
      <c r="Q1548">
        <f t="shared" si="20"/>
        <v>0.78539816339744828</v>
      </c>
      <c r="R1548">
        <f>(Q1549-Q1548)/(O1549-O1548)</f>
        <v>0.701248360176293</v>
      </c>
      <c r="S1548">
        <f>(I1549-I1548)/(O1549-O1548)</f>
        <v>0.14285714285714285</v>
      </c>
      <c r="T1548">
        <f>MAX(K1548:K1550)</f>
        <v>20</v>
      </c>
      <c r="U1548">
        <f>AVERAGE(K1548:K1550)</f>
        <v>15.666666666666666</v>
      </c>
      <c r="V1548">
        <f>MAX(I1548:I1550)</f>
        <v>3</v>
      </c>
    </row>
    <row r="1549" spans="1:22" ht="15" customHeight="1">
      <c r="A1549">
        <v>276</v>
      </c>
      <c r="B1549" t="s">
        <v>76</v>
      </c>
      <c r="C1549" t="s">
        <v>34</v>
      </c>
      <c r="D1549">
        <v>6</v>
      </c>
      <c r="E1549" s="19" t="s">
        <v>52</v>
      </c>
      <c r="F1549" s="19" t="s">
        <v>52</v>
      </c>
      <c r="G1549">
        <v>1.5</v>
      </c>
      <c r="H1549">
        <v>3</v>
      </c>
      <c r="I1549">
        <v>3</v>
      </c>
      <c r="J1549">
        <v>0</v>
      </c>
      <c r="K1549">
        <v>20</v>
      </c>
      <c r="L1549">
        <v>1</v>
      </c>
      <c r="M1549" s="17" t="s">
        <v>78</v>
      </c>
      <c r="N1549" t="s">
        <v>78</v>
      </c>
      <c r="O1549" s="17">
        <v>42408</v>
      </c>
      <c r="Q1549">
        <f t="shared" si="20"/>
        <v>10.602875205865551</v>
      </c>
    </row>
    <row r="1550" spans="1:22" ht="15" customHeight="1">
      <c r="A1550">
        <v>276</v>
      </c>
      <c r="B1550" t="s">
        <v>76</v>
      </c>
      <c r="C1550" t="s">
        <v>34</v>
      </c>
      <c r="D1550">
        <v>6</v>
      </c>
      <c r="E1550" s="19" t="s">
        <v>52</v>
      </c>
      <c r="F1550" s="19" t="s">
        <v>52</v>
      </c>
      <c r="G1550" t="s">
        <v>56</v>
      </c>
      <c r="H1550" t="s">
        <v>56</v>
      </c>
      <c r="I1550" t="s">
        <v>56</v>
      </c>
      <c r="J1550" t="s">
        <v>56</v>
      </c>
      <c r="K1550">
        <v>20</v>
      </c>
      <c r="L1550">
        <v>1</v>
      </c>
      <c r="M1550" s="17" t="s">
        <v>78</v>
      </c>
      <c r="N1550" t="s">
        <v>82</v>
      </c>
      <c r="O1550" s="17">
        <v>42422</v>
      </c>
      <c r="P1550" t="s">
        <v>116</v>
      </c>
      <c r="Q1550" t="e">
        <f t="shared" si="20"/>
        <v>#VALUE!</v>
      </c>
    </row>
    <row r="1551" spans="1:22" ht="15" customHeight="1">
      <c r="A1551">
        <v>277</v>
      </c>
      <c r="B1551" t="s">
        <v>76</v>
      </c>
      <c r="C1551" t="s">
        <v>34</v>
      </c>
      <c r="D1551">
        <v>6</v>
      </c>
      <c r="E1551" s="19" t="s">
        <v>52</v>
      </c>
      <c r="F1551" s="19" t="s">
        <v>52</v>
      </c>
      <c r="G1551">
        <v>0.5</v>
      </c>
      <c r="H1551">
        <v>1</v>
      </c>
      <c r="I1551">
        <v>0</v>
      </c>
      <c r="J1551">
        <v>0</v>
      </c>
      <c r="K1551">
        <v>7</v>
      </c>
      <c r="L1551">
        <v>1</v>
      </c>
      <c r="M1551" s="17" t="s">
        <v>82</v>
      </c>
      <c r="N1551" t="s">
        <v>78</v>
      </c>
      <c r="O1551" s="17">
        <v>42394</v>
      </c>
      <c r="Q1551">
        <f t="shared" si="20"/>
        <v>0.39269908169872414</v>
      </c>
      <c r="R1551">
        <f>(Q1552-Q1551)/(O1552-O1551)</f>
        <v>2.8049934407051724E-2</v>
      </c>
      <c r="S1551">
        <f>(I1552-I1551)/(O1552-O1551)</f>
        <v>0.14285714285714285</v>
      </c>
      <c r="T1551">
        <f>MAX(K1551:K1553)</f>
        <v>20</v>
      </c>
      <c r="U1551">
        <f>AVERAGE(K1551:K1553)</f>
        <v>15.666666666666666</v>
      </c>
      <c r="V1551">
        <f>MAX(I1551:I1553)</f>
        <v>2</v>
      </c>
    </row>
    <row r="1552" spans="1:22" ht="15" customHeight="1">
      <c r="A1552">
        <v>277</v>
      </c>
      <c r="B1552" t="s">
        <v>76</v>
      </c>
      <c r="C1552" t="s">
        <v>34</v>
      </c>
      <c r="D1552">
        <v>6</v>
      </c>
      <c r="E1552" s="19" t="s">
        <v>52</v>
      </c>
      <c r="F1552" s="19" t="s">
        <v>52</v>
      </c>
      <c r="G1552">
        <v>1</v>
      </c>
      <c r="H1552">
        <v>1</v>
      </c>
      <c r="I1552">
        <v>2</v>
      </c>
      <c r="J1552">
        <v>0</v>
      </c>
      <c r="K1552">
        <v>20</v>
      </c>
      <c r="L1552">
        <v>1</v>
      </c>
      <c r="M1552" s="17" t="s">
        <v>78</v>
      </c>
      <c r="N1552" t="s">
        <v>78</v>
      </c>
      <c r="O1552" s="17">
        <v>42408</v>
      </c>
      <c r="Q1552">
        <f t="shared" si="20"/>
        <v>0.78539816339744828</v>
      </c>
    </row>
    <row r="1553" spans="1:22" ht="15" customHeight="1">
      <c r="A1553">
        <v>277</v>
      </c>
      <c r="B1553" t="s">
        <v>76</v>
      </c>
      <c r="C1553" t="s">
        <v>34</v>
      </c>
      <c r="D1553">
        <v>6</v>
      </c>
      <c r="E1553" s="19" t="s">
        <v>52</v>
      </c>
      <c r="F1553" s="19" t="s">
        <v>52</v>
      </c>
      <c r="G1553" t="s">
        <v>56</v>
      </c>
      <c r="H1553" t="s">
        <v>56</v>
      </c>
      <c r="I1553" t="s">
        <v>56</v>
      </c>
      <c r="J1553" t="s">
        <v>56</v>
      </c>
      <c r="K1553">
        <v>20</v>
      </c>
      <c r="L1553">
        <v>1</v>
      </c>
      <c r="M1553" s="17" t="s">
        <v>78</v>
      </c>
      <c r="N1553" t="s">
        <v>82</v>
      </c>
      <c r="O1553" s="17">
        <v>42422</v>
      </c>
      <c r="P1553" t="s">
        <v>116</v>
      </c>
      <c r="Q1553" t="e">
        <f t="shared" si="20"/>
        <v>#VALUE!</v>
      </c>
    </row>
    <row r="1554" spans="1:22" ht="15" customHeight="1">
      <c r="A1554">
        <v>278</v>
      </c>
      <c r="B1554" t="s">
        <v>76</v>
      </c>
      <c r="C1554" t="s">
        <v>46</v>
      </c>
      <c r="D1554">
        <v>6</v>
      </c>
      <c r="E1554" s="19" t="s">
        <v>52</v>
      </c>
      <c r="F1554" s="19" t="s">
        <v>52</v>
      </c>
      <c r="G1554">
        <v>0.5</v>
      </c>
      <c r="H1554">
        <v>1</v>
      </c>
      <c r="I1554">
        <v>0</v>
      </c>
      <c r="J1554">
        <v>0</v>
      </c>
      <c r="K1554">
        <v>1</v>
      </c>
      <c r="L1554">
        <v>1</v>
      </c>
      <c r="M1554" s="17" t="s">
        <v>82</v>
      </c>
      <c r="N1554" t="s">
        <v>78</v>
      </c>
      <c r="O1554" s="17">
        <v>42394</v>
      </c>
      <c r="Q1554">
        <f t="shared" si="20"/>
        <v>0.39269908169872414</v>
      </c>
      <c r="R1554">
        <f>(Q1555-Q1554)/(O1555-O1554)</f>
        <v>9.8174770424681035E-2</v>
      </c>
      <c r="S1554">
        <f>(I1555-I1554)/(O1555-O1554)</f>
        <v>0.14285714285714285</v>
      </c>
      <c r="T1554">
        <f>MAX(K1554:K1556)</f>
        <v>1</v>
      </c>
      <c r="U1554">
        <f>AVERAGE(K1554:K1556)</f>
        <v>1</v>
      </c>
      <c r="V1554">
        <f>MAX(I1554:I1556)</f>
        <v>2</v>
      </c>
    </row>
    <row r="1555" spans="1:22" ht="15" customHeight="1">
      <c r="A1555">
        <v>278</v>
      </c>
      <c r="B1555" t="s">
        <v>76</v>
      </c>
      <c r="C1555" t="s">
        <v>46</v>
      </c>
      <c r="D1555">
        <v>6</v>
      </c>
      <c r="E1555" s="19" t="s">
        <v>52</v>
      </c>
      <c r="F1555" s="19" t="s">
        <v>52</v>
      </c>
      <c r="G1555">
        <v>1</v>
      </c>
      <c r="H1555">
        <v>1.5</v>
      </c>
      <c r="I1555">
        <v>2</v>
      </c>
      <c r="J1555">
        <v>0</v>
      </c>
      <c r="K1555">
        <v>1</v>
      </c>
      <c r="L1555">
        <v>1</v>
      </c>
      <c r="M1555" s="17" t="s">
        <v>78</v>
      </c>
      <c r="N1555" t="s">
        <v>78</v>
      </c>
      <c r="O1555" s="17">
        <v>42408</v>
      </c>
      <c r="Q1555">
        <f t="shared" si="20"/>
        <v>1.7671458676442586</v>
      </c>
    </row>
    <row r="1556" spans="1:22" ht="15" customHeight="1">
      <c r="A1556">
        <v>278</v>
      </c>
      <c r="B1556" t="s">
        <v>76</v>
      </c>
      <c r="C1556" t="s">
        <v>46</v>
      </c>
      <c r="D1556">
        <v>6</v>
      </c>
      <c r="E1556" s="19" t="s">
        <v>52</v>
      </c>
      <c r="F1556" s="19" t="s">
        <v>52</v>
      </c>
      <c r="G1556" t="s">
        <v>56</v>
      </c>
      <c r="H1556" t="s">
        <v>56</v>
      </c>
      <c r="I1556" t="s">
        <v>56</v>
      </c>
      <c r="J1556" t="s">
        <v>56</v>
      </c>
      <c r="K1556">
        <v>1</v>
      </c>
      <c r="L1556">
        <v>1</v>
      </c>
      <c r="M1556" s="17" t="s">
        <v>78</v>
      </c>
      <c r="N1556" t="s">
        <v>82</v>
      </c>
      <c r="O1556" s="17">
        <v>42422</v>
      </c>
      <c r="P1556" t="s">
        <v>115</v>
      </c>
      <c r="Q1556" t="e">
        <f t="shared" si="20"/>
        <v>#VALUE!</v>
      </c>
    </row>
    <row r="1557" spans="1:22" ht="15" customHeight="1">
      <c r="A1557">
        <v>279</v>
      </c>
      <c r="B1557" t="s">
        <v>76</v>
      </c>
      <c r="C1557" t="s">
        <v>46</v>
      </c>
      <c r="D1557">
        <v>5</v>
      </c>
      <c r="E1557" s="19" t="s">
        <v>52</v>
      </c>
      <c r="F1557" s="19" t="s">
        <v>52</v>
      </c>
      <c r="G1557">
        <v>0.5</v>
      </c>
      <c r="H1557">
        <v>1</v>
      </c>
      <c r="I1557">
        <v>0</v>
      </c>
      <c r="J1557">
        <v>0</v>
      </c>
      <c r="K1557">
        <v>3</v>
      </c>
      <c r="L1557">
        <v>1</v>
      </c>
      <c r="M1557" s="17" t="s">
        <v>82</v>
      </c>
      <c r="N1557" t="s">
        <v>78</v>
      </c>
      <c r="O1557" s="17">
        <v>42394</v>
      </c>
      <c r="Q1557">
        <f t="shared" si="20"/>
        <v>0.39269908169872414</v>
      </c>
      <c r="R1557">
        <f>(Q1562-Q1557)/(O1562-O1557)</f>
        <v>1.3079908813483476</v>
      </c>
      <c r="S1557">
        <f>(I1562-I1557)/(O1562-O1557)</f>
        <v>0.12857142857142856</v>
      </c>
      <c r="T1557">
        <f>MAX(K1557:K1563)</f>
        <v>42</v>
      </c>
      <c r="U1557">
        <f>AVERAGE(K1557:K1563)</f>
        <v>24.571428571428573</v>
      </c>
      <c r="V1557">
        <f>MAX(I1557:I1563)</f>
        <v>9</v>
      </c>
    </row>
    <row r="1558" spans="1:22" ht="15" customHeight="1">
      <c r="A1558">
        <v>279</v>
      </c>
      <c r="B1558" t="s">
        <v>76</v>
      </c>
      <c r="C1558" t="s">
        <v>46</v>
      </c>
      <c r="D1558">
        <v>5</v>
      </c>
      <c r="E1558" s="19" t="s">
        <v>52</v>
      </c>
      <c r="F1558" s="19" t="s">
        <v>52</v>
      </c>
      <c r="G1558">
        <v>2</v>
      </c>
      <c r="H1558">
        <v>2</v>
      </c>
      <c r="I1558">
        <v>2</v>
      </c>
      <c r="J1558">
        <v>0</v>
      </c>
      <c r="K1558">
        <v>10</v>
      </c>
      <c r="L1558">
        <v>1</v>
      </c>
      <c r="M1558" s="17" t="s">
        <v>78</v>
      </c>
      <c r="N1558" t="s">
        <v>78</v>
      </c>
      <c r="O1558" s="17">
        <v>42408</v>
      </c>
      <c r="Q1558">
        <f t="shared" si="20"/>
        <v>6.2831853071795862</v>
      </c>
    </row>
    <row r="1559" spans="1:22" ht="15" customHeight="1">
      <c r="A1559">
        <v>279</v>
      </c>
      <c r="B1559" t="s">
        <v>76</v>
      </c>
      <c r="C1559" t="s">
        <v>46</v>
      </c>
      <c r="D1559">
        <v>5</v>
      </c>
      <c r="E1559" s="19" t="s">
        <v>52</v>
      </c>
      <c r="F1559" s="19" t="s">
        <v>52</v>
      </c>
      <c r="G1559">
        <v>3.5</v>
      </c>
      <c r="H1559">
        <v>3</v>
      </c>
      <c r="I1559">
        <v>4</v>
      </c>
      <c r="J1559">
        <v>0</v>
      </c>
      <c r="K1559">
        <v>14</v>
      </c>
      <c r="L1559">
        <v>1</v>
      </c>
      <c r="M1559" s="17" t="s">
        <v>78</v>
      </c>
      <c r="N1559" t="s">
        <v>78</v>
      </c>
      <c r="O1559" s="17">
        <v>42422</v>
      </c>
      <c r="Q1559">
        <f t="shared" si="20"/>
        <v>24.740042147019622</v>
      </c>
    </row>
    <row r="1560" spans="1:22" ht="15" customHeight="1">
      <c r="A1560">
        <v>279</v>
      </c>
      <c r="B1560" t="s">
        <v>76</v>
      </c>
      <c r="C1560" t="s">
        <v>46</v>
      </c>
      <c r="D1560">
        <v>5</v>
      </c>
      <c r="E1560" s="19" t="s">
        <v>52</v>
      </c>
      <c r="F1560" s="19" t="s">
        <v>52</v>
      </c>
      <c r="G1560">
        <v>3.2</v>
      </c>
      <c r="H1560">
        <v>5</v>
      </c>
      <c r="I1560">
        <v>6</v>
      </c>
      <c r="J1560">
        <v>0</v>
      </c>
      <c r="K1560">
        <v>40</v>
      </c>
      <c r="L1560">
        <v>1</v>
      </c>
      <c r="M1560" s="17" t="s">
        <v>78</v>
      </c>
      <c r="N1560" t="s">
        <v>78</v>
      </c>
      <c r="O1560" s="17">
        <v>42436</v>
      </c>
      <c r="Q1560">
        <f t="shared" si="20"/>
        <v>62.831853071795862</v>
      </c>
    </row>
    <row r="1561" spans="1:22" ht="15" customHeight="1">
      <c r="A1561">
        <v>279</v>
      </c>
      <c r="B1561" t="s">
        <v>76</v>
      </c>
      <c r="C1561" t="s">
        <v>46</v>
      </c>
      <c r="D1561">
        <v>5</v>
      </c>
      <c r="E1561" s="19" t="s">
        <v>52</v>
      </c>
      <c r="F1561" s="19" t="s">
        <v>52</v>
      </c>
      <c r="G1561">
        <v>5.2</v>
      </c>
      <c r="H1561">
        <v>6</v>
      </c>
      <c r="I1561">
        <v>9</v>
      </c>
      <c r="J1561">
        <v>0</v>
      </c>
      <c r="K1561">
        <v>40</v>
      </c>
      <c r="L1561">
        <v>1</v>
      </c>
      <c r="M1561" s="17" t="s">
        <v>78</v>
      </c>
      <c r="N1561" t="s">
        <v>78</v>
      </c>
      <c r="O1561" s="17">
        <v>42450</v>
      </c>
      <c r="Q1561">
        <f t="shared" si="20"/>
        <v>147.02653618800232</v>
      </c>
    </row>
    <row r="1562" spans="1:22" ht="15" customHeight="1">
      <c r="A1562">
        <v>279</v>
      </c>
      <c r="B1562" t="s">
        <v>76</v>
      </c>
      <c r="C1562" t="s">
        <v>46</v>
      </c>
      <c r="D1562">
        <v>5</v>
      </c>
      <c r="E1562" s="19" t="s">
        <v>52</v>
      </c>
      <c r="F1562" s="19" t="s">
        <v>52</v>
      </c>
      <c r="G1562">
        <v>5.3</v>
      </c>
      <c r="H1562">
        <v>4.7</v>
      </c>
      <c r="I1562">
        <v>9</v>
      </c>
      <c r="J1562">
        <v>0</v>
      </c>
      <c r="K1562">
        <v>42</v>
      </c>
      <c r="L1562">
        <v>1</v>
      </c>
      <c r="M1562" s="17" t="s">
        <v>78</v>
      </c>
      <c r="N1562" t="s">
        <v>78</v>
      </c>
      <c r="O1562" s="17">
        <v>42464</v>
      </c>
      <c r="Q1562">
        <f t="shared" ref="Q1562:Q1625" si="21">G1562*((H1562/2)^2)*PI()</f>
        <v>91.952060776083059</v>
      </c>
    </row>
    <row r="1563" spans="1:22" ht="15" customHeight="1">
      <c r="A1563">
        <v>279</v>
      </c>
      <c r="B1563" t="s">
        <v>76</v>
      </c>
      <c r="C1563" t="s">
        <v>46</v>
      </c>
      <c r="D1563">
        <v>5</v>
      </c>
      <c r="E1563" s="19" t="s">
        <v>52</v>
      </c>
      <c r="F1563" s="19" t="s">
        <v>52</v>
      </c>
      <c r="G1563" t="s">
        <v>56</v>
      </c>
      <c r="H1563" t="s">
        <v>56</v>
      </c>
      <c r="I1563" t="s">
        <v>56</v>
      </c>
      <c r="J1563" t="s">
        <v>56</v>
      </c>
      <c r="K1563">
        <v>23</v>
      </c>
      <c r="L1563">
        <v>1</v>
      </c>
      <c r="M1563" s="17" t="s">
        <v>78</v>
      </c>
      <c r="N1563" t="s">
        <v>82</v>
      </c>
      <c r="O1563" s="17">
        <v>42480</v>
      </c>
      <c r="P1563" t="s">
        <v>115</v>
      </c>
      <c r="Q1563" t="e">
        <f t="shared" si="21"/>
        <v>#VALUE!</v>
      </c>
    </row>
    <row r="1564" spans="1:22" ht="15" customHeight="1">
      <c r="A1564">
        <v>280</v>
      </c>
      <c r="B1564" t="s">
        <v>76</v>
      </c>
      <c r="C1564" t="s">
        <v>46</v>
      </c>
      <c r="D1564">
        <v>5</v>
      </c>
      <c r="E1564" s="19" t="s">
        <v>52</v>
      </c>
      <c r="F1564" s="19" t="s">
        <v>52</v>
      </c>
      <c r="G1564">
        <v>0.5</v>
      </c>
      <c r="H1564">
        <v>0.5</v>
      </c>
      <c r="I1564">
        <v>0</v>
      </c>
      <c r="J1564">
        <v>0</v>
      </c>
      <c r="K1564">
        <v>3</v>
      </c>
      <c r="L1564">
        <v>1</v>
      </c>
      <c r="M1564" s="17" t="s">
        <v>82</v>
      </c>
      <c r="N1564" t="s">
        <v>78</v>
      </c>
      <c r="O1564" s="17">
        <v>42394</v>
      </c>
      <c r="Q1564">
        <f t="shared" si="21"/>
        <v>9.8174770424681035E-2</v>
      </c>
      <c r="R1564">
        <f>(Q1568-Q1564)/(O1568-O1564)</f>
        <v>0.27874622317007652</v>
      </c>
      <c r="S1564">
        <f>(I1568-I1564)/(O1568-O1564)</f>
        <v>0.10714285714285714</v>
      </c>
      <c r="T1564">
        <f>MAX(K1564:K1569)</f>
        <v>42</v>
      </c>
      <c r="U1564">
        <f>AVERAGE(K1564:K1569)</f>
        <v>24.833333333333332</v>
      </c>
      <c r="V1564">
        <f>MAX(I1564:I1569)</f>
        <v>6</v>
      </c>
    </row>
    <row r="1565" spans="1:22" ht="15" customHeight="1">
      <c r="A1565">
        <v>280</v>
      </c>
      <c r="B1565" t="s">
        <v>76</v>
      </c>
      <c r="C1565" t="s">
        <v>46</v>
      </c>
      <c r="D1565">
        <v>5</v>
      </c>
      <c r="E1565" s="19" t="s">
        <v>52</v>
      </c>
      <c r="F1565" s="19" t="s">
        <v>52</v>
      </c>
      <c r="G1565">
        <v>1.5</v>
      </c>
      <c r="H1565">
        <v>1</v>
      </c>
      <c r="I1565">
        <v>1</v>
      </c>
      <c r="J1565">
        <v>0</v>
      </c>
      <c r="K1565">
        <v>10</v>
      </c>
      <c r="L1565">
        <v>1</v>
      </c>
      <c r="M1565" s="17" t="s">
        <v>78</v>
      </c>
      <c r="N1565" t="s">
        <v>78</v>
      </c>
      <c r="O1565" s="17">
        <v>42408</v>
      </c>
      <c r="Q1565">
        <f t="shared" si="21"/>
        <v>1.1780972450961724</v>
      </c>
    </row>
    <row r="1566" spans="1:22" ht="15" customHeight="1">
      <c r="A1566">
        <v>280</v>
      </c>
      <c r="B1566" t="s">
        <v>76</v>
      </c>
      <c r="C1566" t="s">
        <v>46</v>
      </c>
      <c r="D1566">
        <v>5</v>
      </c>
      <c r="E1566" s="19" t="s">
        <v>52</v>
      </c>
      <c r="F1566" s="19" t="s">
        <v>52</v>
      </c>
      <c r="G1566">
        <v>3</v>
      </c>
      <c r="H1566">
        <v>2.5</v>
      </c>
      <c r="I1566">
        <v>3</v>
      </c>
      <c r="J1566">
        <v>0</v>
      </c>
      <c r="K1566">
        <v>14</v>
      </c>
      <c r="L1566">
        <v>1</v>
      </c>
      <c r="M1566" s="17" t="s">
        <v>78</v>
      </c>
      <c r="N1566" t="s">
        <v>78</v>
      </c>
      <c r="O1566" s="17">
        <v>42422</v>
      </c>
      <c r="Q1566">
        <f t="shared" si="21"/>
        <v>14.726215563702155</v>
      </c>
    </row>
    <row r="1567" spans="1:22" ht="15" customHeight="1">
      <c r="A1567">
        <v>280</v>
      </c>
      <c r="B1567" t="s">
        <v>76</v>
      </c>
      <c r="C1567" t="s">
        <v>46</v>
      </c>
      <c r="D1567">
        <v>5</v>
      </c>
      <c r="E1567" s="19" t="s">
        <v>52</v>
      </c>
      <c r="F1567" s="19" t="s">
        <v>52</v>
      </c>
      <c r="G1567">
        <v>2</v>
      </c>
      <c r="H1567">
        <v>2.5</v>
      </c>
      <c r="I1567">
        <v>4</v>
      </c>
      <c r="J1567">
        <v>0</v>
      </c>
      <c r="K1567">
        <v>40</v>
      </c>
      <c r="L1567">
        <v>1</v>
      </c>
      <c r="M1567" s="17" t="s">
        <v>78</v>
      </c>
      <c r="N1567" t="s">
        <v>78</v>
      </c>
      <c r="O1567" s="17">
        <v>42436</v>
      </c>
      <c r="Q1567">
        <f t="shared" si="21"/>
        <v>9.8174770424681039</v>
      </c>
    </row>
    <row r="1568" spans="1:22" ht="15" customHeight="1">
      <c r="A1568">
        <v>280</v>
      </c>
      <c r="B1568" t="s">
        <v>76</v>
      </c>
      <c r="C1568" t="s">
        <v>46</v>
      </c>
      <c r="D1568">
        <v>5</v>
      </c>
      <c r="E1568" s="19" t="s">
        <v>52</v>
      </c>
      <c r="F1568" s="19" t="s">
        <v>52</v>
      </c>
      <c r="G1568">
        <v>3.2</v>
      </c>
      <c r="H1568">
        <v>2.5</v>
      </c>
      <c r="I1568">
        <v>6</v>
      </c>
      <c r="J1568">
        <v>0</v>
      </c>
      <c r="K1568">
        <v>40</v>
      </c>
      <c r="L1568">
        <v>1</v>
      </c>
      <c r="M1568" s="17" t="s">
        <v>78</v>
      </c>
      <c r="N1568" t="s">
        <v>78</v>
      </c>
      <c r="O1568" s="17">
        <v>42450</v>
      </c>
      <c r="Q1568">
        <f t="shared" si="21"/>
        <v>15.707963267948966</v>
      </c>
    </row>
    <row r="1569" spans="1:22" ht="15" customHeight="1">
      <c r="A1569">
        <v>280</v>
      </c>
      <c r="B1569" t="s">
        <v>76</v>
      </c>
      <c r="C1569" t="s">
        <v>46</v>
      </c>
      <c r="D1569">
        <v>5</v>
      </c>
      <c r="E1569" s="19" t="s">
        <v>52</v>
      </c>
      <c r="F1569" s="19" t="s">
        <v>52</v>
      </c>
      <c r="G1569" t="s">
        <v>56</v>
      </c>
      <c r="H1569" t="s">
        <v>56</v>
      </c>
      <c r="I1569" t="s">
        <v>56</v>
      </c>
      <c r="J1569" t="s">
        <v>56</v>
      </c>
      <c r="K1569">
        <v>42</v>
      </c>
      <c r="L1569">
        <v>1</v>
      </c>
      <c r="M1569" s="17" t="s">
        <v>78</v>
      </c>
      <c r="N1569" t="s">
        <v>82</v>
      </c>
      <c r="O1569" s="17">
        <v>42464</v>
      </c>
      <c r="P1569" t="s">
        <v>115</v>
      </c>
      <c r="Q1569" t="e">
        <f t="shared" si="21"/>
        <v>#VALUE!</v>
      </c>
    </row>
    <row r="1570" spans="1:22" ht="15" customHeight="1">
      <c r="A1570">
        <v>281</v>
      </c>
      <c r="B1570" t="s">
        <v>76</v>
      </c>
      <c r="C1570" t="s">
        <v>46</v>
      </c>
      <c r="D1570">
        <v>5</v>
      </c>
      <c r="E1570" s="19" t="s">
        <v>52</v>
      </c>
      <c r="F1570" s="19" t="s">
        <v>52</v>
      </c>
      <c r="G1570">
        <v>0.5</v>
      </c>
      <c r="H1570">
        <v>1</v>
      </c>
      <c r="I1570">
        <v>0</v>
      </c>
      <c r="J1570">
        <v>0</v>
      </c>
      <c r="K1570">
        <v>3</v>
      </c>
      <c r="L1570">
        <v>1</v>
      </c>
      <c r="M1570" s="17" t="s">
        <v>82</v>
      </c>
      <c r="N1570" t="s">
        <v>78</v>
      </c>
      <c r="O1570" s="17">
        <v>42394</v>
      </c>
      <c r="Q1570">
        <f t="shared" si="21"/>
        <v>0.39269908169872414</v>
      </c>
      <c r="R1570">
        <f>(Q1574-Q1570)/(O1574-O1570)</f>
        <v>0.97232292628604089</v>
      </c>
      <c r="S1570">
        <f>(I1574-I1570)/(O1574-O1570)</f>
        <v>0.14285714285714285</v>
      </c>
      <c r="T1570">
        <f>MAX(K1570:K1575)</f>
        <v>42</v>
      </c>
      <c r="U1570">
        <f>AVERAGE(K1570:K1575)</f>
        <v>24.833333333333332</v>
      </c>
      <c r="V1570">
        <f>MAX(I1570:I1575)</f>
        <v>8</v>
      </c>
    </row>
    <row r="1571" spans="1:22" ht="15" hidden="1" customHeight="1">
      <c r="A1571">
        <v>281</v>
      </c>
      <c r="B1571" t="s">
        <v>76</v>
      </c>
      <c r="C1571" t="s">
        <v>46</v>
      </c>
      <c r="D1571">
        <v>5</v>
      </c>
      <c r="E1571" s="19" t="s">
        <v>52</v>
      </c>
      <c r="F1571" s="19" t="s">
        <v>52</v>
      </c>
      <c r="G1571">
        <v>1.5</v>
      </c>
      <c r="H1571">
        <v>2.5</v>
      </c>
      <c r="I1571">
        <v>2</v>
      </c>
      <c r="J1571">
        <v>0</v>
      </c>
      <c r="K1571">
        <v>10</v>
      </c>
      <c r="L1571">
        <v>2</v>
      </c>
      <c r="M1571" s="17" t="s">
        <v>78</v>
      </c>
      <c r="N1571" t="s">
        <v>78</v>
      </c>
      <c r="O1571" s="17">
        <v>42408</v>
      </c>
      <c r="Q1571">
        <f t="shared" si="21"/>
        <v>7.3631077818510775</v>
      </c>
    </row>
    <row r="1572" spans="1:22" ht="15" customHeight="1">
      <c r="A1572">
        <v>281</v>
      </c>
      <c r="B1572" t="s">
        <v>76</v>
      </c>
      <c r="C1572" t="s">
        <v>46</v>
      </c>
      <c r="D1572">
        <v>5</v>
      </c>
      <c r="E1572" s="19" t="s">
        <v>52</v>
      </c>
      <c r="F1572" s="19" t="s">
        <v>52</v>
      </c>
      <c r="G1572">
        <v>2</v>
      </c>
      <c r="H1572">
        <v>4.5</v>
      </c>
      <c r="I1572">
        <v>4</v>
      </c>
      <c r="J1572">
        <v>0</v>
      </c>
      <c r="K1572">
        <v>14</v>
      </c>
      <c r="L1572">
        <v>1</v>
      </c>
      <c r="M1572" s="17" t="s">
        <v>78</v>
      </c>
      <c r="N1572" t="s">
        <v>78</v>
      </c>
      <c r="O1572" s="17">
        <v>42422</v>
      </c>
      <c r="Q1572">
        <f t="shared" si="21"/>
        <v>31.808625617596654</v>
      </c>
    </row>
    <row r="1573" spans="1:22" ht="15" customHeight="1">
      <c r="A1573">
        <v>281</v>
      </c>
      <c r="B1573" t="s">
        <v>76</v>
      </c>
      <c r="C1573" t="s">
        <v>46</v>
      </c>
      <c r="D1573">
        <v>5</v>
      </c>
      <c r="E1573" s="19" t="s">
        <v>52</v>
      </c>
      <c r="F1573" s="19" t="s">
        <v>52</v>
      </c>
      <c r="G1573">
        <v>2</v>
      </c>
      <c r="H1573">
        <v>4.9000000000000004</v>
      </c>
      <c r="I1573">
        <v>6</v>
      </c>
      <c r="J1573">
        <v>0</v>
      </c>
      <c r="K1573">
        <v>40</v>
      </c>
      <c r="L1573">
        <v>1</v>
      </c>
      <c r="M1573" s="17" t="s">
        <v>78</v>
      </c>
      <c r="N1573" t="s">
        <v>78</v>
      </c>
      <c r="O1573" s="17">
        <v>42436</v>
      </c>
      <c r="Q1573">
        <f t="shared" si="21"/>
        <v>37.714819806345474</v>
      </c>
    </row>
    <row r="1574" spans="1:22" ht="15" customHeight="1">
      <c r="A1574">
        <v>281</v>
      </c>
      <c r="B1574" t="s">
        <v>76</v>
      </c>
      <c r="C1574" t="s">
        <v>46</v>
      </c>
      <c r="D1574">
        <v>5</v>
      </c>
      <c r="E1574" s="19" t="s">
        <v>52</v>
      </c>
      <c r="F1574" s="19" t="s">
        <v>52</v>
      </c>
      <c r="G1574">
        <v>3.3</v>
      </c>
      <c r="H1574">
        <v>4.5999999999999996</v>
      </c>
      <c r="I1574">
        <v>8</v>
      </c>
      <c r="J1574">
        <v>0</v>
      </c>
      <c r="K1574">
        <v>40</v>
      </c>
      <c r="L1574">
        <v>1</v>
      </c>
      <c r="M1574" s="17" t="s">
        <v>78</v>
      </c>
      <c r="N1574" t="s">
        <v>78</v>
      </c>
      <c r="O1574" s="17">
        <v>42450</v>
      </c>
      <c r="Q1574">
        <f t="shared" si="21"/>
        <v>54.842782953717013</v>
      </c>
    </row>
    <row r="1575" spans="1:22" ht="15" customHeight="1">
      <c r="A1575">
        <v>281</v>
      </c>
      <c r="B1575" t="s">
        <v>76</v>
      </c>
      <c r="C1575" t="s">
        <v>46</v>
      </c>
      <c r="D1575">
        <v>5</v>
      </c>
      <c r="E1575" s="19" t="s">
        <v>52</v>
      </c>
      <c r="F1575" s="19" t="s">
        <v>52</v>
      </c>
      <c r="G1575" t="s">
        <v>56</v>
      </c>
      <c r="H1575" t="s">
        <v>56</v>
      </c>
      <c r="I1575" t="s">
        <v>56</v>
      </c>
      <c r="J1575" t="s">
        <v>56</v>
      </c>
      <c r="K1575">
        <v>42</v>
      </c>
      <c r="L1575">
        <v>1</v>
      </c>
      <c r="M1575" s="17" t="s">
        <v>78</v>
      </c>
      <c r="N1575" t="s">
        <v>82</v>
      </c>
      <c r="O1575" s="17">
        <v>42464</v>
      </c>
      <c r="P1575" t="s">
        <v>115</v>
      </c>
      <c r="Q1575" t="e">
        <f t="shared" si="21"/>
        <v>#VALUE!</v>
      </c>
    </row>
    <row r="1576" spans="1:22" ht="15" customHeight="1">
      <c r="A1576">
        <v>282</v>
      </c>
      <c r="B1576" t="s">
        <v>76</v>
      </c>
      <c r="C1576" t="s">
        <v>46</v>
      </c>
      <c r="D1576">
        <v>5</v>
      </c>
      <c r="E1576" s="19" t="s">
        <v>52</v>
      </c>
      <c r="F1576" s="19" t="s">
        <v>52</v>
      </c>
      <c r="G1576">
        <v>0.5</v>
      </c>
      <c r="H1576">
        <v>0.5</v>
      </c>
      <c r="I1576">
        <v>0</v>
      </c>
      <c r="J1576">
        <v>0</v>
      </c>
      <c r="K1576">
        <v>3</v>
      </c>
      <c r="L1576">
        <v>1</v>
      </c>
      <c r="M1576" s="17" t="s">
        <v>82</v>
      </c>
      <c r="N1576" t="s">
        <v>78</v>
      </c>
      <c r="O1576" s="17">
        <v>42394</v>
      </c>
      <c r="Q1576">
        <f t="shared" si="21"/>
        <v>9.8174770424681035E-2</v>
      </c>
      <c r="R1576">
        <f>(Q1579-Q1576)/(O1579-O1576)</f>
        <v>4.6749890678419542E-4</v>
      </c>
      <c r="S1576">
        <f>(I1579-I1576)/(O1579-O1576)</f>
        <v>2.3809523809523808E-2</v>
      </c>
      <c r="T1576">
        <f>MAX(K1576:K1579)</f>
        <v>40</v>
      </c>
      <c r="U1576">
        <f>AVERAGE(K1576:K1579)</f>
        <v>16.75</v>
      </c>
      <c r="V1576">
        <f>MAX(I1576:I1579)</f>
        <v>1</v>
      </c>
    </row>
    <row r="1577" spans="1:22" ht="15" hidden="1" customHeight="1">
      <c r="A1577">
        <v>282</v>
      </c>
      <c r="B1577" t="s">
        <v>76</v>
      </c>
      <c r="C1577" t="s">
        <v>46</v>
      </c>
      <c r="D1577">
        <v>5</v>
      </c>
      <c r="E1577" s="19" t="s">
        <v>52</v>
      </c>
      <c r="F1577" s="19" t="s">
        <v>52</v>
      </c>
      <c r="G1577">
        <v>0.5</v>
      </c>
      <c r="H1577">
        <v>0.5</v>
      </c>
      <c r="I1577">
        <v>1</v>
      </c>
      <c r="J1577">
        <v>0</v>
      </c>
      <c r="K1577">
        <v>10</v>
      </c>
      <c r="L1577">
        <v>2</v>
      </c>
      <c r="M1577" s="17" t="s">
        <v>78</v>
      </c>
      <c r="N1577" t="s">
        <v>78</v>
      </c>
      <c r="O1577" s="17">
        <v>42408</v>
      </c>
      <c r="Q1577">
        <f t="shared" si="21"/>
        <v>9.8174770424681035E-2</v>
      </c>
    </row>
    <row r="1578" spans="1:22" ht="15" customHeight="1">
      <c r="A1578">
        <v>282</v>
      </c>
      <c r="B1578" t="s">
        <v>76</v>
      </c>
      <c r="C1578" t="s">
        <v>46</v>
      </c>
      <c r="D1578">
        <v>5</v>
      </c>
      <c r="E1578" s="19" t="s">
        <v>52</v>
      </c>
      <c r="F1578" s="19" t="s">
        <v>52</v>
      </c>
      <c r="G1578">
        <v>1</v>
      </c>
      <c r="H1578">
        <v>0.25</v>
      </c>
      <c r="I1578">
        <v>1</v>
      </c>
      <c r="J1578">
        <v>0</v>
      </c>
      <c r="K1578">
        <v>14</v>
      </c>
      <c r="L1578">
        <v>1</v>
      </c>
      <c r="M1578" s="17" t="s">
        <v>78</v>
      </c>
      <c r="N1578" t="s">
        <v>78</v>
      </c>
      <c r="O1578" s="17">
        <v>42422</v>
      </c>
      <c r="Q1578">
        <f t="shared" si="21"/>
        <v>4.9087385212340517E-2</v>
      </c>
    </row>
    <row r="1579" spans="1:22" ht="15" customHeight="1">
      <c r="A1579">
        <v>282</v>
      </c>
      <c r="B1579" t="s">
        <v>76</v>
      </c>
      <c r="C1579" t="s">
        <v>46</v>
      </c>
      <c r="D1579">
        <v>5</v>
      </c>
      <c r="E1579" s="19" t="s">
        <v>52</v>
      </c>
      <c r="F1579" s="19" t="s">
        <v>52</v>
      </c>
      <c r="G1579">
        <v>0.6</v>
      </c>
      <c r="H1579">
        <v>0.5</v>
      </c>
      <c r="I1579">
        <v>1</v>
      </c>
      <c r="J1579">
        <v>2</v>
      </c>
      <c r="K1579">
        <v>40</v>
      </c>
      <c r="L1579">
        <v>1</v>
      </c>
      <c r="M1579" s="17" t="s">
        <v>78</v>
      </c>
      <c r="N1579" t="s">
        <v>78</v>
      </c>
      <c r="O1579" s="17">
        <v>42436</v>
      </c>
      <c r="Q1579">
        <f t="shared" si="21"/>
        <v>0.11780972450961724</v>
      </c>
    </row>
    <row r="1580" spans="1:22" ht="15" customHeight="1">
      <c r="A1580">
        <v>282</v>
      </c>
      <c r="B1580" t="s">
        <v>76</v>
      </c>
      <c r="C1580" t="s">
        <v>46</v>
      </c>
      <c r="D1580">
        <v>5</v>
      </c>
      <c r="E1580" s="19" t="s">
        <v>52</v>
      </c>
      <c r="F1580" s="19" t="s">
        <v>52</v>
      </c>
      <c r="G1580" t="s">
        <v>56</v>
      </c>
      <c r="H1580" t="s">
        <v>56</v>
      </c>
      <c r="I1580" t="s">
        <v>56</v>
      </c>
      <c r="J1580" t="s">
        <v>56</v>
      </c>
      <c r="K1580">
        <v>40</v>
      </c>
      <c r="L1580">
        <v>1</v>
      </c>
      <c r="M1580" s="17" t="s">
        <v>78</v>
      </c>
      <c r="N1580" t="s">
        <v>82</v>
      </c>
      <c r="O1580" s="17">
        <v>42450</v>
      </c>
      <c r="P1580" t="s">
        <v>121</v>
      </c>
      <c r="Q1580" t="e">
        <f t="shared" si="21"/>
        <v>#VALUE!</v>
      </c>
    </row>
    <row r="1581" spans="1:22" ht="15" customHeight="1">
      <c r="A1581">
        <v>283</v>
      </c>
      <c r="B1581" t="s">
        <v>76</v>
      </c>
      <c r="C1581" t="s">
        <v>46</v>
      </c>
      <c r="D1581">
        <v>5</v>
      </c>
      <c r="E1581" s="19" t="s">
        <v>52</v>
      </c>
      <c r="F1581" s="19" t="s">
        <v>52</v>
      </c>
      <c r="G1581">
        <v>1</v>
      </c>
      <c r="H1581">
        <v>1</v>
      </c>
      <c r="I1581">
        <v>0</v>
      </c>
      <c r="J1581">
        <v>0</v>
      </c>
      <c r="K1581">
        <v>3</v>
      </c>
      <c r="L1581">
        <v>1</v>
      </c>
      <c r="M1581" s="17" t="s">
        <v>82</v>
      </c>
      <c r="N1581" t="s">
        <v>78</v>
      </c>
      <c r="O1581" s="17">
        <v>42394</v>
      </c>
      <c r="Q1581">
        <f t="shared" si="21"/>
        <v>0.78539816339744828</v>
      </c>
      <c r="R1581">
        <f>(Q1586-Q1581)/(O1586-O1581)</f>
        <v>7.0573634968142146E-2</v>
      </c>
      <c r="S1581">
        <f>(I1586-I1581)/(O1586-O1581)</f>
        <v>5.7142857142857141E-2</v>
      </c>
      <c r="T1581">
        <f>MAX(K1581:K1587)</f>
        <v>42</v>
      </c>
      <c r="U1581">
        <f>AVERAGE(K1581:K1587)</f>
        <v>24.571428571428573</v>
      </c>
      <c r="V1581">
        <f>MAX(I1581:I1587)</f>
        <v>4</v>
      </c>
    </row>
    <row r="1582" spans="1:22" ht="15" hidden="1" customHeight="1">
      <c r="A1582">
        <v>283</v>
      </c>
      <c r="B1582" t="s">
        <v>76</v>
      </c>
      <c r="C1582" t="s">
        <v>46</v>
      </c>
      <c r="D1582">
        <v>5</v>
      </c>
      <c r="E1582" s="19" t="s">
        <v>52</v>
      </c>
      <c r="F1582" s="19" t="s">
        <v>52</v>
      </c>
      <c r="G1582">
        <v>1.5</v>
      </c>
      <c r="H1582">
        <v>0.5</v>
      </c>
      <c r="I1582">
        <v>2</v>
      </c>
      <c r="J1582">
        <v>0</v>
      </c>
      <c r="K1582">
        <v>10</v>
      </c>
      <c r="L1582">
        <v>2</v>
      </c>
      <c r="M1582" s="17" t="s">
        <v>78</v>
      </c>
      <c r="N1582" t="s">
        <v>78</v>
      </c>
      <c r="O1582" s="17">
        <v>42408</v>
      </c>
      <c r="Q1582">
        <f t="shared" si="21"/>
        <v>0.2945243112740431</v>
      </c>
    </row>
    <row r="1583" spans="1:22" ht="15" customHeight="1">
      <c r="A1583">
        <v>283</v>
      </c>
      <c r="B1583" t="s">
        <v>76</v>
      </c>
      <c r="C1583" t="s">
        <v>46</v>
      </c>
      <c r="D1583">
        <v>5</v>
      </c>
      <c r="E1583" s="19" t="s">
        <v>52</v>
      </c>
      <c r="F1583" s="19" t="s">
        <v>52</v>
      </c>
      <c r="G1583">
        <v>2.2999999999999998</v>
      </c>
      <c r="H1583">
        <v>1</v>
      </c>
      <c r="I1583">
        <v>3</v>
      </c>
      <c r="J1583">
        <v>0</v>
      </c>
      <c r="K1583">
        <v>14</v>
      </c>
      <c r="L1583">
        <v>1</v>
      </c>
      <c r="M1583" s="17" t="s">
        <v>78</v>
      </c>
      <c r="N1583" t="s">
        <v>78</v>
      </c>
      <c r="O1583" s="17">
        <v>42422</v>
      </c>
      <c r="Q1583">
        <f t="shared" si="21"/>
        <v>1.8064157758141308</v>
      </c>
    </row>
    <row r="1584" spans="1:22" ht="15" customHeight="1">
      <c r="A1584">
        <v>283</v>
      </c>
      <c r="B1584" t="s">
        <v>76</v>
      </c>
      <c r="C1584" t="s">
        <v>46</v>
      </c>
      <c r="D1584">
        <v>5</v>
      </c>
      <c r="E1584" s="19" t="s">
        <v>52</v>
      </c>
      <c r="F1584" s="19" t="s">
        <v>52</v>
      </c>
      <c r="G1584">
        <v>2.2999999999999998</v>
      </c>
      <c r="H1584">
        <v>2</v>
      </c>
      <c r="I1584">
        <v>3</v>
      </c>
      <c r="J1584">
        <v>0</v>
      </c>
      <c r="K1584">
        <v>40</v>
      </c>
      <c r="L1584">
        <v>1</v>
      </c>
      <c r="M1584" s="17" t="s">
        <v>78</v>
      </c>
      <c r="N1584" t="s">
        <v>78</v>
      </c>
      <c r="O1584" s="17">
        <v>42436</v>
      </c>
      <c r="Q1584">
        <f t="shared" si="21"/>
        <v>7.2256631032565233</v>
      </c>
    </row>
    <row r="1585" spans="1:22" ht="15" customHeight="1">
      <c r="A1585">
        <v>283</v>
      </c>
      <c r="B1585" t="s">
        <v>76</v>
      </c>
      <c r="C1585" t="s">
        <v>46</v>
      </c>
      <c r="D1585">
        <v>5</v>
      </c>
      <c r="E1585" s="19" t="s">
        <v>52</v>
      </c>
      <c r="F1585" s="19" t="s">
        <v>52</v>
      </c>
      <c r="G1585">
        <v>3</v>
      </c>
      <c r="H1585">
        <v>2.2000000000000002</v>
      </c>
      <c r="I1585">
        <v>4</v>
      </c>
      <c r="J1585">
        <v>0</v>
      </c>
      <c r="K1585">
        <v>40</v>
      </c>
      <c r="L1585">
        <v>1</v>
      </c>
      <c r="M1585" s="17" t="s">
        <v>78</v>
      </c>
      <c r="N1585" t="s">
        <v>78</v>
      </c>
      <c r="O1585" s="17">
        <v>42450</v>
      </c>
      <c r="Q1585">
        <f t="shared" si="21"/>
        <v>11.403981332530952</v>
      </c>
    </row>
    <row r="1586" spans="1:22" ht="15" customHeight="1">
      <c r="A1586">
        <v>283</v>
      </c>
      <c r="B1586" t="s">
        <v>76</v>
      </c>
      <c r="C1586" t="s">
        <v>46</v>
      </c>
      <c r="D1586">
        <v>5</v>
      </c>
      <c r="E1586" s="19" t="s">
        <v>52</v>
      </c>
      <c r="F1586" s="19" t="s">
        <v>52</v>
      </c>
      <c r="G1586">
        <v>1</v>
      </c>
      <c r="H1586">
        <v>2.7</v>
      </c>
      <c r="I1586">
        <v>4</v>
      </c>
      <c r="J1586">
        <v>0</v>
      </c>
      <c r="K1586">
        <v>42</v>
      </c>
      <c r="L1586">
        <v>1</v>
      </c>
      <c r="M1586" s="17" t="s">
        <v>78</v>
      </c>
      <c r="N1586" t="s">
        <v>78</v>
      </c>
      <c r="O1586" s="17">
        <v>42464</v>
      </c>
      <c r="Q1586">
        <f t="shared" si="21"/>
        <v>5.7255526111673989</v>
      </c>
    </row>
    <row r="1587" spans="1:22" ht="15" customHeight="1">
      <c r="A1587">
        <v>283</v>
      </c>
      <c r="B1587" t="s">
        <v>76</v>
      </c>
      <c r="C1587" t="s">
        <v>46</v>
      </c>
      <c r="D1587">
        <v>5</v>
      </c>
      <c r="E1587" s="19" t="s">
        <v>52</v>
      </c>
      <c r="F1587" s="19" t="s">
        <v>52</v>
      </c>
      <c r="G1587" t="s">
        <v>56</v>
      </c>
      <c r="H1587" t="s">
        <v>56</v>
      </c>
      <c r="I1587" t="s">
        <v>56</v>
      </c>
      <c r="J1587" t="s">
        <v>56</v>
      </c>
      <c r="K1587">
        <v>23</v>
      </c>
      <c r="L1587">
        <v>1</v>
      </c>
      <c r="M1587" s="17" t="s">
        <v>78</v>
      </c>
      <c r="N1587" t="s">
        <v>82</v>
      </c>
      <c r="O1587" s="17">
        <v>42480</v>
      </c>
      <c r="P1587" t="s">
        <v>115</v>
      </c>
      <c r="Q1587" t="e">
        <f t="shared" si="21"/>
        <v>#VALUE!</v>
      </c>
    </row>
    <row r="1588" spans="1:22" ht="15" customHeight="1">
      <c r="A1588">
        <v>284</v>
      </c>
      <c r="B1588" t="s">
        <v>76</v>
      </c>
      <c r="C1588" t="s">
        <v>47</v>
      </c>
      <c r="D1588">
        <v>5</v>
      </c>
      <c r="E1588" s="19" t="s">
        <v>52</v>
      </c>
      <c r="F1588" s="19" t="s">
        <v>52</v>
      </c>
      <c r="G1588">
        <v>1</v>
      </c>
      <c r="H1588">
        <v>1</v>
      </c>
      <c r="I1588">
        <v>0</v>
      </c>
      <c r="J1588">
        <v>0</v>
      </c>
      <c r="K1588">
        <v>10</v>
      </c>
      <c r="L1588">
        <v>1</v>
      </c>
      <c r="M1588" s="17" t="s">
        <v>82</v>
      </c>
      <c r="N1588" t="s">
        <v>78</v>
      </c>
      <c r="O1588" s="17">
        <v>42394</v>
      </c>
      <c r="Q1588">
        <f t="shared" si="21"/>
        <v>0.78539816339744828</v>
      </c>
      <c r="R1588">
        <f>(Q1591-Q1588)/(O1591-O1588)</f>
        <v>-1.7823395821147451E-2</v>
      </c>
      <c r="S1588">
        <f>(I1591-I1588)/(O1591-O1588)</f>
        <v>4.7619047619047616E-2</v>
      </c>
      <c r="T1588">
        <f>MAX(K1588:K1591)</f>
        <v>64</v>
      </c>
      <c r="U1588">
        <f>AVERAGE(K1588:K1591)</f>
        <v>37.25</v>
      </c>
      <c r="V1588">
        <f>MAX(I1588:I1591)</f>
        <v>2</v>
      </c>
    </row>
    <row r="1589" spans="1:22" ht="15" hidden="1" customHeight="1">
      <c r="A1589">
        <v>284</v>
      </c>
      <c r="B1589" t="s">
        <v>76</v>
      </c>
      <c r="C1589" t="s">
        <v>47</v>
      </c>
      <c r="D1589">
        <v>5</v>
      </c>
      <c r="E1589" s="19" t="s">
        <v>52</v>
      </c>
      <c r="F1589" s="19" t="s">
        <v>52</v>
      </c>
      <c r="G1589">
        <v>1</v>
      </c>
      <c r="H1589">
        <v>0.5</v>
      </c>
      <c r="I1589">
        <v>1</v>
      </c>
      <c r="J1589">
        <v>0</v>
      </c>
      <c r="K1589">
        <v>40</v>
      </c>
      <c r="L1589">
        <v>2</v>
      </c>
      <c r="M1589" s="17" t="s">
        <v>78</v>
      </c>
      <c r="N1589" t="s">
        <v>78</v>
      </c>
      <c r="O1589" s="17">
        <v>42408</v>
      </c>
      <c r="Q1589">
        <f t="shared" si="21"/>
        <v>0.19634954084936207</v>
      </c>
    </row>
    <row r="1590" spans="1:22" ht="15" customHeight="1">
      <c r="A1590">
        <v>284</v>
      </c>
      <c r="B1590" t="s">
        <v>76</v>
      </c>
      <c r="C1590" t="s">
        <v>47</v>
      </c>
      <c r="D1590">
        <v>5</v>
      </c>
      <c r="E1590" s="19" t="s">
        <v>52</v>
      </c>
      <c r="F1590" s="19" t="s">
        <v>52</v>
      </c>
      <c r="G1590">
        <v>2.6</v>
      </c>
      <c r="H1590">
        <v>1.7</v>
      </c>
      <c r="I1590">
        <v>2</v>
      </c>
      <c r="J1590">
        <v>0</v>
      </c>
      <c r="K1590">
        <v>35</v>
      </c>
      <c r="L1590">
        <v>1</v>
      </c>
      <c r="M1590" s="17" t="s">
        <v>78</v>
      </c>
      <c r="N1590" t="s">
        <v>78</v>
      </c>
      <c r="O1590" s="17">
        <v>42422</v>
      </c>
      <c r="Q1590">
        <f t="shared" si="21"/>
        <v>5.9014817997684261</v>
      </c>
    </row>
    <row r="1591" spans="1:22" ht="15" customHeight="1">
      <c r="A1591">
        <v>284</v>
      </c>
      <c r="B1591" t="s">
        <v>76</v>
      </c>
      <c r="C1591" t="s">
        <v>47</v>
      </c>
      <c r="D1591">
        <v>5</v>
      </c>
      <c r="E1591" s="19" t="s">
        <v>52</v>
      </c>
      <c r="F1591" s="19" t="s">
        <v>52</v>
      </c>
      <c r="G1591">
        <v>0.75</v>
      </c>
      <c r="H1591">
        <v>0.25</v>
      </c>
      <c r="I1591">
        <v>2</v>
      </c>
      <c r="J1591">
        <v>0</v>
      </c>
      <c r="K1591">
        <v>64</v>
      </c>
      <c r="L1591">
        <v>1</v>
      </c>
      <c r="M1591" s="17" t="s">
        <v>78</v>
      </c>
      <c r="N1591" t="s">
        <v>78</v>
      </c>
      <c r="O1591" s="17">
        <v>42436</v>
      </c>
      <c r="Q1591">
        <f t="shared" si="21"/>
        <v>3.6815538909255388E-2</v>
      </c>
    </row>
    <row r="1592" spans="1:22" ht="15" customHeight="1">
      <c r="A1592">
        <v>284</v>
      </c>
      <c r="B1592" t="s">
        <v>76</v>
      </c>
      <c r="C1592" t="s">
        <v>47</v>
      </c>
      <c r="D1592">
        <v>5</v>
      </c>
      <c r="E1592" s="19" t="s">
        <v>52</v>
      </c>
      <c r="F1592" s="19" t="s">
        <v>52</v>
      </c>
      <c r="G1592" t="s">
        <v>56</v>
      </c>
      <c r="H1592" t="s">
        <v>56</v>
      </c>
      <c r="I1592" t="s">
        <v>56</v>
      </c>
      <c r="J1592" t="s">
        <v>56</v>
      </c>
      <c r="K1592">
        <v>55</v>
      </c>
      <c r="L1592">
        <v>1</v>
      </c>
      <c r="M1592" s="17" t="s">
        <v>78</v>
      </c>
      <c r="N1592" t="s">
        <v>82</v>
      </c>
      <c r="O1592" s="17">
        <v>42450</v>
      </c>
      <c r="P1592" t="s">
        <v>122</v>
      </c>
      <c r="Q1592" t="e">
        <f t="shared" si="21"/>
        <v>#VALUE!</v>
      </c>
    </row>
    <row r="1593" spans="1:22" ht="15" customHeight="1">
      <c r="A1593">
        <v>285</v>
      </c>
      <c r="B1593" t="s">
        <v>76</v>
      </c>
      <c r="C1593" t="s">
        <v>47</v>
      </c>
      <c r="D1593">
        <v>5</v>
      </c>
      <c r="E1593" s="19" t="s">
        <v>52</v>
      </c>
      <c r="F1593" s="19" t="s">
        <v>52</v>
      </c>
      <c r="G1593">
        <v>0.5</v>
      </c>
      <c r="H1593">
        <v>1</v>
      </c>
      <c r="I1593">
        <v>0</v>
      </c>
      <c r="J1593">
        <v>0</v>
      </c>
      <c r="K1593">
        <v>10</v>
      </c>
      <c r="L1593">
        <v>1</v>
      </c>
      <c r="M1593" s="17" t="s">
        <v>82</v>
      </c>
      <c r="N1593" t="s">
        <v>78</v>
      </c>
      <c r="O1593" s="17">
        <v>42394</v>
      </c>
      <c r="Q1593">
        <f t="shared" si="21"/>
        <v>0.39269908169872414</v>
      </c>
      <c r="R1593">
        <f>(Q1598-Q1593)/(O1598-O1593)</f>
        <v>0.35791716303397997</v>
      </c>
      <c r="S1593">
        <f>(I1598-I1593)/(O1598-O1593)</f>
        <v>0.12857142857142856</v>
      </c>
      <c r="T1593">
        <f>MAX(K1593:K1599)</f>
        <v>64</v>
      </c>
      <c r="U1593">
        <f>AVERAGE(K1593:K1599)</f>
        <v>39.142857142857146</v>
      </c>
      <c r="V1593">
        <f>MAX(I1593:I1599)</f>
        <v>9</v>
      </c>
    </row>
    <row r="1594" spans="1:22" ht="15" hidden="1" customHeight="1">
      <c r="A1594">
        <v>285</v>
      </c>
      <c r="B1594" t="s">
        <v>76</v>
      </c>
      <c r="C1594" t="s">
        <v>47</v>
      </c>
      <c r="D1594">
        <v>5</v>
      </c>
      <c r="E1594" s="19" t="s">
        <v>52</v>
      </c>
      <c r="F1594" s="19" t="s">
        <v>52</v>
      </c>
      <c r="G1594">
        <v>2</v>
      </c>
      <c r="H1594">
        <v>2</v>
      </c>
      <c r="I1594">
        <v>2</v>
      </c>
      <c r="J1594">
        <v>0</v>
      </c>
      <c r="K1594">
        <v>40</v>
      </c>
      <c r="L1594">
        <v>2</v>
      </c>
      <c r="M1594" s="17" t="s">
        <v>78</v>
      </c>
      <c r="N1594" t="s">
        <v>78</v>
      </c>
      <c r="O1594" s="17">
        <v>42408</v>
      </c>
      <c r="Q1594">
        <f t="shared" si="21"/>
        <v>6.2831853071795862</v>
      </c>
    </row>
    <row r="1595" spans="1:22" ht="15" customHeight="1">
      <c r="A1595">
        <v>285</v>
      </c>
      <c r="B1595" t="s">
        <v>76</v>
      </c>
      <c r="C1595" t="s">
        <v>47</v>
      </c>
      <c r="D1595">
        <v>5</v>
      </c>
      <c r="E1595" s="19" t="s">
        <v>52</v>
      </c>
      <c r="F1595" s="19" t="s">
        <v>52</v>
      </c>
      <c r="G1595">
        <v>2.9</v>
      </c>
      <c r="H1595">
        <v>3.6</v>
      </c>
      <c r="I1595">
        <v>4</v>
      </c>
      <c r="J1595">
        <v>0</v>
      </c>
      <c r="K1595">
        <v>35</v>
      </c>
      <c r="L1595">
        <v>1</v>
      </c>
      <c r="M1595" s="17" t="s">
        <v>78</v>
      </c>
      <c r="N1595" t="s">
        <v>78</v>
      </c>
      <c r="O1595" s="17">
        <v>42422</v>
      </c>
      <c r="Q1595">
        <f t="shared" si="21"/>
        <v>29.518404573129697</v>
      </c>
    </row>
    <row r="1596" spans="1:22" ht="15" customHeight="1">
      <c r="A1596">
        <v>285</v>
      </c>
      <c r="B1596" t="s">
        <v>76</v>
      </c>
      <c r="C1596" t="s">
        <v>47</v>
      </c>
      <c r="D1596">
        <v>5</v>
      </c>
      <c r="E1596" s="19" t="s">
        <v>52</v>
      </c>
      <c r="F1596" s="19" t="s">
        <v>52</v>
      </c>
      <c r="G1596">
        <v>2</v>
      </c>
      <c r="H1596">
        <v>3.5</v>
      </c>
      <c r="I1596">
        <v>4</v>
      </c>
      <c r="J1596">
        <v>0</v>
      </c>
      <c r="K1596">
        <v>64</v>
      </c>
      <c r="L1596">
        <v>1</v>
      </c>
      <c r="M1596" s="17" t="s">
        <v>78</v>
      </c>
      <c r="N1596" t="s">
        <v>78</v>
      </c>
      <c r="O1596" s="17">
        <v>42436</v>
      </c>
      <c r="Q1596">
        <f t="shared" si="21"/>
        <v>19.242255003237482</v>
      </c>
    </row>
    <row r="1597" spans="1:22" ht="15" customHeight="1">
      <c r="A1597">
        <v>285</v>
      </c>
      <c r="B1597" t="s">
        <v>76</v>
      </c>
      <c r="C1597" t="s">
        <v>47</v>
      </c>
      <c r="D1597">
        <v>5</v>
      </c>
      <c r="E1597" s="19" t="s">
        <v>52</v>
      </c>
      <c r="F1597" s="19" t="s">
        <v>52</v>
      </c>
      <c r="G1597">
        <v>4.5999999999999996</v>
      </c>
      <c r="H1597">
        <v>4.2</v>
      </c>
      <c r="I1597">
        <v>8</v>
      </c>
      <c r="J1597">
        <v>0</v>
      </c>
      <c r="K1597">
        <v>55</v>
      </c>
      <c r="L1597">
        <v>1</v>
      </c>
      <c r="M1597" s="17" t="s">
        <v>78</v>
      </c>
      <c r="N1597" t="s">
        <v>78</v>
      </c>
      <c r="O1597" s="17">
        <v>42450</v>
      </c>
      <c r="Q1597">
        <f t="shared" si="21"/>
        <v>63.730348570722533</v>
      </c>
    </row>
    <row r="1598" spans="1:22" ht="15" customHeight="1">
      <c r="A1598">
        <v>285</v>
      </c>
      <c r="B1598" t="s">
        <v>76</v>
      </c>
      <c r="C1598" t="s">
        <v>47</v>
      </c>
      <c r="D1598">
        <v>5</v>
      </c>
      <c r="E1598" s="19" t="s">
        <v>52</v>
      </c>
      <c r="F1598" s="19" t="s">
        <v>52</v>
      </c>
      <c r="G1598">
        <v>3.6</v>
      </c>
      <c r="H1598">
        <v>3</v>
      </c>
      <c r="I1598">
        <v>9</v>
      </c>
      <c r="J1598">
        <v>0</v>
      </c>
      <c r="K1598">
        <v>50</v>
      </c>
      <c r="L1598">
        <v>1</v>
      </c>
      <c r="M1598" s="17" t="s">
        <v>78</v>
      </c>
      <c r="N1598" t="s">
        <v>78</v>
      </c>
      <c r="O1598" s="17">
        <v>42464</v>
      </c>
      <c r="Q1598">
        <f t="shared" si="21"/>
        <v>25.446900494077322</v>
      </c>
    </row>
    <row r="1599" spans="1:22" ht="15" customHeight="1">
      <c r="A1599">
        <v>285</v>
      </c>
      <c r="B1599" t="s">
        <v>76</v>
      </c>
      <c r="C1599" t="s">
        <v>47</v>
      </c>
      <c r="D1599">
        <v>5</v>
      </c>
      <c r="E1599" s="19" t="s">
        <v>52</v>
      </c>
      <c r="F1599" s="19" t="s">
        <v>52</v>
      </c>
      <c r="G1599" t="s">
        <v>56</v>
      </c>
      <c r="H1599" t="s">
        <v>56</v>
      </c>
      <c r="I1599" t="s">
        <v>56</v>
      </c>
      <c r="J1599" t="s">
        <v>56</v>
      </c>
      <c r="K1599">
        <v>20</v>
      </c>
      <c r="L1599">
        <v>1</v>
      </c>
      <c r="M1599" s="17" t="s">
        <v>78</v>
      </c>
      <c r="N1599" t="s">
        <v>82</v>
      </c>
      <c r="O1599" s="17">
        <v>42480</v>
      </c>
      <c r="P1599" t="s">
        <v>115</v>
      </c>
      <c r="Q1599" t="e">
        <f t="shared" si="21"/>
        <v>#VALUE!</v>
      </c>
    </row>
    <row r="1600" spans="1:22" ht="15" customHeight="1">
      <c r="A1600">
        <v>286</v>
      </c>
      <c r="B1600" t="s">
        <v>76</v>
      </c>
      <c r="C1600" t="s">
        <v>47</v>
      </c>
      <c r="D1600">
        <v>5</v>
      </c>
      <c r="E1600" s="19" t="s">
        <v>52</v>
      </c>
      <c r="F1600" s="19" t="s">
        <v>52</v>
      </c>
      <c r="G1600">
        <v>0.5</v>
      </c>
      <c r="H1600">
        <v>1</v>
      </c>
      <c r="I1600">
        <v>2</v>
      </c>
      <c r="J1600">
        <v>0</v>
      </c>
      <c r="K1600">
        <v>10</v>
      </c>
      <c r="L1600">
        <v>1</v>
      </c>
      <c r="M1600" s="17" t="s">
        <v>82</v>
      </c>
      <c r="N1600" t="s">
        <v>78</v>
      </c>
      <c r="O1600" s="17">
        <v>42394</v>
      </c>
      <c r="Q1600">
        <f t="shared" si="21"/>
        <v>0.39269908169872414</v>
      </c>
      <c r="R1600">
        <f>(Q1605-Q1600)/(O1605-O1600)</f>
        <v>0.20765927440228529</v>
      </c>
      <c r="S1600">
        <f>(I1605-I1600)/(O1605-O1600)</f>
        <v>0.1</v>
      </c>
      <c r="T1600">
        <f>MAX(K1600:K1606)</f>
        <v>64</v>
      </c>
      <c r="U1600">
        <f>AVERAGE(K1600:K1606)</f>
        <v>39.142857142857146</v>
      </c>
      <c r="V1600">
        <f>MAX(I1600:I1606)</f>
        <v>9</v>
      </c>
    </row>
    <row r="1601" spans="1:22" ht="15" hidden="1" customHeight="1">
      <c r="A1601">
        <v>286</v>
      </c>
      <c r="B1601" t="s">
        <v>76</v>
      </c>
      <c r="C1601" t="s">
        <v>47</v>
      </c>
      <c r="D1601">
        <v>5</v>
      </c>
      <c r="E1601" s="19" t="s">
        <v>52</v>
      </c>
      <c r="F1601" s="19" t="s">
        <v>52</v>
      </c>
      <c r="G1601">
        <v>2.5</v>
      </c>
      <c r="H1601">
        <v>2</v>
      </c>
      <c r="I1601">
        <v>3</v>
      </c>
      <c r="J1601">
        <v>0</v>
      </c>
      <c r="K1601">
        <v>40</v>
      </c>
      <c r="L1601">
        <v>2</v>
      </c>
      <c r="M1601" s="17" t="s">
        <v>78</v>
      </c>
      <c r="N1601" t="s">
        <v>78</v>
      </c>
      <c r="O1601" s="17">
        <v>42408</v>
      </c>
      <c r="Q1601">
        <f t="shared" si="21"/>
        <v>7.8539816339744828</v>
      </c>
    </row>
    <row r="1602" spans="1:22" ht="15" customHeight="1">
      <c r="A1602">
        <v>286</v>
      </c>
      <c r="B1602" t="s">
        <v>76</v>
      </c>
      <c r="C1602" t="s">
        <v>47</v>
      </c>
      <c r="D1602">
        <v>5</v>
      </c>
      <c r="E1602" s="19" t="s">
        <v>52</v>
      </c>
      <c r="F1602" s="19" t="s">
        <v>52</v>
      </c>
      <c r="G1602">
        <v>2.6</v>
      </c>
      <c r="H1602">
        <v>2</v>
      </c>
      <c r="I1602">
        <v>4</v>
      </c>
      <c r="J1602">
        <v>0</v>
      </c>
      <c r="K1602">
        <v>35</v>
      </c>
      <c r="L1602">
        <v>1</v>
      </c>
      <c r="M1602" s="17" t="s">
        <v>78</v>
      </c>
      <c r="N1602" t="s">
        <v>78</v>
      </c>
      <c r="O1602" s="17">
        <v>42422</v>
      </c>
      <c r="Q1602">
        <f t="shared" si="21"/>
        <v>8.1681408993334621</v>
      </c>
    </row>
    <row r="1603" spans="1:22" ht="15" customHeight="1">
      <c r="A1603">
        <v>286</v>
      </c>
      <c r="B1603" t="s">
        <v>76</v>
      </c>
      <c r="C1603" t="s">
        <v>47</v>
      </c>
      <c r="D1603">
        <v>5</v>
      </c>
      <c r="E1603" s="19" t="s">
        <v>52</v>
      </c>
      <c r="F1603" s="19" t="s">
        <v>52</v>
      </c>
      <c r="G1603">
        <v>1.5</v>
      </c>
      <c r="H1603">
        <v>3</v>
      </c>
      <c r="I1603">
        <v>5</v>
      </c>
      <c r="J1603">
        <v>0</v>
      </c>
      <c r="K1603">
        <v>64</v>
      </c>
      <c r="L1603">
        <v>1</v>
      </c>
      <c r="M1603" s="17" t="s">
        <v>78</v>
      </c>
      <c r="N1603" t="s">
        <v>78</v>
      </c>
      <c r="O1603" s="17">
        <v>42436</v>
      </c>
      <c r="Q1603">
        <f t="shared" si="21"/>
        <v>10.602875205865551</v>
      </c>
    </row>
    <row r="1604" spans="1:22" ht="15" customHeight="1">
      <c r="A1604">
        <v>286</v>
      </c>
      <c r="B1604" t="s">
        <v>76</v>
      </c>
      <c r="C1604" t="s">
        <v>47</v>
      </c>
      <c r="D1604">
        <v>5</v>
      </c>
      <c r="E1604" s="19" t="s">
        <v>52</v>
      </c>
      <c r="F1604" s="19" t="s">
        <v>52</v>
      </c>
      <c r="G1604">
        <v>3.6</v>
      </c>
      <c r="H1604">
        <v>3.2</v>
      </c>
      <c r="I1604">
        <v>8</v>
      </c>
      <c r="J1604">
        <v>0</v>
      </c>
      <c r="K1604">
        <v>55</v>
      </c>
      <c r="L1604">
        <v>1</v>
      </c>
      <c r="M1604" s="17" t="s">
        <v>78</v>
      </c>
      <c r="N1604" t="s">
        <v>78</v>
      </c>
      <c r="O1604" s="17">
        <v>42450</v>
      </c>
      <c r="Q1604">
        <f t="shared" si="21"/>
        <v>28.952917895483541</v>
      </c>
    </row>
    <row r="1605" spans="1:22" ht="15" customHeight="1">
      <c r="A1605">
        <v>286</v>
      </c>
      <c r="B1605" t="s">
        <v>76</v>
      </c>
      <c r="C1605" t="s">
        <v>47</v>
      </c>
      <c r="D1605">
        <v>5</v>
      </c>
      <c r="E1605" s="19" t="s">
        <v>52</v>
      </c>
      <c r="F1605" s="19" t="s">
        <v>52</v>
      </c>
      <c r="G1605">
        <v>3.3</v>
      </c>
      <c r="H1605">
        <v>2.4</v>
      </c>
      <c r="I1605">
        <v>9</v>
      </c>
      <c r="J1605">
        <v>0</v>
      </c>
      <c r="K1605">
        <v>50</v>
      </c>
      <c r="L1605">
        <v>1</v>
      </c>
      <c r="M1605" s="17" t="s">
        <v>78</v>
      </c>
      <c r="N1605" t="s">
        <v>78</v>
      </c>
      <c r="O1605" s="17">
        <v>42464</v>
      </c>
      <c r="Q1605">
        <f t="shared" si="21"/>
        <v>14.928848289858696</v>
      </c>
    </row>
    <row r="1606" spans="1:22" ht="15" customHeight="1">
      <c r="A1606">
        <v>286</v>
      </c>
      <c r="B1606" t="s">
        <v>76</v>
      </c>
      <c r="C1606" t="s">
        <v>47</v>
      </c>
      <c r="D1606">
        <v>5</v>
      </c>
      <c r="E1606" s="19" t="s">
        <v>52</v>
      </c>
      <c r="F1606" s="19" t="s">
        <v>52</v>
      </c>
      <c r="G1606" t="s">
        <v>56</v>
      </c>
      <c r="H1606" t="s">
        <v>56</v>
      </c>
      <c r="I1606" t="s">
        <v>56</v>
      </c>
      <c r="J1606" t="s">
        <v>56</v>
      </c>
      <c r="K1606">
        <v>20</v>
      </c>
      <c r="L1606">
        <v>1</v>
      </c>
      <c r="M1606" s="17" t="s">
        <v>78</v>
      </c>
      <c r="N1606" t="s">
        <v>82</v>
      </c>
      <c r="O1606" s="17">
        <v>42480</v>
      </c>
      <c r="P1606" t="s">
        <v>115</v>
      </c>
      <c r="Q1606" t="e">
        <f t="shared" si="21"/>
        <v>#VALUE!</v>
      </c>
    </row>
    <row r="1607" spans="1:22" ht="15" customHeight="1">
      <c r="A1607">
        <v>287</v>
      </c>
      <c r="B1607" t="s">
        <v>76</v>
      </c>
      <c r="C1607" t="s">
        <v>47</v>
      </c>
      <c r="D1607">
        <v>5</v>
      </c>
      <c r="E1607" s="19" t="s">
        <v>52</v>
      </c>
      <c r="F1607" s="19" t="s">
        <v>53</v>
      </c>
      <c r="G1607">
        <v>2</v>
      </c>
      <c r="H1607">
        <v>1.5</v>
      </c>
      <c r="I1607">
        <v>2</v>
      </c>
      <c r="J1607">
        <v>0</v>
      </c>
      <c r="K1607">
        <v>10</v>
      </c>
      <c r="L1607">
        <v>1</v>
      </c>
      <c r="M1607" s="17" t="s">
        <v>82</v>
      </c>
      <c r="N1607" t="s">
        <v>78</v>
      </c>
      <c r="O1607" s="17">
        <v>42394</v>
      </c>
      <c r="Q1607">
        <f t="shared" si="21"/>
        <v>3.5342917352885173</v>
      </c>
      <c r="R1607">
        <v>0</v>
      </c>
      <c r="S1607">
        <v>0</v>
      </c>
      <c r="T1607">
        <f>MAX(K1607:K1608)</f>
        <v>40</v>
      </c>
      <c r="U1607">
        <f>AVERAGE(K1607:K1608)</f>
        <v>25</v>
      </c>
      <c r="V1607">
        <f>MAX(I1607:I1608)</f>
        <v>2</v>
      </c>
    </row>
    <row r="1608" spans="1:22" ht="15" hidden="1" customHeight="1">
      <c r="A1608">
        <v>287</v>
      </c>
      <c r="B1608" t="s">
        <v>76</v>
      </c>
      <c r="C1608" t="s">
        <v>47</v>
      </c>
      <c r="D1608">
        <v>5</v>
      </c>
      <c r="E1608" s="19" t="s">
        <v>52</v>
      </c>
      <c r="F1608" s="19" t="s">
        <v>53</v>
      </c>
      <c r="G1608" t="s">
        <v>56</v>
      </c>
      <c r="H1608" t="s">
        <v>56</v>
      </c>
      <c r="I1608" t="s">
        <v>56</v>
      </c>
      <c r="J1608" t="s">
        <v>56</v>
      </c>
      <c r="K1608">
        <v>40</v>
      </c>
      <c r="L1608">
        <v>2</v>
      </c>
      <c r="M1608" s="17" t="s">
        <v>78</v>
      </c>
      <c r="N1608" t="s">
        <v>82</v>
      </c>
      <c r="O1608" s="17">
        <v>42408</v>
      </c>
      <c r="P1608" t="s">
        <v>116</v>
      </c>
      <c r="Q1608" t="e">
        <f t="shared" si="21"/>
        <v>#VALUE!</v>
      </c>
    </row>
    <row r="1609" spans="1:22" ht="15" customHeight="1">
      <c r="A1609">
        <v>288</v>
      </c>
      <c r="B1609" t="s">
        <v>76</v>
      </c>
      <c r="C1609" t="s">
        <v>47</v>
      </c>
      <c r="D1609">
        <v>5</v>
      </c>
      <c r="E1609" s="19" t="s">
        <v>52</v>
      </c>
      <c r="F1609" s="19" t="s">
        <v>52</v>
      </c>
      <c r="G1609">
        <v>1</v>
      </c>
      <c r="H1609">
        <v>1</v>
      </c>
      <c r="I1609">
        <v>2</v>
      </c>
      <c r="J1609">
        <v>0</v>
      </c>
      <c r="K1609">
        <v>10</v>
      </c>
      <c r="L1609">
        <v>1</v>
      </c>
      <c r="M1609" s="17" t="s">
        <v>82</v>
      </c>
      <c r="N1609" t="s">
        <v>78</v>
      </c>
      <c r="O1609" s="17">
        <v>42394</v>
      </c>
      <c r="Q1609">
        <f t="shared" si="21"/>
        <v>0.78539816339744828</v>
      </c>
      <c r="R1609">
        <f>(Q1611-Q1609)/(O1611-O1609)</f>
        <v>3.2719967986481775</v>
      </c>
      <c r="S1609">
        <f>(I1611-I1609)/(O1611-O1609)</f>
        <v>0.14285714285714285</v>
      </c>
      <c r="T1609">
        <f>MAX(K1609:K1612)</f>
        <v>64</v>
      </c>
      <c r="U1609">
        <f>AVERAGE(K1609:K1612)</f>
        <v>37.25</v>
      </c>
      <c r="V1609">
        <f>MAX(I1609:I1612)</f>
        <v>6</v>
      </c>
    </row>
    <row r="1610" spans="1:22" ht="15" hidden="1" customHeight="1">
      <c r="A1610">
        <v>288</v>
      </c>
      <c r="B1610" t="s">
        <v>76</v>
      </c>
      <c r="C1610" t="s">
        <v>47</v>
      </c>
      <c r="D1610">
        <v>5</v>
      </c>
      <c r="E1610" s="19" t="s">
        <v>52</v>
      </c>
      <c r="F1610" s="19" t="s">
        <v>52</v>
      </c>
      <c r="G1610">
        <v>2.5</v>
      </c>
      <c r="H1610">
        <v>4</v>
      </c>
      <c r="I1610">
        <v>4</v>
      </c>
      <c r="J1610">
        <v>0</v>
      </c>
      <c r="K1610">
        <v>40</v>
      </c>
      <c r="L1610">
        <v>2</v>
      </c>
      <c r="M1610" s="17" t="s">
        <v>78</v>
      </c>
      <c r="N1610" t="s">
        <v>78</v>
      </c>
      <c r="O1610" s="17">
        <v>42408</v>
      </c>
      <c r="Q1610">
        <f t="shared" si="21"/>
        <v>31.415926535897931</v>
      </c>
    </row>
    <row r="1611" spans="1:22" ht="15" customHeight="1">
      <c r="A1611">
        <v>288</v>
      </c>
      <c r="B1611" t="s">
        <v>76</v>
      </c>
      <c r="C1611" t="s">
        <v>47</v>
      </c>
      <c r="D1611">
        <v>5</v>
      </c>
      <c r="E1611" s="19" t="s">
        <v>52</v>
      </c>
      <c r="F1611" s="19" t="s">
        <v>52</v>
      </c>
      <c r="G1611">
        <v>4.9000000000000004</v>
      </c>
      <c r="H1611">
        <v>4.9000000000000004</v>
      </c>
      <c r="I1611">
        <v>6</v>
      </c>
      <c r="J1611">
        <v>0</v>
      </c>
      <c r="K1611">
        <v>35</v>
      </c>
      <c r="L1611">
        <v>1</v>
      </c>
      <c r="M1611" s="17" t="s">
        <v>78</v>
      </c>
      <c r="N1611" t="s">
        <v>78</v>
      </c>
      <c r="O1611" s="17">
        <v>42422</v>
      </c>
      <c r="Q1611">
        <f t="shared" si="21"/>
        <v>92.401308525546412</v>
      </c>
    </row>
    <row r="1612" spans="1:22" ht="15" customHeight="1">
      <c r="A1612">
        <v>288</v>
      </c>
      <c r="B1612" t="s">
        <v>76</v>
      </c>
      <c r="C1612" t="s">
        <v>47</v>
      </c>
      <c r="D1612">
        <v>5</v>
      </c>
      <c r="E1612" s="19" t="s">
        <v>52</v>
      </c>
      <c r="F1612" s="19" t="s">
        <v>52</v>
      </c>
      <c r="G1612" t="s">
        <v>56</v>
      </c>
      <c r="H1612" t="s">
        <v>56</v>
      </c>
      <c r="I1612" t="s">
        <v>56</v>
      </c>
      <c r="J1612" t="s">
        <v>56</v>
      </c>
      <c r="K1612">
        <v>64</v>
      </c>
      <c r="L1612">
        <v>1</v>
      </c>
      <c r="M1612" s="17" t="s">
        <v>78</v>
      </c>
      <c r="N1612" t="s">
        <v>82</v>
      </c>
      <c r="O1612" s="17">
        <v>42436</v>
      </c>
      <c r="P1612" t="s">
        <v>121</v>
      </c>
      <c r="Q1612" t="e">
        <f t="shared" si="21"/>
        <v>#VALUE!</v>
      </c>
    </row>
    <row r="1613" spans="1:22" ht="15" customHeight="1">
      <c r="A1613">
        <v>289</v>
      </c>
      <c r="B1613" t="s">
        <v>76</v>
      </c>
      <c r="C1613" t="s">
        <v>47</v>
      </c>
      <c r="D1613">
        <v>5</v>
      </c>
      <c r="E1613" s="19" t="s">
        <v>52</v>
      </c>
      <c r="F1613" s="19" t="s">
        <v>52</v>
      </c>
      <c r="G1613">
        <v>2</v>
      </c>
      <c r="H1613">
        <v>1</v>
      </c>
      <c r="I1613">
        <v>1</v>
      </c>
      <c r="J1613">
        <v>0</v>
      </c>
      <c r="K1613">
        <v>10</v>
      </c>
      <c r="L1613">
        <v>1</v>
      </c>
      <c r="M1613" s="17" t="s">
        <v>82</v>
      </c>
      <c r="N1613" t="s">
        <v>78</v>
      </c>
      <c r="O1613" s="17">
        <v>42394</v>
      </c>
      <c r="Q1613">
        <f t="shared" si="21"/>
        <v>1.5707963267948966</v>
      </c>
      <c r="R1613">
        <f>(Q1614-Q1613)/(O1614-O1613)</f>
        <v>-2.8049934407051724E-2</v>
      </c>
      <c r="S1613">
        <f>(I1614-I1613)/(O1614-O1613)</f>
        <v>7.1428571428571425E-2</v>
      </c>
      <c r="T1613">
        <f>MAX(K1613:K1615)</f>
        <v>40</v>
      </c>
      <c r="U1613">
        <f>AVERAGE(K1613:K1615)</f>
        <v>28.333333333333332</v>
      </c>
      <c r="V1613">
        <f>MAX(I1613:I1615)</f>
        <v>2</v>
      </c>
    </row>
    <row r="1614" spans="1:22" ht="15" hidden="1" customHeight="1">
      <c r="A1614">
        <v>289</v>
      </c>
      <c r="B1614" t="s">
        <v>76</v>
      </c>
      <c r="C1614" t="s">
        <v>47</v>
      </c>
      <c r="D1614">
        <v>5</v>
      </c>
      <c r="E1614" s="19" t="s">
        <v>52</v>
      </c>
      <c r="F1614" s="19" t="s">
        <v>52</v>
      </c>
      <c r="G1614">
        <v>1.5</v>
      </c>
      <c r="H1614">
        <v>1</v>
      </c>
      <c r="I1614">
        <v>2</v>
      </c>
      <c r="J1614">
        <v>0</v>
      </c>
      <c r="K1614">
        <v>40</v>
      </c>
      <c r="L1614">
        <v>2</v>
      </c>
      <c r="M1614" s="17" t="s">
        <v>78</v>
      </c>
      <c r="N1614" t="s">
        <v>78</v>
      </c>
      <c r="O1614" s="17">
        <v>42408</v>
      </c>
      <c r="Q1614">
        <f t="shared" si="21"/>
        <v>1.1780972450961724</v>
      </c>
    </row>
    <row r="1615" spans="1:22" ht="15" customHeight="1">
      <c r="A1615">
        <v>289</v>
      </c>
      <c r="B1615" t="s">
        <v>76</v>
      </c>
      <c r="C1615" t="s">
        <v>47</v>
      </c>
      <c r="D1615">
        <v>5</v>
      </c>
      <c r="E1615" s="19" t="s">
        <v>52</v>
      </c>
      <c r="F1615" s="19" t="s">
        <v>52</v>
      </c>
      <c r="G1615" t="s">
        <v>56</v>
      </c>
      <c r="H1615" t="s">
        <v>56</v>
      </c>
      <c r="I1615" t="s">
        <v>56</v>
      </c>
      <c r="J1615" t="s">
        <v>56</v>
      </c>
      <c r="K1615">
        <v>35</v>
      </c>
      <c r="L1615">
        <v>1</v>
      </c>
      <c r="M1615" s="17" t="s">
        <v>78</v>
      </c>
      <c r="N1615" t="s">
        <v>82</v>
      </c>
      <c r="O1615" s="17">
        <v>42422</v>
      </c>
      <c r="P1615" t="s">
        <v>115</v>
      </c>
      <c r="Q1615" t="e">
        <f t="shared" si="21"/>
        <v>#VALUE!</v>
      </c>
    </row>
    <row r="1616" spans="1:22" ht="15" customHeight="1">
      <c r="A1616">
        <v>290</v>
      </c>
      <c r="B1616" t="s">
        <v>76</v>
      </c>
      <c r="C1616" t="s">
        <v>34</v>
      </c>
      <c r="D1616">
        <v>5</v>
      </c>
      <c r="E1616" s="19" t="s">
        <v>52</v>
      </c>
      <c r="F1616" t="s">
        <v>52</v>
      </c>
      <c r="G1616">
        <v>2</v>
      </c>
      <c r="H1616">
        <v>1</v>
      </c>
      <c r="I1616">
        <v>2</v>
      </c>
      <c r="J1616">
        <v>1</v>
      </c>
      <c r="K1616">
        <v>0.5</v>
      </c>
      <c r="L1616">
        <v>1</v>
      </c>
      <c r="M1616" s="17" t="s">
        <v>82</v>
      </c>
      <c r="N1616" t="s">
        <v>78</v>
      </c>
      <c r="O1616" s="17">
        <v>42394</v>
      </c>
      <c r="Q1616">
        <f t="shared" si="21"/>
        <v>1.5707963267948966</v>
      </c>
      <c r="R1616">
        <f>(Q1617-Q1616)/(O1617-O1616)</f>
        <v>7.7137319619392228E-2</v>
      </c>
      <c r="S1616">
        <f>(I1617-I1616)/(O1617-O1616)</f>
        <v>0.14285714285714285</v>
      </c>
      <c r="T1616">
        <f>MAX(K1616:K1618)</f>
        <v>2</v>
      </c>
      <c r="U1616">
        <f>AVERAGE(K1616:K1618)</f>
        <v>1.1666666666666667</v>
      </c>
      <c r="V1616">
        <f>MAX(I1616:I1618)</f>
        <v>4</v>
      </c>
    </row>
    <row r="1617" spans="1:22" ht="15" hidden="1" customHeight="1">
      <c r="A1617">
        <v>290</v>
      </c>
      <c r="B1617" t="s">
        <v>76</v>
      </c>
      <c r="C1617" t="s">
        <v>34</v>
      </c>
      <c r="D1617">
        <v>5</v>
      </c>
      <c r="E1617" s="19" t="s">
        <v>52</v>
      </c>
      <c r="F1617" s="19" t="s">
        <v>52</v>
      </c>
      <c r="G1617">
        <v>1.5</v>
      </c>
      <c r="H1617">
        <v>1.5</v>
      </c>
      <c r="I1617">
        <v>4</v>
      </c>
      <c r="J1617">
        <v>0</v>
      </c>
      <c r="K1617">
        <v>1</v>
      </c>
      <c r="L1617">
        <v>2</v>
      </c>
      <c r="M1617" s="17" t="s">
        <v>78</v>
      </c>
      <c r="N1617" t="s">
        <v>78</v>
      </c>
      <c r="O1617" s="17">
        <v>42408</v>
      </c>
      <c r="Q1617">
        <f t="shared" si="21"/>
        <v>2.6507188014663878</v>
      </c>
    </row>
    <row r="1618" spans="1:22" ht="15" customHeight="1">
      <c r="A1618">
        <v>290</v>
      </c>
      <c r="B1618" t="s">
        <v>76</v>
      </c>
      <c r="C1618" t="s">
        <v>34</v>
      </c>
      <c r="D1618">
        <v>5</v>
      </c>
      <c r="E1618" s="19" t="s">
        <v>52</v>
      </c>
      <c r="F1618" s="19" t="s">
        <v>52</v>
      </c>
      <c r="G1618" t="s">
        <v>56</v>
      </c>
      <c r="H1618" t="s">
        <v>56</v>
      </c>
      <c r="I1618" t="s">
        <v>56</v>
      </c>
      <c r="J1618" t="s">
        <v>56</v>
      </c>
      <c r="K1618">
        <v>2</v>
      </c>
      <c r="L1618">
        <v>1</v>
      </c>
      <c r="M1618" s="17" t="s">
        <v>78</v>
      </c>
      <c r="N1618" t="s">
        <v>82</v>
      </c>
      <c r="O1618" s="17">
        <v>42422</v>
      </c>
      <c r="P1618" t="s">
        <v>115</v>
      </c>
      <c r="Q1618" t="e">
        <f t="shared" si="21"/>
        <v>#VALUE!</v>
      </c>
    </row>
    <row r="1619" spans="1:22" ht="15" customHeight="1">
      <c r="A1619">
        <v>291</v>
      </c>
      <c r="B1619" t="s">
        <v>76</v>
      </c>
      <c r="C1619" t="s">
        <v>34</v>
      </c>
      <c r="D1619">
        <v>5</v>
      </c>
      <c r="E1619" s="19" t="s">
        <v>52</v>
      </c>
      <c r="F1619" t="s">
        <v>52</v>
      </c>
      <c r="G1619">
        <v>0.5</v>
      </c>
      <c r="H1619">
        <v>1</v>
      </c>
      <c r="I1619">
        <v>0</v>
      </c>
      <c r="J1619">
        <v>0</v>
      </c>
      <c r="K1619">
        <v>0.5</v>
      </c>
      <c r="L1619">
        <v>1</v>
      </c>
      <c r="M1619" s="17" t="s">
        <v>82</v>
      </c>
      <c r="N1619" t="s">
        <v>78</v>
      </c>
      <c r="O1619" s="17">
        <v>42394</v>
      </c>
      <c r="Q1619">
        <f t="shared" si="21"/>
        <v>0.39269908169872414</v>
      </c>
      <c r="R1619">
        <f>(Q1621-Q1619)/(O1621-O1619)</f>
        <v>8.0643561420273707E-2</v>
      </c>
      <c r="S1619">
        <f>(I1621-I1619)/(O1621-O1619)</f>
        <v>7.1428571428571425E-2</v>
      </c>
      <c r="T1619">
        <f>MAX(K1619:K1622)</f>
        <v>5</v>
      </c>
      <c r="U1619">
        <f>AVERAGE(K1619:K1622)</f>
        <v>2.125</v>
      </c>
      <c r="V1619">
        <f>MAX(I1619:I1622)</f>
        <v>2</v>
      </c>
    </row>
    <row r="1620" spans="1:22" ht="15" hidden="1" customHeight="1">
      <c r="A1620">
        <v>291</v>
      </c>
      <c r="B1620" t="s">
        <v>76</v>
      </c>
      <c r="C1620" t="s">
        <v>34</v>
      </c>
      <c r="D1620">
        <v>5</v>
      </c>
      <c r="E1620" s="19" t="s">
        <v>52</v>
      </c>
      <c r="F1620" s="19" t="s">
        <v>52</v>
      </c>
      <c r="G1620">
        <v>0.25</v>
      </c>
      <c r="H1620">
        <v>0.5</v>
      </c>
      <c r="I1620">
        <v>1</v>
      </c>
      <c r="J1620">
        <v>0</v>
      </c>
      <c r="K1620">
        <v>1</v>
      </c>
      <c r="L1620">
        <v>2</v>
      </c>
      <c r="M1620" s="17" t="s">
        <v>78</v>
      </c>
      <c r="N1620" t="s">
        <v>78</v>
      </c>
      <c r="O1620" s="17">
        <v>42408</v>
      </c>
      <c r="Q1620">
        <f t="shared" si="21"/>
        <v>4.9087385212340517E-2</v>
      </c>
    </row>
    <row r="1621" spans="1:22" ht="15" customHeight="1">
      <c r="A1621">
        <v>291</v>
      </c>
      <c r="B1621" t="s">
        <v>76</v>
      </c>
      <c r="C1621" t="s">
        <v>34</v>
      </c>
      <c r="D1621">
        <v>5</v>
      </c>
      <c r="E1621" s="19" t="s">
        <v>52</v>
      </c>
      <c r="F1621" s="19" t="s">
        <v>52</v>
      </c>
      <c r="G1621">
        <v>1.5</v>
      </c>
      <c r="H1621">
        <v>1.5</v>
      </c>
      <c r="I1621">
        <v>2</v>
      </c>
      <c r="J1621">
        <v>0</v>
      </c>
      <c r="K1621">
        <v>2</v>
      </c>
      <c r="L1621">
        <v>1</v>
      </c>
      <c r="M1621" s="17" t="s">
        <v>78</v>
      </c>
      <c r="N1621" t="s">
        <v>78</v>
      </c>
      <c r="O1621" s="17">
        <v>42422</v>
      </c>
      <c r="Q1621">
        <f t="shared" si="21"/>
        <v>2.6507188014663878</v>
      </c>
    </row>
    <row r="1622" spans="1:22" ht="15" customHeight="1">
      <c r="A1622">
        <v>291</v>
      </c>
      <c r="B1622" t="s">
        <v>76</v>
      </c>
      <c r="C1622" t="s">
        <v>34</v>
      </c>
      <c r="D1622">
        <v>5</v>
      </c>
      <c r="E1622" s="19" t="s">
        <v>52</v>
      </c>
      <c r="F1622" s="19" t="s">
        <v>52</v>
      </c>
      <c r="G1622" t="s">
        <v>56</v>
      </c>
      <c r="H1622" t="s">
        <v>56</v>
      </c>
      <c r="I1622" t="s">
        <v>56</v>
      </c>
      <c r="J1622" t="s">
        <v>56</v>
      </c>
      <c r="K1622">
        <v>5</v>
      </c>
      <c r="L1622">
        <v>1</v>
      </c>
      <c r="M1622" s="17" t="s">
        <v>78</v>
      </c>
      <c r="N1622" t="s">
        <v>82</v>
      </c>
      <c r="O1622" s="17">
        <v>42436</v>
      </c>
      <c r="P1622" t="s">
        <v>122</v>
      </c>
      <c r="Q1622" t="e">
        <f t="shared" si="21"/>
        <v>#VALUE!</v>
      </c>
    </row>
    <row r="1623" spans="1:22" ht="15" customHeight="1">
      <c r="A1623">
        <v>292</v>
      </c>
      <c r="B1623" t="s">
        <v>76</v>
      </c>
      <c r="C1623" t="s">
        <v>34</v>
      </c>
      <c r="D1623">
        <v>5</v>
      </c>
      <c r="E1623" s="19" t="s">
        <v>52</v>
      </c>
      <c r="F1623" t="s">
        <v>52</v>
      </c>
      <c r="G1623">
        <v>0.5</v>
      </c>
      <c r="H1623">
        <v>1</v>
      </c>
      <c r="I1623">
        <v>0</v>
      </c>
      <c r="J1623">
        <v>0</v>
      </c>
      <c r="K1623">
        <v>0.5</v>
      </c>
      <c r="L1623">
        <v>1</v>
      </c>
      <c r="M1623" s="17" t="s">
        <v>82</v>
      </c>
      <c r="N1623" t="s">
        <v>78</v>
      </c>
      <c r="O1623" s="17">
        <v>42394</v>
      </c>
      <c r="Q1623">
        <f t="shared" si="21"/>
        <v>0.39269908169872414</v>
      </c>
      <c r="R1623">
        <v>0</v>
      </c>
      <c r="S1623">
        <v>0</v>
      </c>
      <c r="T1623">
        <f>MAX(K1623:K1624)</f>
        <v>1</v>
      </c>
      <c r="U1623">
        <f>AVERAGE(K1623:K1624)</f>
        <v>0.75</v>
      </c>
      <c r="V1623">
        <f>MAX(I1623:I1624)</f>
        <v>0</v>
      </c>
    </row>
    <row r="1624" spans="1:22" ht="15" hidden="1" customHeight="1">
      <c r="A1624">
        <v>292</v>
      </c>
      <c r="B1624" t="s">
        <v>76</v>
      </c>
      <c r="C1624" t="s">
        <v>34</v>
      </c>
      <c r="D1624">
        <v>5</v>
      </c>
      <c r="E1624" s="19" t="s">
        <v>52</v>
      </c>
      <c r="F1624" s="19" t="s">
        <v>52</v>
      </c>
      <c r="G1624" t="s">
        <v>56</v>
      </c>
      <c r="H1624" t="s">
        <v>56</v>
      </c>
      <c r="I1624" t="s">
        <v>56</v>
      </c>
      <c r="J1624" t="s">
        <v>56</v>
      </c>
      <c r="K1624">
        <v>1</v>
      </c>
      <c r="L1624">
        <v>2</v>
      </c>
      <c r="M1624" s="17" t="s">
        <v>78</v>
      </c>
      <c r="N1624" t="s">
        <v>82</v>
      </c>
      <c r="O1624" s="17">
        <v>42408</v>
      </c>
      <c r="P1624" t="s">
        <v>116</v>
      </c>
      <c r="Q1624" t="e">
        <f t="shared" si="21"/>
        <v>#VALUE!</v>
      </c>
    </row>
    <row r="1625" spans="1:22" ht="15" customHeight="1">
      <c r="A1625">
        <v>293</v>
      </c>
      <c r="B1625" t="s">
        <v>76</v>
      </c>
      <c r="C1625" t="s">
        <v>34</v>
      </c>
      <c r="D1625">
        <v>5</v>
      </c>
      <c r="E1625" s="19" t="s">
        <v>52</v>
      </c>
      <c r="F1625" t="s">
        <v>52</v>
      </c>
      <c r="G1625">
        <v>0</v>
      </c>
      <c r="H1625">
        <v>0.5</v>
      </c>
      <c r="I1625">
        <v>0</v>
      </c>
      <c r="J1625">
        <v>1</v>
      </c>
      <c r="K1625">
        <v>0.5</v>
      </c>
      <c r="L1625">
        <v>1</v>
      </c>
      <c r="M1625" s="17" t="s">
        <v>82</v>
      </c>
      <c r="N1625" t="s">
        <v>78</v>
      </c>
      <c r="O1625" s="17">
        <v>42394</v>
      </c>
      <c r="Q1625">
        <f t="shared" si="21"/>
        <v>0</v>
      </c>
      <c r="R1625">
        <f>(Q1626-Q1625)/(O1626-O1625)</f>
        <v>5.6099868814103448E-2</v>
      </c>
      <c r="S1625">
        <f>(I1626-I1625)/(O1626-O1625)</f>
        <v>0.14285714285714285</v>
      </c>
      <c r="T1625">
        <f>MAX(K1625:K1627)</f>
        <v>2</v>
      </c>
      <c r="U1625">
        <f>AVERAGE(K1625:K1627)</f>
        <v>1.1666666666666667</v>
      </c>
      <c r="V1625">
        <f>MAX(I1625:I1627)</f>
        <v>2</v>
      </c>
    </row>
    <row r="1626" spans="1:22" ht="15" hidden="1" customHeight="1">
      <c r="A1626">
        <v>293</v>
      </c>
      <c r="B1626" t="s">
        <v>76</v>
      </c>
      <c r="C1626" t="s">
        <v>34</v>
      </c>
      <c r="D1626">
        <v>5</v>
      </c>
      <c r="E1626" s="19" t="s">
        <v>52</v>
      </c>
      <c r="F1626" s="19" t="s">
        <v>52</v>
      </c>
      <c r="G1626">
        <v>1</v>
      </c>
      <c r="H1626">
        <v>1</v>
      </c>
      <c r="I1626">
        <v>2</v>
      </c>
      <c r="J1626">
        <v>0</v>
      </c>
      <c r="K1626">
        <v>1</v>
      </c>
      <c r="L1626">
        <v>2</v>
      </c>
      <c r="M1626" s="17" t="s">
        <v>78</v>
      </c>
      <c r="N1626" t="s">
        <v>78</v>
      </c>
      <c r="O1626" s="17">
        <v>42408</v>
      </c>
      <c r="Q1626">
        <f t="shared" ref="Q1626:Q1689" si="22">G1626*((H1626/2)^2)*PI()</f>
        <v>0.78539816339744828</v>
      </c>
    </row>
    <row r="1627" spans="1:22" ht="15" customHeight="1">
      <c r="A1627">
        <v>293</v>
      </c>
      <c r="B1627" t="s">
        <v>76</v>
      </c>
      <c r="C1627" t="s">
        <v>34</v>
      </c>
      <c r="D1627">
        <v>5</v>
      </c>
      <c r="E1627" s="19" t="s">
        <v>52</v>
      </c>
      <c r="F1627" s="19" t="s">
        <v>52</v>
      </c>
      <c r="G1627" t="s">
        <v>56</v>
      </c>
      <c r="H1627" t="s">
        <v>56</v>
      </c>
      <c r="I1627" t="s">
        <v>56</v>
      </c>
      <c r="J1627" t="s">
        <v>56</v>
      </c>
      <c r="K1627">
        <v>2</v>
      </c>
      <c r="L1627">
        <v>1</v>
      </c>
      <c r="M1627" s="17" t="s">
        <v>78</v>
      </c>
      <c r="N1627" t="s">
        <v>82</v>
      </c>
      <c r="O1627" s="17">
        <v>42422</v>
      </c>
      <c r="P1627" t="s">
        <v>115</v>
      </c>
      <c r="Q1627" t="e">
        <f t="shared" si="22"/>
        <v>#VALUE!</v>
      </c>
    </row>
    <row r="1628" spans="1:22" ht="15" customHeight="1">
      <c r="A1628">
        <v>294</v>
      </c>
      <c r="B1628" t="s">
        <v>76</v>
      </c>
      <c r="C1628" t="s">
        <v>47</v>
      </c>
      <c r="D1628">
        <v>6</v>
      </c>
      <c r="E1628" s="19" t="s">
        <v>52</v>
      </c>
      <c r="F1628" s="19" t="s">
        <v>52</v>
      </c>
      <c r="G1628">
        <v>0.5</v>
      </c>
      <c r="H1628">
        <v>1</v>
      </c>
      <c r="I1628">
        <v>0</v>
      </c>
      <c r="J1628">
        <v>0</v>
      </c>
      <c r="K1628">
        <v>15</v>
      </c>
      <c r="L1628">
        <v>1</v>
      </c>
      <c r="M1628" s="17" t="s">
        <v>82</v>
      </c>
      <c r="N1628" t="s">
        <v>78</v>
      </c>
      <c r="O1628" s="17">
        <v>42394</v>
      </c>
      <c r="Q1628">
        <f t="shared" si="22"/>
        <v>0.39269908169872414</v>
      </c>
      <c r="R1628">
        <f>(Q1629-Q1628)/(O1629-O1628)</f>
        <v>0.98174770424681035</v>
      </c>
      <c r="S1628">
        <f>(I1629-I1628)/(O1629-O1628)</f>
        <v>0.21428571428571427</v>
      </c>
      <c r="T1628">
        <f>MAX(K1628:K1630)</f>
        <v>78</v>
      </c>
      <c r="U1628">
        <f>AVERAGE(K1628:K1630)</f>
        <v>46</v>
      </c>
      <c r="V1628">
        <f>MAX(I1628:I1630)</f>
        <v>3</v>
      </c>
    </row>
    <row r="1629" spans="1:22" ht="15" hidden="1" customHeight="1">
      <c r="A1629">
        <v>294</v>
      </c>
      <c r="B1629" t="s">
        <v>76</v>
      </c>
      <c r="C1629" t="s">
        <v>47</v>
      </c>
      <c r="D1629">
        <v>6</v>
      </c>
      <c r="E1629" s="19" t="s">
        <v>52</v>
      </c>
      <c r="F1629" s="19" t="s">
        <v>52</v>
      </c>
      <c r="G1629">
        <v>2</v>
      </c>
      <c r="H1629">
        <v>3</v>
      </c>
      <c r="I1629">
        <v>3</v>
      </c>
      <c r="J1629">
        <v>0</v>
      </c>
      <c r="K1629">
        <v>45</v>
      </c>
      <c r="L1629">
        <v>2</v>
      </c>
      <c r="M1629" s="17" t="s">
        <v>78</v>
      </c>
      <c r="N1629" t="s">
        <v>78</v>
      </c>
      <c r="O1629" s="17">
        <v>42408</v>
      </c>
      <c r="Q1629">
        <f t="shared" si="22"/>
        <v>14.137166941154069</v>
      </c>
    </row>
    <row r="1630" spans="1:22" ht="15" customHeight="1">
      <c r="A1630">
        <v>294</v>
      </c>
      <c r="B1630" t="s">
        <v>76</v>
      </c>
      <c r="C1630" t="s">
        <v>47</v>
      </c>
      <c r="D1630">
        <v>6</v>
      </c>
      <c r="E1630" s="19" t="s">
        <v>52</v>
      </c>
      <c r="F1630" s="19" t="s">
        <v>52</v>
      </c>
      <c r="G1630" t="s">
        <v>56</v>
      </c>
      <c r="H1630" t="s">
        <v>56</v>
      </c>
      <c r="I1630" t="s">
        <v>56</v>
      </c>
      <c r="J1630" t="s">
        <v>56</v>
      </c>
      <c r="K1630">
        <v>78</v>
      </c>
      <c r="L1630">
        <v>1</v>
      </c>
      <c r="M1630" s="17" t="s">
        <v>78</v>
      </c>
      <c r="N1630" t="s">
        <v>82</v>
      </c>
      <c r="O1630" s="17">
        <v>42422</v>
      </c>
      <c r="P1630" t="s">
        <v>116</v>
      </c>
      <c r="Q1630" t="e">
        <f t="shared" si="22"/>
        <v>#VALUE!</v>
      </c>
    </row>
    <row r="1631" spans="1:22" ht="15" customHeight="1">
      <c r="A1631">
        <v>295</v>
      </c>
      <c r="B1631" t="s">
        <v>76</v>
      </c>
      <c r="C1631" t="s">
        <v>46</v>
      </c>
      <c r="D1631">
        <v>4</v>
      </c>
      <c r="E1631" s="19" t="s">
        <v>52</v>
      </c>
      <c r="F1631" t="s">
        <v>53</v>
      </c>
      <c r="G1631">
        <v>1.5</v>
      </c>
      <c r="H1631">
        <v>1.5</v>
      </c>
      <c r="I1631">
        <v>2</v>
      </c>
      <c r="J1631">
        <v>0</v>
      </c>
      <c r="K1631">
        <v>18</v>
      </c>
      <c r="L1631">
        <v>1</v>
      </c>
      <c r="M1631" s="17" t="s">
        <v>82</v>
      </c>
      <c r="N1631" t="s">
        <v>78</v>
      </c>
      <c r="O1631" s="17">
        <v>42394</v>
      </c>
      <c r="Q1631">
        <f t="shared" si="22"/>
        <v>2.6507188014663878</v>
      </c>
      <c r="R1631">
        <f>(Q1633-Q1631)/(O1633-O1631)</f>
        <v>0.78890440519832972</v>
      </c>
      <c r="S1631">
        <f>(I1633-I1631)/(O1633-O1631)</f>
        <v>0.10714285714285714</v>
      </c>
      <c r="T1631">
        <f>MAX(K1631:K1634)</f>
        <v>48</v>
      </c>
      <c r="U1631">
        <f>AVERAGE(K1631:K1634)</f>
        <v>31</v>
      </c>
      <c r="V1631">
        <f>MAX(I1631:I1634)</f>
        <v>5</v>
      </c>
    </row>
    <row r="1632" spans="1:22" ht="15" hidden="1" customHeight="1">
      <c r="A1632">
        <v>295</v>
      </c>
      <c r="B1632" t="s">
        <v>76</v>
      </c>
      <c r="C1632" t="s">
        <v>46</v>
      </c>
      <c r="D1632">
        <v>4</v>
      </c>
      <c r="E1632" s="19" t="s">
        <v>52</v>
      </c>
      <c r="F1632" s="19" t="s">
        <v>53</v>
      </c>
      <c r="G1632">
        <v>3</v>
      </c>
      <c r="H1632">
        <v>3.5</v>
      </c>
      <c r="I1632">
        <v>4</v>
      </c>
      <c r="J1632">
        <v>0</v>
      </c>
      <c r="K1632">
        <v>48</v>
      </c>
      <c r="L1632">
        <v>2</v>
      </c>
      <c r="M1632" s="17" t="s">
        <v>78</v>
      </c>
      <c r="N1632" t="s">
        <v>78</v>
      </c>
      <c r="O1632" s="17">
        <v>42408</v>
      </c>
      <c r="Q1632">
        <f t="shared" si="22"/>
        <v>28.863382504856226</v>
      </c>
    </row>
    <row r="1633" spans="1:22" ht="15" customHeight="1">
      <c r="A1633">
        <v>295</v>
      </c>
      <c r="B1633" t="s">
        <v>76</v>
      </c>
      <c r="C1633" t="s">
        <v>46</v>
      </c>
      <c r="D1633">
        <v>4</v>
      </c>
      <c r="E1633" s="19" t="s">
        <v>52</v>
      </c>
      <c r="F1633" s="19" t="s">
        <v>53</v>
      </c>
      <c r="G1633">
        <v>3.5</v>
      </c>
      <c r="H1633">
        <v>3</v>
      </c>
      <c r="I1633">
        <v>5</v>
      </c>
      <c r="J1633">
        <v>0</v>
      </c>
      <c r="K1633">
        <v>43</v>
      </c>
      <c r="L1633">
        <v>1</v>
      </c>
      <c r="M1633" s="17" t="s">
        <v>78</v>
      </c>
      <c r="N1633" t="s">
        <v>78</v>
      </c>
      <c r="O1633" s="17">
        <v>42422</v>
      </c>
      <c r="Q1633">
        <f t="shared" si="22"/>
        <v>24.740042147019622</v>
      </c>
    </row>
    <row r="1634" spans="1:22" ht="15" customHeight="1">
      <c r="A1634">
        <v>295</v>
      </c>
      <c r="B1634" t="s">
        <v>76</v>
      </c>
      <c r="C1634" t="s">
        <v>46</v>
      </c>
      <c r="D1634">
        <v>4</v>
      </c>
      <c r="E1634" s="19" t="s">
        <v>52</v>
      </c>
      <c r="F1634" s="19" t="s">
        <v>53</v>
      </c>
      <c r="G1634" t="s">
        <v>56</v>
      </c>
      <c r="H1634" t="s">
        <v>56</v>
      </c>
      <c r="I1634" t="s">
        <v>56</v>
      </c>
      <c r="J1634" t="s">
        <v>56</v>
      </c>
      <c r="K1634">
        <v>15</v>
      </c>
      <c r="L1634">
        <v>1</v>
      </c>
      <c r="M1634" s="17" t="s">
        <v>78</v>
      </c>
      <c r="N1634" t="s">
        <v>82</v>
      </c>
      <c r="O1634" s="17">
        <v>42436</v>
      </c>
      <c r="P1634" t="s">
        <v>116</v>
      </c>
      <c r="Q1634" t="e">
        <f t="shared" si="22"/>
        <v>#VALUE!</v>
      </c>
    </row>
    <row r="1635" spans="1:22" ht="15" customHeight="1">
      <c r="A1635">
        <v>296</v>
      </c>
      <c r="B1635" t="s">
        <v>76</v>
      </c>
      <c r="C1635" t="s">
        <v>46</v>
      </c>
      <c r="D1635">
        <v>4</v>
      </c>
      <c r="E1635" s="19" t="s">
        <v>52</v>
      </c>
      <c r="F1635" t="s">
        <v>52</v>
      </c>
      <c r="G1635">
        <v>2</v>
      </c>
      <c r="H1635">
        <v>1</v>
      </c>
      <c r="I1635">
        <v>1</v>
      </c>
      <c r="J1635">
        <v>0</v>
      </c>
      <c r="K1635">
        <v>18</v>
      </c>
      <c r="L1635">
        <v>1</v>
      </c>
      <c r="M1635" s="17" t="s">
        <v>82</v>
      </c>
      <c r="N1635" t="s">
        <v>78</v>
      </c>
      <c r="O1635" s="17">
        <v>42394</v>
      </c>
      <c r="Q1635">
        <f t="shared" si="22"/>
        <v>1.5707963267948966</v>
      </c>
      <c r="R1635">
        <f>(Q1636-Q1635)/(O1636-O1635)</f>
        <v>0.22439947525641379</v>
      </c>
      <c r="S1635">
        <f>(I1636-I1635)/(O1636-O1635)</f>
        <v>0.14285714285714285</v>
      </c>
      <c r="T1635">
        <f>MAX(K1635:K1637)</f>
        <v>48</v>
      </c>
      <c r="U1635">
        <f>AVERAGE(K1635:K1637)</f>
        <v>36.333333333333336</v>
      </c>
      <c r="V1635">
        <f>MAX(I1635:I1637)</f>
        <v>3</v>
      </c>
    </row>
    <row r="1636" spans="1:22" ht="15" hidden="1" customHeight="1">
      <c r="A1636">
        <v>296</v>
      </c>
      <c r="B1636" t="s">
        <v>76</v>
      </c>
      <c r="C1636" t="s">
        <v>46</v>
      </c>
      <c r="D1636">
        <v>4</v>
      </c>
      <c r="E1636" s="19" t="s">
        <v>52</v>
      </c>
      <c r="F1636" s="19" t="s">
        <v>52</v>
      </c>
      <c r="G1636">
        <v>1.5</v>
      </c>
      <c r="H1636">
        <v>2</v>
      </c>
      <c r="I1636">
        <v>3</v>
      </c>
      <c r="J1636">
        <v>0</v>
      </c>
      <c r="K1636">
        <v>48</v>
      </c>
      <c r="L1636">
        <v>2</v>
      </c>
      <c r="M1636" s="17" t="s">
        <v>78</v>
      </c>
      <c r="N1636" t="s">
        <v>78</v>
      </c>
      <c r="O1636" s="17">
        <v>42408</v>
      </c>
      <c r="Q1636">
        <f t="shared" si="22"/>
        <v>4.7123889803846897</v>
      </c>
    </row>
    <row r="1637" spans="1:22" ht="15" customHeight="1">
      <c r="A1637">
        <v>296</v>
      </c>
      <c r="B1637" t="s">
        <v>76</v>
      </c>
      <c r="C1637" t="s">
        <v>46</v>
      </c>
      <c r="D1637">
        <v>4</v>
      </c>
      <c r="E1637" s="19" t="s">
        <v>52</v>
      </c>
      <c r="F1637" s="19" t="s">
        <v>52</v>
      </c>
      <c r="G1637" t="s">
        <v>56</v>
      </c>
      <c r="H1637" t="s">
        <v>56</v>
      </c>
      <c r="I1637" t="s">
        <v>56</v>
      </c>
      <c r="J1637" t="s">
        <v>56</v>
      </c>
      <c r="K1637">
        <v>43</v>
      </c>
      <c r="L1637">
        <v>1</v>
      </c>
      <c r="M1637" s="17" t="s">
        <v>78</v>
      </c>
      <c r="N1637" t="s">
        <v>82</v>
      </c>
      <c r="O1637" s="17">
        <v>42422</v>
      </c>
      <c r="P1637" t="s">
        <v>115</v>
      </c>
      <c r="Q1637" t="e">
        <f t="shared" si="22"/>
        <v>#VALUE!</v>
      </c>
    </row>
    <row r="1638" spans="1:22" ht="15" customHeight="1">
      <c r="A1638">
        <v>297</v>
      </c>
      <c r="B1638" t="s">
        <v>76</v>
      </c>
      <c r="C1638" t="s">
        <v>46</v>
      </c>
      <c r="D1638">
        <v>4</v>
      </c>
      <c r="E1638" s="19" t="s">
        <v>52</v>
      </c>
      <c r="F1638" t="s">
        <v>52</v>
      </c>
      <c r="G1638">
        <v>1</v>
      </c>
      <c r="H1638">
        <v>1</v>
      </c>
      <c r="I1638">
        <v>1</v>
      </c>
      <c r="J1638">
        <v>0</v>
      </c>
      <c r="K1638">
        <v>18</v>
      </c>
      <c r="L1638">
        <v>1</v>
      </c>
      <c r="M1638" s="17" t="s">
        <v>82</v>
      </c>
      <c r="N1638" t="s">
        <v>78</v>
      </c>
      <c r="O1638" s="17">
        <v>42394</v>
      </c>
      <c r="Q1638">
        <f t="shared" si="22"/>
        <v>0.78539816339744828</v>
      </c>
      <c r="R1638">
        <f>(Q1639-Q1638)/(O1639-O1638)</f>
        <v>0.28049934407051724</v>
      </c>
      <c r="S1638">
        <f>(I1639-I1638)/(O1639-O1638)</f>
        <v>0.14285714285714285</v>
      </c>
      <c r="T1638">
        <f>MAX(K1638:K1640)</f>
        <v>48</v>
      </c>
      <c r="U1638">
        <f>AVERAGE(K1638:K1640)</f>
        <v>36.333333333333336</v>
      </c>
      <c r="V1638">
        <f>MAX(I1638:I1640)</f>
        <v>3</v>
      </c>
    </row>
    <row r="1639" spans="1:22" ht="15" hidden="1" customHeight="1">
      <c r="A1639">
        <v>297</v>
      </c>
      <c r="B1639" t="s">
        <v>76</v>
      </c>
      <c r="C1639" t="s">
        <v>46</v>
      </c>
      <c r="D1639">
        <v>4</v>
      </c>
      <c r="E1639" s="19" t="s">
        <v>52</v>
      </c>
      <c r="F1639" s="19" t="s">
        <v>52</v>
      </c>
      <c r="G1639">
        <v>1.5</v>
      </c>
      <c r="H1639">
        <v>2</v>
      </c>
      <c r="I1639">
        <v>3</v>
      </c>
      <c r="J1639">
        <v>0</v>
      </c>
      <c r="K1639">
        <v>48</v>
      </c>
      <c r="L1639">
        <v>2</v>
      </c>
      <c r="M1639" s="17" t="s">
        <v>78</v>
      </c>
      <c r="N1639" t="s">
        <v>78</v>
      </c>
      <c r="O1639" s="17">
        <v>42408</v>
      </c>
      <c r="Q1639">
        <f t="shared" si="22"/>
        <v>4.7123889803846897</v>
      </c>
    </row>
    <row r="1640" spans="1:22" ht="15" customHeight="1">
      <c r="A1640">
        <v>297</v>
      </c>
      <c r="B1640" t="s">
        <v>76</v>
      </c>
      <c r="C1640" t="s">
        <v>46</v>
      </c>
      <c r="D1640">
        <v>4</v>
      </c>
      <c r="E1640" s="19" t="s">
        <v>52</v>
      </c>
      <c r="F1640" s="19" t="s">
        <v>52</v>
      </c>
      <c r="G1640" t="s">
        <v>56</v>
      </c>
      <c r="H1640" t="s">
        <v>56</v>
      </c>
      <c r="I1640" t="s">
        <v>56</v>
      </c>
      <c r="J1640" t="s">
        <v>56</v>
      </c>
      <c r="K1640">
        <v>43</v>
      </c>
      <c r="L1640">
        <v>1</v>
      </c>
      <c r="M1640" s="17" t="s">
        <v>78</v>
      </c>
      <c r="N1640" t="s">
        <v>82</v>
      </c>
      <c r="O1640" s="17">
        <v>42422</v>
      </c>
      <c r="P1640" t="s">
        <v>115</v>
      </c>
      <c r="Q1640" t="e">
        <f t="shared" si="22"/>
        <v>#VALUE!</v>
      </c>
    </row>
    <row r="1641" spans="1:22" ht="15" customHeight="1">
      <c r="A1641">
        <v>298</v>
      </c>
      <c r="B1641" t="s">
        <v>76</v>
      </c>
      <c r="C1641" t="s">
        <v>46</v>
      </c>
      <c r="D1641">
        <v>4</v>
      </c>
      <c r="E1641" s="19" t="s">
        <v>52</v>
      </c>
      <c r="F1641" t="s">
        <v>52</v>
      </c>
      <c r="G1641">
        <v>0.5</v>
      </c>
      <c r="H1641">
        <v>1</v>
      </c>
      <c r="I1641">
        <v>0</v>
      </c>
      <c r="J1641">
        <v>0</v>
      </c>
      <c r="K1641">
        <v>18</v>
      </c>
      <c r="L1641">
        <v>1</v>
      </c>
      <c r="M1641" s="17" t="s">
        <v>82</v>
      </c>
      <c r="N1641" t="s">
        <v>78</v>
      </c>
      <c r="O1641" s="17">
        <v>42394</v>
      </c>
      <c r="Q1641">
        <f t="shared" si="22"/>
        <v>0.39269908169872414</v>
      </c>
      <c r="R1641">
        <f>(Q1643-Q1641)/(O1643-O1641)</f>
        <v>0.2103745080528879</v>
      </c>
      <c r="S1641">
        <f>(I1643-I1641)/(O1643-O1641)</f>
        <v>7.1428571428571425E-2</v>
      </c>
      <c r="T1641">
        <f>MAX(K1641:K1644)</f>
        <v>48</v>
      </c>
      <c r="U1641">
        <f>AVERAGE(K1641:K1644)</f>
        <v>31</v>
      </c>
      <c r="V1641">
        <f>MAX(I1641:I1644)</f>
        <v>2</v>
      </c>
    </row>
    <row r="1642" spans="1:22" ht="15" hidden="1" customHeight="1">
      <c r="A1642">
        <v>298</v>
      </c>
      <c r="B1642" t="s">
        <v>76</v>
      </c>
      <c r="C1642" t="s">
        <v>46</v>
      </c>
      <c r="D1642">
        <v>4</v>
      </c>
      <c r="E1642" s="19" t="s">
        <v>52</v>
      </c>
      <c r="F1642" s="19" t="s">
        <v>52</v>
      </c>
      <c r="G1642">
        <v>1</v>
      </c>
      <c r="H1642">
        <v>1.5</v>
      </c>
      <c r="I1642">
        <v>2</v>
      </c>
      <c r="J1642">
        <v>0</v>
      </c>
      <c r="K1642">
        <v>48</v>
      </c>
      <c r="L1642">
        <v>2</v>
      </c>
      <c r="M1642" s="17" t="s">
        <v>78</v>
      </c>
      <c r="N1642" t="s">
        <v>78</v>
      </c>
      <c r="O1642" s="17">
        <v>42408</v>
      </c>
      <c r="Q1642">
        <f t="shared" si="22"/>
        <v>1.7671458676442586</v>
      </c>
    </row>
    <row r="1643" spans="1:22" ht="15" customHeight="1">
      <c r="A1643">
        <v>298</v>
      </c>
      <c r="B1643" t="s">
        <v>76</v>
      </c>
      <c r="C1643" t="s">
        <v>46</v>
      </c>
      <c r="D1643">
        <v>4</v>
      </c>
      <c r="E1643" s="19" t="s">
        <v>52</v>
      </c>
      <c r="F1643" s="19" t="s">
        <v>52</v>
      </c>
      <c r="G1643">
        <v>2</v>
      </c>
      <c r="H1643">
        <v>2</v>
      </c>
      <c r="I1643">
        <v>2</v>
      </c>
      <c r="J1643">
        <v>0</v>
      </c>
      <c r="K1643">
        <v>43</v>
      </c>
      <c r="L1643">
        <v>1</v>
      </c>
      <c r="M1643" s="17" t="s">
        <v>78</v>
      </c>
      <c r="N1643" t="s">
        <v>78</v>
      </c>
      <c r="O1643" s="17">
        <v>42422</v>
      </c>
      <c r="Q1643">
        <f t="shared" si="22"/>
        <v>6.2831853071795862</v>
      </c>
    </row>
    <row r="1644" spans="1:22" ht="15" customHeight="1">
      <c r="A1644">
        <v>298</v>
      </c>
      <c r="B1644" t="s">
        <v>76</v>
      </c>
      <c r="C1644" t="s">
        <v>46</v>
      </c>
      <c r="D1644">
        <v>4</v>
      </c>
      <c r="E1644" s="19" t="s">
        <v>52</v>
      </c>
      <c r="F1644" s="19" t="s">
        <v>52</v>
      </c>
      <c r="G1644" t="s">
        <v>56</v>
      </c>
      <c r="H1644" t="s">
        <v>56</v>
      </c>
      <c r="I1644" t="s">
        <v>56</v>
      </c>
      <c r="J1644" t="s">
        <v>56</v>
      </c>
      <c r="K1644">
        <v>15</v>
      </c>
      <c r="L1644">
        <v>1</v>
      </c>
      <c r="M1644" s="17" t="s">
        <v>78</v>
      </c>
      <c r="N1644" t="s">
        <v>82</v>
      </c>
      <c r="O1644" s="17">
        <v>42436</v>
      </c>
      <c r="P1644" t="s">
        <v>116</v>
      </c>
      <c r="Q1644" t="e">
        <f t="shared" si="22"/>
        <v>#VALUE!</v>
      </c>
    </row>
    <row r="1645" spans="1:22" ht="15" customHeight="1">
      <c r="A1645">
        <v>299</v>
      </c>
      <c r="B1645" t="s">
        <v>76</v>
      </c>
      <c r="C1645" t="s">
        <v>46</v>
      </c>
      <c r="D1645">
        <v>4</v>
      </c>
      <c r="E1645" s="19" t="s">
        <v>52</v>
      </c>
      <c r="F1645" t="s">
        <v>52</v>
      </c>
      <c r="G1645">
        <v>0.5</v>
      </c>
      <c r="H1645">
        <v>1</v>
      </c>
      <c r="I1645">
        <v>0</v>
      </c>
      <c r="J1645">
        <v>0</v>
      </c>
      <c r="K1645">
        <v>18</v>
      </c>
      <c r="L1645">
        <v>1</v>
      </c>
      <c r="M1645" s="17" t="s">
        <v>82</v>
      </c>
      <c r="N1645" t="s">
        <v>78</v>
      </c>
      <c r="O1645" s="17">
        <v>42394</v>
      </c>
      <c r="Q1645">
        <f t="shared" si="22"/>
        <v>0.39269908169872414</v>
      </c>
      <c r="R1645">
        <f>(Q1651-Q1645)/(O1651-O1645)</f>
        <v>1.7911187767014483</v>
      </c>
      <c r="S1645">
        <f>(I1651-I1645)/(O1651-O1645)</f>
        <v>0.20930232558139536</v>
      </c>
      <c r="T1645">
        <f>MAX(K1645:K1652)</f>
        <v>48</v>
      </c>
      <c r="U1645">
        <f>AVERAGE(K1645:K1652)</f>
        <v>27.375</v>
      </c>
      <c r="V1645">
        <f>MAX(I1645:I1652)</f>
        <v>18</v>
      </c>
    </row>
    <row r="1646" spans="1:22" ht="15" hidden="1" customHeight="1">
      <c r="A1646">
        <v>299</v>
      </c>
      <c r="B1646" t="s">
        <v>76</v>
      </c>
      <c r="C1646" t="s">
        <v>46</v>
      </c>
      <c r="D1646">
        <v>4</v>
      </c>
      <c r="E1646" s="19" t="s">
        <v>52</v>
      </c>
      <c r="F1646" s="19" t="s">
        <v>52</v>
      </c>
      <c r="G1646">
        <v>2</v>
      </c>
      <c r="H1646">
        <v>2</v>
      </c>
      <c r="I1646">
        <v>3</v>
      </c>
      <c r="J1646">
        <v>0</v>
      </c>
      <c r="K1646">
        <v>48</v>
      </c>
      <c r="L1646">
        <v>2</v>
      </c>
      <c r="M1646" s="17" t="s">
        <v>78</v>
      </c>
      <c r="N1646" t="s">
        <v>78</v>
      </c>
      <c r="O1646" s="17">
        <v>42408</v>
      </c>
      <c r="Q1646">
        <f t="shared" si="22"/>
        <v>6.2831853071795862</v>
      </c>
    </row>
    <row r="1647" spans="1:22" ht="15" customHeight="1">
      <c r="A1647">
        <v>299</v>
      </c>
      <c r="B1647" t="s">
        <v>76</v>
      </c>
      <c r="C1647" t="s">
        <v>46</v>
      </c>
      <c r="D1647">
        <v>4</v>
      </c>
      <c r="E1647" s="19" t="s">
        <v>52</v>
      </c>
      <c r="F1647" s="19" t="s">
        <v>52</v>
      </c>
      <c r="G1647">
        <v>2.5</v>
      </c>
      <c r="H1647">
        <v>2.5</v>
      </c>
      <c r="I1647">
        <v>4</v>
      </c>
      <c r="J1647">
        <v>0</v>
      </c>
      <c r="K1647">
        <v>43</v>
      </c>
      <c r="L1647">
        <v>1</v>
      </c>
      <c r="M1647" s="17" t="s">
        <v>78</v>
      </c>
      <c r="N1647" t="s">
        <v>78</v>
      </c>
      <c r="O1647" s="17">
        <v>42422</v>
      </c>
      <c r="Q1647">
        <f t="shared" si="22"/>
        <v>12.271846303085129</v>
      </c>
    </row>
    <row r="1648" spans="1:22" ht="15" customHeight="1">
      <c r="A1648">
        <v>299</v>
      </c>
      <c r="B1648" t="s">
        <v>76</v>
      </c>
      <c r="C1648" t="s">
        <v>46</v>
      </c>
      <c r="D1648">
        <v>4</v>
      </c>
      <c r="E1648" s="19" t="s">
        <v>52</v>
      </c>
      <c r="F1648" s="19" t="s">
        <v>52</v>
      </c>
      <c r="G1648">
        <v>2.5</v>
      </c>
      <c r="H1648">
        <v>3.7</v>
      </c>
      <c r="I1648">
        <v>8</v>
      </c>
      <c r="J1648">
        <v>0</v>
      </c>
      <c r="K1648">
        <v>15</v>
      </c>
      <c r="L1648">
        <v>1</v>
      </c>
      <c r="M1648" s="17" t="s">
        <v>78</v>
      </c>
      <c r="N1648" t="s">
        <v>78</v>
      </c>
      <c r="O1648" s="17">
        <v>42436</v>
      </c>
      <c r="Q1648">
        <f t="shared" si="22"/>
        <v>26.880252142277669</v>
      </c>
    </row>
    <row r="1649" spans="1:22" ht="15" customHeight="1">
      <c r="A1649">
        <v>299</v>
      </c>
      <c r="B1649" t="s">
        <v>76</v>
      </c>
      <c r="C1649" t="s">
        <v>46</v>
      </c>
      <c r="D1649">
        <v>4</v>
      </c>
      <c r="E1649" s="19" t="s">
        <v>52</v>
      </c>
      <c r="F1649" s="19" t="s">
        <v>52</v>
      </c>
      <c r="G1649">
        <v>4.9000000000000004</v>
      </c>
      <c r="H1649">
        <v>5.2</v>
      </c>
      <c r="I1649">
        <v>11</v>
      </c>
      <c r="J1649">
        <v>0</v>
      </c>
      <c r="K1649">
        <v>22</v>
      </c>
      <c r="L1649">
        <v>1</v>
      </c>
      <c r="M1649" s="17" t="s">
        <v>78</v>
      </c>
      <c r="N1649" t="s">
        <v>78</v>
      </c>
      <c r="O1649" s="17">
        <v>42450</v>
      </c>
      <c r="Q1649">
        <f t="shared" si="22"/>
        <v>104.06211505750831</v>
      </c>
    </row>
    <row r="1650" spans="1:22" ht="15" customHeight="1">
      <c r="A1650">
        <v>299</v>
      </c>
      <c r="B1650" t="s">
        <v>76</v>
      </c>
      <c r="C1650" t="s">
        <v>46</v>
      </c>
      <c r="D1650">
        <v>4</v>
      </c>
      <c r="E1650" s="19" t="s">
        <v>52</v>
      </c>
      <c r="F1650" s="19" t="s">
        <v>52</v>
      </c>
      <c r="G1650">
        <v>4.9000000000000004</v>
      </c>
      <c r="H1650">
        <v>4.3</v>
      </c>
      <c r="I1650">
        <v>14</v>
      </c>
      <c r="J1650">
        <v>0</v>
      </c>
      <c r="K1650">
        <v>32</v>
      </c>
      <c r="L1650">
        <v>1</v>
      </c>
      <c r="M1650" s="17" t="s">
        <v>78</v>
      </c>
      <c r="N1650" t="s">
        <v>78</v>
      </c>
      <c r="O1650" s="17">
        <v>42464</v>
      </c>
      <c r="Q1650">
        <f t="shared" si="22"/>
        <v>71.157859001972213</v>
      </c>
    </row>
    <row r="1651" spans="1:22" ht="15" customHeight="1">
      <c r="A1651">
        <v>299</v>
      </c>
      <c r="B1651" t="s">
        <v>76</v>
      </c>
      <c r="C1651" t="s">
        <v>46</v>
      </c>
      <c r="D1651">
        <v>4</v>
      </c>
      <c r="E1651" s="19" t="s">
        <v>52</v>
      </c>
      <c r="F1651" s="19" t="s">
        <v>52</v>
      </c>
      <c r="G1651">
        <v>6.5</v>
      </c>
      <c r="H1651">
        <v>5.5</v>
      </c>
      <c r="I1651">
        <v>18</v>
      </c>
      <c r="J1651">
        <v>0</v>
      </c>
      <c r="K1651">
        <v>21</v>
      </c>
      <c r="L1651">
        <v>1</v>
      </c>
      <c r="M1651" s="17" t="s">
        <v>78</v>
      </c>
      <c r="N1651" t="s">
        <v>78</v>
      </c>
      <c r="O1651" s="17">
        <v>42480</v>
      </c>
      <c r="Q1651">
        <f t="shared" si="22"/>
        <v>154.42891387802328</v>
      </c>
    </row>
    <row r="1652" spans="1:22" ht="15" customHeight="1">
      <c r="A1652">
        <v>299</v>
      </c>
      <c r="B1652" t="s">
        <v>76</v>
      </c>
      <c r="C1652" t="s">
        <v>46</v>
      </c>
      <c r="D1652">
        <v>4</v>
      </c>
      <c r="E1652" s="19" t="s">
        <v>52</v>
      </c>
      <c r="F1652" s="19" t="s">
        <v>52</v>
      </c>
      <c r="G1652" t="s">
        <v>56</v>
      </c>
      <c r="H1652" t="s">
        <v>56</v>
      </c>
      <c r="I1652" t="s">
        <v>56</v>
      </c>
      <c r="J1652" t="s">
        <v>56</v>
      </c>
      <c r="K1652">
        <v>20</v>
      </c>
      <c r="L1652">
        <v>1</v>
      </c>
      <c r="M1652" s="17" t="s">
        <v>78</v>
      </c>
      <c r="N1652" t="s">
        <v>82</v>
      </c>
      <c r="O1652" s="17">
        <v>42495</v>
      </c>
      <c r="P1652" t="s">
        <v>139</v>
      </c>
      <c r="Q1652" t="e">
        <f t="shared" si="22"/>
        <v>#VALUE!</v>
      </c>
    </row>
    <row r="1653" spans="1:22" ht="15" customHeight="1">
      <c r="A1653">
        <v>300</v>
      </c>
      <c r="B1653" t="s">
        <v>76</v>
      </c>
      <c r="C1653" t="s">
        <v>46</v>
      </c>
      <c r="D1653">
        <v>4</v>
      </c>
      <c r="E1653" s="19" t="s">
        <v>52</v>
      </c>
      <c r="F1653" t="s">
        <v>52</v>
      </c>
      <c r="G1653">
        <v>0.5</v>
      </c>
      <c r="H1653">
        <v>0.5</v>
      </c>
      <c r="I1653">
        <v>0</v>
      </c>
      <c r="J1653">
        <v>0</v>
      </c>
      <c r="K1653">
        <v>18</v>
      </c>
      <c r="L1653">
        <v>1</v>
      </c>
      <c r="M1653" s="17" t="s">
        <v>82</v>
      </c>
      <c r="N1653" t="s">
        <v>78</v>
      </c>
      <c r="O1653" s="17">
        <v>42394</v>
      </c>
      <c r="Q1653">
        <f t="shared" si="22"/>
        <v>9.8174770424681035E-2</v>
      </c>
      <c r="R1653">
        <v>0</v>
      </c>
      <c r="S1653">
        <v>0</v>
      </c>
      <c r="T1653">
        <f>MAX(K1653:K1654)</f>
        <v>48</v>
      </c>
      <c r="U1653">
        <f>AVERAGE(K1653:K1654)</f>
        <v>33</v>
      </c>
      <c r="V1653">
        <f>MAX(I1653:I1654)</f>
        <v>0</v>
      </c>
    </row>
    <row r="1654" spans="1:22" ht="15" customHeight="1">
      <c r="A1654">
        <v>300</v>
      </c>
      <c r="B1654" t="s">
        <v>76</v>
      </c>
      <c r="C1654" t="s">
        <v>46</v>
      </c>
      <c r="D1654">
        <v>4</v>
      </c>
      <c r="E1654" s="19" t="s">
        <v>52</v>
      </c>
      <c r="F1654" s="19" t="s">
        <v>52</v>
      </c>
      <c r="G1654" s="19" t="s">
        <v>56</v>
      </c>
      <c r="H1654" t="s">
        <v>56</v>
      </c>
      <c r="I1654" t="s">
        <v>56</v>
      </c>
      <c r="J1654" t="s">
        <v>56</v>
      </c>
      <c r="K1654">
        <v>48</v>
      </c>
      <c r="L1654">
        <v>1</v>
      </c>
      <c r="M1654" s="17" t="s">
        <v>78</v>
      </c>
      <c r="N1654" t="s">
        <v>82</v>
      </c>
      <c r="O1654" s="17">
        <v>42408</v>
      </c>
      <c r="P1654" t="s">
        <v>115</v>
      </c>
      <c r="Q1654" t="e">
        <f t="shared" si="22"/>
        <v>#VALUE!</v>
      </c>
    </row>
    <row r="1655" spans="1:22" ht="15" customHeight="1">
      <c r="A1655">
        <v>301</v>
      </c>
      <c r="B1655" t="s">
        <v>76</v>
      </c>
      <c r="C1655" t="s">
        <v>34</v>
      </c>
      <c r="D1655">
        <v>4</v>
      </c>
      <c r="E1655" s="19" t="s">
        <v>52</v>
      </c>
      <c r="F1655" t="s">
        <v>52</v>
      </c>
      <c r="G1655">
        <v>1.5</v>
      </c>
      <c r="H1655">
        <v>1.5</v>
      </c>
      <c r="I1655">
        <v>1</v>
      </c>
      <c r="J1655">
        <v>3</v>
      </c>
      <c r="K1655">
        <v>25</v>
      </c>
      <c r="L1655">
        <v>1</v>
      </c>
      <c r="M1655" s="17" t="s">
        <v>82</v>
      </c>
      <c r="N1655" t="s">
        <v>78</v>
      </c>
      <c r="O1655" s="17">
        <v>42394</v>
      </c>
      <c r="Q1655">
        <f t="shared" si="22"/>
        <v>2.6507188014663878</v>
      </c>
      <c r="R1655">
        <f>(Q1656-Q1655)/(O1656-O1655)</f>
        <v>6.3112352415866393E-2</v>
      </c>
      <c r="S1655">
        <f>(I1656-I1655)/(O1656-O1655)</f>
        <v>0.14285714285714285</v>
      </c>
      <c r="T1655">
        <f>MAX(K1655:K1657)</f>
        <v>35</v>
      </c>
      <c r="U1655">
        <f>AVERAGE(K1655:K1657)</f>
        <v>28.333333333333332</v>
      </c>
      <c r="V1655">
        <f>MAX(I1655:I1657)</f>
        <v>3</v>
      </c>
    </row>
    <row r="1656" spans="1:22" ht="15" customHeight="1">
      <c r="A1656">
        <v>301</v>
      </c>
      <c r="B1656" t="s">
        <v>76</v>
      </c>
      <c r="C1656" t="s">
        <v>34</v>
      </c>
      <c r="D1656">
        <v>4</v>
      </c>
      <c r="E1656" s="19" t="s">
        <v>52</v>
      </c>
      <c r="F1656" s="19" t="s">
        <v>52</v>
      </c>
      <c r="G1656">
        <v>2</v>
      </c>
      <c r="H1656">
        <v>1.5</v>
      </c>
      <c r="I1656">
        <v>3</v>
      </c>
      <c r="J1656">
        <v>0</v>
      </c>
      <c r="K1656">
        <v>35</v>
      </c>
      <c r="L1656">
        <v>1</v>
      </c>
      <c r="M1656" s="17" t="s">
        <v>78</v>
      </c>
      <c r="N1656" t="s">
        <v>78</v>
      </c>
      <c r="O1656" s="17">
        <v>42408</v>
      </c>
      <c r="Q1656">
        <f t="shared" si="22"/>
        <v>3.5342917352885173</v>
      </c>
    </row>
    <row r="1657" spans="1:22" ht="15" customHeight="1">
      <c r="A1657">
        <v>301</v>
      </c>
      <c r="B1657" t="s">
        <v>76</v>
      </c>
      <c r="C1657" t="s">
        <v>34</v>
      </c>
      <c r="D1657">
        <v>4</v>
      </c>
      <c r="E1657" s="19" t="s">
        <v>52</v>
      </c>
      <c r="F1657" s="19" t="s">
        <v>52</v>
      </c>
      <c r="G1657" t="s">
        <v>56</v>
      </c>
      <c r="H1657" t="s">
        <v>56</v>
      </c>
      <c r="I1657" t="s">
        <v>56</v>
      </c>
      <c r="J1657" t="s">
        <v>56</v>
      </c>
      <c r="K1657">
        <v>25</v>
      </c>
      <c r="L1657">
        <v>1</v>
      </c>
      <c r="M1657" s="17" t="s">
        <v>78</v>
      </c>
      <c r="N1657" t="s">
        <v>82</v>
      </c>
      <c r="O1657" s="17">
        <v>42422</v>
      </c>
      <c r="P1657" t="s">
        <v>115</v>
      </c>
      <c r="Q1657" t="e">
        <f t="shared" si="22"/>
        <v>#VALUE!</v>
      </c>
    </row>
    <row r="1658" spans="1:22" ht="15" customHeight="1">
      <c r="A1658">
        <v>302</v>
      </c>
      <c r="B1658" t="s">
        <v>76</v>
      </c>
      <c r="C1658" t="s">
        <v>34</v>
      </c>
      <c r="D1658">
        <v>4</v>
      </c>
      <c r="E1658" s="19" t="s">
        <v>52</v>
      </c>
      <c r="F1658" t="s">
        <v>52</v>
      </c>
      <c r="G1658">
        <v>1.5</v>
      </c>
      <c r="H1658">
        <v>1</v>
      </c>
      <c r="I1658">
        <v>2</v>
      </c>
      <c r="J1658">
        <v>3</v>
      </c>
      <c r="K1658">
        <v>25</v>
      </c>
      <c r="L1658">
        <v>1</v>
      </c>
      <c r="M1658" s="17" t="s">
        <v>82</v>
      </c>
      <c r="N1658" t="s">
        <v>78</v>
      </c>
      <c r="O1658" s="17">
        <v>42394</v>
      </c>
      <c r="Q1658">
        <f t="shared" si="22"/>
        <v>1.1780972450961724</v>
      </c>
      <c r="R1658">
        <f>(Q1659-Q1658)/(O1659-O1658)</f>
        <v>4.2074901610577586E-2</v>
      </c>
      <c r="S1658">
        <f>(I1659-I1658)/(O1659-O1658)</f>
        <v>7.1428571428571425E-2</v>
      </c>
      <c r="T1658">
        <f>MAX(K1658:K1660)</f>
        <v>35</v>
      </c>
      <c r="U1658">
        <f>AVERAGE(K1658:K1660)</f>
        <v>28.333333333333332</v>
      </c>
      <c r="V1658">
        <f>MAX(I1658:I1660)</f>
        <v>3</v>
      </c>
    </row>
    <row r="1659" spans="1:22" ht="15" customHeight="1">
      <c r="A1659">
        <v>302</v>
      </c>
      <c r="B1659" t="s">
        <v>76</v>
      </c>
      <c r="C1659" t="s">
        <v>34</v>
      </c>
      <c r="D1659">
        <v>4</v>
      </c>
      <c r="E1659" s="19" t="s">
        <v>52</v>
      </c>
      <c r="F1659" s="19" t="s">
        <v>52</v>
      </c>
      <c r="G1659">
        <v>1</v>
      </c>
      <c r="H1659">
        <v>1.5</v>
      </c>
      <c r="I1659">
        <v>3</v>
      </c>
      <c r="J1659">
        <v>0</v>
      </c>
      <c r="K1659">
        <v>35</v>
      </c>
      <c r="L1659">
        <v>1</v>
      </c>
      <c r="M1659" s="17" t="s">
        <v>78</v>
      </c>
      <c r="N1659" t="s">
        <v>78</v>
      </c>
      <c r="O1659" s="17">
        <v>42408</v>
      </c>
      <c r="Q1659">
        <f t="shared" si="22"/>
        <v>1.7671458676442586</v>
      </c>
    </row>
    <row r="1660" spans="1:22" ht="15" customHeight="1">
      <c r="A1660">
        <v>302</v>
      </c>
      <c r="B1660" t="s">
        <v>76</v>
      </c>
      <c r="C1660" t="s">
        <v>34</v>
      </c>
      <c r="D1660">
        <v>4</v>
      </c>
      <c r="E1660" s="19" t="s">
        <v>52</v>
      </c>
      <c r="F1660" s="19" t="s">
        <v>52</v>
      </c>
      <c r="G1660" t="s">
        <v>56</v>
      </c>
      <c r="H1660" t="s">
        <v>56</v>
      </c>
      <c r="I1660" t="s">
        <v>56</v>
      </c>
      <c r="J1660" t="s">
        <v>56</v>
      </c>
      <c r="K1660">
        <v>25</v>
      </c>
      <c r="L1660">
        <v>1</v>
      </c>
      <c r="M1660" s="17" t="s">
        <v>78</v>
      </c>
      <c r="N1660" t="s">
        <v>82</v>
      </c>
      <c r="O1660" s="17">
        <v>42422</v>
      </c>
      <c r="P1660" t="s">
        <v>115</v>
      </c>
      <c r="Q1660" t="e">
        <f t="shared" si="22"/>
        <v>#VALUE!</v>
      </c>
    </row>
    <row r="1661" spans="1:22" ht="15" customHeight="1">
      <c r="A1661">
        <v>303</v>
      </c>
      <c r="B1661" t="s">
        <v>76</v>
      </c>
      <c r="C1661" t="s">
        <v>34</v>
      </c>
      <c r="D1661">
        <v>4</v>
      </c>
      <c r="E1661" s="19" t="s">
        <v>52</v>
      </c>
      <c r="F1661" t="s">
        <v>52</v>
      </c>
      <c r="G1661">
        <v>0.5</v>
      </c>
      <c r="H1661">
        <v>0.5</v>
      </c>
      <c r="I1661">
        <v>1</v>
      </c>
      <c r="J1661">
        <v>3</v>
      </c>
      <c r="K1661">
        <v>25</v>
      </c>
      <c r="L1661">
        <v>1</v>
      </c>
      <c r="M1661" s="17" t="s">
        <v>82</v>
      </c>
      <c r="N1661" t="s">
        <v>78</v>
      </c>
      <c r="O1661" s="17">
        <v>42394</v>
      </c>
      <c r="Q1661">
        <f t="shared" si="22"/>
        <v>9.8174770424681035E-2</v>
      </c>
      <c r="R1661">
        <v>0</v>
      </c>
      <c r="S1661">
        <v>0</v>
      </c>
      <c r="T1661">
        <f>MAX(K1661:K1662)</f>
        <v>35</v>
      </c>
      <c r="U1661">
        <f>AVERAGE(K1661:K1662)</f>
        <v>30</v>
      </c>
      <c r="V1661">
        <f>MAX(I1661:I1662)</f>
        <v>1</v>
      </c>
    </row>
    <row r="1662" spans="1:22" ht="15" customHeight="1">
      <c r="A1662">
        <v>303</v>
      </c>
      <c r="B1662" t="s">
        <v>76</v>
      </c>
      <c r="C1662" t="s">
        <v>34</v>
      </c>
      <c r="D1662">
        <v>4</v>
      </c>
      <c r="E1662" s="19" t="s">
        <v>52</v>
      </c>
      <c r="F1662" s="19" t="s">
        <v>52</v>
      </c>
      <c r="G1662" s="19" t="s">
        <v>56</v>
      </c>
      <c r="H1662" t="s">
        <v>56</v>
      </c>
      <c r="I1662" t="s">
        <v>56</v>
      </c>
      <c r="J1662" t="s">
        <v>56</v>
      </c>
      <c r="K1662">
        <v>35</v>
      </c>
      <c r="L1662">
        <v>1</v>
      </c>
      <c r="M1662" s="17" t="s">
        <v>78</v>
      </c>
      <c r="N1662" t="s">
        <v>82</v>
      </c>
      <c r="O1662" s="17">
        <v>42408</v>
      </c>
      <c r="P1662" t="s">
        <v>116</v>
      </c>
      <c r="Q1662" t="e">
        <f t="shared" si="22"/>
        <v>#VALUE!</v>
      </c>
    </row>
    <row r="1663" spans="1:22" ht="15" customHeight="1">
      <c r="A1663">
        <v>304</v>
      </c>
      <c r="B1663" t="s">
        <v>76</v>
      </c>
      <c r="C1663" t="s">
        <v>47</v>
      </c>
      <c r="D1663">
        <v>4</v>
      </c>
      <c r="E1663" s="19" t="s">
        <v>52</v>
      </c>
      <c r="F1663" t="s">
        <v>52</v>
      </c>
      <c r="G1663">
        <v>0.5</v>
      </c>
      <c r="H1663">
        <v>1</v>
      </c>
      <c r="I1663">
        <v>1</v>
      </c>
      <c r="J1663">
        <v>0</v>
      </c>
      <c r="K1663">
        <v>12</v>
      </c>
      <c r="L1663">
        <v>1</v>
      </c>
      <c r="M1663" s="17" t="s">
        <v>82</v>
      </c>
      <c r="N1663" t="s">
        <v>78</v>
      </c>
      <c r="O1663" s="17">
        <v>42394</v>
      </c>
      <c r="Q1663">
        <f t="shared" si="22"/>
        <v>0.39269908169872414</v>
      </c>
      <c r="R1663">
        <f>(Q1664-Q1663)/(O1664-O1663)</f>
        <v>2.8049934407051724E-2</v>
      </c>
      <c r="S1663">
        <f>(I1664-I1663)/(O1664-O1663)</f>
        <v>7.1428571428571425E-2</v>
      </c>
      <c r="T1663">
        <f>MAX(K1663:K1665)</f>
        <v>27</v>
      </c>
      <c r="U1663">
        <f>AVERAGE(K1663:K1665)</f>
        <v>19.666666666666668</v>
      </c>
      <c r="V1663">
        <f>MAX(I1663:I1665)</f>
        <v>2</v>
      </c>
    </row>
    <row r="1664" spans="1:22" ht="15" customHeight="1">
      <c r="A1664">
        <v>304</v>
      </c>
      <c r="B1664" t="s">
        <v>76</v>
      </c>
      <c r="C1664" t="s">
        <v>47</v>
      </c>
      <c r="D1664">
        <v>4</v>
      </c>
      <c r="E1664" s="19" t="s">
        <v>52</v>
      </c>
      <c r="F1664" s="19" t="s">
        <v>52</v>
      </c>
      <c r="G1664">
        <v>1</v>
      </c>
      <c r="H1664">
        <v>1</v>
      </c>
      <c r="I1664">
        <v>2</v>
      </c>
      <c r="J1664">
        <v>0</v>
      </c>
      <c r="K1664">
        <v>20</v>
      </c>
      <c r="L1664">
        <v>1</v>
      </c>
      <c r="M1664" s="17" t="s">
        <v>78</v>
      </c>
      <c r="N1664" t="s">
        <v>78</v>
      </c>
      <c r="O1664" s="17">
        <v>42408</v>
      </c>
      <c r="Q1664">
        <f t="shared" si="22"/>
        <v>0.78539816339744828</v>
      </c>
    </row>
    <row r="1665" spans="1:22" ht="15" customHeight="1">
      <c r="A1665">
        <v>304</v>
      </c>
      <c r="B1665" t="s">
        <v>76</v>
      </c>
      <c r="C1665" t="s">
        <v>47</v>
      </c>
      <c r="D1665">
        <v>4</v>
      </c>
      <c r="E1665" s="19" t="s">
        <v>52</v>
      </c>
      <c r="F1665" s="19" t="s">
        <v>52</v>
      </c>
      <c r="G1665" t="s">
        <v>56</v>
      </c>
      <c r="H1665" t="s">
        <v>56</v>
      </c>
      <c r="I1665" t="s">
        <v>56</v>
      </c>
      <c r="J1665" t="s">
        <v>56</v>
      </c>
      <c r="K1665">
        <v>27</v>
      </c>
      <c r="L1665">
        <v>1</v>
      </c>
      <c r="M1665" s="17" t="s">
        <v>78</v>
      </c>
      <c r="N1665" t="s">
        <v>82</v>
      </c>
      <c r="O1665" s="17">
        <v>42422</v>
      </c>
      <c r="P1665" t="s">
        <v>115</v>
      </c>
      <c r="Q1665" t="e">
        <f t="shared" si="22"/>
        <v>#VALUE!</v>
      </c>
    </row>
    <row r="1666" spans="1:22" ht="15" customHeight="1">
      <c r="A1666">
        <v>305</v>
      </c>
      <c r="B1666" t="s">
        <v>76</v>
      </c>
      <c r="C1666" t="s">
        <v>47</v>
      </c>
      <c r="D1666">
        <v>4</v>
      </c>
      <c r="E1666" s="19" t="s">
        <v>52</v>
      </c>
      <c r="F1666" t="s">
        <v>53</v>
      </c>
      <c r="G1666">
        <v>1</v>
      </c>
      <c r="H1666">
        <v>1.5</v>
      </c>
      <c r="I1666">
        <v>2</v>
      </c>
      <c r="J1666">
        <v>2</v>
      </c>
      <c r="K1666">
        <v>12</v>
      </c>
      <c r="L1666">
        <v>1</v>
      </c>
      <c r="M1666" s="17" t="s">
        <v>82</v>
      </c>
      <c r="N1666" t="s">
        <v>78</v>
      </c>
      <c r="O1666" s="17">
        <v>42394</v>
      </c>
      <c r="Q1666">
        <f t="shared" si="22"/>
        <v>1.7671458676442586</v>
      </c>
      <c r="R1666">
        <f>(Q1667-Q1666)/(O1667-O1666)</f>
        <v>0.2103745080528879</v>
      </c>
      <c r="S1666">
        <f>(I1667-I1666)/(O1667-O1666)</f>
        <v>0.14285714285714285</v>
      </c>
      <c r="T1666">
        <f>MAX(K1666:K1668)</f>
        <v>27</v>
      </c>
      <c r="U1666">
        <f>AVERAGE(K1666:K1668)</f>
        <v>19.666666666666668</v>
      </c>
      <c r="V1666">
        <f>MAX(I1666:I1668)</f>
        <v>4</v>
      </c>
    </row>
    <row r="1667" spans="1:22" ht="15" customHeight="1">
      <c r="A1667">
        <v>305</v>
      </c>
      <c r="B1667" t="s">
        <v>76</v>
      </c>
      <c r="C1667" t="s">
        <v>47</v>
      </c>
      <c r="D1667">
        <v>4</v>
      </c>
      <c r="E1667" s="19" t="s">
        <v>52</v>
      </c>
      <c r="F1667" s="19" t="s">
        <v>53</v>
      </c>
      <c r="G1667">
        <v>1.5</v>
      </c>
      <c r="H1667">
        <v>2</v>
      </c>
      <c r="I1667">
        <v>4</v>
      </c>
      <c r="J1667">
        <v>1</v>
      </c>
      <c r="K1667">
        <v>20</v>
      </c>
      <c r="L1667">
        <v>1</v>
      </c>
      <c r="M1667" s="17" t="s">
        <v>78</v>
      </c>
      <c r="N1667" t="s">
        <v>78</v>
      </c>
      <c r="O1667" s="17">
        <v>42408</v>
      </c>
      <c r="Q1667">
        <f t="shared" si="22"/>
        <v>4.7123889803846897</v>
      </c>
    </row>
    <row r="1668" spans="1:22" ht="15" customHeight="1">
      <c r="A1668">
        <v>305</v>
      </c>
      <c r="B1668" t="s">
        <v>76</v>
      </c>
      <c r="C1668" t="s">
        <v>47</v>
      </c>
      <c r="D1668">
        <v>4</v>
      </c>
      <c r="E1668" s="19" t="s">
        <v>52</v>
      </c>
      <c r="F1668" s="19" t="s">
        <v>53</v>
      </c>
      <c r="G1668" t="s">
        <v>56</v>
      </c>
      <c r="H1668" t="s">
        <v>56</v>
      </c>
      <c r="I1668" t="s">
        <v>56</v>
      </c>
      <c r="J1668" t="s">
        <v>56</v>
      </c>
      <c r="K1668">
        <v>27</v>
      </c>
      <c r="L1668">
        <v>1</v>
      </c>
      <c r="M1668" s="17" t="s">
        <v>78</v>
      </c>
      <c r="N1668" t="s">
        <v>82</v>
      </c>
      <c r="O1668" s="17">
        <v>42422</v>
      </c>
      <c r="P1668" t="s">
        <v>115</v>
      </c>
      <c r="Q1668" t="e">
        <f t="shared" si="22"/>
        <v>#VALUE!</v>
      </c>
    </row>
    <row r="1669" spans="1:22" ht="15" customHeight="1">
      <c r="A1669">
        <v>306</v>
      </c>
      <c r="B1669" t="s">
        <v>76</v>
      </c>
      <c r="C1669" t="s">
        <v>47</v>
      </c>
      <c r="D1669">
        <v>4</v>
      </c>
      <c r="E1669" s="19" t="s">
        <v>52</v>
      </c>
      <c r="F1669" t="s">
        <v>52</v>
      </c>
      <c r="G1669">
        <v>1</v>
      </c>
      <c r="H1669">
        <v>1</v>
      </c>
      <c r="I1669">
        <v>1</v>
      </c>
      <c r="J1669">
        <v>0</v>
      </c>
      <c r="K1669">
        <v>12</v>
      </c>
      <c r="L1669">
        <v>1</v>
      </c>
      <c r="M1669" s="17" t="s">
        <v>82</v>
      </c>
      <c r="N1669" t="s">
        <v>78</v>
      </c>
      <c r="O1669" s="17">
        <v>42394</v>
      </c>
      <c r="Q1669">
        <f t="shared" si="22"/>
        <v>0.78539816339744828</v>
      </c>
      <c r="R1669">
        <f>(Q1671-Q1669)/(O1671-O1669)</f>
        <v>-1.6829960644231035E-2</v>
      </c>
      <c r="S1669">
        <f>(I1671-I1669)/(O1671-O1669)</f>
        <v>7.1428571428571425E-2</v>
      </c>
      <c r="T1669">
        <f>MAX(K1669:K1672)</f>
        <v>27</v>
      </c>
      <c r="U1669">
        <f>AVERAGE(K1669:K1672)</f>
        <v>17</v>
      </c>
      <c r="V1669">
        <f>MAX(I1669:I1672)</f>
        <v>3</v>
      </c>
    </row>
    <row r="1670" spans="1:22" ht="15" customHeight="1">
      <c r="A1670">
        <v>306</v>
      </c>
      <c r="B1670" t="s">
        <v>76</v>
      </c>
      <c r="C1670" t="s">
        <v>47</v>
      </c>
      <c r="D1670">
        <v>4</v>
      </c>
      <c r="E1670" s="19" t="s">
        <v>52</v>
      </c>
      <c r="F1670" s="19" t="s">
        <v>52</v>
      </c>
      <c r="G1670">
        <v>2</v>
      </c>
      <c r="H1670">
        <v>1</v>
      </c>
      <c r="I1670">
        <v>2</v>
      </c>
      <c r="J1670">
        <v>0</v>
      </c>
      <c r="K1670">
        <v>20</v>
      </c>
      <c r="L1670">
        <v>1</v>
      </c>
      <c r="M1670" s="17" t="s">
        <v>78</v>
      </c>
      <c r="N1670" t="s">
        <v>78</v>
      </c>
      <c r="O1670" s="17">
        <v>42408</v>
      </c>
      <c r="Q1670">
        <f t="shared" si="22"/>
        <v>1.5707963267948966</v>
      </c>
    </row>
    <row r="1671" spans="1:22" ht="15" customHeight="1">
      <c r="A1671">
        <v>306</v>
      </c>
      <c r="B1671" t="s">
        <v>76</v>
      </c>
      <c r="C1671" t="s">
        <v>47</v>
      </c>
      <c r="D1671">
        <v>4</v>
      </c>
      <c r="E1671" s="19" t="s">
        <v>52</v>
      </c>
      <c r="F1671" s="19" t="s">
        <v>52</v>
      </c>
      <c r="G1671">
        <v>1.6</v>
      </c>
      <c r="H1671">
        <v>0.5</v>
      </c>
      <c r="I1671">
        <v>3</v>
      </c>
      <c r="J1671">
        <v>0</v>
      </c>
      <c r="K1671">
        <v>27</v>
      </c>
      <c r="L1671">
        <v>1</v>
      </c>
      <c r="M1671" s="17" t="s">
        <v>78</v>
      </c>
      <c r="N1671" t="s">
        <v>78</v>
      </c>
      <c r="O1671" s="17">
        <v>42422</v>
      </c>
      <c r="P1671" t="s">
        <v>103</v>
      </c>
      <c r="Q1671">
        <f t="shared" si="22"/>
        <v>0.31415926535897931</v>
      </c>
    </row>
    <row r="1672" spans="1:22" ht="15" customHeight="1">
      <c r="A1672">
        <v>306</v>
      </c>
      <c r="B1672" t="s">
        <v>76</v>
      </c>
      <c r="C1672" t="s">
        <v>47</v>
      </c>
      <c r="D1672">
        <v>4</v>
      </c>
      <c r="E1672" s="19" t="s">
        <v>52</v>
      </c>
      <c r="F1672" s="19" t="s">
        <v>52</v>
      </c>
      <c r="G1672" t="s">
        <v>56</v>
      </c>
      <c r="H1672" t="s">
        <v>56</v>
      </c>
      <c r="I1672" t="s">
        <v>56</v>
      </c>
      <c r="J1672" t="s">
        <v>56</v>
      </c>
      <c r="K1672">
        <v>9</v>
      </c>
      <c r="L1672">
        <v>1</v>
      </c>
      <c r="M1672" s="17" t="s">
        <v>78</v>
      </c>
      <c r="N1672" t="s">
        <v>82</v>
      </c>
      <c r="O1672" s="17">
        <v>42436</v>
      </c>
      <c r="P1672" t="s">
        <v>115</v>
      </c>
      <c r="Q1672" t="e">
        <f t="shared" si="22"/>
        <v>#VALUE!</v>
      </c>
    </row>
    <row r="1673" spans="1:22" ht="15" customHeight="1">
      <c r="A1673">
        <v>307</v>
      </c>
      <c r="B1673" t="s">
        <v>76</v>
      </c>
      <c r="C1673" t="s">
        <v>47</v>
      </c>
      <c r="D1673">
        <v>5</v>
      </c>
      <c r="E1673" s="19" t="s">
        <v>52</v>
      </c>
      <c r="F1673" s="19" t="s">
        <v>52</v>
      </c>
      <c r="G1673">
        <v>1.5</v>
      </c>
      <c r="H1673">
        <v>1</v>
      </c>
      <c r="I1673">
        <v>2</v>
      </c>
      <c r="J1673">
        <v>0</v>
      </c>
      <c r="K1673">
        <v>40</v>
      </c>
      <c r="L1673">
        <v>1</v>
      </c>
      <c r="M1673" s="17" t="s">
        <v>82</v>
      </c>
      <c r="N1673" t="s">
        <v>78</v>
      </c>
      <c r="O1673" s="17">
        <v>42408</v>
      </c>
      <c r="Q1673">
        <f t="shared" si="22"/>
        <v>1.1780972450961724</v>
      </c>
      <c r="R1673">
        <f>(Q1677-Q1673)/(O1677-O1673)</f>
        <v>0.29183151757096615</v>
      </c>
      <c r="S1673">
        <f>(I1677-I1673)/(O1677-O1673)</f>
        <v>0.14285714285714285</v>
      </c>
      <c r="T1673">
        <f>MAX(K1673:K1678)</f>
        <v>64</v>
      </c>
      <c r="U1673">
        <f>AVERAGE(K1673:K1678)</f>
        <v>44</v>
      </c>
      <c r="V1673">
        <f>MAX(I1673:I1678)</f>
        <v>10</v>
      </c>
    </row>
    <row r="1674" spans="1:22" ht="15" customHeight="1">
      <c r="A1674">
        <v>307</v>
      </c>
      <c r="B1674" t="s">
        <v>76</v>
      </c>
      <c r="C1674" t="s">
        <v>47</v>
      </c>
      <c r="D1674">
        <v>5</v>
      </c>
      <c r="E1674" s="19" t="s">
        <v>52</v>
      </c>
      <c r="F1674" s="19" t="s">
        <v>52</v>
      </c>
      <c r="G1674">
        <v>2.7</v>
      </c>
      <c r="H1674">
        <v>2.6</v>
      </c>
      <c r="I1674">
        <v>4</v>
      </c>
      <c r="J1674">
        <v>0</v>
      </c>
      <c r="K1674">
        <v>35</v>
      </c>
      <c r="L1674">
        <v>1</v>
      </c>
      <c r="M1674" s="17" t="s">
        <v>78</v>
      </c>
      <c r="N1674" t="s">
        <v>78</v>
      </c>
      <c r="O1674" s="17">
        <v>42422</v>
      </c>
      <c r="Q1674">
        <f t="shared" si="22"/>
        <v>14.335087278330228</v>
      </c>
    </row>
    <row r="1675" spans="1:22" ht="15" customHeight="1">
      <c r="A1675">
        <v>307</v>
      </c>
      <c r="B1675" t="s">
        <v>76</v>
      </c>
      <c r="C1675" t="s">
        <v>47</v>
      </c>
      <c r="D1675">
        <v>5</v>
      </c>
      <c r="E1675" s="19" t="s">
        <v>52</v>
      </c>
      <c r="F1675" s="19" t="s">
        <v>52</v>
      </c>
      <c r="G1675">
        <v>2.7</v>
      </c>
      <c r="H1675">
        <v>3.3</v>
      </c>
      <c r="I1675">
        <v>6</v>
      </c>
      <c r="J1675">
        <v>0</v>
      </c>
      <c r="K1675">
        <v>64</v>
      </c>
      <c r="L1675">
        <v>1</v>
      </c>
      <c r="M1675" s="17" t="s">
        <v>78</v>
      </c>
      <c r="N1675" t="s">
        <v>78</v>
      </c>
      <c r="O1675" s="17">
        <v>42436</v>
      </c>
      <c r="Q1675">
        <f t="shared" si="22"/>
        <v>23.093062198375172</v>
      </c>
    </row>
    <row r="1676" spans="1:22" ht="15" customHeight="1">
      <c r="A1676">
        <v>307</v>
      </c>
      <c r="B1676" t="s">
        <v>76</v>
      </c>
      <c r="C1676" t="s">
        <v>47</v>
      </c>
      <c r="D1676">
        <v>5</v>
      </c>
      <c r="E1676" s="19" t="s">
        <v>52</v>
      </c>
      <c r="F1676" s="19" t="s">
        <v>52</v>
      </c>
      <c r="G1676">
        <v>5.3</v>
      </c>
      <c r="H1676">
        <v>4.9000000000000004</v>
      </c>
      <c r="I1676">
        <v>8</v>
      </c>
      <c r="J1676">
        <v>0</v>
      </c>
      <c r="K1676">
        <v>55</v>
      </c>
      <c r="L1676">
        <v>1</v>
      </c>
      <c r="M1676" s="17" t="s">
        <v>78</v>
      </c>
      <c r="N1676" t="s">
        <v>78</v>
      </c>
      <c r="O1676" s="17">
        <v>42450</v>
      </c>
      <c r="Q1676">
        <f t="shared" si="22"/>
        <v>99.944272486815507</v>
      </c>
    </row>
    <row r="1677" spans="1:22" ht="15" customHeight="1">
      <c r="A1677">
        <v>307</v>
      </c>
      <c r="B1677" t="s">
        <v>76</v>
      </c>
      <c r="C1677" t="s">
        <v>47</v>
      </c>
      <c r="D1677">
        <v>5</v>
      </c>
      <c r="E1677" s="19" t="s">
        <v>52</v>
      </c>
      <c r="F1677" s="19" t="s">
        <v>52</v>
      </c>
      <c r="G1677">
        <v>3.3</v>
      </c>
      <c r="H1677">
        <v>2.6</v>
      </c>
      <c r="I1677">
        <v>10</v>
      </c>
      <c r="J1677">
        <v>0</v>
      </c>
      <c r="K1677">
        <v>50</v>
      </c>
      <c r="L1677">
        <v>1</v>
      </c>
      <c r="M1677" s="17" t="s">
        <v>78</v>
      </c>
      <c r="N1677" t="s">
        <v>78</v>
      </c>
      <c r="O1677" s="17">
        <v>42464</v>
      </c>
      <c r="Q1677">
        <f t="shared" si="22"/>
        <v>17.520662229070275</v>
      </c>
    </row>
    <row r="1678" spans="1:22" ht="15" customHeight="1">
      <c r="A1678">
        <v>307</v>
      </c>
      <c r="B1678" t="s">
        <v>76</v>
      </c>
      <c r="C1678" t="s">
        <v>47</v>
      </c>
      <c r="D1678">
        <v>5</v>
      </c>
      <c r="E1678" s="19" t="s">
        <v>52</v>
      </c>
      <c r="F1678" s="19" t="s">
        <v>52</v>
      </c>
      <c r="G1678" t="s">
        <v>56</v>
      </c>
      <c r="H1678" t="s">
        <v>56</v>
      </c>
      <c r="I1678" t="s">
        <v>56</v>
      </c>
      <c r="J1678" t="s">
        <v>56</v>
      </c>
      <c r="K1678">
        <v>20</v>
      </c>
      <c r="L1678">
        <v>1</v>
      </c>
      <c r="M1678" s="17" t="s">
        <v>78</v>
      </c>
      <c r="N1678" t="s">
        <v>82</v>
      </c>
      <c r="O1678" s="17">
        <v>42480</v>
      </c>
      <c r="P1678" t="s">
        <v>115</v>
      </c>
      <c r="Q1678" t="e">
        <f t="shared" si="22"/>
        <v>#VALUE!</v>
      </c>
    </row>
    <row r="1679" spans="1:22" ht="15" customHeight="1">
      <c r="A1679">
        <v>308</v>
      </c>
      <c r="B1679" t="s">
        <v>76</v>
      </c>
      <c r="C1679" t="s">
        <v>46</v>
      </c>
      <c r="D1679">
        <v>5</v>
      </c>
      <c r="E1679" s="19" t="s">
        <v>52</v>
      </c>
      <c r="F1679" s="19" t="s">
        <v>52</v>
      </c>
      <c r="G1679">
        <v>1.5</v>
      </c>
      <c r="H1679">
        <v>1</v>
      </c>
      <c r="I1679">
        <v>2</v>
      </c>
      <c r="J1679">
        <v>0</v>
      </c>
      <c r="K1679">
        <v>10</v>
      </c>
      <c r="L1679">
        <v>1</v>
      </c>
      <c r="M1679" s="17" t="s">
        <v>82</v>
      </c>
      <c r="N1679" t="s">
        <v>78</v>
      </c>
      <c r="O1679" s="17">
        <v>42408</v>
      </c>
      <c r="Q1679">
        <f t="shared" si="22"/>
        <v>1.1780972450961724</v>
      </c>
      <c r="R1679">
        <f>(Q1680-Q1679)/(O1680-O1679)</f>
        <v>0</v>
      </c>
      <c r="S1679">
        <f>(I1680-I1679)/(O1680-O1679)</f>
        <v>0</v>
      </c>
      <c r="T1679">
        <f>MAX(K1679:K1681)</f>
        <v>40</v>
      </c>
      <c r="U1679">
        <f>AVERAGE(K1679:K1681)</f>
        <v>21.333333333333332</v>
      </c>
      <c r="V1679">
        <f>MAX(I1679:I1681)</f>
        <v>2</v>
      </c>
    </row>
    <row r="1680" spans="1:22" ht="15" customHeight="1">
      <c r="A1680">
        <v>308</v>
      </c>
      <c r="B1680" t="s">
        <v>76</v>
      </c>
      <c r="C1680" t="s">
        <v>46</v>
      </c>
      <c r="D1680">
        <v>5</v>
      </c>
      <c r="E1680" s="19" t="s">
        <v>52</v>
      </c>
      <c r="F1680" s="19" t="s">
        <v>52</v>
      </c>
      <c r="G1680">
        <v>1.5</v>
      </c>
      <c r="H1680">
        <v>1</v>
      </c>
      <c r="I1680">
        <v>2</v>
      </c>
      <c r="J1680">
        <v>0</v>
      </c>
      <c r="K1680">
        <v>14</v>
      </c>
      <c r="L1680">
        <v>1</v>
      </c>
      <c r="M1680" s="17" t="s">
        <v>78</v>
      </c>
      <c r="N1680" t="s">
        <v>78</v>
      </c>
      <c r="O1680" s="17">
        <v>42422</v>
      </c>
      <c r="Q1680">
        <f t="shared" si="22"/>
        <v>1.1780972450961724</v>
      </c>
    </row>
    <row r="1681" spans="1:22" ht="15" customHeight="1">
      <c r="A1681">
        <v>308</v>
      </c>
      <c r="B1681" t="s">
        <v>76</v>
      </c>
      <c r="C1681" t="s">
        <v>46</v>
      </c>
      <c r="D1681">
        <v>5</v>
      </c>
      <c r="E1681" s="19" t="s">
        <v>52</v>
      </c>
      <c r="F1681" s="19" t="s">
        <v>52</v>
      </c>
      <c r="G1681" t="s">
        <v>56</v>
      </c>
      <c r="H1681" t="s">
        <v>56</v>
      </c>
      <c r="I1681" t="s">
        <v>56</v>
      </c>
      <c r="J1681" t="s">
        <v>56</v>
      </c>
      <c r="K1681">
        <v>40</v>
      </c>
      <c r="L1681">
        <v>1</v>
      </c>
      <c r="M1681" s="17" t="s">
        <v>78</v>
      </c>
      <c r="N1681" t="s">
        <v>82</v>
      </c>
      <c r="O1681" s="17">
        <v>42436</v>
      </c>
      <c r="P1681" t="s">
        <v>121</v>
      </c>
      <c r="Q1681" t="e">
        <f t="shared" si="22"/>
        <v>#VALUE!</v>
      </c>
    </row>
    <row r="1682" spans="1:22" ht="15" customHeight="1">
      <c r="A1682">
        <v>309</v>
      </c>
      <c r="B1682" t="s">
        <v>76</v>
      </c>
      <c r="C1682" t="s">
        <v>46</v>
      </c>
      <c r="D1682">
        <v>6</v>
      </c>
      <c r="E1682" s="19" t="s">
        <v>52</v>
      </c>
      <c r="F1682" s="19" t="s">
        <v>52</v>
      </c>
      <c r="G1682">
        <v>2</v>
      </c>
      <c r="H1682">
        <v>1</v>
      </c>
      <c r="I1682">
        <v>2</v>
      </c>
      <c r="J1682">
        <v>1</v>
      </c>
      <c r="K1682">
        <v>1</v>
      </c>
      <c r="L1682">
        <v>1</v>
      </c>
      <c r="M1682" s="17" t="s">
        <v>82</v>
      </c>
      <c r="N1682" t="s">
        <v>78</v>
      </c>
      <c r="O1682" s="17">
        <v>42408</v>
      </c>
      <c r="Q1682">
        <f t="shared" si="22"/>
        <v>1.5707963267948966</v>
      </c>
      <c r="R1682">
        <v>0</v>
      </c>
      <c r="S1682">
        <v>0</v>
      </c>
      <c r="T1682">
        <f>MAX(K1682:K1683)</f>
        <v>1</v>
      </c>
      <c r="U1682">
        <f>AVERAGE(K1682:K1683)</f>
        <v>1</v>
      </c>
      <c r="V1682">
        <f>MAX(I1682:I1683)</f>
        <v>2</v>
      </c>
    </row>
    <row r="1683" spans="1:22" ht="15" customHeight="1">
      <c r="A1683">
        <v>309</v>
      </c>
      <c r="B1683" t="s">
        <v>76</v>
      </c>
      <c r="C1683" t="s">
        <v>46</v>
      </c>
      <c r="D1683">
        <v>6</v>
      </c>
      <c r="E1683" s="19" t="s">
        <v>52</v>
      </c>
      <c r="F1683" s="19" t="s">
        <v>52</v>
      </c>
      <c r="G1683" t="s">
        <v>56</v>
      </c>
      <c r="H1683" t="s">
        <v>56</v>
      </c>
      <c r="I1683" t="s">
        <v>56</v>
      </c>
      <c r="J1683" t="s">
        <v>56</v>
      </c>
      <c r="K1683">
        <v>1</v>
      </c>
      <c r="L1683">
        <v>1</v>
      </c>
      <c r="M1683" s="17" t="s">
        <v>78</v>
      </c>
      <c r="N1683" t="s">
        <v>82</v>
      </c>
      <c r="O1683" s="17">
        <v>42422</v>
      </c>
      <c r="P1683" t="s">
        <v>115</v>
      </c>
      <c r="Q1683" t="e">
        <f t="shared" si="22"/>
        <v>#VALUE!</v>
      </c>
    </row>
    <row r="1684" spans="1:22" ht="15" customHeight="1">
      <c r="A1684">
        <v>310</v>
      </c>
      <c r="B1684" t="s">
        <v>76</v>
      </c>
      <c r="C1684" t="s">
        <v>46</v>
      </c>
      <c r="D1684">
        <v>6</v>
      </c>
      <c r="E1684" s="19" t="s">
        <v>52</v>
      </c>
      <c r="F1684" s="19" t="s">
        <v>52</v>
      </c>
      <c r="G1684">
        <v>0.25</v>
      </c>
      <c r="H1684">
        <v>0.25</v>
      </c>
      <c r="I1684">
        <v>0</v>
      </c>
      <c r="J1684">
        <v>0</v>
      </c>
      <c r="K1684">
        <v>1</v>
      </c>
      <c r="L1684">
        <v>1</v>
      </c>
      <c r="M1684" s="17" t="s">
        <v>82</v>
      </c>
      <c r="N1684" t="s">
        <v>78</v>
      </c>
      <c r="O1684" s="17">
        <v>42408</v>
      </c>
      <c r="Q1684">
        <f t="shared" si="22"/>
        <v>1.2271846303085129E-2</v>
      </c>
      <c r="R1684">
        <v>0</v>
      </c>
      <c r="S1684">
        <v>0</v>
      </c>
      <c r="T1684">
        <f>MAX(K1684:K1685)</f>
        <v>1</v>
      </c>
      <c r="U1684">
        <f>AVERAGE(K1684:K1685)</f>
        <v>1</v>
      </c>
      <c r="V1684">
        <f>MAX(I1684:I1685)</f>
        <v>0</v>
      </c>
    </row>
    <row r="1685" spans="1:22" ht="15" customHeight="1">
      <c r="A1685">
        <v>310</v>
      </c>
      <c r="B1685" t="s">
        <v>76</v>
      </c>
      <c r="C1685" t="s">
        <v>46</v>
      </c>
      <c r="D1685">
        <v>6</v>
      </c>
      <c r="E1685" s="19" t="s">
        <v>52</v>
      </c>
      <c r="F1685" s="19" t="s">
        <v>52</v>
      </c>
      <c r="G1685" t="s">
        <v>56</v>
      </c>
      <c r="H1685" t="s">
        <v>56</v>
      </c>
      <c r="I1685" t="s">
        <v>56</v>
      </c>
      <c r="J1685" t="s">
        <v>56</v>
      </c>
      <c r="K1685">
        <v>1</v>
      </c>
      <c r="L1685">
        <v>1</v>
      </c>
      <c r="M1685" s="17" t="s">
        <v>78</v>
      </c>
      <c r="N1685" t="s">
        <v>82</v>
      </c>
      <c r="O1685" s="17">
        <v>42422</v>
      </c>
      <c r="P1685" t="s">
        <v>116</v>
      </c>
      <c r="Q1685" t="e">
        <f t="shared" si="22"/>
        <v>#VALUE!</v>
      </c>
    </row>
    <row r="1686" spans="1:22" ht="15" customHeight="1">
      <c r="A1686">
        <v>311</v>
      </c>
      <c r="B1686" t="s">
        <v>76</v>
      </c>
      <c r="C1686" t="s">
        <v>34</v>
      </c>
      <c r="D1686">
        <v>6</v>
      </c>
      <c r="E1686" s="19" t="s">
        <v>52</v>
      </c>
      <c r="F1686" s="19" t="s">
        <v>52</v>
      </c>
      <c r="G1686">
        <v>1.5</v>
      </c>
      <c r="H1686">
        <v>2</v>
      </c>
      <c r="I1686">
        <v>4</v>
      </c>
      <c r="J1686">
        <v>0</v>
      </c>
      <c r="K1686">
        <v>20</v>
      </c>
      <c r="L1686">
        <v>1</v>
      </c>
      <c r="M1686" s="17" t="s">
        <v>82</v>
      </c>
      <c r="N1686" t="s">
        <v>78</v>
      </c>
      <c r="O1686" s="17">
        <v>42408</v>
      </c>
      <c r="Q1686">
        <f t="shared" si="22"/>
        <v>4.7123889803846897</v>
      </c>
      <c r="R1686">
        <v>0</v>
      </c>
      <c r="S1686">
        <v>0</v>
      </c>
      <c r="T1686">
        <f>MAX(K1686:K1687)</f>
        <v>20</v>
      </c>
      <c r="U1686">
        <f>AVERAGE(K1686:K1687)</f>
        <v>20</v>
      </c>
      <c r="V1686">
        <f>MAX(I1686:I1687)</f>
        <v>4</v>
      </c>
    </row>
    <row r="1687" spans="1:22" ht="15" customHeight="1">
      <c r="A1687">
        <v>311</v>
      </c>
      <c r="B1687" t="s">
        <v>76</v>
      </c>
      <c r="C1687" t="s">
        <v>34</v>
      </c>
      <c r="D1687">
        <v>6</v>
      </c>
      <c r="E1687" s="19" t="s">
        <v>52</v>
      </c>
      <c r="F1687" s="19" t="s">
        <v>52</v>
      </c>
      <c r="G1687" t="s">
        <v>56</v>
      </c>
      <c r="H1687" t="s">
        <v>56</v>
      </c>
      <c r="I1687" t="s">
        <v>56</v>
      </c>
      <c r="J1687" t="s">
        <v>56</v>
      </c>
      <c r="K1687">
        <v>20</v>
      </c>
      <c r="L1687">
        <v>1</v>
      </c>
      <c r="M1687" s="17" t="s">
        <v>78</v>
      </c>
      <c r="N1687" t="s">
        <v>82</v>
      </c>
      <c r="O1687" s="17">
        <v>42422</v>
      </c>
      <c r="P1687" t="s">
        <v>115</v>
      </c>
      <c r="Q1687" t="e">
        <f t="shared" si="22"/>
        <v>#VALUE!</v>
      </c>
    </row>
    <row r="1688" spans="1:22" ht="15" customHeight="1">
      <c r="A1688">
        <v>312</v>
      </c>
      <c r="B1688" t="s">
        <v>76</v>
      </c>
      <c r="C1688" t="s">
        <v>34</v>
      </c>
      <c r="D1688">
        <v>6</v>
      </c>
      <c r="E1688" s="19" t="s">
        <v>52</v>
      </c>
      <c r="F1688" s="19" t="s">
        <v>52</v>
      </c>
      <c r="G1688">
        <v>0.5</v>
      </c>
      <c r="H1688">
        <v>0.5</v>
      </c>
      <c r="I1688">
        <v>1</v>
      </c>
      <c r="J1688">
        <v>0</v>
      </c>
      <c r="K1688">
        <v>20</v>
      </c>
      <c r="L1688">
        <v>1</v>
      </c>
      <c r="M1688" s="17" t="s">
        <v>82</v>
      </c>
      <c r="N1688" t="s">
        <v>78</v>
      </c>
      <c r="O1688" s="17">
        <v>42408</v>
      </c>
      <c r="Q1688">
        <f t="shared" si="22"/>
        <v>9.8174770424681035E-2</v>
      </c>
      <c r="R1688">
        <v>0</v>
      </c>
      <c r="S1688">
        <v>0</v>
      </c>
      <c r="T1688">
        <f>MAX(K1688:K1689)</f>
        <v>20</v>
      </c>
      <c r="U1688">
        <f>AVERAGE(K1688:K1689)</f>
        <v>20</v>
      </c>
      <c r="V1688">
        <f>MAX(I1688:I1689)</f>
        <v>1</v>
      </c>
    </row>
    <row r="1689" spans="1:22" ht="15" customHeight="1">
      <c r="A1689">
        <v>312</v>
      </c>
      <c r="B1689" t="s">
        <v>76</v>
      </c>
      <c r="C1689" t="s">
        <v>34</v>
      </c>
      <c r="D1689">
        <v>6</v>
      </c>
      <c r="E1689" s="19" t="s">
        <v>52</v>
      </c>
      <c r="F1689" s="19" t="s">
        <v>52</v>
      </c>
      <c r="G1689" t="s">
        <v>56</v>
      </c>
      <c r="H1689" t="s">
        <v>56</v>
      </c>
      <c r="I1689" t="s">
        <v>56</v>
      </c>
      <c r="J1689" t="s">
        <v>56</v>
      </c>
      <c r="K1689">
        <v>20</v>
      </c>
      <c r="L1689">
        <v>1</v>
      </c>
      <c r="M1689" s="17" t="s">
        <v>78</v>
      </c>
      <c r="N1689" t="s">
        <v>82</v>
      </c>
      <c r="O1689" s="17">
        <v>42422</v>
      </c>
      <c r="P1689" t="s">
        <v>115</v>
      </c>
      <c r="Q1689" t="e">
        <f t="shared" si="22"/>
        <v>#VALUE!</v>
      </c>
    </row>
    <row r="1690" spans="1:22" ht="15" customHeight="1">
      <c r="A1690">
        <v>313</v>
      </c>
      <c r="B1690" t="s">
        <v>75</v>
      </c>
      <c r="C1690" t="s">
        <v>46</v>
      </c>
      <c r="D1690">
        <v>6</v>
      </c>
      <c r="E1690" s="19" t="s">
        <v>56</v>
      </c>
      <c r="F1690" s="19" t="s">
        <v>52</v>
      </c>
      <c r="G1690">
        <v>0.5</v>
      </c>
      <c r="H1690">
        <v>0.5</v>
      </c>
      <c r="I1690">
        <v>0</v>
      </c>
      <c r="J1690">
        <v>0</v>
      </c>
      <c r="K1690">
        <v>6</v>
      </c>
      <c r="L1690">
        <v>1</v>
      </c>
      <c r="M1690" s="17" t="s">
        <v>82</v>
      </c>
      <c r="N1690" t="s">
        <v>78</v>
      </c>
      <c r="O1690" s="17">
        <v>42408</v>
      </c>
      <c r="Q1690">
        <f t="shared" ref="Q1690:Q1753" si="23">G1690*((H1690/2)^2)*PI()</f>
        <v>9.8174770424681035E-2</v>
      </c>
      <c r="R1690">
        <f>(Q1692-Q1690)/(O1692-O1690)</f>
        <v>-3.0679615757712823E-3</v>
      </c>
      <c r="S1690">
        <f>(I1692-I1690)/(O1692-O1690)</f>
        <v>3.5714285714285712E-2</v>
      </c>
      <c r="T1690">
        <f>MAX(K1690:K1693)</f>
        <v>50</v>
      </c>
      <c r="U1690">
        <f>AVERAGE(K1690:K1693)</f>
        <v>25</v>
      </c>
      <c r="V1690">
        <f>MAX(I1690:I1693)</f>
        <v>1</v>
      </c>
    </row>
    <row r="1691" spans="1:22" ht="15" customHeight="1">
      <c r="A1691">
        <v>313</v>
      </c>
      <c r="B1691" t="s">
        <v>75</v>
      </c>
      <c r="C1691" t="s">
        <v>46</v>
      </c>
      <c r="D1691">
        <v>6</v>
      </c>
      <c r="E1691" s="19" t="s">
        <v>56</v>
      </c>
      <c r="F1691" s="19" t="s">
        <v>52</v>
      </c>
      <c r="G1691">
        <v>0.5</v>
      </c>
      <c r="H1691">
        <v>0.25</v>
      </c>
      <c r="I1691">
        <v>0</v>
      </c>
      <c r="J1691">
        <v>0</v>
      </c>
      <c r="K1691">
        <v>11</v>
      </c>
      <c r="L1691">
        <v>1</v>
      </c>
      <c r="M1691" s="17" t="s">
        <v>78</v>
      </c>
      <c r="N1691" t="s">
        <v>78</v>
      </c>
      <c r="O1691" s="17">
        <v>42422</v>
      </c>
      <c r="Q1691">
        <f t="shared" si="23"/>
        <v>2.4543692606170259E-2</v>
      </c>
    </row>
    <row r="1692" spans="1:22" ht="15" customHeight="1">
      <c r="A1692">
        <v>313</v>
      </c>
      <c r="B1692" t="s">
        <v>75</v>
      </c>
      <c r="C1692" t="s">
        <v>46</v>
      </c>
      <c r="D1692">
        <v>6</v>
      </c>
      <c r="E1692" s="19" t="s">
        <v>56</v>
      </c>
      <c r="F1692" s="19" t="s">
        <v>52</v>
      </c>
      <c r="G1692">
        <v>0.25</v>
      </c>
      <c r="H1692">
        <v>0.25</v>
      </c>
      <c r="I1692">
        <v>1</v>
      </c>
      <c r="J1692">
        <v>0</v>
      </c>
      <c r="K1692">
        <v>33</v>
      </c>
      <c r="L1692">
        <v>1</v>
      </c>
      <c r="M1692" s="17" t="s">
        <v>78</v>
      </c>
      <c r="N1692" t="s">
        <v>78</v>
      </c>
      <c r="O1692" s="17">
        <v>42436</v>
      </c>
      <c r="Q1692">
        <f t="shared" si="23"/>
        <v>1.2271846303085129E-2</v>
      </c>
    </row>
    <row r="1693" spans="1:22" ht="15" customHeight="1">
      <c r="A1693">
        <v>313</v>
      </c>
      <c r="B1693" t="s">
        <v>75</v>
      </c>
      <c r="C1693" t="s">
        <v>46</v>
      </c>
      <c r="D1693">
        <v>6</v>
      </c>
      <c r="E1693" s="19" t="s">
        <v>56</v>
      </c>
      <c r="F1693" s="19" t="s">
        <v>52</v>
      </c>
      <c r="G1693" t="s">
        <v>56</v>
      </c>
      <c r="H1693" t="s">
        <v>56</v>
      </c>
      <c r="I1693" t="s">
        <v>56</v>
      </c>
      <c r="J1693" t="s">
        <v>56</v>
      </c>
      <c r="K1693">
        <v>50</v>
      </c>
      <c r="L1693">
        <v>1</v>
      </c>
      <c r="M1693" s="17" t="s">
        <v>78</v>
      </c>
      <c r="N1693" t="s">
        <v>82</v>
      </c>
      <c r="O1693" s="17">
        <v>42450</v>
      </c>
      <c r="P1693" t="s">
        <v>121</v>
      </c>
      <c r="Q1693" t="e">
        <f t="shared" si="23"/>
        <v>#VALUE!</v>
      </c>
    </row>
    <row r="1694" spans="1:22" ht="15" customHeight="1">
      <c r="A1694">
        <v>314</v>
      </c>
      <c r="B1694" t="s">
        <v>75</v>
      </c>
      <c r="C1694" t="s">
        <v>47</v>
      </c>
      <c r="D1694">
        <v>6</v>
      </c>
      <c r="E1694" s="19" t="s">
        <v>56</v>
      </c>
      <c r="F1694" s="19" t="s">
        <v>52</v>
      </c>
      <c r="G1694">
        <v>1</v>
      </c>
      <c r="H1694">
        <v>1</v>
      </c>
      <c r="I1694">
        <v>2</v>
      </c>
      <c r="J1694">
        <v>0</v>
      </c>
      <c r="K1694">
        <v>55</v>
      </c>
      <c r="L1694">
        <v>1</v>
      </c>
      <c r="M1694" s="17" t="s">
        <v>82</v>
      </c>
      <c r="N1694" t="s">
        <v>78</v>
      </c>
      <c r="O1694" s="17">
        <v>42408</v>
      </c>
      <c r="Q1694">
        <f t="shared" si="23"/>
        <v>0.78539816339744828</v>
      </c>
      <c r="R1694">
        <v>0</v>
      </c>
      <c r="S1694">
        <v>0</v>
      </c>
      <c r="T1694">
        <f>MAX(K1694:K1695)</f>
        <v>55</v>
      </c>
      <c r="U1694">
        <f>AVERAGE(K1694:K1695)</f>
        <v>44</v>
      </c>
      <c r="V1694">
        <f>MAX(I1694:I1695)</f>
        <v>2</v>
      </c>
    </row>
    <row r="1695" spans="1:22" ht="15" customHeight="1">
      <c r="A1695">
        <v>314</v>
      </c>
      <c r="B1695" t="s">
        <v>75</v>
      </c>
      <c r="C1695" t="s">
        <v>47</v>
      </c>
      <c r="D1695">
        <v>6</v>
      </c>
      <c r="E1695" s="19" t="s">
        <v>56</v>
      </c>
      <c r="F1695" s="19" t="s">
        <v>52</v>
      </c>
      <c r="G1695" t="s">
        <v>56</v>
      </c>
      <c r="H1695" t="s">
        <v>56</v>
      </c>
      <c r="I1695" t="s">
        <v>56</v>
      </c>
      <c r="J1695" t="s">
        <v>56</v>
      </c>
      <c r="K1695">
        <v>33</v>
      </c>
      <c r="L1695">
        <v>1</v>
      </c>
      <c r="M1695" s="17" t="s">
        <v>78</v>
      </c>
      <c r="N1695" t="s">
        <v>82</v>
      </c>
      <c r="O1695" s="17">
        <v>42422</v>
      </c>
      <c r="P1695" t="s">
        <v>115</v>
      </c>
      <c r="Q1695" t="e">
        <f t="shared" si="23"/>
        <v>#VALUE!</v>
      </c>
    </row>
    <row r="1696" spans="1:22" ht="15" customHeight="1">
      <c r="A1696">
        <v>315</v>
      </c>
      <c r="B1696" t="s">
        <v>76</v>
      </c>
      <c r="C1696" t="s">
        <v>47</v>
      </c>
      <c r="D1696">
        <v>6</v>
      </c>
      <c r="E1696" s="19" t="s">
        <v>52</v>
      </c>
      <c r="F1696" s="19" t="s">
        <v>52</v>
      </c>
      <c r="G1696">
        <v>0.25</v>
      </c>
      <c r="H1696">
        <v>0.5</v>
      </c>
      <c r="I1696">
        <v>0</v>
      </c>
      <c r="J1696">
        <v>0</v>
      </c>
      <c r="K1696">
        <v>45</v>
      </c>
      <c r="L1696">
        <v>1</v>
      </c>
      <c r="M1696" s="17" t="s">
        <v>82</v>
      </c>
      <c r="N1696" t="s">
        <v>78</v>
      </c>
      <c r="O1696" s="17">
        <v>42408</v>
      </c>
      <c r="Q1696">
        <f t="shared" si="23"/>
        <v>4.9087385212340517E-2</v>
      </c>
      <c r="R1696">
        <v>0</v>
      </c>
      <c r="S1696">
        <v>0</v>
      </c>
      <c r="T1696">
        <f>MAX(K1696:K1697)</f>
        <v>78</v>
      </c>
      <c r="U1696">
        <f>AVERAGE(K1696:K1697)</f>
        <v>61.5</v>
      </c>
      <c r="V1696">
        <f>MAX(I1696:I1697)</f>
        <v>0</v>
      </c>
    </row>
    <row r="1697" spans="1:22" ht="15" customHeight="1">
      <c r="A1697">
        <v>315</v>
      </c>
      <c r="B1697" t="s">
        <v>76</v>
      </c>
      <c r="C1697" t="s">
        <v>47</v>
      </c>
      <c r="D1697">
        <v>6</v>
      </c>
      <c r="E1697" s="19" t="s">
        <v>52</v>
      </c>
      <c r="F1697" s="19" t="s">
        <v>52</v>
      </c>
      <c r="G1697" t="s">
        <v>56</v>
      </c>
      <c r="H1697" t="s">
        <v>56</v>
      </c>
      <c r="I1697" t="s">
        <v>56</v>
      </c>
      <c r="J1697" t="s">
        <v>56</v>
      </c>
      <c r="K1697">
        <v>78</v>
      </c>
      <c r="L1697">
        <v>1</v>
      </c>
      <c r="M1697" s="17" t="s">
        <v>78</v>
      </c>
      <c r="N1697" t="s">
        <v>82</v>
      </c>
      <c r="O1697" s="17">
        <v>42422</v>
      </c>
      <c r="P1697" t="s">
        <v>116</v>
      </c>
      <c r="Q1697" t="e">
        <f t="shared" si="23"/>
        <v>#VALUE!</v>
      </c>
    </row>
    <row r="1698" spans="1:22" ht="15" customHeight="1">
      <c r="A1698">
        <v>316</v>
      </c>
      <c r="B1698" t="s">
        <v>76</v>
      </c>
      <c r="C1698" t="s">
        <v>47</v>
      </c>
      <c r="D1698">
        <v>6</v>
      </c>
      <c r="E1698" s="19" t="s">
        <v>52</v>
      </c>
      <c r="F1698" s="19" t="s">
        <v>52</v>
      </c>
      <c r="G1698">
        <v>0.5</v>
      </c>
      <c r="H1698">
        <v>0.25</v>
      </c>
      <c r="I1698">
        <v>0</v>
      </c>
      <c r="J1698">
        <v>0</v>
      </c>
      <c r="K1698">
        <v>45</v>
      </c>
      <c r="L1698">
        <v>1</v>
      </c>
      <c r="M1698" s="17" t="s">
        <v>82</v>
      </c>
      <c r="N1698" t="s">
        <v>78</v>
      </c>
      <c r="O1698" s="17">
        <v>42408</v>
      </c>
      <c r="Q1698">
        <f t="shared" si="23"/>
        <v>2.4543692606170259E-2</v>
      </c>
      <c r="R1698">
        <f>(Q1699-Q1698)/(O1699-O1698)</f>
        <v>0.1384965511348179</v>
      </c>
      <c r="S1698">
        <f>(I1699-I1698)/(O1699-O1698)</f>
        <v>0.14285714285714285</v>
      </c>
      <c r="T1698">
        <f>MAX(K1698:K1700)</f>
        <v>78</v>
      </c>
      <c r="U1698">
        <f>AVERAGE(K1698:K1700)</f>
        <v>66</v>
      </c>
      <c r="V1698">
        <f>MAX(I1698:I1700)</f>
        <v>2</v>
      </c>
    </row>
    <row r="1699" spans="1:22" ht="15" customHeight="1">
      <c r="A1699">
        <v>316</v>
      </c>
      <c r="B1699" t="s">
        <v>76</v>
      </c>
      <c r="C1699" t="s">
        <v>47</v>
      </c>
      <c r="D1699">
        <v>6</v>
      </c>
      <c r="E1699" s="19" t="s">
        <v>52</v>
      </c>
      <c r="F1699" s="19" t="s">
        <v>52</v>
      </c>
      <c r="G1699">
        <v>2.5</v>
      </c>
      <c r="H1699">
        <v>1</v>
      </c>
      <c r="I1699">
        <v>2</v>
      </c>
      <c r="J1699">
        <v>0</v>
      </c>
      <c r="K1699">
        <v>78</v>
      </c>
      <c r="L1699">
        <v>1</v>
      </c>
      <c r="M1699" s="17" t="s">
        <v>78</v>
      </c>
      <c r="N1699" t="s">
        <v>78</v>
      </c>
      <c r="O1699" s="17">
        <v>42422</v>
      </c>
      <c r="Q1699">
        <f t="shared" si="23"/>
        <v>1.9634954084936207</v>
      </c>
    </row>
    <row r="1700" spans="1:22" ht="15" customHeight="1">
      <c r="A1700">
        <v>316</v>
      </c>
      <c r="B1700" t="s">
        <v>76</v>
      </c>
      <c r="C1700" t="s">
        <v>47</v>
      </c>
      <c r="D1700">
        <v>6</v>
      </c>
      <c r="E1700" s="19" t="s">
        <v>52</v>
      </c>
      <c r="F1700" s="19" t="s">
        <v>52</v>
      </c>
      <c r="G1700" t="s">
        <v>56</v>
      </c>
      <c r="H1700" t="s">
        <v>56</v>
      </c>
      <c r="I1700" t="s">
        <v>56</v>
      </c>
      <c r="J1700" t="s">
        <v>56</v>
      </c>
      <c r="K1700">
        <v>75</v>
      </c>
      <c r="L1700">
        <v>1</v>
      </c>
      <c r="M1700" s="17" t="s">
        <v>78</v>
      </c>
      <c r="N1700" t="s">
        <v>82</v>
      </c>
      <c r="O1700" s="17">
        <v>42436</v>
      </c>
      <c r="P1700" t="s">
        <v>115</v>
      </c>
      <c r="Q1700" t="e">
        <f t="shared" si="23"/>
        <v>#VALUE!</v>
      </c>
    </row>
    <row r="1701" spans="1:22" ht="15" customHeight="1">
      <c r="A1701">
        <v>317</v>
      </c>
      <c r="B1701" t="s">
        <v>76</v>
      </c>
      <c r="C1701" t="s">
        <v>47</v>
      </c>
      <c r="D1701">
        <v>6</v>
      </c>
      <c r="E1701" s="19" t="s">
        <v>52</v>
      </c>
      <c r="F1701" s="19" t="s">
        <v>52</v>
      </c>
      <c r="G1701">
        <v>1.5</v>
      </c>
      <c r="H1701">
        <v>1</v>
      </c>
      <c r="I1701">
        <v>2</v>
      </c>
      <c r="J1701">
        <v>0</v>
      </c>
      <c r="K1701">
        <v>45</v>
      </c>
      <c r="L1701">
        <v>1</v>
      </c>
      <c r="M1701" s="17" t="s">
        <v>82</v>
      </c>
      <c r="N1701" t="s">
        <v>78</v>
      </c>
      <c r="O1701" s="17">
        <v>42408</v>
      </c>
      <c r="Q1701">
        <f t="shared" si="23"/>
        <v>1.1780972450961724</v>
      </c>
      <c r="R1701">
        <v>0</v>
      </c>
      <c r="S1701">
        <v>0</v>
      </c>
      <c r="T1701">
        <f>MAX(K1701:K1702)</f>
        <v>78</v>
      </c>
      <c r="U1701">
        <f>AVERAGE(K1701:K1702)</f>
        <v>61.5</v>
      </c>
      <c r="V1701">
        <f>MAX(I1701:I1702)</f>
        <v>2</v>
      </c>
    </row>
    <row r="1702" spans="1:22" ht="15" customHeight="1">
      <c r="A1702">
        <v>317</v>
      </c>
      <c r="B1702" t="s">
        <v>76</v>
      </c>
      <c r="C1702" t="s">
        <v>47</v>
      </c>
      <c r="D1702">
        <v>6</v>
      </c>
      <c r="E1702" s="19" t="s">
        <v>52</v>
      </c>
      <c r="F1702" s="19" t="s">
        <v>52</v>
      </c>
      <c r="G1702" t="s">
        <v>56</v>
      </c>
      <c r="H1702" t="s">
        <v>56</v>
      </c>
      <c r="I1702" t="s">
        <v>56</v>
      </c>
      <c r="J1702" t="s">
        <v>56</v>
      </c>
      <c r="K1702">
        <v>78</v>
      </c>
      <c r="L1702">
        <v>1</v>
      </c>
      <c r="M1702" s="17" t="s">
        <v>78</v>
      </c>
      <c r="N1702" t="s">
        <v>82</v>
      </c>
      <c r="O1702" s="17">
        <v>42422</v>
      </c>
      <c r="P1702" t="s">
        <v>116</v>
      </c>
      <c r="Q1702" t="e">
        <f t="shared" si="23"/>
        <v>#VALUE!</v>
      </c>
    </row>
    <row r="1703" spans="1:22" ht="15" customHeight="1">
      <c r="A1703">
        <v>318</v>
      </c>
      <c r="B1703" t="s">
        <v>75</v>
      </c>
      <c r="C1703" t="s">
        <v>47</v>
      </c>
      <c r="D1703">
        <v>5</v>
      </c>
      <c r="E1703" s="19" t="s">
        <v>56</v>
      </c>
      <c r="F1703" s="19" t="s">
        <v>52</v>
      </c>
      <c r="G1703">
        <v>1.5</v>
      </c>
      <c r="H1703">
        <v>1</v>
      </c>
      <c r="I1703">
        <v>2</v>
      </c>
      <c r="J1703">
        <v>0</v>
      </c>
      <c r="K1703">
        <v>10</v>
      </c>
      <c r="L1703">
        <v>1</v>
      </c>
      <c r="M1703" s="17" t="s">
        <v>82</v>
      </c>
      <c r="N1703" t="s">
        <v>78</v>
      </c>
      <c r="O1703" s="17">
        <v>42408</v>
      </c>
      <c r="Q1703">
        <f t="shared" si="23"/>
        <v>1.1780972450961724</v>
      </c>
      <c r="R1703">
        <f>(Q1707-Q1703)/(O1707-O1703)</f>
        <v>1.5057765788393509</v>
      </c>
      <c r="S1703">
        <f>(I1707-I1703)/(O1707-O1703)</f>
        <v>0.14285714285714285</v>
      </c>
      <c r="T1703">
        <f>MAX(K1703:K1708)</f>
        <v>99</v>
      </c>
      <c r="U1703">
        <f>AVERAGE(K1703:K1708)</f>
        <v>57</v>
      </c>
      <c r="V1703">
        <f>MAX(I1703:I1708)</f>
        <v>10</v>
      </c>
    </row>
    <row r="1704" spans="1:22" ht="15" customHeight="1">
      <c r="A1704">
        <v>318</v>
      </c>
      <c r="B1704" t="s">
        <v>75</v>
      </c>
      <c r="C1704" t="s">
        <v>47</v>
      </c>
      <c r="D1704">
        <v>5</v>
      </c>
      <c r="E1704" s="19" t="s">
        <v>56</v>
      </c>
      <c r="F1704" s="19" t="s">
        <v>52</v>
      </c>
      <c r="G1704">
        <v>2</v>
      </c>
      <c r="H1704">
        <v>1.5</v>
      </c>
      <c r="I1704">
        <v>2</v>
      </c>
      <c r="J1704">
        <v>0</v>
      </c>
      <c r="K1704">
        <v>20</v>
      </c>
      <c r="L1704">
        <v>1</v>
      </c>
      <c r="M1704" s="17" t="s">
        <v>78</v>
      </c>
      <c r="N1704" t="s">
        <v>78</v>
      </c>
      <c r="O1704" s="17">
        <v>42422</v>
      </c>
      <c r="Q1704">
        <f t="shared" si="23"/>
        <v>3.5342917352885173</v>
      </c>
    </row>
    <row r="1705" spans="1:22" ht="15" customHeight="1">
      <c r="A1705">
        <v>318</v>
      </c>
      <c r="B1705" t="s">
        <v>75</v>
      </c>
      <c r="C1705" t="s">
        <v>47</v>
      </c>
      <c r="D1705">
        <v>5</v>
      </c>
      <c r="E1705" s="19" t="s">
        <v>56</v>
      </c>
      <c r="F1705" s="19" t="s">
        <v>52</v>
      </c>
      <c r="G1705">
        <v>3.2</v>
      </c>
      <c r="H1705">
        <v>3</v>
      </c>
      <c r="I1705">
        <v>5</v>
      </c>
      <c r="J1705">
        <v>0</v>
      </c>
      <c r="K1705">
        <v>38</v>
      </c>
      <c r="L1705">
        <v>1</v>
      </c>
      <c r="M1705" s="17" t="s">
        <v>78</v>
      </c>
      <c r="N1705" t="s">
        <v>78</v>
      </c>
      <c r="O1705" s="17">
        <v>42436</v>
      </c>
      <c r="Q1705">
        <f t="shared" si="23"/>
        <v>22.61946710584651</v>
      </c>
    </row>
    <row r="1706" spans="1:22" ht="15" customHeight="1">
      <c r="A1706">
        <v>318</v>
      </c>
      <c r="B1706" t="s">
        <v>75</v>
      </c>
      <c r="C1706" t="s">
        <v>47</v>
      </c>
      <c r="D1706">
        <v>5</v>
      </c>
      <c r="E1706" s="19" t="s">
        <v>56</v>
      </c>
      <c r="F1706" s="19" t="s">
        <v>52</v>
      </c>
      <c r="G1706">
        <v>7.2</v>
      </c>
      <c r="H1706">
        <v>6.3</v>
      </c>
      <c r="I1706">
        <v>9</v>
      </c>
      <c r="J1706">
        <v>0</v>
      </c>
      <c r="K1706">
        <v>80</v>
      </c>
      <c r="L1706">
        <v>1</v>
      </c>
      <c r="M1706" s="17" t="s">
        <v>78</v>
      </c>
      <c r="N1706" t="s">
        <v>78</v>
      </c>
      <c r="O1706" s="17">
        <v>42450</v>
      </c>
      <c r="Q1706">
        <f t="shared" si="23"/>
        <v>224.44166235776197</v>
      </c>
    </row>
    <row r="1707" spans="1:22" ht="15" customHeight="1">
      <c r="A1707">
        <v>318</v>
      </c>
      <c r="B1707" t="s">
        <v>75</v>
      </c>
      <c r="C1707" t="s">
        <v>47</v>
      </c>
      <c r="D1707">
        <v>5</v>
      </c>
      <c r="E1707" s="19" t="s">
        <v>56</v>
      </c>
      <c r="F1707" s="19" t="s">
        <v>52</v>
      </c>
      <c r="G1707">
        <v>8.4</v>
      </c>
      <c r="H1707">
        <v>3.6</v>
      </c>
      <c r="I1707">
        <v>10</v>
      </c>
      <c r="J1707">
        <v>0</v>
      </c>
      <c r="K1707">
        <v>95</v>
      </c>
      <c r="L1707">
        <v>1</v>
      </c>
      <c r="M1707" s="17" t="s">
        <v>78</v>
      </c>
      <c r="N1707" t="s">
        <v>78</v>
      </c>
      <c r="O1707" s="17">
        <v>42464</v>
      </c>
      <c r="Q1707">
        <f t="shared" si="23"/>
        <v>85.501585660099821</v>
      </c>
    </row>
    <row r="1708" spans="1:22" ht="15" customHeight="1">
      <c r="A1708">
        <v>318</v>
      </c>
      <c r="B1708" t="s">
        <v>75</v>
      </c>
      <c r="C1708" t="s">
        <v>47</v>
      </c>
      <c r="D1708">
        <v>5</v>
      </c>
      <c r="E1708" s="19" t="s">
        <v>56</v>
      </c>
      <c r="F1708" s="19" t="s">
        <v>52</v>
      </c>
      <c r="G1708" t="s">
        <v>56</v>
      </c>
      <c r="H1708" t="s">
        <v>56</v>
      </c>
      <c r="I1708" t="s">
        <v>56</v>
      </c>
      <c r="J1708" t="s">
        <v>56</v>
      </c>
      <c r="K1708">
        <v>99</v>
      </c>
      <c r="L1708">
        <v>1</v>
      </c>
      <c r="M1708" s="17" t="s">
        <v>78</v>
      </c>
      <c r="N1708" t="s">
        <v>82</v>
      </c>
      <c r="O1708" s="17">
        <v>42480</v>
      </c>
      <c r="P1708" t="s">
        <v>121</v>
      </c>
      <c r="Q1708" t="e">
        <f t="shared" si="23"/>
        <v>#VALUE!</v>
      </c>
    </row>
    <row r="1709" spans="1:22" ht="15" customHeight="1">
      <c r="A1709">
        <v>319</v>
      </c>
      <c r="B1709" t="s">
        <v>75</v>
      </c>
      <c r="C1709" t="s">
        <v>47</v>
      </c>
      <c r="D1709">
        <v>5</v>
      </c>
      <c r="E1709" s="19" t="s">
        <v>56</v>
      </c>
      <c r="F1709" s="19" t="s">
        <v>52</v>
      </c>
      <c r="G1709">
        <v>0.5</v>
      </c>
      <c r="H1709">
        <v>1</v>
      </c>
      <c r="I1709">
        <v>0</v>
      </c>
      <c r="J1709">
        <v>0</v>
      </c>
      <c r="K1709">
        <v>10</v>
      </c>
      <c r="L1709">
        <v>1</v>
      </c>
      <c r="M1709" s="17" t="s">
        <v>82</v>
      </c>
      <c r="N1709" t="s">
        <v>78</v>
      </c>
      <c r="O1709" s="17">
        <v>42408</v>
      </c>
      <c r="Q1709">
        <f t="shared" si="23"/>
        <v>0.39269908169872414</v>
      </c>
      <c r="R1709">
        <f>(Q1715-Q1709)/(O1715-O1709)</f>
        <v>9.223535479637702</v>
      </c>
      <c r="S1709">
        <f>(I1715-I1709)/(O1715-O1709)</f>
        <v>0.10344827586206896</v>
      </c>
      <c r="T1709">
        <f>MAX(K1709:K1716)</f>
        <v>99</v>
      </c>
      <c r="U1709">
        <f>AVERAGE(K1709:K1716)</f>
        <v>65.875</v>
      </c>
      <c r="V1709">
        <f>MAX(I1709:I1716)</f>
        <v>14</v>
      </c>
    </row>
    <row r="1710" spans="1:22" ht="15" customHeight="1">
      <c r="A1710">
        <v>319</v>
      </c>
      <c r="B1710" t="s">
        <v>75</v>
      </c>
      <c r="C1710" t="s">
        <v>47</v>
      </c>
      <c r="D1710">
        <v>5</v>
      </c>
      <c r="E1710" s="19" t="s">
        <v>56</v>
      </c>
      <c r="F1710" s="19" t="s">
        <v>52</v>
      </c>
      <c r="G1710">
        <v>1.5</v>
      </c>
      <c r="H1710">
        <v>2</v>
      </c>
      <c r="I1710">
        <v>2</v>
      </c>
      <c r="J1710">
        <v>1</v>
      </c>
      <c r="K1710">
        <v>20</v>
      </c>
      <c r="L1710">
        <v>1</v>
      </c>
      <c r="M1710" s="17" t="s">
        <v>78</v>
      </c>
      <c r="N1710" t="s">
        <v>78</v>
      </c>
      <c r="O1710" s="17">
        <v>42422</v>
      </c>
      <c r="Q1710">
        <f t="shared" si="23"/>
        <v>4.7123889803846897</v>
      </c>
    </row>
    <row r="1711" spans="1:22" ht="15" customHeight="1">
      <c r="A1711">
        <v>319</v>
      </c>
      <c r="B1711" t="s">
        <v>75</v>
      </c>
      <c r="C1711" t="s">
        <v>47</v>
      </c>
      <c r="D1711">
        <v>5</v>
      </c>
      <c r="E1711" s="19" t="s">
        <v>56</v>
      </c>
      <c r="F1711" s="19" t="s">
        <v>52</v>
      </c>
      <c r="G1711">
        <v>2</v>
      </c>
      <c r="H1711">
        <v>4.2</v>
      </c>
      <c r="I1711">
        <v>5</v>
      </c>
      <c r="J1711">
        <v>0</v>
      </c>
      <c r="K1711">
        <v>38</v>
      </c>
      <c r="L1711">
        <v>1</v>
      </c>
      <c r="M1711" s="17" t="s">
        <v>78</v>
      </c>
      <c r="N1711" t="s">
        <v>78</v>
      </c>
      <c r="O1711" s="17">
        <v>42436</v>
      </c>
      <c r="Q1711">
        <f t="shared" si="23"/>
        <v>27.708847204661975</v>
      </c>
    </row>
    <row r="1712" spans="1:22" ht="15" customHeight="1">
      <c r="A1712">
        <v>319</v>
      </c>
      <c r="B1712" t="s">
        <v>75</v>
      </c>
      <c r="C1712" t="s">
        <v>47</v>
      </c>
      <c r="D1712">
        <v>5</v>
      </c>
      <c r="E1712" s="19" t="s">
        <v>56</v>
      </c>
      <c r="F1712" s="19" t="s">
        <v>52</v>
      </c>
      <c r="G1712">
        <v>6</v>
      </c>
      <c r="H1712">
        <v>8.9</v>
      </c>
      <c r="I1712">
        <v>10</v>
      </c>
      <c r="J1712">
        <v>0</v>
      </c>
      <c r="K1712">
        <v>80</v>
      </c>
      <c r="L1712">
        <v>1</v>
      </c>
      <c r="M1712" s="17" t="s">
        <v>78</v>
      </c>
      <c r="N1712" t="s">
        <v>78</v>
      </c>
      <c r="O1712" s="17">
        <v>42450</v>
      </c>
      <c r="Q1712">
        <f t="shared" si="23"/>
        <v>373.26833113627129</v>
      </c>
    </row>
    <row r="1713" spans="1:22" ht="15" customHeight="1">
      <c r="A1713">
        <v>319</v>
      </c>
      <c r="B1713" t="s">
        <v>75</v>
      </c>
      <c r="C1713" t="s">
        <v>47</v>
      </c>
      <c r="D1713">
        <v>5</v>
      </c>
      <c r="E1713" s="19" t="s">
        <v>56</v>
      </c>
      <c r="F1713" s="19" t="s">
        <v>52</v>
      </c>
      <c r="G1713">
        <v>8.6999999999999993</v>
      </c>
      <c r="H1713">
        <v>4.5999999999999996</v>
      </c>
      <c r="I1713">
        <v>14</v>
      </c>
      <c r="J1713">
        <v>1</v>
      </c>
      <c r="K1713">
        <v>95</v>
      </c>
      <c r="L1713">
        <v>1</v>
      </c>
      <c r="M1713" s="17" t="s">
        <v>78</v>
      </c>
      <c r="N1713" t="s">
        <v>78</v>
      </c>
      <c r="O1713" s="17">
        <v>42464</v>
      </c>
      <c r="Q1713">
        <f t="shared" si="23"/>
        <v>144.58551869616301</v>
      </c>
    </row>
    <row r="1714" spans="1:22" ht="15" customHeight="1">
      <c r="A1714">
        <v>319</v>
      </c>
      <c r="B1714" t="s">
        <v>75</v>
      </c>
      <c r="C1714" t="s">
        <v>47</v>
      </c>
      <c r="D1714">
        <v>5</v>
      </c>
      <c r="E1714" s="19" t="s">
        <v>56</v>
      </c>
      <c r="F1714" s="19" t="s">
        <v>52</v>
      </c>
      <c r="G1714">
        <v>14.1</v>
      </c>
      <c r="H1714">
        <v>6.3</v>
      </c>
      <c r="I1714">
        <v>10</v>
      </c>
      <c r="J1714">
        <v>0</v>
      </c>
      <c r="K1714">
        <v>99</v>
      </c>
      <c r="L1714">
        <v>1</v>
      </c>
      <c r="M1714" s="17" t="s">
        <v>78</v>
      </c>
      <c r="N1714" t="s">
        <v>78</v>
      </c>
      <c r="O1714" s="17">
        <v>42480</v>
      </c>
      <c r="Q1714">
        <f t="shared" si="23"/>
        <v>439.5315887839505</v>
      </c>
    </row>
    <row r="1715" spans="1:22" ht="15" customHeight="1">
      <c r="A1715">
        <v>319</v>
      </c>
      <c r="B1715" t="s">
        <v>75</v>
      </c>
      <c r="C1715" t="s">
        <v>47</v>
      </c>
      <c r="D1715">
        <v>5</v>
      </c>
      <c r="E1715" s="19" t="s">
        <v>56</v>
      </c>
      <c r="F1715" s="19" t="s">
        <v>52</v>
      </c>
      <c r="G1715">
        <v>13.2</v>
      </c>
      <c r="H1715">
        <v>8.8000000000000007</v>
      </c>
      <c r="I1715">
        <v>9</v>
      </c>
      <c r="J1715">
        <v>0</v>
      </c>
      <c r="K1715">
        <v>95</v>
      </c>
      <c r="L1715">
        <v>1</v>
      </c>
      <c r="M1715" s="17" t="s">
        <v>78</v>
      </c>
      <c r="N1715" t="s">
        <v>78</v>
      </c>
      <c r="O1715" s="17">
        <v>42495</v>
      </c>
      <c r="Q1715">
        <f t="shared" si="23"/>
        <v>802.8402858101789</v>
      </c>
    </row>
    <row r="1716" spans="1:22" ht="15" customHeight="1">
      <c r="A1716">
        <v>319</v>
      </c>
      <c r="B1716" t="s">
        <v>75</v>
      </c>
      <c r="C1716" t="s">
        <v>47</v>
      </c>
      <c r="D1716">
        <v>5</v>
      </c>
      <c r="E1716" s="19" t="s">
        <v>56</v>
      </c>
      <c r="F1716" s="19" t="s">
        <v>52</v>
      </c>
      <c r="G1716" t="s">
        <v>56</v>
      </c>
      <c r="H1716" t="s">
        <v>56</v>
      </c>
      <c r="I1716" t="s">
        <v>56</v>
      </c>
      <c r="J1716" t="s">
        <v>56</v>
      </c>
      <c r="K1716">
        <v>90</v>
      </c>
      <c r="L1716">
        <v>1</v>
      </c>
      <c r="M1716" s="17" t="s">
        <v>78</v>
      </c>
      <c r="N1716" t="s">
        <v>82</v>
      </c>
      <c r="O1716" s="17">
        <v>42507</v>
      </c>
      <c r="P1716" t="s">
        <v>139</v>
      </c>
      <c r="Q1716" t="e">
        <f t="shared" si="23"/>
        <v>#VALUE!</v>
      </c>
    </row>
    <row r="1717" spans="1:22" ht="15" customHeight="1">
      <c r="A1717">
        <v>320</v>
      </c>
      <c r="B1717" t="s">
        <v>75</v>
      </c>
      <c r="C1717" t="s">
        <v>46</v>
      </c>
      <c r="D1717">
        <v>5</v>
      </c>
      <c r="E1717" s="19" t="s">
        <v>56</v>
      </c>
      <c r="F1717" s="19" t="s">
        <v>52</v>
      </c>
      <c r="G1717">
        <v>1.5</v>
      </c>
      <c r="H1717">
        <v>1</v>
      </c>
      <c r="I1717">
        <v>2</v>
      </c>
      <c r="J1717">
        <v>0</v>
      </c>
      <c r="K1717">
        <v>45</v>
      </c>
      <c r="L1717">
        <v>1</v>
      </c>
      <c r="M1717" s="17" t="s">
        <v>82</v>
      </c>
      <c r="N1717" t="s">
        <v>78</v>
      </c>
      <c r="O1717" s="17">
        <v>42408</v>
      </c>
      <c r="Q1717">
        <f t="shared" si="23"/>
        <v>1.1780972450961724</v>
      </c>
      <c r="R1717">
        <f>(Q1721-Q1717)/(O1721-O1717)</f>
        <v>5.3933572379846835</v>
      </c>
      <c r="S1717">
        <f>(I1721-I1717)/(O1721-O1717)</f>
        <v>0.17857142857142858</v>
      </c>
      <c r="T1717">
        <f>MAX(K1717:K1722)</f>
        <v>100</v>
      </c>
      <c r="U1717">
        <f>AVERAGE(K1717:K1722)</f>
        <v>85.166666666666671</v>
      </c>
      <c r="V1717">
        <f>MAX(I1717:I1722)</f>
        <v>12</v>
      </c>
    </row>
    <row r="1718" spans="1:22" ht="15" customHeight="1">
      <c r="A1718">
        <v>320</v>
      </c>
      <c r="B1718" t="s">
        <v>75</v>
      </c>
      <c r="C1718" t="s">
        <v>46</v>
      </c>
      <c r="D1718">
        <v>5</v>
      </c>
      <c r="E1718" s="19" t="s">
        <v>56</v>
      </c>
      <c r="F1718" s="19" t="s">
        <v>52</v>
      </c>
      <c r="G1718">
        <v>1.9</v>
      </c>
      <c r="H1718">
        <v>1.9</v>
      </c>
      <c r="I1718">
        <v>3</v>
      </c>
      <c r="J1718">
        <v>0</v>
      </c>
      <c r="K1718">
        <v>76</v>
      </c>
      <c r="L1718">
        <v>1</v>
      </c>
      <c r="M1718" s="17" t="s">
        <v>78</v>
      </c>
      <c r="N1718" t="s">
        <v>78</v>
      </c>
      <c r="O1718" s="17">
        <v>42422</v>
      </c>
      <c r="Q1718">
        <f t="shared" si="23"/>
        <v>5.3870460027430971</v>
      </c>
    </row>
    <row r="1719" spans="1:22" ht="15" customHeight="1">
      <c r="A1719">
        <v>320</v>
      </c>
      <c r="B1719" t="s">
        <v>75</v>
      </c>
      <c r="C1719" t="s">
        <v>46</v>
      </c>
      <c r="D1719">
        <v>5</v>
      </c>
      <c r="E1719" s="19" t="s">
        <v>56</v>
      </c>
      <c r="F1719" s="19" t="s">
        <v>52</v>
      </c>
      <c r="G1719">
        <v>2</v>
      </c>
      <c r="H1719">
        <v>3.4</v>
      </c>
      <c r="I1719">
        <v>5</v>
      </c>
      <c r="J1719">
        <v>0</v>
      </c>
      <c r="K1719">
        <v>97</v>
      </c>
      <c r="L1719">
        <v>1</v>
      </c>
      <c r="M1719" s="17" t="s">
        <v>78</v>
      </c>
      <c r="N1719" t="s">
        <v>78</v>
      </c>
      <c r="O1719" s="17">
        <v>42436</v>
      </c>
      <c r="Q1719">
        <f t="shared" si="23"/>
        <v>18.158405537749001</v>
      </c>
    </row>
    <row r="1720" spans="1:22" ht="15" customHeight="1">
      <c r="A1720">
        <v>320</v>
      </c>
      <c r="B1720" t="s">
        <v>75</v>
      </c>
      <c r="C1720" t="s">
        <v>46</v>
      </c>
      <c r="D1720">
        <v>5</v>
      </c>
      <c r="E1720" s="19" t="s">
        <v>56</v>
      </c>
      <c r="F1720" s="19" t="s">
        <v>52</v>
      </c>
      <c r="G1720">
        <v>6.6</v>
      </c>
      <c r="H1720">
        <v>4.7</v>
      </c>
      <c r="I1720">
        <v>9</v>
      </c>
      <c r="J1720">
        <v>0</v>
      </c>
      <c r="K1720">
        <v>95</v>
      </c>
      <c r="L1720">
        <v>1</v>
      </c>
      <c r="M1720" s="17" t="s">
        <v>78</v>
      </c>
      <c r="N1720" t="s">
        <v>78</v>
      </c>
      <c r="O1720" s="17">
        <v>42450</v>
      </c>
      <c r="Q1720">
        <f t="shared" si="23"/>
        <v>114.50633983436758</v>
      </c>
    </row>
    <row r="1721" spans="1:22" ht="15" customHeight="1">
      <c r="A1721">
        <v>320</v>
      </c>
      <c r="B1721" t="s">
        <v>75</v>
      </c>
      <c r="C1721" t="s">
        <v>46</v>
      </c>
      <c r="D1721">
        <v>5</v>
      </c>
      <c r="E1721" s="19" t="s">
        <v>56</v>
      </c>
      <c r="F1721" s="19" t="s">
        <v>52</v>
      </c>
      <c r="G1721">
        <v>8.6</v>
      </c>
      <c r="H1721">
        <v>6.7</v>
      </c>
      <c r="I1721">
        <v>12</v>
      </c>
      <c r="J1721">
        <v>0</v>
      </c>
      <c r="K1721">
        <v>100</v>
      </c>
      <c r="L1721">
        <v>1</v>
      </c>
      <c r="M1721" s="17" t="s">
        <v>78</v>
      </c>
      <c r="N1721" t="s">
        <v>78</v>
      </c>
      <c r="O1721" s="17">
        <v>42464</v>
      </c>
      <c r="Q1721">
        <f t="shared" si="23"/>
        <v>303.20610257223848</v>
      </c>
    </row>
    <row r="1722" spans="1:22" ht="15" customHeight="1">
      <c r="A1722">
        <v>320</v>
      </c>
      <c r="B1722" t="s">
        <v>75</v>
      </c>
      <c r="C1722" t="s">
        <v>46</v>
      </c>
      <c r="D1722">
        <v>5</v>
      </c>
      <c r="E1722" s="19" t="s">
        <v>56</v>
      </c>
      <c r="F1722" s="19" t="s">
        <v>52</v>
      </c>
      <c r="G1722" t="s">
        <v>56</v>
      </c>
      <c r="H1722" t="s">
        <v>56</v>
      </c>
      <c r="I1722" t="s">
        <v>56</v>
      </c>
      <c r="J1722" t="s">
        <v>56</v>
      </c>
      <c r="K1722">
        <v>98</v>
      </c>
      <c r="L1722">
        <v>1</v>
      </c>
      <c r="M1722" s="17" t="s">
        <v>78</v>
      </c>
      <c r="N1722" t="s">
        <v>82</v>
      </c>
      <c r="O1722" s="17">
        <v>42480</v>
      </c>
      <c r="P1722" t="s">
        <v>115</v>
      </c>
      <c r="Q1722" t="e">
        <f t="shared" si="23"/>
        <v>#VALUE!</v>
      </c>
    </row>
    <row r="1723" spans="1:22" ht="15" customHeight="1">
      <c r="A1723">
        <v>321</v>
      </c>
      <c r="B1723" t="s">
        <v>75</v>
      </c>
      <c r="C1723" t="s">
        <v>46</v>
      </c>
      <c r="D1723">
        <v>5</v>
      </c>
      <c r="E1723" s="19" t="s">
        <v>56</v>
      </c>
      <c r="F1723" s="19" t="s">
        <v>52</v>
      </c>
      <c r="G1723">
        <v>2</v>
      </c>
      <c r="H1723">
        <v>1.5</v>
      </c>
      <c r="I1723">
        <v>3</v>
      </c>
      <c r="J1723">
        <v>0</v>
      </c>
      <c r="K1723">
        <v>45</v>
      </c>
      <c r="L1723">
        <v>1</v>
      </c>
      <c r="M1723" s="17" t="s">
        <v>82</v>
      </c>
      <c r="N1723" t="s">
        <v>78</v>
      </c>
      <c r="O1723" s="17">
        <v>42408</v>
      </c>
      <c r="Q1723">
        <f t="shared" si="23"/>
        <v>3.5342917352885173</v>
      </c>
      <c r="R1723">
        <f>(Q1728-Q1723)/(O1728-O1723)</f>
        <v>17.387929939456111</v>
      </c>
      <c r="S1723">
        <f>(I1728-I1723)/(O1728-O1723)</f>
        <v>0.30555555555555558</v>
      </c>
      <c r="T1723">
        <f>MAX(K1723:K1729)</f>
        <v>100</v>
      </c>
      <c r="U1723">
        <f>AVERAGE(K1723:K1729)</f>
        <v>86.571428571428569</v>
      </c>
      <c r="V1723">
        <f>MAX(I1723:I1729)</f>
        <v>25</v>
      </c>
    </row>
    <row r="1724" spans="1:22" ht="15" customHeight="1">
      <c r="A1724">
        <v>321</v>
      </c>
      <c r="B1724" t="s">
        <v>75</v>
      </c>
      <c r="C1724" t="s">
        <v>46</v>
      </c>
      <c r="D1724">
        <v>5</v>
      </c>
      <c r="E1724" s="19" t="s">
        <v>56</v>
      </c>
      <c r="F1724" s="19" t="s">
        <v>52</v>
      </c>
      <c r="G1724">
        <v>2.2000000000000002</v>
      </c>
      <c r="H1724">
        <v>2.5</v>
      </c>
      <c r="I1724">
        <v>5</v>
      </c>
      <c r="J1724">
        <v>0</v>
      </c>
      <c r="K1724">
        <v>76</v>
      </c>
      <c r="L1724">
        <v>1</v>
      </c>
      <c r="M1724" s="17" t="s">
        <v>78</v>
      </c>
      <c r="N1724" t="s">
        <v>78</v>
      </c>
      <c r="O1724" s="17">
        <v>42422</v>
      </c>
      <c r="Q1724">
        <f t="shared" si="23"/>
        <v>10.799224746714915</v>
      </c>
    </row>
    <row r="1725" spans="1:22" ht="15" customHeight="1">
      <c r="A1725">
        <v>321</v>
      </c>
      <c r="B1725" t="s">
        <v>75</v>
      </c>
      <c r="C1725" t="s">
        <v>46</v>
      </c>
      <c r="D1725">
        <v>5</v>
      </c>
      <c r="E1725" s="19" t="s">
        <v>56</v>
      </c>
      <c r="F1725" s="19" t="s">
        <v>52</v>
      </c>
      <c r="G1725">
        <v>2.7</v>
      </c>
      <c r="H1725">
        <v>4</v>
      </c>
      <c r="I1725">
        <v>5</v>
      </c>
      <c r="J1725">
        <v>0</v>
      </c>
      <c r="K1725">
        <v>97</v>
      </c>
      <c r="L1725">
        <v>1</v>
      </c>
      <c r="M1725" s="17" t="s">
        <v>78</v>
      </c>
      <c r="N1725" t="s">
        <v>78</v>
      </c>
      <c r="O1725" s="17">
        <v>42436</v>
      </c>
      <c r="Q1725">
        <f t="shared" si="23"/>
        <v>33.929200658769766</v>
      </c>
    </row>
    <row r="1726" spans="1:22" ht="15" customHeight="1">
      <c r="A1726">
        <v>321</v>
      </c>
      <c r="B1726" t="s">
        <v>75</v>
      </c>
      <c r="C1726" t="s">
        <v>46</v>
      </c>
      <c r="D1726">
        <v>5</v>
      </c>
      <c r="E1726" s="19" t="s">
        <v>56</v>
      </c>
      <c r="F1726" s="19" t="s">
        <v>52</v>
      </c>
      <c r="G1726">
        <v>7.2</v>
      </c>
      <c r="H1726">
        <v>6.8</v>
      </c>
      <c r="I1726">
        <v>7</v>
      </c>
      <c r="J1726">
        <v>0</v>
      </c>
      <c r="K1726">
        <v>95</v>
      </c>
      <c r="L1726">
        <v>1</v>
      </c>
      <c r="M1726" s="17" t="s">
        <v>78</v>
      </c>
      <c r="N1726" t="s">
        <v>78</v>
      </c>
      <c r="O1726" s="17">
        <v>42450</v>
      </c>
      <c r="Q1726">
        <f t="shared" si="23"/>
        <v>261.48103974358565</v>
      </c>
    </row>
    <row r="1727" spans="1:22" ht="15" customHeight="1">
      <c r="A1727">
        <v>321</v>
      </c>
      <c r="B1727" t="s">
        <v>75</v>
      </c>
      <c r="C1727" t="s">
        <v>46</v>
      </c>
      <c r="D1727">
        <v>5</v>
      </c>
      <c r="E1727" s="19" t="s">
        <v>56</v>
      </c>
      <c r="F1727" s="19" t="s">
        <v>52</v>
      </c>
      <c r="G1727">
        <v>9.1999999999999993</v>
      </c>
      <c r="H1727">
        <v>8</v>
      </c>
      <c r="I1727">
        <v>13</v>
      </c>
      <c r="J1727">
        <v>0</v>
      </c>
      <c r="K1727">
        <v>100</v>
      </c>
      <c r="L1727">
        <v>1</v>
      </c>
      <c r="M1727" s="17" t="s">
        <v>78</v>
      </c>
      <c r="N1727" t="s">
        <v>78</v>
      </c>
      <c r="O1727" s="17">
        <v>42464</v>
      </c>
      <c r="Q1727">
        <f t="shared" si="23"/>
        <v>462.44243860841749</v>
      </c>
    </row>
    <row r="1728" spans="1:22" ht="15" customHeight="1">
      <c r="A1728">
        <v>321</v>
      </c>
      <c r="B1728" t="s">
        <v>75</v>
      </c>
      <c r="C1728" t="s">
        <v>46</v>
      </c>
      <c r="D1728">
        <v>5</v>
      </c>
      <c r="E1728" s="19" t="s">
        <v>56</v>
      </c>
      <c r="F1728" s="19" t="s">
        <v>52</v>
      </c>
      <c r="G1728">
        <v>12.3</v>
      </c>
      <c r="H1728">
        <v>11.4</v>
      </c>
      <c r="I1728">
        <v>25</v>
      </c>
      <c r="J1728">
        <v>0</v>
      </c>
      <c r="K1728">
        <v>98</v>
      </c>
      <c r="L1728">
        <v>1</v>
      </c>
      <c r="M1728" s="17" t="s">
        <v>78</v>
      </c>
      <c r="N1728" t="s">
        <v>78</v>
      </c>
      <c r="O1728" s="17">
        <v>42480</v>
      </c>
      <c r="Q1728">
        <f t="shared" si="23"/>
        <v>1255.4652473761284</v>
      </c>
    </row>
    <row r="1729" spans="1:22" ht="15" customHeight="1">
      <c r="A1729">
        <v>321</v>
      </c>
      <c r="B1729" t="s">
        <v>75</v>
      </c>
      <c r="C1729" t="s">
        <v>46</v>
      </c>
      <c r="D1729">
        <v>5</v>
      </c>
      <c r="E1729" s="19" t="s">
        <v>56</v>
      </c>
      <c r="F1729" s="19" t="s">
        <v>52</v>
      </c>
      <c r="G1729" t="s">
        <v>56</v>
      </c>
      <c r="H1729" t="s">
        <v>56</v>
      </c>
      <c r="I1729" t="s">
        <v>56</v>
      </c>
      <c r="J1729" t="s">
        <v>56</v>
      </c>
      <c r="K1729">
        <v>95</v>
      </c>
      <c r="L1729">
        <v>1</v>
      </c>
      <c r="M1729" s="17" t="s">
        <v>78</v>
      </c>
      <c r="N1729" t="s">
        <v>82</v>
      </c>
      <c r="O1729" s="17">
        <v>42495</v>
      </c>
      <c r="P1729" t="s">
        <v>115</v>
      </c>
      <c r="Q1729" t="e">
        <f t="shared" si="23"/>
        <v>#VALUE!</v>
      </c>
    </row>
    <row r="1730" spans="1:22" ht="15" customHeight="1">
      <c r="A1730">
        <v>322</v>
      </c>
      <c r="B1730" t="s">
        <v>75</v>
      </c>
      <c r="C1730" t="s">
        <v>47</v>
      </c>
      <c r="D1730">
        <v>4</v>
      </c>
      <c r="E1730" s="19" t="s">
        <v>56</v>
      </c>
      <c r="F1730" s="19" t="s">
        <v>53</v>
      </c>
      <c r="G1730">
        <v>0.75</v>
      </c>
      <c r="H1730">
        <v>0.75</v>
      </c>
      <c r="I1730">
        <v>2</v>
      </c>
      <c r="J1730">
        <v>0</v>
      </c>
      <c r="K1730">
        <v>30</v>
      </c>
      <c r="L1730">
        <v>1</v>
      </c>
      <c r="M1730" s="17" t="s">
        <v>82</v>
      </c>
      <c r="N1730" t="s">
        <v>78</v>
      </c>
      <c r="O1730" s="17">
        <v>42408</v>
      </c>
      <c r="Q1730">
        <f t="shared" si="23"/>
        <v>0.33133985018329848</v>
      </c>
      <c r="R1730">
        <v>0</v>
      </c>
      <c r="S1730">
        <v>0</v>
      </c>
      <c r="T1730">
        <f>MAX(K1730:K1731)</f>
        <v>30</v>
      </c>
      <c r="U1730">
        <f>AVERAGE(K1730:K1731)</f>
        <v>25</v>
      </c>
      <c r="V1730">
        <f>MAX(I1730:I1731)</f>
        <v>2</v>
      </c>
    </row>
    <row r="1731" spans="1:22" ht="15" customHeight="1">
      <c r="A1731">
        <v>322</v>
      </c>
      <c r="B1731" t="s">
        <v>75</v>
      </c>
      <c r="C1731" t="s">
        <v>47</v>
      </c>
      <c r="D1731">
        <v>4</v>
      </c>
      <c r="E1731" s="19" t="s">
        <v>56</v>
      </c>
      <c r="F1731" s="19" t="s">
        <v>53</v>
      </c>
      <c r="G1731" t="s">
        <v>56</v>
      </c>
      <c r="H1731" t="s">
        <v>56</v>
      </c>
      <c r="I1731" t="s">
        <v>56</v>
      </c>
      <c r="J1731" t="s">
        <v>56</v>
      </c>
      <c r="K1731">
        <v>20</v>
      </c>
      <c r="L1731">
        <v>1</v>
      </c>
      <c r="M1731" s="17" t="s">
        <v>78</v>
      </c>
      <c r="N1731" t="s">
        <v>82</v>
      </c>
      <c r="O1731" s="17">
        <v>42422</v>
      </c>
      <c r="P1731" t="s">
        <v>115</v>
      </c>
      <c r="Q1731" t="e">
        <f t="shared" si="23"/>
        <v>#VALUE!</v>
      </c>
    </row>
    <row r="1732" spans="1:22" ht="15" hidden="1" customHeight="1">
      <c r="A1732">
        <v>323</v>
      </c>
      <c r="B1732" t="s">
        <v>75</v>
      </c>
      <c r="C1732" t="s">
        <v>47</v>
      </c>
      <c r="D1732">
        <v>1</v>
      </c>
      <c r="E1732" s="19" t="s">
        <v>56</v>
      </c>
      <c r="F1732" s="19" t="s">
        <v>53</v>
      </c>
      <c r="G1732">
        <v>2</v>
      </c>
      <c r="H1732">
        <v>1</v>
      </c>
      <c r="I1732">
        <v>2</v>
      </c>
      <c r="J1732">
        <v>1</v>
      </c>
      <c r="K1732">
        <v>4</v>
      </c>
      <c r="L1732">
        <v>2</v>
      </c>
      <c r="M1732" s="17" t="s">
        <v>82</v>
      </c>
      <c r="N1732" t="s">
        <v>78</v>
      </c>
      <c r="O1732" s="17">
        <v>42408</v>
      </c>
      <c r="Q1732">
        <f t="shared" si="23"/>
        <v>1.5707963267948966</v>
      </c>
      <c r="R1732">
        <f>(Q1733-Q1732)/(O1733-O1732)</f>
        <v>-4.4879895051282759E-2</v>
      </c>
      <c r="S1732">
        <f>(I1733-I1732)/(O1733-O1732)</f>
        <v>7.1428571428571425E-2</v>
      </c>
      <c r="T1732">
        <f>MAX(K1732:K1734)</f>
        <v>17</v>
      </c>
      <c r="U1732">
        <f>AVERAGE(K1732:K1734)</f>
        <v>9.6666666666666661</v>
      </c>
      <c r="V1732">
        <f>MAX(I1732:I1734)</f>
        <v>3</v>
      </c>
    </row>
    <row r="1733" spans="1:22" ht="15" hidden="1" customHeight="1">
      <c r="A1733">
        <v>323</v>
      </c>
      <c r="B1733" t="s">
        <v>75</v>
      </c>
      <c r="C1733" t="s">
        <v>47</v>
      </c>
      <c r="D1733">
        <v>1</v>
      </c>
      <c r="E1733" s="19" t="s">
        <v>56</v>
      </c>
      <c r="F1733" s="19" t="s">
        <v>53</v>
      </c>
      <c r="G1733">
        <v>1.2</v>
      </c>
      <c r="H1733">
        <v>1</v>
      </c>
      <c r="I1733">
        <v>3</v>
      </c>
      <c r="J1733">
        <v>1</v>
      </c>
      <c r="K1733">
        <v>8</v>
      </c>
      <c r="L1733">
        <v>2</v>
      </c>
      <c r="M1733" s="17" t="s">
        <v>78</v>
      </c>
      <c r="N1733" t="s">
        <v>78</v>
      </c>
      <c r="O1733" s="17">
        <v>42422</v>
      </c>
      <c r="Q1733">
        <f t="shared" si="23"/>
        <v>0.94247779607693793</v>
      </c>
    </row>
    <row r="1734" spans="1:22" ht="15" hidden="1" customHeight="1">
      <c r="A1734">
        <v>323</v>
      </c>
      <c r="B1734" t="s">
        <v>75</v>
      </c>
      <c r="C1734" t="s">
        <v>47</v>
      </c>
      <c r="D1734">
        <v>1</v>
      </c>
      <c r="E1734" s="19" t="s">
        <v>56</v>
      </c>
      <c r="F1734" s="19" t="s">
        <v>53</v>
      </c>
      <c r="G1734" t="s">
        <v>56</v>
      </c>
      <c r="H1734" t="s">
        <v>56</v>
      </c>
      <c r="I1734" t="s">
        <v>56</v>
      </c>
      <c r="J1734" t="s">
        <v>56</v>
      </c>
      <c r="K1734">
        <v>17</v>
      </c>
      <c r="L1734">
        <v>2</v>
      </c>
      <c r="M1734" s="17" t="s">
        <v>78</v>
      </c>
      <c r="N1734" t="s">
        <v>82</v>
      </c>
      <c r="O1734" s="17">
        <v>42436</v>
      </c>
      <c r="P1734" t="s">
        <v>115</v>
      </c>
      <c r="Q1734" t="e">
        <f t="shared" si="23"/>
        <v>#VALUE!</v>
      </c>
    </row>
    <row r="1735" spans="1:22" hidden="1">
      <c r="A1735">
        <v>324</v>
      </c>
      <c r="B1735" t="s">
        <v>75</v>
      </c>
      <c r="C1735" t="s">
        <v>34</v>
      </c>
      <c r="D1735">
        <v>2</v>
      </c>
      <c r="E1735" s="19" t="s">
        <v>56</v>
      </c>
      <c r="F1735" s="19" t="s">
        <v>56</v>
      </c>
      <c r="G1735">
        <v>4</v>
      </c>
      <c r="H1735">
        <v>6.5</v>
      </c>
      <c r="I1735">
        <v>11</v>
      </c>
      <c r="J1735">
        <v>3</v>
      </c>
      <c r="K1735">
        <v>1</v>
      </c>
      <c r="L1735">
        <v>2</v>
      </c>
      <c r="M1735" s="17" t="s">
        <v>82</v>
      </c>
      <c r="N1735" t="s">
        <v>78</v>
      </c>
      <c r="O1735" s="17">
        <v>42408</v>
      </c>
      <c r="Q1735">
        <f t="shared" si="23"/>
        <v>132.73228961416876</v>
      </c>
      <c r="R1735">
        <f>(Q1736-Q1735)/(O1736-O1735)</f>
        <v>11.343393474211718</v>
      </c>
      <c r="S1735">
        <f>(I1736-I1735)/(O1736-O1735)</f>
        <v>0.35714285714285715</v>
      </c>
      <c r="T1735">
        <f>MAX(K1735:K1737)</f>
        <v>13</v>
      </c>
      <c r="U1735">
        <f>AVERAGE(K1735:K1737)</f>
        <v>5.333333333333333</v>
      </c>
      <c r="V1735">
        <f>MAX(I1735:I1737)</f>
        <v>16</v>
      </c>
    </row>
    <row r="1736" spans="1:22" hidden="1">
      <c r="A1736">
        <v>324</v>
      </c>
      <c r="B1736" t="s">
        <v>75</v>
      </c>
      <c r="C1736" t="s">
        <v>34</v>
      </c>
      <c r="D1736">
        <v>2</v>
      </c>
      <c r="E1736" s="19" t="s">
        <v>56</v>
      </c>
      <c r="F1736" s="19" t="s">
        <v>56</v>
      </c>
      <c r="G1736">
        <v>5.8</v>
      </c>
      <c r="H1736">
        <v>8</v>
      </c>
      <c r="I1736">
        <v>16</v>
      </c>
      <c r="J1736">
        <v>3</v>
      </c>
      <c r="K1736">
        <v>2</v>
      </c>
      <c r="L1736">
        <v>2</v>
      </c>
      <c r="M1736" s="17" t="s">
        <v>78</v>
      </c>
      <c r="N1736" t="s">
        <v>78</v>
      </c>
      <c r="O1736" s="17">
        <v>42422</v>
      </c>
      <c r="Q1736">
        <f t="shared" si="23"/>
        <v>291.5397982531328</v>
      </c>
    </row>
    <row r="1737" spans="1:22" hidden="1">
      <c r="A1737">
        <v>324</v>
      </c>
      <c r="B1737" t="s">
        <v>75</v>
      </c>
      <c r="C1737" t="s">
        <v>34</v>
      </c>
      <c r="D1737">
        <v>2</v>
      </c>
      <c r="E1737" s="19" t="s">
        <v>56</v>
      </c>
      <c r="F1737" s="19" t="s">
        <v>56</v>
      </c>
      <c r="G1737" t="s">
        <v>56</v>
      </c>
      <c r="H1737" t="s">
        <v>56</v>
      </c>
      <c r="I1737" t="s">
        <v>56</v>
      </c>
      <c r="J1737" t="s">
        <v>56</v>
      </c>
      <c r="K1737">
        <v>13</v>
      </c>
      <c r="L1737">
        <v>2</v>
      </c>
      <c r="M1737" s="17" t="s">
        <v>78</v>
      </c>
      <c r="N1737" t="s">
        <v>82</v>
      </c>
      <c r="O1737" s="17">
        <v>42436</v>
      </c>
      <c r="P1737" t="s">
        <v>33</v>
      </c>
      <c r="Q1737" t="e">
        <f t="shared" si="23"/>
        <v>#VALUE!</v>
      </c>
    </row>
    <row r="1738" spans="1:22" ht="15" customHeight="1">
      <c r="A1738">
        <v>325</v>
      </c>
      <c r="B1738" t="s">
        <v>76</v>
      </c>
      <c r="C1738" t="s">
        <v>34</v>
      </c>
      <c r="D1738">
        <v>1</v>
      </c>
      <c r="E1738" s="19" t="s">
        <v>78</v>
      </c>
      <c r="F1738" s="19" t="s">
        <v>52</v>
      </c>
      <c r="G1738">
        <v>1</v>
      </c>
      <c r="H1738">
        <v>1.5</v>
      </c>
      <c r="I1738">
        <v>2</v>
      </c>
      <c r="J1738">
        <v>0</v>
      </c>
      <c r="K1738">
        <v>80</v>
      </c>
      <c r="L1738">
        <v>1</v>
      </c>
      <c r="M1738" s="17" t="s">
        <v>82</v>
      </c>
      <c r="N1738" t="s">
        <v>78</v>
      </c>
      <c r="O1738" s="17">
        <v>42422</v>
      </c>
      <c r="Q1738">
        <f t="shared" si="23"/>
        <v>1.7671458676442586</v>
      </c>
      <c r="R1738">
        <v>0</v>
      </c>
      <c r="S1738">
        <v>0</v>
      </c>
      <c r="T1738">
        <f>MAX(K1738:K1739)</f>
        <v>90</v>
      </c>
      <c r="U1738">
        <f>AVERAGE(K1738:K1739)</f>
        <v>85</v>
      </c>
      <c r="V1738">
        <f>MAX(I1738:I1739)</f>
        <v>2</v>
      </c>
    </row>
    <row r="1739" spans="1:22" ht="15" customHeight="1">
      <c r="A1739">
        <v>325</v>
      </c>
      <c r="B1739" t="s">
        <v>76</v>
      </c>
      <c r="C1739" t="s">
        <v>34</v>
      </c>
      <c r="D1739">
        <v>1</v>
      </c>
      <c r="E1739" s="19" t="s">
        <v>78</v>
      </c>
      <c r="F1739" s="19" t="s">
        <v>52</v>
      </c>
      <c r="G1739" t="s">
        <v>56</v>
      </c>
      <c r="H1739" t="s">
        <v>56</v>
      </c>
      <c r="I1739" t="s">
        <v>56</v>
      </c>
      <c r="J1739" t="s">
        <v>56</v>
      </c>
      <c r="K1739">
        <v>90</v>
      </c>
      <c r="L1739">
        <v>1</v>
      </c>
      <c r="M1739" s="17" t="s">
        <v>78</v>
      </c>
      <c r="N1739" t="s">
        <v>82</v>
      </c>
      <c r="O1739" s="17">
        <v>42436</v>
      </c>
      <c r="P1739" t="s">
        <v>116</v>
      </c>
      <c r="Q1739" t="e">
        <f t="shared" si="23"/>
        <v>#VALUE!</v>
      </c>
    </row>
    <row r="1740" spans="1:22" ht="15" customHeight="1">
      <c r="A1740">
        <v>326</v>
      </c>
      <c r="B1740" t="s">
        <v>76</v>
      </c>
      <c r="C1740" t="s">
        <v>46</v>
      </c>
      <c r="D1740">
        <v>2</v>
      </c>
      <c r="E1740" s="19" t="s">
        <v>78</v>
      </c>
      <c r="F1740" s="19" t="s">
        <v>52</v>
      </c>
      <c r="G1740">
        <v>2.2000000000000002</v>
      </c>
      <c r="H1740">
        <v>3.2</v>
      </c>
      <c r="I1740">
        <v>2</v>
      </c>
      <c r="J1740">
        <v>0</v>
      </c>
      <c r="K1740">
        <v>50</v>
      </c>
      <c r="L1740">
        <v>1</v>
      </c>
      <c r="M1740" s="17" t="s">
        <v>82</v>
      </c>
      <c r="N1740" t="s">
        <v>78</v>
      </c>
      <c r="O1740" s="17">
        <v>42422</v>
      </c>
      <c r="Q1740">
        <f t="shared" si="23"/>
        <v>17.693449825017719</v>
      </c>
      <c r="R1740">
        <f>(Q1746-Q1740)/(O1746-O1740)</f>
        <v>7.4849553769183945</v>
      </c>
      <c r="S1740">
        <f>(I1746-I1740)/(O1746-O1740)</f>
        <v>0.22352941176470589</v>
      </c>
      <c r="T1740">
        <f>MAX(K1740:K1747)</f>
        <v>83</v>
      </c>
      <c r="U1740">
        <f>AVERAGE(K1740:K1747)</f>
        <v>59.875</v>
      </c>
      <c r="V1740">
        <f>MAX(I1740:I1747)</f>
        <v>22</v>
      </c>
    </row>
    <row r="1741" spans="1:22" ht="15" customHeight="1">
      <c r="A1741">
        <v>326</v>
      </c>
      <c r="B1741" t="s">
        <v>76</v>
      </c>
      <c r="C1741" t="s">
        <v>46</v>
      </c>
      <c r="D1741">
        <v>2</v>
      </c>
      <c r="E1741" s="19" t="s">
        <v>78</v>
      </c>
      <c r="F1741" s="19" t="s">
        <v>52</v>
      </c>
      <c r="G1741">
        <v>2</v>
      </c>
      <c r="H1741">
        <v>3.5</v>
      </c>
      <c r="I1741">
        <v>4</v>
      </c>
      <c r="J1741">
        <v>0</v>
      </c>
      <c r="K1741">
        <v>76</v>
      </c>
      <c r="L1741">
        <v>1</v>
      </c>
      <c r="M1741" s="17" t="s">
        <v>78</v>
      </c>
      <c r="N1741" t="s">
        <v>78</v>
      </c>
      <c r="O1741" s="17">
        <v>42436</v>
      </c>
      <c r="Q1741">
        <f t="shared" si="23"/>
        <v>19.242255003237482</v>
      </c>
    </row>
    <row r="1742" spans="1:22" ht="15" customHeight="1">
      <c r="A1742">
        <v>326</v>
      </c>
      <c r="B1742" t="s">
        <v>76</v>
      </c>
      <c r="C1742" t="s">
        <v>46</v>
      </c>
      <c r="D1742">
        <v>2</v>
      </c>
      <c r="E1742" s="19" t="s">
        <v>78</v>
      </c>
      <c r="F1742" s="19" t="s">
        <v>52</v>
      </c>
      <c r="G1742">
        <v>3.8</v>
      </c>
      <c r="H1742">
        <v>4.8</v>
      </c>
      <c r="I1742">
        <v>5</v>
      </c>
      <c r="J1742">
        <v>0</v>
      </c>
      <c r="K1742">
        <v>30</v>
      </c>
      <c r="L1742">
        <v>1</v>
      </c>
      <c r="M1742" s="17" t="s">
        <v>78</v>
      </c>
      <c r="N1742" t="s">
        <v>78</v>
      </c>
      <c r="O1742" s="17">
        <v>42450</v>
      </c>
      <c r="Q1742">
        <f t="shared" si="23"/>
        <v>68.763180001773392</v>
      </c>
    </row>
    <row r="1743" spans="1:22" ht="15" customHeight="1">
      <c r="A1743">
        <v>326</v>
      </c>
      <c r="B1743" t="s">
        <v>76</v>
      </c>
      <c r="C1743" t="s">
        <v>46</v>
      </c>
      <c r="D1743">
        <v>2</v>
      </c>
      <c r="E1743" s="19" t="s">
        <v>78</v>
      </c>
      <c r="F1743" s="19" t="s">
        <v>52</v>
      </c>
      <c r="G1743">
        <v>4.9000000000000004</v>
      </c>
      <c r="H1743">
        <v>4.5999999999999996</v>
      </c>
      <c r="I1743">
        <v>10</v>
      </c>
      <c r="J1743">
        <v>0</v>
      </c>
      <c r="K1743">
        <v>75</v>
      </c>
      <c r="L1743">
        <v>1</v>
      </c>
      <c r="M1743" s="17" t="s">
        <v>78</v>
      </c>
      <c r="N1743" t="s">
        <v>78</v>
      </c>
      <c r="O1743" s="17">
        <v>42464</v>
      </c>
      <c r="Q1743">
        <f t="shared" si="23"/>
        <v>81.433223173701023</v>
      </c>
    </row>
    <row r="1744" spans="1:22" ht="15" customHeight="1">
      <c r="A1744">
        <v>326</v>
      </c>
      <c r="B1744" t="s">
        <v>76</v>
      </c>
      <c r="C1744" t="s">
        <v>46</v>
      </c>
      <c r="D1744">
        <v>2</v>
      </c>
      <c r="E1744" s="19" t="s">
        <v>78</v>
      </c>
      <c r="F1744" s="19" t="s">
        <v>52</v>
      </c>
      <c r="G1744">
        <v>8</v>
      </c>
      <c r="H1744">
        <v>5.4</v>
      </c>
      <c r="I1744">
        <v>16</v>
      </c>
      <c r="J1744">
        <v>0</v>
      </c>
      <c r="K1744">
        <v>75</v>
      </c>
      <c r="L1744">
        <v>1</v>
      </c>
      <c r="M1744" s="17" t="s">
        <v>78</v>
      </c>
      <c r="N1744" t="s">
        <v>78</v>
      </c>
      <c r="O1744" s="17">
        <v>42480</v>
      </c>
      <c r="Q1744">
        <f t="shared" si="23"/>
        <v>183.21768355735676</v>
      </c>
    </row>
    <row r="1745" spans="1:22" ht="15" customHeight="1">
      <c r="A1745">
        <v>326</v>
      </c>
      <c r="B1745" t="s">
        <v>76</v>
      </c>
      <c r="C1745" t="s">
        <v>46</v>
      </c>
      <c r="D1745">
        <v>2</v>
      </c>
      <c r="E1745" s="19" t="s">
        <v>78</v>
      </c>
      <c r="F1745" s="19" t="s">
        <v>52</v>
      </c>
      <c r="G1745">
        <v>8.9</v>
      </c>
      <c r="H1745">
        <v>8.5</v>
      </c>
      <c r="I1745">
        <v>22</v>
      </c>
      <c r="J1745">
        <v>0</v>
      </c>
      <c r="K1745">
        <v>30</v>
      </c>
      <c r="L1745">
        <v>1</v>
      </c>
      <c r="M1745" s="17" t="s">
        <v>78</v>
      </c>
      <c r="N1745" t="s">
        <v>78</v>
      </c>
      <c r="O1745" s="17">
        <v>42495</v>
      </c>
      <c r="Q1745">
        <f t="shared" si="23"/>
        <v>505.03065401864416</v>
      </c>
    </row>
    <row r="1746" spans="1:22" ht="15" customHeight="1">
      <c r="A1746">
        <v>326</v>
      </c>
      <c r="B1746" t="s">
        <v>76</v>
      </c>
      <c r="C1746" t="s">
        <v>46</v>
      </c>
      <c r="D1746">
        <v>2</v>
      </c>
      <c r="E1746" s="19" t="s">
        <v>78</v>
      </c>
      <c r="F1746" s="19" t="s">
        <v>52</v>
      </c>
      <c r="G1746">
        <v>11</v>
      </c>
      <c r="H1746">
        <v>8.6999999999999993</v>
      </c>
      <c r="I1746">
        <v>21</v>
      </c>
      <c r="J1746">
        <v>0</v>
      </c>
      <c r="K1746">
        <v>60</v>
      </c>
      <c r="L1746">
        <v>1</v>
      </c>
      <c r="M1746" s="17" t="s">
        <v>78</v>
      </c>
      <c r="N1746" t="s">
        <v>78</v>
      </c>
      <c r="O1746" s="17">
        <v>42507</v>
      </c>
      <c r="Q1746">
        <f t="shared" si="23"/>
        <v>653.91465686308129</v>
      </c>
    </row>
    <row r="1747" spans="1:22" ht="15" customHeight="1">
      <c r="A1747">
        <v>326</v>
      </c>
      <c r="B1747" t="s">
        <v>76</v>
      </c>
      <c r="C1747" t="s">
        <v>46</v>
      </c>
      <c r="D1747">
        <v>2</v>
      </c>
      <c r="E1747" s="19" t="s">
        <v>78</v>
      </c>
      <c r="F1747" s="19" t="s">
        <v>52</v>
      </c>
      <c r="G1747" t="s">
        <v>56</v>
      </c>
      <c r="H1747" t="s">
        <v>56</v>
      </c>
      <c r="I1747" t="s">
        <v>56</v>
      </c>
      <c r="J1747" t="s">
        <v>56</v>
      </c>
      <c r="K1747">
        <v>83</v>
      </c>
      <c r="L1747">
        <v>1</v>
      </c>
      <c r="M1747" s="17" t="s">
        <v>78</v>
      </c>
      <c r="N1747" t="s">
        <v>82</v>
      </c>
      <c r="O1747" s="17">
        <v>42521</v>
      </c>
      <c r="P1747" t="s">
        <v>139</v>
      </c>
      <c r="Q1747" t="e">
        <f t="shared" si="23"/>
        <v>#VALUE!</v>
      </c>
    </row>
    <row r="1748" spans="1:22" ht="15" customHeight="1">
      <c r="A1748">
        <v>327</v>
      </c>
      <c r="B1748" t="s">
        <v>76</v>
      </c>
      <c r="C1748" t="s">
        <v>46</v>
      </c>
      <c r="D1748">
        <v>2</v>
      </c>
      <c r="E1748" s="19" t="s">
        <v>78</v>
      </c>
      <c r="F1748" s="19" t="s">
        <v>52</v>
      </c>
      <c r="G1748">
        <v>1.9</v>
      </c>
      <c r="H1748">
        <v>1</v>
      </c>
      <c r="I1748">
        <v>3</v>
      </c>
      <c r="J1748">
        <v>0</v>
      </c>
      <c r="K1748">
        <v>50</v>
      </c>
      <c r="L1748">
        <v>1</v>
      </c>
      <c r="M1748" s="17" t="s">
        <v>82</v>
      </c>
      <c r="N1748" t="s">
        <v>78</v>
      </c>
      <c r="O1748" s="17">
        <v>42422</v>
      </c>
      <c r="Q1748">
        <f t="shared" si="23"/>
        <v>1.4922565104551517</v>
      </c>
      <c r="R1748">
        <f>(Q1753-Q1748)/(O1753-O1748)</f>
        <v>4.8275520206724476</v>
      </c>
      <c r="S1748">
        <f>(I1753-I1748)/(O1753-O1748)</f>
        <v>0.17808219178082191</v>
      </c>
      <c r="T1748">
        <f>MAX(K1748:K1754)</f>
        <v>76</v>
      </c>
      <c r="U1748">
        <f>AVERAGE(K1748:K1754)</f>
        <v>56.571428571428569</v>
      </c>
      <c r="V1748">
        <f>MAX(I1748:I1754)</f>
        <v>17</v>
      </c>
    </row>
    <row r="1749" spans="1:22" ht="15" customHeight="1">
      <c r="A1749">
        <v>327</v>
      </c>
      <c r="B1749" t="s">
        <v>76</v>
      </c>
      <c r="C1749" t="s">
        <v>46</v>
      </c>
      <c r="D1749">
        <v>2</v>
      </c>
      <c r="E1749" s="19" t="s">
        <v>78</v>
      </c>
      <c r="F1749" s="19" t="s">
        <v>52</v>
      </c>
      <c r="G1749">
        <v>2</v>
      </c>
      <c r="H1749">
        <v>3</v>
      </c>
      <c r="I1749">
        <v>4</v>
      </c>
      <c r="J1749">
        <v>0</v>
      </c>
      <c r="K1749">
        <v>76</v>
      </c>
      <c r="L1749">
        <v>1</v>
      </c>
      <c r="M1749" s="17" t="s">
        <v>78</v>
      </c>
      <c r="N1749" t="s">
        <v>78</v>
      </c>
      <c r="O1749" s="17">
        <v>42436</v>
      </c>
      <c r="Q1749">
        <f t="shared" si="23"/>
        <v>14.137166941154069</v>
      </c>
    </row>
    <row r="1750" spans="1:22" ht="15" customHeight="1">
      <c r="A1750">
        <v>327</v>
      </c>
      <c r="B1750" t="s">
        <v>76</v>
      </c>
      <c r="C1750" t="s">
        <v>46</v>
      </c>
      <c r="D1750">
        <v>2</v>
      </c>
      <c r="E1750" s="19" t="s">
        <v>78</v>
      </c>
      <c r="F1750" s="19" t="s">
        <v>52</v>
      </c>
      <c r="G1750">
        <v>4.5</v>
      </c>
      <c r="H1750">
        <v>4.5</v>
      </c>
      <c r="I1750">
        <v>7</v>
      </c>
      <c r="J1750">
        <v>0</v>
      </c>
      <c r="K1750">
        <v>30</v>
      </c>
      <c r="L1750">
        <v>1</v>
      </c>
      <c r="M1750" s="17" t="s">
        <v>78</v>
      </c>
      <c r="N1750" t="s">
        <v>78</v>
      </c>
      <c r="O1750" s="17">
        <v>42450</v>
      </c>
      <c r="Q1750">
        <f t="shared" si="23"/>
        <v>71.56940763959247</v>
      </c>
    </row>
    <row r="1751" spans="1:22" ht="15" customHeight="1">
      <c r="A1751">
        <v>327</v>
      </c>
      <c r="B1751" t="s">
        <v>76</v>
      </c>
      <c r="C1751" t="s">
        <v>46</v>
      </c>
      <c r="D1751">
        <v>2</v>
      </c>
      <c r="E1751" s="19" t="s">
        <v>78</v>
      </c>
      <c r="F1751" s="19" t="s">
        <v>52</v>
      </c>
      <c r="G1751">
        <v>3.6</v>
      </c>
      <c r="H1751">
        <v>3.6</v>
      </c>
      <c r="I1751">
        <v>14</v>
      </c>
      <c r="J1751">
        <v>1</v>
      </c>
      <c r="K1751">
        <v>75</v>
      </c>
      <c r="L1751">
        <v>1</v>
      </c>
      <c r="M1751" s="17" t="s">
        <v>78</v>
      </c>
      <c r="N1751" t="s">
        <v>78</v>
      </c>
      <c r="O1751" s="17">
        <v>42464</v>
      </c>
      <c r="Q1751">
        <f t="shared" si="23"/>
        <v>36.643536711471349</v>
      </c>
    </row>
    <row r="1752" spans="1:22" ht="15" customHeight="1">
      <c r="A1752">
        <v>327</v>
      </c>
      <c r="B1752" t="s">
        <v>76</v>
      </c>
      <c r="C1752" t="s">
        <v>46</v>
      </c>
      <c r="D1752">
        <v>2</v>
      </c>
      <c r="E1752" s="19" t="s">
        <v>78</v>
      </c>
      <c r="F1752" s="19" t="s">
        <v>52</v>
      </c>
      <c r="G1752">
        <v>7.6</v>
      </c>
      <c r="H1752">
        <v>5.6</v>
      </c>
      <c r="I1752">
        <v>17</v>
      </c>
      <c r="J1752">
        <v>0</v>
      </c>
      <c r="K1752">
        <v>75</v>
      </c>
      <c r="L1752">
        <v>1</v>
      </c>
      <c r="M1752" s="17" t="s">
        <v>78</v>
      </c>
      <c r="N1752" t="s">
        <v>78</v>
      </c>
      <c r="O1752" s="17">
        <v>42480</v>
      </c>
      <c r="Q1752">
        <f t="shared" si="23"/>
        <v>187.18865667149419</v>
      </c>
    </row>
    <row r="1753" spans="1:22" ht="15" customHeight="1">
      <c r="A1753">
        <v>327</v>
      </c>
      <c r="B1753" t="s">
        <v>76</v>
      </c>
      <c r="C1753" t="s">
        <v>46</v>
      </c>
      <c r="D1753">
        <v>2</v>
      </c>
      <c r="E1753" s="19" t="s">
        <v>78</v>
      </c>
      <c r="F1753" s="19" t="s">
        <v>52</v>
      </c>
      <c r="G1753">
        <v>7.6</v>
      </c>
      <c r="H1753">
        <v>7.7</v>
      </c>
      <c r="I1753">
        <v>16</v>
      </c>
      <c r="J1753">
        <v>0</v>
      </c>
      <c r="K1753">
        <v>30</v>
      </c>
      <c r="L1753">
        <v>1</v>
      </c>
      <c r="M1753" s="17" t="s">
        <v>78</v>
      </c>
      <c r="N1753" t="s">
        <v>78</v>
      </c>
      <c r="O1753" s="17">
        <v>42495</v>
      </c>
      <c r="Q1753">
        <f t="shared" si="23"/>
        <v>353.90355401954383</v>
      </c>
    </row>
    <row r="1754" spans="1:22" ht="15" customHeight="1">
      <c r="A1754">
        <v>327</v>
      </c>
      <c r="B1754" t="s">
        <v>76</v>
      </c>
      <c r="C1754" t="s">
        <v>46</v>
      </c>
      <c r="D1754">
        <v>2</v>
      </c>
      <c r="E1754" s="19" t="s">
        <v>78</v>
      </c>
      <c r="F1754" s="19" t="s">
        <v>52</v>
      </c>
      <c r="G1754" t="s">
        <v>56</v>
      </c>
      <c r="H1754" t="s">
        <v>56</v>
      </c>
      <c r="I1754" t="s">
        <v>56</v>
      </c>
      <c r="J1754" t="s">
        <v>56</v>
      </c>
      <c r="K1754">
        <v>60</v>
      </c>
      <c r="L1754">
        <v>1</v>
      </c>
      <c r="M1754" s="17" t="s">
        <v>78</v>
      </c>
      <c r="N1754" t="s">
        <v>82</v>
      </c>
      <c r="O1754" s="17">
        <v>42507</v>
      </c>
      <c r="P1754" t="s">
        <v>139</v>
      </c>
      <c r="Q1754" t="e">
        <f t="shared" ref="Q1754:Q1817" si="24">G1754*((H1754/2)^2)*PI()</f>
        <v>#VALUE!</v>
      </c>
    </row>
    <row r="1755" spans="1:22" ht="15" customHeight="1">
      <c r="A1755">
        <v>328</v>
      </c>
      <c r="B1755" t="s">
        <v>76</v>
      </c>
      <c r="C1755" t="s">
        <v>47</v>
      </c>
      <c r="D1755">
        <v>6</v>
      </c>
      <c r="E1755" s="19" t="s">
        <v>52</v>
      </c>
      <c r="F1755" s="19" t="s">
        <v>52</v>
      </c>
      <c r="G1755">
        <v>4</v>
      </c>
      <c r="H1755">
        <v>3.5</v>
      </c>
      <c r="I1755">
        <v>5</v>
      </c>
      <c r="J1755">
        <v>0</v>
      </c>
      <c r="K1755">
        <v>78</v>
      </c>
      <c r="L1755">
        <v>1</v>
      </c>
      <c r="M1755" s="17" t="s">
        <v>82</v>
      </c>
      <c r="N1755" t="s">
        <v>78</v>
      </c>
      <c r="O1755" s="17">
        <v>42422</v>
      </c>
      <c r="Q1755">
        <f t="shared" si="24"/>
        <v>38.484510006474963</v>
      </c>
      <c r="R1755">
        <f>(Q1758-Q1755)/(O1758-O1755)</f>
        <v>-0.18722396218893456</v>
      </c>
      <c r="S1755">
        <f>(I1758-I1755)/(O1758-O1755)</f>
        <v>4.7619047619047616E-2</v>
      </c>
      <c r="T1755">
        <f>MAX(K1755:K1758)</f>
        <v>97</v>
      </c>
      <c r="U1755">
        <f>AVERAGE(K1755:K1758)</f>
        <v>82.5</v>
      </c>
      <c r="V1755">
        <f>MAX(I1755:I1758)</f>
        <v>7</v>
      </c>
    </row>
    <row r="1756" spans="1:22" ht="15" customHeight="1">
      <c r="A1756">
        <v>328</v>
      </c>
      <c r="B1756" t="s">
        <v>76</v>
      </c>
      <c r="C1756" t="s">
        <v>47</v>
      </c>
      <c r="D1756">
        <v>6</v>
      </c>
      <c r="E1756" s="19" t="s">
        <v>52</v>
      </c>
      <c r="F1756" s="19" t="s">
        <v>52</v>
      </c>
      <c r="G1756">
        <v>3.9</v>
      </c>
      <c r="H1756">
        <v>3.2</v>
      </c>
      <c r="I1756">
        <v>5</v>
      </c>
      <c r="J1756">
        <v>0</v>
      </c>
      <c r="K1756">
        <v>75</v>
      </c>
      <c r="L1756">
        <v>1</v>
      </c>
      <c r="M1756" s="17" t="s">
        <v>78</v>
      </c>
      <c r="N1756" t="s">
        <v>78</v>
      </c>
      <c r="O1756" s="17">
        <v>42436</v>
      </c>
      <c r="Q1756">
        <f t="shared" si="24"/>
        <v>31.365661053440501</v>
      </c>
    </row>
    <row r="1757" spans="1:22" ht="15" customHeight="1">
      <c r="A1757">
        <v>328</v>
      </c>
      <c r="B1757" t="s">
        <v>76</v>
      </c>
      <c r="C1757" t="s">
        <v>47</v>
      </c>
      <c r="D1757">
        <v>6</v>
      </c>
      <c r="E1757" s="19" t="s">
        <v>52</v>
      </c>
      <c r="F1757" s="19" t="s">
        <v>52</v>
      </c>
      <c r="G1757">
        <v>4.5999999999999996</v>
      </c>
      <c r="H1757">
        <v>4</v>
      </c>
      <c r="I1757">
        <v>7</v>
      </c>
      <c r="J1757">
        <v>0</v>
      </c>
      <c r="K1757">
        <v>80</v>
      </c>
      <c r="L1757">
        <v>1</v>
      </c>
      <c r="M1757" s="17" t="s">
        <v>78</v>
      </c>
      <c r="N1757" t="s">
        <v>78</v>
      </c>
      <c r="O1757" s="17">
        <v>42450</v>
      </c>
      <c r="Q1757">
        <f t="shared" si="24"/>
        <v>57.805304826052186</v>
      </c>
    </row>
    <row r="1758" spans="1:22" ht="15" customHeight="1">
      <c r="A1758">
        <v>328</v>
      </c>
      <c r="B1758" t="s">
        <v>76</v>
      </c>
      <c r="C1758" t="s">
        <v>47</v>
      </c>
      <c r="D1758">
        <v>6</v>
      </c>
      <c r="E1758" s="19" t="s">
        <v>52</v>
      </c>
      <c r="F1758" s="19" t="s">
        <v>52</v>
      </c>
      <c r="G1758">
        <v>2.7</v>
      </c>
      <c r="H1758">
        <v>3.8</v>
      </c>
      <c r="I1758">
        <v>7</v>
      </c>
      <c r="J1758">
        <v>0</v>
      </c>
      <c r="K1758">
        <v>97</v>
      </c>
      <c r="L1758">
        <v>1</v>
      </c>
      <c r="M1758" s="17" t="s">
        <v>78</v>
      </c>
      <c r="N1758" t="s">
        <v>78</v>
      </c>
      <c r="O1758" s="17">
        <v>42464</v>
      </c>
      <c r="Q1758">
        <f t="shared" si="24"/>
        <v>30.621103594539711</v>
      </c>
    </row>
    <row r="1759" spans="1:22" ht="15" customHeight="1">
      <c r="A1759">
        <v>328</v>
      </c>
      <c r="B1759" t="s">
        <v>76</v>
      </c>
      <c r="C1759" t="s">
        <v>47</v>
      </c>
      <c r="D1759">
        <v>6</v>
      </c>
      <c r="E1759" s="19" t="s">
        <v>52</v>
      </c>
      <c r="F1759" s="19" t="s">
        <v>52</v>
      </c>
      <c r="G1759" t="s">
        <v>56</v>
      </c>
      <c r="H1759" t="s">
        <v>56</v>
      </c>
      <c r="I1759" t="s">
        <v>56</v>
      </c>
      <c r="J1759" t="s">
        <v>56</v>
      </c>
      <c r="K1759">
        <v>30</v>
      </c>
      <c r="L1759">
        <v>1</v>
      </c>
      <c r="M1759" s="17" t="s">
        <v>78</v>
      </c>
      <c r="N1759" t="s">
        <v>82</v>
      </c>
      <c r="O1759" s="17">
        <v>42480</v>
      </c>
      <c r="P1759" t="s">
        <v>121</v>
      </c>
      <c r="Q1759" t="e">
        <f t="shared" si="24"/>
        <v>#VALUE!</v>
      </c>
    </row>
    <row r="1760" spans="1:22" ht="15" customHeight="1">
      <c r="A1760">
        <v>329</v>
      </c>
      <c r="B1760" t="s">
        <v>76</v>
      </c>
      <c r="C1760" t="s">
        <v>46</v>
      </c>
      <c r="D1760">
        <v>5</v>
      </c>
      <c r="E1760" s="19" t="s">
        <v>52</v>
      </c>
      <c r="F1760" s="19" t="s">
        <v>52</v>
      </c>
      <c r="G1760">
        <v>2.5</v>
      </c>
      <c r="H1760">
        <v>1.5</v>
      </c>
      <c r="I1760">
        <v>3</v>
      </c>
      <c r="J1760">
        <v>0</v>
      </c>
      <c r="K1760">
        <v>14</v>
      </c>
      <c r="L1760">
        <v>1</v>
      </c>
      <c r="M1760" s="17" t="s">
        <v>82</v>
      </c>
      <c r="N1760" t="s">
        <v>78</v>
      </c>
      <c r="O1760" s="17">
        <v>42422</v>
      </c>
      <c r="Q1760">
        <f t="shared" si="24"/>
        <v>4.4178646691106467</v>
      </c>
      <c r="R1760">
        <f>(Q1763-Q1760)/(O1763-O1760)</f>
        <v>9.6772273704328449E-2</v>
      </c>
      <c r="S1760">
        <f>(I1763-I1760)/(O1763-O1760)</f>
        <v>2.3809523809523808E-2</v>
      </c>
      <c r="T1760">
        <f>MAX(K1760:K1763)</f>
        <v>42</v>
      </c>
      <c r="U1760">
        <f>AVERAGE(K1760:K1763)</f>
        <v>34</v>
      </c>
      <c r="V1760">
        <f>MAX(I1760:I1763)</f>
        <v>5</v>
      </c>
    </row>
    <row r="1761" spans="1:22" ht="15" customHeight="1">
      <c r="A1761">
        <v>329</v>
      </c>
      <c r="B1761" t="s">
        <v>76</v>
      </c>
      <c r="C1761" t="s">
        <v>46</v>
      </c>
      <c r="D1761">
        <v>5</v>
      </c>
      <c r="E1761" s="19" t="s">
        <v>52</v>
      </c>
      <c r="F1761" s="19" t="s">
        <v>52</v>
      </c>
      <c r="G1761">
        <v>1.7</v>
      </c>
      <c r="H1761">
        <v>3.9</v>
      </c>
      <c r="I1761">
        <v>4</v>
      </c>
      <c r="J1761">
        <v>0</v>
      </c>
      <c r="K1761">
        <v>40</v>
      </c>
      <c r="L1761">
        <v>1</v>
      </c>
      <c r="M1761" s="17" t="s">
        <v>78</v>
      </c>
      <c r="N1761" t="s">
        <v>78</v>
      </c>
      <c r="O1761" s="17">
        <v>42436</v>
      </c>
      <c r="Q1761">
        <f t="shared" si="24"/>
        <v>20.308040310967819</v>
      </c>
    </row>
    <row r="1762" spans="1:22" ht="15" customHeight="1">
      <c r="A1762">
        <v>329</v>
      </c>
      <c r="B1762" t="s">
        <v>76</v>
      </c>
      <c r="C1762" t="s">
        <v>46</v>
      </c>
      <c r="D1762">
        <v>5</v>
      </c>
      <c r="E1762" s="19" t="s">
        <v>52</v>
      </c>
      <c r="F1762" s="19" t="s">
        <v>52</v>
      </c>
      <c r="G1762">
        <v>3.6</v>
      </c>
      <c r="H1762">
        <v>2.8</v>
      </c>
      <c r="I1762">
        <v>5</v>
      </c>
      <c r="J1762">
        <v>0</v>
      </c>
      <c r="K1762">
        <v>40</v>
      </c>
      <c r="L1762">
        <v>1</v>
      </c>
      <c r="M1762" s="17" t="s">
        <v>78</v>
      </c>
      <c r="N1762" t="s">
        <v>78</v>
      </c>
      <c r="O1762" s="17">
        <v>42450</v>
      </c>
      <c r="Q1762">
        <f t="shared" si="24"/>
        <v>22.167077763729576</v>
      </c>
    </row>
    <row r="1763" spans="1:22" ht="15" customHeight="1">
      <c r="A1763">
        <v>329</v>
      </c>
      <c r="B1763" t="s">
        <v>76</v>
      </c>
      <c r="C1763" t="s">
        <v>46</v>
      </c>
      <c r="D1763">
        <v>5</v>
      </c>
      <c r="E1763" s="19" t="s">
        <v>52</v>
      </c>
      <c r="F1763" s="19" t="s">
        <v>52</v>
      </c>
      <c r="G1763">
        <v>1.2</v>
      </c>
      <c r="H1763">
        <v>3</v>
      </c>
      <c r="I1763">
        <v>4</v>
      </c>
      <c r="J1763">
        <v>0</v>
      </c>
      <c r="K1763">
        <v>42</v>
      </c>
      <c r="L1763">
        <v>1</v>
      </c>
      <c r="M1763" s="17" t="s">
        <v>78</v>
      </c>
      <c r="N1763" t="s">
        <v>78</v>
      </c>
      <c r="O1763" s="17">
        <v>42464</v>
      </c>
      <c r="Q1763">
        <f t="shared" si="24"/>
        <v>8.4823001646924414</v>
      </c>
    </row>
    <row r="1764" spans="1:22" ht="15" customHeight="1">
      <c r="A1764">
        <v>329</v>
      </c>
      <c r="B1764" t="s">
        <v>76</v>
      </c>
      <c r="C1764" t="s">
        <v>46</v>
      </c>
      <c r="D1764">
        <v>5</v>
      </c>
      <c r="E1764" s="19" t="s">
        <v>52</v>
      </c>
      <c r="F1764" s="19" t="s">
        <v>52</v>
      </c>
      <c r="G1764" t="s">
        <v>56</v>
      </c>
      <c r="H1764" t="s">
        <v>56</v>
      </c>
      <c r="I1764" t="s">
        <v>56</v>
      </c>
      <c r="J1764" t="s">
        <v>56</v>
      </c>
      <c r="K1764">
        <v>23</v>
      </c>
      <c r="L1764">
        <v>1</v>
      </c>
      <c r="M1764" s="17" t="s">
        <v>78</v>
      </c>
      <c r="N1764" t="s">
        <v>82</v>
      </c>
      <c r="O1764" s="17">
        <v>42480</v>
      </c>
      <c r="P1764" t="s">
        <v>115</v>
      </c>
      <c r="Q1764" t="e">
        <f t="shared" si="24"/>
        <v>#VALUE!</v>
      </c>
    </row>
    <row r="1765" spans="1:22" ht="15" customHeight="1">
      <c r="A1765">
        <v>330</v>
      </c>
      <c r="B1765" t="s">
        <v>75</v>
      </c>
      <c r="C1765" t="s">
        <v>46</v>
      </c>
      <c r="D1765">
        <v>6</v>
      </c>
      <c r="E1765" s="19" t="s">
        <v>56</v>
      </c>
      <c r="F1765" s="19" t="s">
        <v>52</v>
      </c>
      <c r="G1765">
        <v>2</v>
      </c>
      <c r="H1765">
        <v>1</v>
      </c>
      <c r="I1765">
        <v>2</v>
      </c>
      <c r="J1765">
        <v>0</v>
      </c>
      <c r="K1765">
        <v>11</v>
      </c>
      <c r="L1765">
        <v>1</v>
      </c>
      <c r="M1765" s="17" t="s">
        <v>82</v>
      </c>
      <c r="N1765" t="s">
        <v>78</v>
      </c>
      <c r="O1765" s="17">
        <v>42422</v>
      </c>
      <c r="Q1765">
        <f t="shared" si="24"/>
        <v>1.5707963267948966</v>
      </c>
      <c r="R1765">
        <f>(Q1767-Q1765)/(O1767-O1765)</f>
        <v>0.19836913612666976</v>
      </c>
      <c r="S1765">
        <f>(I1767-I1765)/(O1767-O1765)</f>
        <v>7.1428571428571425E-2</v>
      </c>
      <c r="T1765">
        <f>MAX(K1765:K1768)</f>
        <v>50</v>
      </c>
      <c r="U1765">
        <f>AVERAGE(K1765:K1768)</f>
        <v>34.75</v>
      </c>
      <c r="V1765">
        <f>MAX(I1765:I1768)</f>
        <v>4</v>
      </c>
    </row>
    <row r="1766" spans="1:22" ht="15" customHeight="1">
      <c r="A1766">
        <v>330</v>
      </c>
      <c r="B1766" t="s">
        <v>75</v>
      </c>
      <c r="C1766" t="s">
        <v>46</v>
      </c>
      <c r="D1766">
        <v>6</v>
      </c>
      <c r="E1766" s="19" t="s">
        <v>56</v>
      </c>
      <c r="F1766" s="19" t="s">
        <v>52</v>
      </c>
      <c r="G1766">
        <v>2</v>
      </c>
      <c r="H1766">
        <v>2</v>
      </c>
      <c r="I1766">
        <v>3</v>
      </c>
      <c r="J1766">
        <v>0</v>
      </c>
      <c r="K1766">
        <v>33</v>
      </c>
      <c r="L1766">
        <v>1</v>
      </c>
      <c r="M1766" s="17" t="s">
        <v>78</v>
      </c>
      <c r="N1766" t="s">
        <v>78</v>
      </c>
      <c r="O1766" s="17">
        <v>42436</v>
      </c>
      <c r="Q1766">
        <f t="shared" si="24"/>
        <v>6.2831853071795862</v>
      </c>
    </row>
    <row r="1767" spans="1:22" ht="15" customHeight="1">
      <c r="A1767">
        <v>330</v>
      </c>
      <c r="B1767" t="s">
        <v>75</v>
      </c>
      <c r="C1767" t="s">
        <v>46</v>
      </c>
      <c r="D1767">
        <v>6</v>
      </c>
      <c r="E1767" s="19" t="s">
        <v>56</v>
      </c>
      <c r="F1767" s="19" t="s">
        <v>52</v>
      </c>
      <c r="G1767">
        <v>2.8</v>
      </c>
      <c r="H1767">
        <v>1.8</v>
      </c>
      <c r="I1767">
        <v>4</v>
      </c>
      <c r="J1767">
        <v>0</v>
      </c>
      <c r="K1767">
        <v>50</v>
      </c>
      <c r="L1767">
        <v>1</v>
      </c>
      <c r="M1767" s="17" t="s">
        <v>78</v>
      </c>
      <c r="N1767" t="s">
        <v>78</v>
      </c>
      <c r="O1767" s="17">
        <v>42450</v>
      </c>
      <c r="Q1767">
        <f t="shared" si="24"/>
        <v>7.1251321383416499</v>
      </c>
    </row>
    <row r="1768" spans="1:22" ht="15" customHeight="1">
      <c r="A1768">
        <v>330</v>
      </c>
      <c r="B1768" t="s">
        <v>75</v>
      </c>
      <c r="C1768" t="s">
        <v>46</v>
      </c>
      <c r="D1768">
        <v>6</v>
      </c>
      <c r="E1768" s="19" t="s">
        <v>56</v>
      </c>
      <c r="F1768" s="19" t="s">
        <v>52</v>
      </c>
      <c r="G1768" t="s">
        <v>56</v>
      </c>
      <c r="H1768" t="s">
        <v>56</v>
      </c>
      <c r="I1768" t="s">
        <v>56</v>
      </c>
      <c r="J1768" t="s">
        <v>56</v>
      </c>
      <c r="K1768">
        <v>45</v>
      </c>
      <c r="L1768">
        <v>1</v>
      </c>
      <c r="M1768" s="17" t="s">
        <v>78</v>
      </c>
      <c r="N1768" t="s">
        <v>82</v>
      </c>
      <c r="O1768" s="17">
        <v>42464</v>
      </c>
      <c r="P1768" t="s">
        <v>115</v>
      </c>
      <c r="Q1768" t="e">
        <f t="shared" si="24"/>
        <v>#VALUE!</v>
      </c>
    </row>
    <row r="1769" spans="1:22" ht="15" customHeight="1">
      <c r="A1769">
        <v>331</v>
      </c>
      <c r="B1769" t="s">
        <v>75</v>
      </c>
      <c r="C1769" t="s">
        <v>47</v>
      </c>
      <c r="D1769">
        <v>5</v>
      </c>
      <c r="E1769" s="19" t="s">
        <v>56</v>
      </c>
      <c r="F1769" s="19" t="s">
        <v>52</v>
      </c>
      <c r="G1769">
        <v>1.5</v>
      </c>
      <c r="H1769">
        <v>0.5</v>
      </c>
      <c r="I1769">
        <v>2</v>
      </c>
      <c r="J1769">
        <v>0</v>
      </c>
      <c r="K1769">
        <v>20</v>
      </c>
      <c r="L1769">
        <v>1</v>
      </c>
      <c r="M1769" s="17" t="s">
        <v>82</v>
      </c>
      <c r="N1769" t="s">
        <v>78</v>
      </c>
      <c r="O1769" s="17">
        <v>42422</v>
      </c>
      <c r="Q1769">
        <f t="shared" si="24"/>
        <v>0.2945243112740431</v>
      </c>
      <c r="R1769">
        <f>(Q1772-Q1769)/(O1772-O1769)</f>
        <v>2.8517433313835921E-2</v>
      </c>
      <c r="S1769">
        <f>(I1772-I1769)/(O1772-O1769)</f>
        <v>0</v>
      </c>
      <c r="T1769">
        <f>MAX(K1769:K1772)</f>
        <v>95</v>
      </c>
      <c r="U1769">
        <f>AVERAGE(K1769:K1772)</f>
        <v>58.25</v>
      </c>
      <c r="V1769">
        <f>MAX(I1769:I1772)</f>
        <v>5</v>
      </c>
    </row>
    <row r="1770" spans="1:22" ht="15" customHeight="1">
      <c r="A1770">
        <v>331</v>
      </c>
      <c r="B1770" t="s">
        <v>75</v>
      </c>
      <c r="C1770" t="s">
        <v>47</v>
      </c>
      <c r="D1770">
        <v>5</v>
      </c>
      <c r="E1770" s="19" t="s">
        <v>56</v>
      </c>
      <c r="F1770" s="19" t="s">
        <v>52</v>
      </c>
      <c r="G1770">
        <v>1.6</v>
      </c>
      <c r="H1770">
        <v>1.9</v>
      </c>
      <c r="I1770">
        <v>3</v>
      </c>
      <c r="J1770">
        <v>0</v>
      </c>
      <c r="K1770">
        <v>38</v>
      </c>
      <c r="L1770">
        <v>1</v>
      </c>
      <c r="M1770" s="17" t="s">
        <v>78</v>
      </c>
      <c r="N1770" t="s">
        <v>78</v>
      </c>
      <c r="O1770" s="17">
        <v>42436</v>
      </c>
      <c r="Q1770">
        <f t="shared" si="24"/>
        <v>4.5364597917836615</v>
      </c>
    </row>
    <row r="1771" spans="1:22" ht="15" customHeight="1">
      <c r="A1771">
        <v>331</v>
      </c>
      <c r="B1771" t="s">
        <v>75</v>
      </c>
      <c r="C1771" t="s">
        <v>47</v>
      </c>
      <c r="D1771">
        <v>5</v>
      </c>
      <c r="E1771" s="19" t="s">
        <v>56</v>
      </c>
      <c r="F1771" s="19" t="s">
        <v>52</v>
      </c>
      <c r="G1771">
        <v>3</v>
      </c>
      <c r="H1771">
        <v>1.6</v>
      </c>
      <c r="I1771">
        <v>5</v>
      </c>
      <c r="J1771">
        <v>0</v>
      </c>
      <c r="K1771">
        <v>80</v>
      </c>
      <c r="L1771">
        <v>1</v>
      </c>
      <c r="M1771" s="17" t="s">
        <v>78</v>
      </c>
      <c r="N1771" t="s">
        <v>78</v>
      </c>
      <c r="O1771" s="17">
        <v>42450</v>
      </c>
      <c r="Q1771">
        <f t="shared" si="24"/>
        <v>6.0318578948924042</v>
      </c>
    </row>
    <row r="1772" spans="1:22" ht="15" customHeight="1">
      <c r="A1772">
        <v>331</v>
      </c>
      <c r="B1772" t="s">
        <v>75</v>
      </c>
      <c r="C1772" t="s">
        <v>47</v>
      </c>
      <c r="D1772">
        <v>5</v>
      </c>
      <c r="E1772" s="19" t="s">
        <v>56</v>
      </c>
      <c r="F1772" s="19" t="s">
        <v>52</v>
      </c>
      <c r="G1772">
        <v>1.9</v>
      </c>
      <c r="H1772">
        <v>1</v>
      </c>
      <c r="I1772">
        <v>2</v>
      </c>
      <c r="J1772">
        <v>0</v>
      </c>
      <c r="K1772">
        <v>95</v>
      </c>
      <c r="L1772">
        <v>1</v>
      </c>
      <c r="M1772" s="17" t="s">
        <v>78</v>
      </c>
      <c r="N1772" t="s">
        <v>78</v>
      </c>
      <c r="O1772" s="17">
        <v>42464</v>
      </c>
      <c r="Q1772">
        <f t="shared" si="24"/>
        <v>1.4922565104551517</v>
      </c>
    </row>
    <row r="1773" spans="1:22" ht="15" customHeight="1">
      <c r="A1773">
        <v>331</v>
      </c>
      <c r="B1773" t="s">
        <v>75</v>
      </c>
      <c r="C1773" t="s">
        <v>47</v>
      </c>
      <c r="D1773">
        <v>5</v>
      </c>
      <c r="E1773" s="19" t="s">
        <v>56</v>
      </c>
      <c r="F1773" s="19" t="s">
        <v>52</v>
      </c>
      <c r="G1773" t="s">
        <v>56</v>
      </c>
      <c r="H1773" t="s">
        <v>56</v>
      </c>
      <c r="I1773" t="s">
        <v>56</v>
      </c>
      <c r="J1773" t="s">
        <v>56</v>
      </c>
      <c r="K1773">
        <v>99</v>
      </c>
      <c r="L1773">
        <v>1</v>
      </c>
      <c r="M1773" s="17" t="s">
        <v>78</v>
      </c>
      <c r="N1773" t="s">
        <v>82</v>
      </c>
      <c r="O1773" s="17">
        <v>42480</v>
      </c>
      <c r="P1773" t="s">
        <v>121</v>
      </c>
      <c r="Q1773" t="e">
        <f t="shared" si="24"/>
        <v>#VALUE!</v>
      </c>
    </row>
    <row r="1774" spans="1:22" ht="15" customHeight="1">
      <c r="A1774">
        <v>332</v>
      </c>
      <c r="B1774" t="s">
        <v>75</v>
      </c>
      <c r="C1774" t="s">
        <v>47</v>
      </c>
      <c r="D1774">
        <v>4</v>
      </c>
      <c r="E1774" s="19" t="s">
        <v>56</v>
      </c>
      <c r="F1774" s="19" t="s">
        <v>53</v>
      </c>
      <c r="G1774">
        <v>1.2</v>
      </c>
      <c r="H1774">
        <v>1.1000000000000001</v>
      </c>
      <c r="I1774">
        <v>1</v>
      </c>
      <c r="J1774">
        <v>0</v>
      </c>
      <c r="K1774">
        <v>20</v>
      </c>
      <c r="L1774">
        <v>1</v>
      </c>
      <c r="M1774" s="17" t="s">
        <v>82</v>
      </c>
      <c r="N1774" t="s">
        <v>78</v>
      </c>
      <c r="O1774" s="17">
        <v>42422</v>
      </c>
      <c r="Q1774">
        <f t="shared" si="24"/>
        <v>1.140398133253095</v>
      </c>
      <c r="R1774">
        <f>(Q1777-Q1774)/(O1777-O1774)</f>
        <v>0.17480719122474633</v>
      </c>
      <c r="S1774">
        <f>(I1777-I1774)/(O1777-O1774)</f>
        <v>4.7619047619047616E-2</v>
      </c>
      <c r="T1774">
        <f>MAX(K1774:K1777)</f>
        <v>77</v>
      </c>
      <c r="U1774">
        <f>AVERAGE(K1774:K1777)</f>
        <v>45.5</v>
      </c>
      <c r="V1774">
        <f>MAX(I1774:I1777)</f>
        <v>5</v>
      </c>
    </row>
    <row r="1775" spans="1:22" ht="15" customHeight="1">
      <c r="A1775">
        <v>332</v>
      </c>
      <c r="B1775" t="s">
        <v>75</v>
      </c>
      <c r="C1775" t="s">
        <v>47</v>
      </c>
      <c r="D1775">
        <v>4</v>
      </c>
      <c r="E1775" s="19" t="s">
        <v>56</v>
      </c>
      <c r="F1775" s="19" t="s">
        <v>53</v>
      </c>
      <c r="G1775">
        <v>1.1000000000000001</v>
      </c>
      <c r="H1775">
        <v>1.5</v>
      </c>
      <c r="I1775">
        <v>2</v>
      </c>
      <c r="J1775">
        <v>0</v>
      </c>
      <c r="K1775">
        <v>20</v>
      </c>
      <c r="L1775">
        <v>1</v>
      </c>
      <c r="M1775" s="17" t="s">
        <v>78</v>
      </c>
      <c r="N1775" t="s">
        <v>78</v>
      </c>
      <c r="O1775" s="17">
        <v>42436</v>
      </c>
      <c r="Q1775">
        <f t="shared" si="24"/>
        <v>1.9438604544086846</v>
      </c>
    </row>
    <row r="1776" spans="1:22" ht="15" customHeight="1">
      <c r="A1776">
        <v>332</v>
      </c>
      <c r="B1776" t="s">
        <v>75</v>
      </c>
      <c r="C1776" t="s">
        <v>47</v>
      </c>
      <c r="D1776">
        <v>4</v>
      </c>
      <c r="E1776" s="19" t="s">
        <v>56</v>
      </c>
      <c r="F1776" s="19" t="s">
        <v>53</v>
      </c>
      <c r="G1776">
        <v>3.5</v>
      </c>
      <c r="H1776">
        <v>2</v>
      </c>
      <c r="I1776">
        <v>5</v>
      </c>
      <c r="J1776">
        <v>1</v>
      </c>
      <c r="K1776">
        <v>65</v>
      </c>
      <c r="L1776">
        <v>1</v>
      </c>
      <c r="M1776" s="17" t="s">
        <v>78</v>
      </c>
      <c r="N1776" t="s">
        <v>78</v>
      </c>
      <c r="O1776" s="17">
        <v>42450</v>
      </c>
      <c r="Q1776">
        <f t="shared" si="24"/>
        <v>10.995574287564276</v>
      </c>
    </row>
    <row r="1777" spans="1:22" ht="15" customHeight="1">
      <c r="A1777">
        <v>332</v>
      </c>
      <c r="B1777" t="s">
        <v>75</v>
      </c>
      <c r="C1777" t="s">
        <v>47</v>
      </c>
      <c r="D1777">
        <v>4</v>
      </c>
      <c r="E1777" s="19" t="s">
        <v>56</v>
      </c>
      <c r="F1777" s="19" t="s">
        <v>53</v>
      </c>
      <c r="G1777">
        <v>2.7</v>
      </c>
      <c r="H1777">
        <v>2</v>
      </c>
      <c r="I1777">
        <v>3</v>
      </c>
      <c r="J1777">
        <v>0</v>
      </c>
      <c r="K1777">
        <v>77</v>
      </c>
      <c r="L1777">
        <v>1</v>
      </c>
      <c r="M1777" s="17" t="s">
        <v>78</v>
      </c>
      <c r="N1777" t="s">
        <v>78</v>
      </c>
      <c r="O1777" s="17">
        <v>42464</v>
      </c>
      <c r="Q1777">
        <f t="shared" si="24"/>
        <v>8.4823001646924414</v>
      </c>
    </row>
    <row r="1778" spans="1:22" ht="15" customHeight="1">
      <c r="A1778">
        <v>332</v>
      </c>
      <c r="B1778" t="s">
        <v>75</v>
      </c>
      <c r="C1778" t="s">
        <v>47</v>
      </c>
      <c r="D1778">
        <v>4</v>
      </c>
      <c r="E1778" s="19" t="s">
        <v>56</v>
      </c>
      <c r="F1778" s="19" t="s">
        <v>53</v>
      </c>
      <c r="G1778" t="s">
        <v>56</v>
      </c>
      <c r="H1778" t="s">
        <v>56</v>
      </c>
      <c r="I1778" t="s">
        <v>56</v>
      </c>
      <c r="J1778" t="s">
        <v>56</v>
      </c>
      <c r="K1778">
        <v>80</v>
      </c>
      <c r="L1778">
        <v>1</v>
      </c>
      <c r="M1778" s="17" t="s">
        <v>78</v>
      </c>
      <c r="N1778" t="s">
        <v>82</v>
      </c>
      <c r="O1778" s="17">
        <v>42480</v>
      </c>
      <c r="P1778" t="s">
        <v>121</v>
      </c>
      <c r="Q1778" t="e">
        <f t="shared" si="24"/>
        <v>#VALUE!</v>
      </c>
    </row>
    <row r="1779" spans="1:22" ht="15" customHeight="1">
      <c r="A1779">
        <v>334</v>
      </c>
      <c r="B1779" t="s">
        <v>76</v>
      </c>
      <c r="C1779" t="s">
        <v>47</v>
      </c>
      <c r="D1779">
        <v>3</v>
      </c>
      <c r="E1779" s="19" t="s">
        <v>78</v>
      </c>
      <c r="F1779" s="19" t="s">
        <v>52</v>
      </c>
      <c r="G1779">
        <v>2.7</v>
      </c>
      <c r="H1779">
        <v>1.8</v>
      </c>
      <c r="I1779">
        <v>1</v>
      </c>
      <c r="J1779">
        <v>2</v>
      </c>
      <c r="K1779">
        <v>95</v>
      </c>
      <c r="L1779">
        <v>1</v>
      </c>
      <c r="M1779" s="17" t="s">
        <v>82</v>
      </c>
      <c r="N1779" t="s">
        <v>78</v>
      </c>
      <c r="O1779" s="17">
        <v>42450</v>
      </c>
      <c r="Q1779">
        <f t="shared" si="24"/>
        <v>6.8706631334008783</v>
      </c>
      <c r="R1779">
        <v>0</v>
      </c>
      <c r="S1779">
        <v>0</v>
      </c>
      <c r="T1779">
        <f>MAX(K1779:K1780)</f>
        <v>95</v>
      </c>
      <c r="U1779">
        <f>AVERAGE(K1779:K1780)</f>
        <v>89.5</v>
      </c>
      <c r="V1779">
        <f>MAX(I1779:I1780)</f>
        <v>1</v>
      </c>
    </row>
    <row r="1780" spans="1:22" ht="15" customHeight="1">
      <c r="A1780">
        <v>334</v>
      </c>
      <c r="B1780" t="s">
        <v>76</v>
      </c>
      <c r="C1780" t="s">
        <v>47</v>
      </c>
      <c r="D1780">
        <v>3</v>
      </c>
      <c r="E1780" s="19" t="s">
        <v>78</v>
      </c>
      <c r="F1780" s="19" t="s">
        <v>52</v>
      </c>
      <c r="G1780" t="s">
        <v>56</v>
      </c>
      <c r="H1780" t="s">
        <v>56</v>
      </c>
      <c r="I1780" t="s">
        <v>56</v>
      </c>
      <c r="J1780" t="s">
        <v>56</v>
      </c>
      <c r="K1780">
        <v>84</v>
      </c>
      <c r="L1780">
        <v>1</v>
      </c>
      <c r="M1780" s="17" t="s">
        <v>78</v>
      </c>
      <c r="N1780" t="s">
        <v>82</v>
      </c>
      <c r="O1780" s="17">
        <v>42464</v>
      </c>
      <c r="P1780" t="s">
        <v>115</v>
      </c>
      <c r="Q1780" t="e">
        <f t="shared" si="24"/>
        <v>#VALUE!</v>
      </c>
    </row>
    <row r="1781" spans="1:22" ht="15" customHeight="1">
      <c r="A1781">
        <v>335</v>
      </c>
      <c r="B1781" t="s">
        <v>76</v>
      </c>
      <c r="C1781" t="s">
        <v>47</v>
      </c>
      <c r="D1781">
        <v>3</v>
      </c>
      <c r="E1781" s="19" t="s">
        <v>78</v>
      </c>
      <c r="F1781" s="19" t="s">
        <v>52</v>
      </c>
      <c r="G1781">
        <v>3</v>
      </c>
      <c r="H1781">
        <v>2.8</v>
      </c>
      <c r="I1781">
        <v>3</v>
      </c>
      <c r="J1781">
        <v>0</v>
      </c>
      <c r="K1781">
        <v>95</v>
      </c>
      <c r="L1781">
        <v>1</v>
      </c>
      <c r="M1781" s="17" t="s">
        <v>82</v>
      </c>
      <c r="N1781" t="s">
        <v>78</v>
      </c>
      <c r="O1781" s="17">
        <v>42450</v>
      </c>
      <c r="Q1781">
        <f t="shared" si="24"/>
        <v>18.472564803107982</v>
      </c>
      <c r="R1781">
        <f>(Q1782-Q1781)/(O1782-O1781)</f>
        <v>-1.3054439473041872</v>
      </c>
      <c r="S1781">
        <f>(I1782-I1781)/(O1782-O1781)</f>
        <v>-0.14285714285714285</v>
      </c>
      <c r="T1781">
        <f>MAX(K1781:K1783)</f>
        <v>95</v>
      </c>
      <c r="U1781">
        <f>AVERAGE(K1781:K1783)</f>
        <v>89.666666666666671</v>
      </c>
      <c r="V1781">
        <f>MAX(I1781:I1783)</f>
        <v>3</v>
      </c>
    </row>
    <row r="1782" spans="1:22" ht="15" customHeight="1">
      <c r="A1782">
        <v>335</v>
      </c>
      <c r="B1782" t="s">
        <v>76</v>
      </c>
      <c r="C1782" t="s">
        <v>47</v>
      </c>
      <c r="D1782">
        <v>3</v>
      </c>
      <c r="E1782" s="19" t="s">
        <v>78</v>
      </c>
      <c r="F1782" s="19" t="s">
        <v>52</v>
      </c>
      <c r="G1782">
        <v>1</v>
      </c>
      <c r="H1782">
        <v>0.5</v>
      </c>
      <c r="I1782">
        <v>1</v>
      </c>
      <c r="J1782">
        <v>0</v>
      </c>
      <c r="K1782">
        <v>84</v>
      </c>
      <c r="L1782">
        <v>1</v>
      </c>
      <c r="M1782" s="17" t="s">
        <v>78</v>
      </c>
      <c r="N1782" t="s">
        <v>78</v>
      </c>
      <c r="O1782" s="17">
        <v>42464</v>
      </c>
      <c r="Q1782">
        <f t="shared" si="24"/>
        <v>0.19634954084936207</v>
      </c>
    </row>
    <row r="1783" spans="1:22" ht="15" customHeight="1">
      <c r="A1783">
        <v>335</v>
      </c>
      <c r="B1783" t="s">
        <v>76</v>
      </c>
      <c r="C1783" t="s">
        <v>47</v>
      </c>
      <c r="D1783">
        <v>3</v>
      </c>
      <c r="E1783" s="19" t="s">
        <v>78</v>
      </c>
      <c r="F1783" s="19" t="s">
        <v>52</v>
      </c>
      <c r="G1783" t="s">
        <v>56</v>
      </c>
      <c r="H1783" t="s">
        <v>56</v>
      </c>
      <c r="I1783" t="s">
        <v>56</v>
      </c>
      <c r="J1783" t="s">
        <v>56</v>
      </c>
      <c r="K1783">
        <v>90</v>
      </c>
      <c r="L1783">
        <v>1</v>
      </c>
      <c r="M1783" s="17" t="s">
        <v>78</v>
      </c>
      <c r="N1783" t="s">
        <v>82</v>
      </c>
      <c r="O1783" s="17">
        <v>42480</v>
      </c>
      <c r="P1783" t="s">
        <v>116</v>
      </c>
      <c r="Q1783" t="e">
        <f t="shared" si="24"/>
        <v>#VALUE!</v>
      </c>
    </row>
    <row r="1784" spans="1:22" ht="15" customHeight="1">
      <c r="A1784">
        <v>336</v>
      </c>
      <c r="B1784" t="s">
        <v>76</v>
      </c>
      <c r="C1784" t="s">
        <v>34</v>
      </c>
      <c r="D1784">
        <v>1</v>
      </c>
      <c r="E1784" s="19" t="s">
        <v>78</v>
      </c>
      <c r="F1784" s="19" t="s">
        <v>52</v>
      </c>
      <c r="G1784">
        <v>2.2999999999999998</v>
      </c>
      <c r="H1784">
        <v>2.1</v>
      </c>
      <c r="I1784">
        <v>3</v>
      </c>
      <c r="J1784">
        <v>0</v>
      </c>
      <c r="K1784">
        <v>90</v>
      </c>
      <c r="L1784">
        <v>1</v>
      </c>
      <c r="M1784" s="17" t="s">
        <v>82</v>
      </c>
      <c r="N1784" t="s">
        <v>78</v>
      </c>
      <c r="O1784" s="17">
        <v>42436</v>
      </c>
      <c r="Q1784">
        <f t="shared" si="24"/>
        <v>7.9662935713403167</v>
      </c>
      <c r="R1784">
        <f>(Q1789-Q1784)/(O1789-O1784)</f>
        <v>1.8021348027263175</v>
      </c>
      <c r="S1784">
        <f>(I1789-I1784)/(O1789-O1784)</f>
        <v>0.14084507042253522</v>
      </c>
      <c r="T1784">
        <f>MAX(K1784:K1790)</f>
        <v>92</v>
      </c>
      <c r="U1784">
        <f>AVERAGE(K1784:K1790)</f>
        <v>85.857142857142861</v>
      </c>
      <c r="V1784">
        <f>MAX(I1784:I1790)</f>
        <v>16</v>
      </c>
    </row>
    <row r="1785" spans="1:22" ht="15" customHeight="1">
      <c r="A1785">
        <v>336</v>
      </c>
      <c r="B1785" t="s">
        <v>76</v>
      </c>
      <c r="C1785" t="s">
        <v>34</v>
      </c>
      <c r="D1785">
        <v>1</v>
      </c>
      <c r="E1785" s="19" t="s">
        <v>78</v>
      </c>
      <c r="F1785" s="19" t="s">
        <v>52</v>
      </c>
      <c r="G1785">
        <v>3.8</v>
      </c>
      <c r="H1785">
        <v>2.8</v>
      </c>
      <c r="I1785">
        <v>5</v>
      </c>
      <c r="J1785">
        <v>0</v>
      </c>
      <c r="K1785">
        <v>90</v>
      </c>
      <c r="L1785">
        <v>1</v>
      </c>
      <c r="M1785" s="17" t="s">
        <v>78</v>
      </c>
      <c r="N1785" t="s">
        <v>78</v>
      </c>
      <c r="O1785" s="17">
        <v>42450</v>
      </c>
      <c r="Q1785">
        <f t="shared" si="24"/>
        <v>23.398582083936773</v>
      </c>
    </row>
    <row r="1786" spans="1:22" ht="15" customHeight="1">
      <c r="A1786">
        <v>336</v>
      </c>
      <c r="B1786" t="s">
        <v>76</v>
      </c>
      <c r="C1786" t="s">
        <v>34</v>
      </c>
      <c r="D1786">
        <v>1</v>
      </c>
      <c r="E1786" s="19" t="s">
        <v>78</v>
      </c>
      <c r="F1786" s="19" t="s">
        <v>52</v>
      </c>
      <c r="G1786">
        <v>5</v>
      </c>
      <c r="H1786">
        <v>3.1</v>
      </c>
      <c r="I1786">
        <v>6</v>
      </c>
      <c r="J1786">
        <v>0</v>
      </c>
      <c r="K1786">
        <v>92</v>
      </c>
      <c r="L1786">
        <v>1</v>
      </c>
      <c r="M1786" s="17" t="s">
        <v>78</v>
      </c>
      <c r="N1786" t="s">
        <v>78</v>
      </c>
      <c r="O1786" s="17">
        <v>42464</v>
      </c>
      <c r="Q1786">
        <f t="shared" si="24"/>
        <v>37.738381751247395</v>
      </c>
    </row>
    <row r="1787" spans="1:22" ht="15" customHeight="1">
      <c r="A1787">
        <v>336</v>
      </c>
      <c r="B1787" t="s">
        <v>76</v>
      </c>
      <c r="C1787" t="s">
        <v>34</v>
      </c>
      <c r="D1787">
        <v>1</v>
      </c>
      <c r="E1787" s="19" t="s">
        <v>78</v>
      </c>
      <c r="F1787" s="19" t="s">
        <v>52</v>
      </c>
      <c r="G1787">
        <v>4.5999999999999996</v>
      </c>
      <c r="H1787">
        <v>3.9</v>
      </c>
      <c r="I1787">
        <v>9</v>
      </c>
      <c r="J1787">
        <v>0</v>
      </c>
      <c r="K1787">
        <v>75</v>
      </c>
      <c r="L1787">
        <v>1</v>
      </c>
      <c r="M1787" s="17" t="s">
        <v>78</v>
      </c>
      <c r="N1787" t="s">
        <v>78</v>
      </c>
      <c r="O1787" s="17">
        <v>42480</v>
      </c>
      <c r="Q1787">
        <f t="shared" si="24"/>
        <v>54.951167900265858</v>
      </c>
    </row>
    <row r="1788" spans="1:22" ht="15" customHeight="1">
      <c r="A1788">
        <v>336</v>
      </c>
      <c r="B1788" t="s">
        <v>76</v>
      </c>
      <c r="C1788" t="s">
        <v>34</v>
      </c>
      <c r="D1788">
        <v>1</v>
      </c>
      <c r="E1788" s="19" t="s">
        <v>78</v>
      </c>
      <c r="F1788" s="19" t="s">
        <v>52</v>
      </c>
      <c r="G1788">
        <v>5.6</v>
      </c>
      <c r="H1788">
        <v>5.4</v>
      </c>
      <c r="I1788">
        <v>16</v>
      </c>
      <c r="J1788">
        <v>3</v>
      </c>
      <c r="K1788">
        <v>87</v>
      </c>
      <c r="L1788">
        <v>1</v>
      </c>
      <c r="M1788" s="17" t="s">
        <v>78</v>
      </c>
      <c r="N1788" t="s">
        <v>78</v>
      </c>
      <c r="O1788" s="17">
        <v>42495</v>
      </c>
      <c r="Q1788">
        <f t="shared" si="24"/>
        <v>128.25237849014974</v>
      </c>
    </row>
    <row r="1789" spans="1:22" ht="15" customHeight="1">
      <c r="A1789">
        <v>336</v>
      </c>
      <c r="B1789" t="s">
        <v>76</v>
      </c>
      <c r="C1789" t="s">
        <v>34</v>
      </c>
      <c r="D1789">
        <v>1</v>
      </c>
      <c r="E1789" s="19" t="s">
        <v>78</v>
      </c>
      <c r="F1789" s="19" t="s">
        <v>52</v>
      </c>
      <c r="G1789">
        <v>6.4</v>
      </c>
      <c r="H1789">
        <v>5.2</v>
      </c>
      <c r="I1789">
        <v>13</v>
      </c>
      <c r="J1789">
        <v>3</v>
      </c>
      <c r="K1789">
        <v>82</v>
      </c>
      <c r="L1789">
        <v>1</v>
      </c>
      <c r="M1789" s="17" t="s">
        <v>78</v>
      </c>
      <c r="N1789" t="s">
        <v>78</v>
      </c>
      <c r="O1789" s="17">
        <v>42507</v>
      </c>
      <c r="Q1789">
        <f t="shared" si="24"/>
        <v>135.91786456490885</v>
      </c>
    </row>
    <row r="1790" spans="1:22" ht="15" customHeight="1">
      <c r="A1790">
        <v>336</v>
      </c>
      <c r="B1790" t="s">
        <v>76</v>
      </c>
      <c r="C1790" t="s">
        <v>34</v>
      </c>
      <c r="D1790">
        <v>1</v>
      </c>
      <c r="E1790" s="19" t="s">
        <v>78</v>
      </c>
      <c r="F1790" s="19" t="s">
        <v>52</v>
      </c>
      <c r="G1790" t="s">
        <v>56</v>
      </c>
      <c r="H1790" t="s">
        <v>56</v>
      </c>
      <c r="I1790" t="s">
        <v>56</v>
      </c>
      <c r="J1790" t="s">
        <v>56</v>
      </c>
      <c r="K1790">
        <v>85</v>
      </c>
      <c r="L1790">
        <v>1</v>
      </c>
      <c r="M1790" s="17" t="s">
        <v>78</v>
      </c>
      <c r="N1790" t="s">
        <v>82</v>
      </c>
      <c r="O1790" s="17">
        <v>42521</v>
      </c>
      <c r="P1790" t="s">
        <v>115</v>
      </c>
      <c r="Q1790" t="e">
        <f t="shared" si="24"/>
        <v>#VALUE!</v>
      </c>
    </row>
    <row r="1791" spans="1:22" ht="15" customHeight="1">
      <c r="A1791">
        <v>337</v>
      </c>
      <c r="B1791" t="s">
        <v>76</v>
      </c>
      <c r="C1791" t="s">
        <v>47</v>
      </c>
      <c r="D1791">
        <v>1</v>
      </c>
      <c r="E1791" s="19" t="s">
        <v>78</v>
      </c>
      <c r="F1791" s="19" t="s">
        <v>52</v>
      </c>
      <c r="G1791">
        <v>0.25</v>
      </c>
      <c r="H1791">
        <v>0.25</v>
      </c>
      <c r="I1791">
        <v>0</v>
      </c>
      <c r="J1791">
        <v>0</v>
      </c>
      <c r="K1791">
        <v>10</v>
      </c>
      <c r="L1791">
        <v>1</v>
      </c>
      <c r="M1791" s="17" t="s">
        <v>82</v>
      </c>
      <c r="N1791" t="s">
        <v>78</v>
      </c>
      <c r="O1791" s="17">
        <v>42436</v>
      </c>
      <c r="Q1791">
        <f t="shared" si="24"/>
        <v>1.2271846303085129E-2</v>
      </c>
      <c r="R1791">
        <v>0</v>
      </c>
      <c r="S1791">
        <v>0</v>
      </c>
      <c r="T1791">
        <f>MAX(K1791:K1792)</f>
        <v>10</v>
      </c>
      <c r="U1791">
        <f>AVERAGE(K1791:K1792)</f>
        <v>10</v>
      </c>
      <c r="V1791">
        <f>MAX(I1791:I1792)</f>
        <v>0</v>
      </c>
    </row>
    <row r="1792" spans="1:22" ht="15" customHeight="1">
      <c r="A1792">
        <v>337</v>
      </c>
      <c r="B1792" t="s">
        <v>76</v>
      </c>
      <c r="C1792" t="s">
        <v>47</v>
      </c>
      <c r="D1792">
        <v>1</v>
      </c>
      <c r="E1792" s="19" t="s">
        <v>78</v>
      </c>
      <c r="F1792" s="19" t="s">
        <v>52</v>
      </c>
      <c r="G1792" t="s">
        <v>56</v>
      </c>
      <c r="H1792" t="s">
        <v>56</v>
      </c>
      <c r="I1792" t="s">
        <v>56</v>
      </c>
      <c r="J1792" t="s">
        <v>56</v>
      </c>
      <c r="K1792">
        <v>10</v>
      </c>
      <c r="L1792">
        <v>1</v>
      </c>
      <c r="M1792" s="17" t="s">
        <v>78</v>
      </c>
      <c r="N1792" t="s">
        <v>82</v>
      </c>
      <c r="O1792" s="17">
        <v>42450</v>
      </c>
      <c r="P1792" t="s">
        <v>116</v>
      </c>
      <c r="Q1792" t="e">
        <f t="shared" si="24"/>
        <v>#VALUE!</v>
      </c>
    </row>
    <row r="1793" spans="1:22" ht="15" customHeight="1">
      <c r="A1793">
        <v>338</v>
      </c>
      <c r="B1793" t="s">
        <v>76</v>
      </c>
      <c r="C1793" t="s">
        <v>47</v>
      </c>
      <c r="D1793">
        <v>5</v>
      </c>
      <c r="E1793" s="19" t="s">
        <v>52</v>
      </c>
      <c r="F1793" s="19" t="s">
        <v>52</v>
      </c>
      <c r="G1793">
        <v>3</v>
      </c>
      <c r="H1793">
        <v>5</v>
      </c>
      <c r="I1793">
        <v>5</v>
      </c>
      <c r="J1793">
        <v>0</v>
      </c>
      <c r="K1793">
        <v>64</v>
      </c>
      <c r="L1793">
        <v>1</v>
      </c>
      <c r="M1793" s="17" t="s">
        <v>82</v>
      </c>
      <c r="N1793" t="s">
        <v>78</v>
      </c>
      <c r="O1793" s="17">
        <v>42436</v>
      </c>
      <c r="Q1793">
        <f t="shared" si="24"/>
        <v>58.90486225480862</v>
      </c>
      <c r="R1793">
        <f>(Q1795-Q1793)/(O1795-O1793)</f>
        <v>1.4574745917904071</v>
      </c>
      <c r="S1793">
        <f>(I1795-I1793)/(O1795-O1793)</f>
        <v>0.17857142857142858</v>
      </c>
      <c r="T1793">
        <f>MAX(K1793:K1796)</f>
        <v>64</v>
      </c>
      <c r="U1793">
        <f>AVERAGE(K1793:K1796)</f>
        <v>47.25</v>
      </c>
      <c r="V1793">
        <f>MAX(I1793:I1796)</f>
        <v>10</v>
      </c>
    </row>
    <row r="1794" spans="1:22" ht="15" customHeight="1">
      <c r="A1794">
        <v>338</v>
      </c>
      <c r="B1794" t="s">
        <v>76</v>
      </c>
      <c r="C1794" t="s">
        <v>47</v>
      </c>
      <c r="D1794">
        <v>5</v>
      </c>
      <c r="E1794" s="19" t="s">
        <v>52</v>
      </c>
      <c r="F1794" s="19" t="s">
        <v>52</v>
      </c>
      <c r="G1794">
        <v>7.2</v>
      </c>
      <c r="H1794">
        <v>6.3</v>
      </c>
      <c r="I1794">
        <v>8</v>
      </c>
      <c r="J1794">
        <v>0</v>
      </c>
      <c r="K1794">
        <v>55</v>
      </c>
      <c r="L1794">
        <v>1</v>
      </c>
      <c r="M1794" s="17" t="s">
        <v>78</v>
      </c>
      <c r="N1794" t="s">
        <v>78</v>
      </c>
      <c r="O1794" s="17">
        <v>42450</v>
      </c>
      <c r="Q1794">
        <f t="shared" si="24"/>
        <v>224.44166235776197</v>
      </c>
    </row>
    <row r="1795" spans="1:22" ht="15" customHeight="1">
      <c r="A1795">
        <v>338</v>
      </c>
      <c r="B1795" t="s">
        <v>76</v>
      </c>
      <c r="C1795" t="s">
        <v>47</v>
      </c>
      <c r="D1795">
        <v>5</v>
      </c>
      <c r="E1795" s="19" t="s">
        <v>52</v>
      </c>
      <c r="F1795" s="19" t="s">
        <v>52</v>
      </c>
      <c r="G1795">
        <v>6</v>
      </c>
      <c r="H1795">
        <v>4.5999999999999996</v>
      </c>
      <c r="I1795">
        <v>10</v>
      </c>
      <c r="J1795">
        <v>0</v>
      </c>
      <c r="K1795">
        <v>50</v>
      </c>
      <c r="L1795">
        <v>1</v>
      </c>
      <c r="M1795" s="17" t="s">
        <v>78</v>
      </c>
      <c r="N1795" t="s">
        <v>78</v>
      </c>
      <c r="O1795" s="17">
        <v>42464</v>
      </c>
      <c r="Q1795">
        <f t="shared" si="24"/>
        <v>99.71415082494002</v>
      </c>
    </row>
    <row r="1796" spans="1:22" ht="15" customHeight="1">
      <c r="A1796">
        <v>338</v>
      </c>
      <c r="B1796" t="s">
        <v>76</v>
      </c>
      <c r="C1796" t="s">
        <v>47</v>
      </c>
      <c r="D1796">
        <v>5</v>
      </c>
      <c r="E1796" s="19" t="s">
        <v>52</v>
      </c>
      <c r="F1796" s="19" t="s">
        <v>52</v>
      </c>
      <c r="G1796" t="s">
        <v>56</v>
      </c>
      <c r="H1796" t="s">
        <v>56</v>
      </c>
      <c r="I1796" t="s">
        <v>56</v>
      </c>
      <c r="J1796" t="s">
        <v>56</v>
      </c>
      <c r="K1796">
        <v>20</v>
      </c>
      <c r="L1796">
        <v>1</v>
      </c>
      <c r="M1796" s="17" t="s">
        <v>78</v>
      </c>
      <c r="N1796" t="s">
        <v>82</v>
      </c>
      <c r="O1796" s="17">
        <v>42480</v>
      </c>
      <c r="P1796" t="s">
        <v>115</v>
      </c>
      <c r="Q1796" t="e">
        <f t="shared" si="24"/>
        <v>#VALUE!</v>
      </c>
    </row>
    <row r="1797" spans="1:22" ht="15" customHeight="1">
      <c r="A1797">
        <v>339</v>
      </c>
      <c r="B1797" t="s">
        <v>75</v>
      </c>
      <c r="C1797" t="s">
        <v>46</v>
      </c>
      <c r="D1797">
        <v>5</v>
      </c>
      <c r="E1797" s="19" t="s">
        <v>56</v>
      </c>
      <c r="F1797" s="19" t="s">
        <v>52</v>
      </c>
      <c r="G1797">
        <v>2</v>
      </c>
      <c r="H1797">
        <v>2.8</v>
      </c>
      <c r="I1797">
        <v>4</v>
      </c>
      <c r="J1797">
        <v>0</v>
      </c>
      <c r="K1797">
        <v>97</v>
      </c>
      <c r="L1797">
        <v>1</v>
      </c>
      <c r="M1797" s="17" t="s">
        <v>82</v>
      </c>
      <c r="N1797" t="s">
        <v>78</v>
      </c>
      <c r="O1797" s="17">
        <v>42436</v>
      </c>
      <c r="Q1797">
        <f t="shared" si="24"/>
        <v>12.315043202071987</v>
      </c>
      <c r="R1797">
        <f>(Q1800-Q1797)/(O1800-O1797)</f>
        <v>7.7111819679022239E-2</v>
      </c>
      <c r="S1797">
        <f>(I1800-I1797)/(O1800-O1797)</f>
        <v>0</v>
      </c>
      <c r="T1797">
        <f>MAX(K1797:K1800)</f>
        <v>100</v>
      </c>
      <c r="U1797">
        <f>AVERAGE(K1797:K1800)</f>
        <v>97.5</v>
      </c>
      <c r="V1797">
        <f>MAX(I1797:I1800)</f>
        <v>7</v>
      </c>
    </row>
    <row r="1798" spans="1:22" ht="15" customHeight="1">
      <c r="A1798">
        <v>339</v>
      </c>
      <c r="B1798" t="s">
        <v>75</v>
      </c>
      <c r="C1798" t="s">
        <v>46</v>
      </c>
      <c r="D1798">
        <v>5</v>
      </c>
      <c r="E1798" s="19" t="s">
        <v>56</v>
      </c>
      <c r="F1798" s="19" t="s">
        <v>52</v>
      </c>
      <c r="G1798">
        <v>4.9000000000000004</v>
      </c>
      <c r="H1798">
        <v>5.2</v>
      </c>
      <c r="I1798">
        <v>7</v>
      </c>
      <c r="J1798">
        <v>0</v>
      </c>
      <c r="K1798">
        <v>95</v>
      </c>
      <c r="L1798">
        <v>1</v>
      </c>
      <c r="M1798" s="17" t="s">
        <v>78</v>
      </c>
      <c r="N1798" t="s">
        <v>78</v>
      </c>
      <c r="O1798" s="17">
        <v>42450</v>
      </c>
      <c r="Q1798">
        <f t="shared" si="24"/>
        <v>104.06211505750831</v>
      </c>
    </row>
    <row r="1799" spans="1:22" ht="15" customHeight="1">
      <c r="A1799">
        <v>339</v>
      </c>
      <c r="B1799" t="s">
        <v>75</v>
      </c>
      <c r="C1799" t="s">
        <v>46</v>
      </c>
      <c r="D1799">
        <v>5</v>
      </c>
      <c r="E1799" s="19" t="s">
        <v>56</v>
      </c>
      <c r="F1799" s="19" t="s">
        <v>52</v>
      </c>
      <c r="G1799">
        <v>7.5</v>
      </c>
      <c r="H1799">
        <v>4.4000000000000004</v>
      </c>
      <c r="I1799">
        <v>5</v>
      </c>
      <c r="J1799">
        <v>0</v>
      </c>
      <c r="K1799">
        <v>100</v>
      </c>
      <c r="L1799">
        <v>1</v>
      </c>
      <c r="M1799" s="17" t="s">
        <v>78</v>
      </c>
      <c r="N1799" t="s">
        <v>78</v>
      </c>
      <c r="O1799" s="17">
        <v>42464</v>
      </c>
      <c r="Q1799">
        <f t="shared" si="24"/>
        <v>114.03981332530951</v>
      </c>
    </row>
    <row r="1800" spans="1:22" ht="15" customHeight="1">
      <c r="A1800">
        <v>339</v>
      </c>
      <c r="B1800" t="s">
        <v>75</v>
      </c>
      <c r="C1800" t="s">
        <v>46</v>
      </c>
      <c r="D1800">
        <v>5</v>
      </c>
      <c r="E1800" s="19" t="s">
        <v>56</v>
      </c>
      <c r="F1800" s="19" t="s">
        <v>52</v>
      </c>
      <c r="G1800">
        <v>5</v>
      </c>
      <c r="H1800">
        <v>2</v>
      </c>
      <c r="I1800">
        <v>4</v>
      </c>
      <c r="J1800">
        <v>0</v>
      </c>
      <c r="K1800">
        <v>98</v>
      </c>
      <c r="L1800">
        <v>1</v>
      </c>
      <c r="M1800" s="17" t="s">
        <v>78</v>
      </c>
      <c r="N1800" t="s">
        <v>78</v>
      </c>
      <c r="O1800" s="17">
        <v>42480</v>
      </c>
      <c r="Q1800">
        <f t="shared" si="24"/>
        <v>15.707963267948966</v>
      </c>
    </row>
    <row r="1801" spans="1:22" ht="15" customHeight="1">
      <c r="A1801">
        <v>339</v>
      </c>
      <c r="B1801" t="s">
        <v>75</v>
      </c>
      <c r="C1801" t="s">
        <v>46</v>
      </c>
      <c r="D1801">
        <v>5</v>
      </c>
      <c r="E1801" s="19" t="s">
        <v>56</v>
      </c>
      <c r="F1801" s="19" t="s">
        <v>52</v>
      </c>
      <c r="G1801" t="s">
        <v>56</v>
      </c>
      <c r="H1801" t="s">
        <v>56</v>
      </c>
      <c r="I1801" t="s">
        <v>56</v>
      </c>
      <c r="J1801" t="s">
        <v>56</v>
      </c>
      <c r="K1801">
        <v>95</v>
      </c>
      <c r="L1801">
        <v>1</v>
      </c>
      <c r="M1801" s="17" t="s">
        <v>78</v>
      </c>
      <c r="N1801" t="s">
        <v>82</v>
      </c>
      <c r="O1801" s="17">
        <v>42495</v>
      </c>
      <c r="P1801" t="s">
        <v>115</v>
      </c>
      <c r="Q1801" t="e">
        <f t="shared" si="24"/>
        <v>#VALUE!</v>
      </c>
    </row>
    <row r="1802" spans="1:22" ht="15" customHeight="1">
      <c r="A1802">
        <v>340</v>
      </c>
      <c r="B1802" t="s">
        <v>75</v>
      </c>
      <c r="C1802" t="s">
        <v>46</v>
      </c>
      <c r="D1802">
        <v>4</v>
      </c>
      <c r="E1802" s="19" t="s">
        <v>56</v>
      </c>
      <c r="F1802" s="19" t="s">
        <v>52</v>
      </c>
      <c r="G1802">
        <v>1</v>
      </c>
      <c r="H1802">
        <v>0.5</v>
      </c>
      <c r="I1802">
        <v>2</v>
      </c>
      <c r="J1802">
        <v>0</v>
      </c>
      <c r="K1802">
        <v>54</v>
      </c>
      <c r="L1802">
        <v>1</v>
      </c>
      <c r="M1802" s="17" t="s">
        <v>82</v>
      </c>
      <c r="N1802" t="s">
        <v>78</v>
      </c>
      <c r="O1802" s="17">
        <v>42436</v>
      </c>
      <c r="Q1802">
        <f t="shared" si="24"/>
        <v>0.19634954084936207</v>
      </c>
      <c r="R1802">
        <f>(Q1806-Q1802)/(O1806-O1802)</f>
        <v>54.184552733623555</v>
      </c>
      <c r="S1802">
        <f>(I1806-I1802)/(O1806-O1802)</f>
        <v>0.69491525423728817</v>
      </c>
      <c r="T1802">
        <f>MAX(K1802:K1806)</f>
        <v>80</v>
      </c>
      <c r="U1802">
        <f>AVERAGE(K1802:K1806)</f>
        <v>71.400000000000006</v>
      </c>
      <c r="V1802">
        <f>MAX(I1802:I1806)</f>
        <v>46</v>
      </c>
    </row>
    <row r="1803" spans="1:22" ht="15" customHeight="1">
      <c r="A1803">
        <v>340</v>
      </c>
      <c r="B1803" t="s">
        <v>75</v>
      </c>
      <c r="C1803" t="s">
        <v>46</v>
      </c>
      <c r="D1803">
        <v>4</v>
      </c>
      <c r="E1803" s="19" t="s">
        <v>56</v>
      </c>
      <c r="F1803" s="19" t="s">
        <v>52</v>
      </c>
      <c r="G1803">
        <v>2.4</v>
      </c>
      <c r="H1803">
        <v>1</v>
      </c>
      <c r="I1803">
        <v>4</v>
      </c>
      <c r="J1803">
        <v>0</v>
      </c>
      <c r="K1803">
        <v>77</v>
      </c>
      <c r="L1803">
        <v>1</v>
      </c>
      <c r="M1803" s="17" t="s">
        <v>78</v>
      </c>
      <c r="N1803" t="s">
        <v>78</v>
      </c>
      <c r="O1803" s="17">
        <v>42450</v>
      </c>
      <c r="Q1803">
        <f t="shared" si="24"/>
        <v>1.8849555921538759</v>
      </c>
    </row>
    <row r="1804" spans="1:22" ht="15" customHeight="1">
      <c r="A1804">
        <v>340</v>
      </c>
      <c r="B1804" t="s">
        <v>75</v>
      </c>
      <c r="C1804" t="s">
        <v>46</v>
      </c>
      <c r="D1804">
        <v>4</v>
      </c>
      <c r="E1804" s="19" t="s">
        <v>56</v>
      </c>
      <c r="F1804" s="19" t="s">
        <v>52</v>
      </c>
      <c r="G1804">
        <v>2</v>
      </c>
      <c r="H1804">
        <v>1.8</v>
      </c>
      <c r="I1804">
        <v>4</v>
      </c>
      <c r="J1804">
        <v>5</v>
      </c>
      <c r="K1804">
        <v>70</v>
      </c>
      <c r="L1804">
        <v>1</v>
      </c>
      <c r="M1804" s="17" t="s">
        <v>78</v>
      </c>
      <c r="N1804" t="s">
        <v>78</v>
      </c>
      <c r="O1804" s="17">
        <v>42464</v>
      </c>
      <c r="Q1804">
        <f t="shared" si="24"/>
        <v>5.0893800988154654</v>
      </c>
    </row>
    <row r="1805" spans="1:22" ht="15" customHeight="1">
      <c r="A1805">
        <v>340</v>
      </c>
      <c r="B1805" t="s">
        <v>75</v>
      </c>
      <c r="C1805" t="s">
        <v>46</v>
      </c>
      <c r="D1805">
        <v>4</v>
      </c>
      <c r="E1805" s="19" t="s">
        <v>56</v>
      </c>
      <c r="F1805" s="19" t="s">
        <v>52</v>
      </c>
      <c r="G1805">
        <v>10</v>
      </c>
      <c r="H1805">
        <v>7.5</v>
      </c>
      <c r="I1805">
        <v>46</v>
      </c>
      <c r="J1805">
        <v>5</v>
      </c>
      <c r="K1805">
        <v>76</v>
      </c>
      <c r="L1805">
        <v>1</v>
      </c>
      <c r="M1805" s="17" t="s">
        <v>78</v>
      </c>
      <c r="N1805" t="s">
        <v>78</v>
      </c>
      <c r="O1805" s="17">
        <v>42480</v>
      </c>
      <c r="Q1805">
        <f t="shared" si="24"/>
        <v>441.78646691106468</v>
      </c>
    </row>
    <row r="1806" spans="1:22" ht="15" customHeight="1">
      <c r="A1806">
        <v>340</v>
      </c>
      <c r="B1806" t="s">
        <v>75</v>
      </c>
      <c r="C1806" t="s">
        <v>46</v>
      </c>
      <c r="D1806">
        <v>4</v>
      </c>
      <c r="E1806" s="19" t="s">
        <v>56</v>
      </c>
      <c r="F1806" s="19" t="s">
        <v>52</v>
      </c>
      <c r="G1806">
        <v>9.5</v>
      </c>
      <c r="H1806">
        <v>20.7</v>
      </c>
      <c r="I1806">
        <v>43</v>
      </c>
      <c r="J1806">
        <v>5</v>
      </c>
      <c r="K1806">
        <v>80</v>
      </c>
      <c r="L1806">
        <v>1</v>
      </c>
      <c r="M1806" s="17" t="s">
        <v>78</v>
      </c>
      <c r="N1806" t="s">
        <v>78</v>
      </c>
      <c r="O1806" s="17">
        <v>42495</v>
      </c>
      <c r="P1806" t="s">
        <v>116</v>
      </c>
      <c r="Q1806">
        <f t="shared" si="24"/>
        <v>3197.0849608246394</v>
      </c>
    </row>
    <row r="1807" spans="1:22" ht="15" customHeight="1">
      <c r="A1807">
        <v>341</v>
      </c>
      <c r="B1807" t="s">
        <v>76</v>
      </c>
      <c r="C1807" t="s">
        <v>34</v>
      </c>
      <c r="D1807">
        <v>2</v>
      </c>
      <c r="E1807" s="19" t="s">
        <v>78</v>
      </c>
      <c r="F1807" s="19" t="s">
        <v>52</v>
      </c>
      <c r="G1807">
        <v>2.5</v>
      </c>
      <c r="H1807">
        <v>2.8</v>
      </c>
      <c r="I1807">
        <v>4</v>
      </c>
      <c r="J1807">
        <v>0</v>
      </c>
      <c r="K1807">
        <v>8</v>
      </c>
      <c r="L1807">
        <v>1</v>
      </c>
      <c r="M1807" s="17" t="s">
        <v>82</v>
      </c>
      <c r="N1807" t="s">
        <v>78</v>
      </c>
      <c r="O1807" s="17">
        <v>42450</v>
      </c>
      <c r="Q1807">
        <f t="shared" si="24"/>
        <v>15.393804002589984</v>
      </c>
      <c r="R1807">
        <f>(Q1808-Q1807)/(O1808-O1807)</f>
        <v>-0.74051826834616541</v>
      </c>
      <c r="S1807">
        <f>(I1808-I1807)/(O1808-O1807)</f>
        <v>7.1428571428571425E-2</v>
      </c>
      <c r="T1807">
        <f>MAX(K1807:K1809)</f>
        <v>13</v>
      </c>
      <c r="U1807">
        <f>AVERAGE(K1807:K1809)</f>
        <v>8.6666666666666661</v>
      </c>
      <c r="V1807">
        <f>MAX(I1807:I1809)</f>
        <v>5</v>
      </c>
    </row>
    <row r="1808" spans="1:22" ht="15" customHeight="1">
      <c r="A1808">
        <v>341</v>
      </c>
      <c r="B1808" t="s">
        <v>76</v>
      </c>
      <c r="C1808" t="s">
        <v>34</v>
      </c>
      <c r="D1808">
        <v>2</v>
      </c>
      <c r="E1808" s="19" t="s">
        <v>78</v>
      </c>
      <c r="F1808" s="19" t="s">
        <v>52</v>
      </c>
      <c r="G1808">
        <v>1.6</v>
      </c>
      <c r="H1808">
        <v>2</v>
      </c>
      <c r="I1808">
        <v>5</v>
      </c>
      <c r="J1808">
        <v>3</v>
      </c>
      <c r="K1808">
        <v>13</v>
      </c>
      <c r="L1808">
        <v>1</v>
      </c>
      <c r="M1808" s="17" t="s">
        <v>78</v>
      </c>
      <c r="N1808" t="s">
        <v>78</v>
      </c>
      <c r="O1808" s="17">
        <v>42464</v>
      </c>
      <c r="Q1808">
        <f t="shared" si="24"/>
        <v>5.026548245743669</v>
      </c>
    </row>
    <row r="1809" spans="1:29" ht="15" customHeight="1">
      <c r="A1809">
        <v>341</v>
      </c>
      <c r="B1809" t="s">
        <v>76</v>
      </c>
      <c r="C1809" t="s">
        <v>34</v>
      </c>
      <c r="D1809">
        <v>2</v>
      </c>
      <c r="E1809" s="19" t="s">
        <v>78</v>
      </c>
      <c r="F1809" s="19" t="s">
        <v>52</v>
      </c>
      <c r="G1809" t="s">
        <v>56</v>
      </c>
      <c r="H1809" t="s">
        <v>56</v>
      </c>
      <c r="I1809" t="s">
        <v>56</v>
      </c>
      <c r="J1809" t="s">
        <v>56</v>
      </c>
      <c r="K1809">
        <v>5</v>
      </c>
      <c r="L1809">
        <v>1</v>
      </c>
      <c r="M1809" s="17" t="s">
        <v>78</v>
      </c>
      <c r="N1809" t="s">
        <v>82</v>
      </c>
      <c r="O1809" s="17">
        <v>42480</v>
      </c>
      <c r="P1809" t="s">
        <v>116</v>
      </c>
      <c r="Q1809" t="e">
        <f t="shared" si="24"/>
        <v>#VALUE!</v>
      </c>
    </row>
    <row r="1810" spans="1:29" ht="15" hidden="1" customHeight="1">
      <c r="A1810">
        <v>396</v>
      </c>
      <c r="B1810" t="s">
        <v>77</v>
      </c>
      <c r="C1810" t="s">
        <v>34</v>
      </c>
      <c r="D1810">
        <v>2</v>
      </c>
      <c r="E1810" s="19" t="s">
        <v>56</v>
      </c>
      <c r="F1810" s="19" t="s">
        <v>53</v>
      </c>
      <c r="G1810">
        <v>3.4</v>
      </c>
      <c r="H1810">
        <v>2.6</v>
      </c>
      <c r="I1810">
        <v>5</v>
      </c>
      <c r="J1810">
        <v>0</v>
      </c>
      <c r="K1810">
        <v>12</v>
      </c>
      <c r="L1810">
        <v>2</v>
      </c>
      <c r="M1810" s="17" t="s">
        <v>82</v>
      </c>
      <c r="N1810" t="s">
        <v>78</v>
      </c>
      <c r="O1810" s="17">
        <v>42450</v>
      </c>
      <c r="Q1810">
        <f t="shared" si="24"/>
        <v>18.051591387526951</v>
      </c>
      <c r="R1810">
        <f>(Q1811-Q1810)/(O1811-O1810)</f>
        <v>-0.12611250509410457</v>
      </c>
      <c r="S1810">
        <f>(I1811-I1810)/(O1811-O1810)</f>
        <v>-7.1428571428571425E-2</v>
      </c>
      <c r="T1810">
        <f>MAX(K1810:K1812)</f>
        <v>12</v>
      </c>
      <c r="U1810">
        <f>AVERAGE(K1810:K1812)</f>
        <v>10.666666666666666</v>
      </c>
      <c r="V1810">
        <f>MAX(I1810:I1812)</f>
        <v>5</v>
      </c>
    </row>
    <row r="1811" spans="1:29" ht="15" hidden="1" customHeight="1">
      <c r="A1811">
        <v>396</v>
      </c>
      <c r="B1811" t="s">
        <v>77</v>
      </c>
      <c r="C1811" t="s">
        <v>34</v>
      </c>
      <c r="D1811">
        <v>2</v>
      </c>
      <c r="E1811" s="19" t="s">
        <v>56</v>
      </c>
      <c r="F1811" s="19" t="s">
        <v>53</v>
      </c>
      <c r="G1811">
        <v>3.6</v>
      </c>
      <c r="H1811">
        <v>2.4</v>
      </c>
      <c r="I1811">
        <v>4</v>
      </c>
      <c r="J1811">
        <v>0</v>
      </c>
      <c r="K1811">
        <v>12</v>
      </c>
      <c r="L1811">
        <v>2</v>
      </c>
      <c r="M1811" s="17" t="s">
        <v>78</v>
      </c>
      <c r="N1811" t="s">
        <v>78</v>
      </c>
      <c r="O1811" s="17">
        <v>42464</v>
      </c>
      <c r="Q1811">
        <f t="shared" si="24"/>
        <v>16.286016316209487</v>
      </c>
    </row>
    <row r="1812" spans="1:29" ht="15" hidden="1" customHeight="1">
      <c r="A1812">
        <v>396</v>
      </c>
      <c r="B1812" t="s">
        <v>77</v>
      </c>
      <c r="C1812" t="s">
        <v>34</v>
      </c>
      <c r="D1812">
        <v>2</v>
      </c>
      <c r="E1812" s="19" t="s">
        <v>56</v>
      </c>
      <c r="F1812" s="19" t="s">
        <v>53</v>
      </c>
      <c r="G1812" t="s">
        <v>56</v>
      </c>
      <c r="H1812" t="s">
        <v>56</v>
      </c>
      <c r="I1812" t="s">
        <v>56</v>
      </c>
      <c r="J1812" t="s">
        <v>56</v>
      </c>
      <c r="K1812">
        <v>8</v>
      </c>
      <c r="L1812">
        <v>2</v>
      </c>
      <c r="M1812" s="17" t="s">
        <v>78</v>
      </c>
      <c r="N1812" t="s">
        <v>82</v>
      </c>
      <c r="O1812" s="17">
        <v>42480</v>
      </c>
      <c r="P1812" t="s">
        <v>116</v>
      </c>
      <c r="Q1812" t="e">
        <f t="shared" si="24"/>
        <v>#VALUE!</v>
      </c>
    </row>
    <row r="1813" spans="1:29" ht="15" customHeight="1">
      <c r="A1813">
        <v>400</v>
      </c>
      <c r="B1813" t="s">
        <v>75</v>
      </c>
      <c r="C1813" t="s">
        <v>46</v>
      </c>
      <c r="D1813">
        <v>5</v>
      </c>
      <c r="E1813" s="19" t="s">
        <v>56</v>
      </c>
      <c r="F1813" s="19" t="s">
        <v>52</v>
      </c>
      <c r="G1813">
        <v>9.5</v>
      </c>
      <c r="H1813">
        <v>4</v>
      </c>
      <c r="I1813">
        <v>10</v>
      </c>
      <c r="J1813">
        <v>0</v>
      </c>
      <c r="K1813">
        <v>98</v>
      </c>
      <c r="L1813">
        <v>1</v>
      </c>
      <c r="M1813" s="17" t="s">
        <v>78</v>
      </c>
      <c r="N1813" t="s">
        <v>78</v>
      </c>
      <c r="O1813" s="57">
        <v>42480</v>
      </c>
      <c r="Q1813">
        <f t="shared" si="24"/>
        <v>119.38052083641213</v>
      </c>
      <c r="R1813">
        <f>(Q1814-Q1813)/(O1814-O1813)</f>
        <v>1.4587461888168585</v>
      </c>
      <c r="S1813">
        <f>(I1814-I1813)/(O1814-O1813)</f>
        <v>-0.2</v>
      </c>
      <c r="T1813">
        <f>MAX(K1813:K1815)</f>
        <v>98</v>
      </c>
      <c r="U1813">
        <f>AVERAGE(K1813:K1815)</f>
        <v>95.333333333333329</v>
      </c>
      <c r="V1813">
        <f>MAX(I1813:I1815)</f>
        <v>10</v>
      </c>
    </row>
    <row r="1814" spans="1:29" ht="15" customHeight="1">
      <c r="A1814">
        <v>400</v>
      </c>
      <c r="B1814" t="s">
        <v>75</v>
      </c>
      <c r="C1814" t="s">
        <v>46</v>
      </c>
      <c r="D1814">
        <v>5</v>
      </c>
      <c r="E1814" s="19" t="s">
        <v>56</v>
      </c>
      <c r="F1814" s="19" t="s">
        <v>52</v>
      </c>
      <c r="G1814">
        <v>8.5</v>
      </c>
      <c r="H1814">
        <v>4.5999999999999996</v>
      </c>
      <c r="I1814">
        <v>7</v>
      </c>
      <c r="J1814">
        <v>0</v>
      </c>
      <c r="K1814">
        <v>95</v>
      </c>
      <c r="L1814">
        <v>1</v>
      </c>
      <c r="M1814" s="17" t="s">
        <v>78</v>
      </c>
      <c r="N1814" t="s">
        <v>78</v>
      </c>
      <c r="O1814" s="17">
        <v>42495</v>
      </c>
      <c r="Q1814">
        <f t="shared" si="24"/>
        <v>141.26171366866501</v>
      </c>
    </row>
    <row r="1815" spans="1:29" ht="15" customHeight="1">
      <c r="A1815">
        <v>400</v>
      </c>
      <c r="B1815" t="s">
        <v>75</v>
      </c>
      <c r="C1815" t="s">
        <v>46</v>
      </c>
      <c r="D1815">
        <v>5</v>
      </c>
      <c r="E1815" s="19" t="s">
        <v>56</v>
      </c>
      <c r="F1815" s="19" t="s">
        <v>52</v>
      </c>
      <c r="G1815" t="s">
        <v>56</v>
      </c>
      <c r="H1815" t="s">
        <v>56</v>
      </c>
      <c r="I1815" t="s">
        <v>56</v>
      </c>
      <c r="J1815" t="s">
        <v>56</v>
      </c>
      <c r="K1815">
        <v>93</v>
      </c>
      <c r="L1815">
        <v>1</v>
      </c>
      <c r="M1815" s="17" t="s">
        <v>78</v>
      </c>
      <c r="N1815" t="s">
        <v>82</v>
      </c>
      <c r="O1815" s="17">
        <v>42507</v>
      </c>
      <c r="P1815" t="s">
        <v>115</v>
      </c>
      <c r="Q1815" t="e">
        <f t="shared" si="24"/>
        <v>#VALUE!</v>
      </c>
    </row>
    <row r="1816" spans="1:29" ht="15" customHeight="1">
      <c r="A1816">
        <v>401</v>
      </c>
      <c r="B1816" t="s">
        <v>76</v>
      </c>
      <c r="C1816" t="s">
        <v>34</v>
      </c>
      <c r="D1816">
        <v>1</v>
      </c>
      <c r="E1816" s="19" t="s">
        <v>78</v>
      </c>
      <c r="F1816" s="19" t="s">
        <v>52</v>
      </c>
      <c r="G1816">
        <v>1</v>
      </c>
      <c r="H1816">
        <v>0.5</v>
      </c>
      <c r="I1816">
        <v>1</v>
      </c>
      <c r="J1816">
        <v>0</v>
      </c>
      <c r="K1816">
        <v>80</v>
      </c>
      <c r="L1816">
        <v>1</v>
      </c>
      <c r="M1816" s="17" t="s">
        <v>82</v>
      </c>
      <c r="N1816" t="s">
        <v>78</v>
      </c>
      <c r="O1816" s="17">
        <v>42422</v>
      </c>
      <c r="Q1816">
        <f t="shared" si="24"/>
        <v>0.19634954084936207</v>
      </c>
      <c r="R1816">
        <f>(Q1820-Q1816)/(O1820-O1816)</f>
        <v>0.12823656219610061</v>
      </c>
      <c r="S1816">
        <f>(I1820-I1816)/(O1820-O1816)</f>
        <v>5.1724137931034482E-2</v>
      </c>
      <c r="T1816">
        <f>MAX(K1816:K1821)</f>
        <v>92</v>
      </c>
      <c r="U1816">
        <f>AVERAGE(K1816:K1821)</f>
        <v>85.666666666666671</v>
      </c>
      <c r="V1816">
        <f>MAX(I1816:I1821)</f>
        <v>5</v>
      </c>
    </row>
    <row r="1817" spans="1:29" ht="15" customHeight="1">
      <c r="A1817">
        <v>401</v>
      </c>
      <c r="B1817" t="s">
        <v>76</v>
      </c>
      <c r="C1817" t="s">
        <v>34</v>
      </c>
      <c r="D1817">
        <v>1</v>
      </c>
      <c r="E1817" s="19" t="s">
        <v>78</v>
      </c>
      <c r="F1817" s="19" t="s">
        <v>52</v>
      </c>
      <c r="G1817">
        <v>1.1000000000000001</v>
      </c>
      <c r="H1817">
        <v>1.1000000000000001</v>
      </c>
      <c r="I1817">
        <v>3</v>
      </c>
      <c r="J1817">
        <v>0</v>
      </c>
      <c r="K1817">
        <v>90</v>
      </c>
      <c r="L1817">
        <v>1</v>
      </c>
      <c r="M1817" s="17" t="s">
        <v>78</v>
      </c>
      <c r="N1817" t="s">
        <v>78</v>
      </c>
      <c r="O1817" s="17">
        <v>42436</v>
      </c>
      <c r="Q1817">
        <f t="shared" si="24"/>
        <v>1.0453649554820039</v>
      </c>
    </row>
    <row r="1818" spans="1:29" ht="15" customHeight="1">
      <c r="A1818">
        <v>401</v>
      </c>
      <c r="B1818" t="s">
        <v>76</v>
      </c>
      <c r="C1818" t="s">
        <v>34</v>
      </c>
      <c r="D1818">
        <v>1</v>
      </c>
      <c r="E1818" s="19" t="s">
        <v>78</v>
      </c>
      <c r="F1818" s="19" t="s">
        <v>52</v>
      </c>
      <c r="G1818">
        <v>2.6</v>
      </c>
      <c r="H1818">
        <v>2</v>
      </c>
      <c r="I1818">
        <v>5</v>
      </c>
      <c r="J1818">
        <v>0</v>
      </c>
      <c r="K1818">
        <v>90</v>
      </c>
      <c r="L1818">
        <v>1</v>
      </c>
      <c r="M1818" s="17" t="s">
        <v>78</v>
      </c>
      <c r="N1818" t="s">
        <v>78</v>
      </c>
      <c r="O1818" s="17">
        <v>42450</v>
      </c>
      <c r="Q1818">
        <f>G1818*((H1818/2)^2)*PI()</f>
        <v>8.1681408993334621</v>
      </c>
    </row>
    <row r="1819" spans="1:29" ht="15" customHeight="1">
      <c r="A1819">
        <v>401</v>
      </c>
      <c r="B1819" t="s">
        <v>76</v>
      </c>
      <c r="C1819" t="s">
        <v>34</v>
      </c>
      <c r="D1819">
        <v>1</v>
      </c>
      <c r="E1819" s="19" t="s">
        <v>78</v>
      </c>
      <c r="F1819" s="19" t="s">
        <v>52</v>
      </c>
      <c r="G1819">
        <v>2.8</v>
      </c>
      <c r="H1819">
        <v>1.5</v>
      </c>
      <c r="I1819">
        <v>5</v>
      </c>
      <c r="J1819">
        <v>0</v>
      </c>
      <c r="K1819">
        <v>92</v>
      </c>
      <c r="L1819">
        <v>1</v>
      </c>
      <c r="M1819" s="17" t="s">
        <v>78</v>
      </c>
      <c r="N1819" t="s">
        <v>78</v>
      </c>
      <c r="O1819" s="17">
        <v>42464</v>
      </c>
      <c r="Q1819">
        <f>G1819*((H1819/2)^2)*PI()</f>
        <v>4.9480084294039237</v>
      </c>
    </row>
    <row r="1820" spans="1:29" ht="15" customHeight="1">
      <c r="A1820">
        <v>401</v>
      </c>
      <c r="B1820" t="s">
        <v>76</v>
      </c>
      <c r="C1820" t="s">
        <v>34</v>
      </c>
      <c r="D1820">
        <v>1</v>
      </c>
      <c r="E1820" s="19" t="s">
        <v>78</v>
      </c>
      <c r="F1820" s="19" t="s">
        <v>52</v>
      </c>
      <c r="G1820">
        <v>3</v>
      </c>
      <c r="H1820">
        <v>1.8</v>
      </c>
      <c r="I1820">
        <v>4</v>
      </c>
      <c r="J1820">
        <v>0</v>
      </c>
      <c r="K1820">
        <v>75</v>
      </c>
      <c r="L1820">
        <v>1</v>
      </c>
      <c r="M1820" s="17" t="s">
        <v>78</v>
      </c>
      <c r="N1820" t="s">
        <v>78</v>
      </c>
      <c r="O1820" s="17">
        <v>42480</v>
      </c>
      <c r="Q1820">
        <f>G1820*((H1820/2)^2)*PI()</f>
        <v>7.6340701482231976</v>
      </c>
    </row>
    <row r="1821" spans="1:29" ht="15" customHeight="1">
      <c r="A1821">
        <v>401</v>
      </c>
      <c r="B1821" t="s">
        <v>76</v>
      </c>
      <c r="C1821" t="s">
        <v>34</v>
      </c>
      <c r="D1821">
        <v>1</v>
      </c>
      <c r="E1821" s="19" t="s">
        <v>78</v>
      </c>
      <c r="F1821" s="19" t="s">
        <v>52</v>
      </c>
      <c r="G1821" t="s">
        <v>56</v>
      </c>
      <c r="H1821" t="s">
        <v>56</v>
      </c>
      <c r="I1821" t="s">
        <v>56</v>
      </c>
      <c r="J1821" t="s">
        <v>56</v>
      </c>
      <c r="K1821">
        <v>87</v>
      </c>
      <c r="L1821">
        <v>1</v>
      </c>
      <c r="M1821" s="17" t="s">
        <v>78</v>
      </c>
      <c r="N1821" t="s">
        <v>82</v>
      </c>
      <c r="O1821" s="17">
        <v>42495</v>
      </c>
      <c r="P1821" t="s">
        <v>115</v>
      </c>
      <c r="Q1821" t="e">
        <f>G1821*((H1821/2)^2)*PI()</f>
        <v>#VALUE!</v>
      </c>
    </row>
    <row r="1822" spans="1:29" ht="15" hidden="1" customHeight="1">
      <c r="A1822" s="20" t="s">
        <v>26</v>
      </c>
      <c r="B1822" s="20" t="s">
        <v>27</v>
      </c>
      <c r="C1822" s="20" t="s">
        <v>44</v>
      </c>
      <c r="D1822" s="20" t="s">
        <v>28</v>
      </c>
      <c r="E1822" s="20" t="s">
        <v>29</v>
      </c>
      <c r="F1822" s="20" t="s">
        <v>30</v>
      </c>
      <c r="G1822" s="20" t="s">
        <v>39</v>
      </c>
      <c r="H1822" s="20" t="s">
        <v>40</v>
      </c>
      <c r="I1822" s="20" t="s">
        <v>41</v>
      </c>
      <c r="J1822" s="20" t="s">
        <v>33</v>
      </c>
      <c r="K1822" s="20" t="s">
        <v>42</v>
      </c>
      <c r="L1822" s="20" t="s">
        <v>43</v>
      </c>
      <c r="M1822" s="20" t="s">
        <v>80</v>
      </c>
      <c r="N1822" s="20" t="s">
        <v>81</v>
      </c>
      <c r="O1822" s="20" t="s">
        <v>31</v>
      </c>
      <c r="P1822" s="20" t="s">
        <v>104</v>
      </c>
      <c r="Q1822" s="20" t="s">
        <v>182</v>
      </c>
      <c r="R1822" s="20"/>
      <c r="S1822" s="20"/>
      <c r="T1822" s="20"/>
      <c r="U1822" s="20"/>
      <c r="V1822" s="20"/>
      <c r="W1822" s="20"/>
      <c r="X1822" s="20"/>
      <c r="Y1822" s="20"/>
      <c r="Z1822" s="20"/>
      <c r="AA1822" s="20"/>
      <c r="AB1822" s="20"/>
      <c r="AC1822" s="20"/>
    </row>
    <row r="1823" spans="1:29">
      <c r="O1823" s="17"/>
    </row>
    <row r="1824" spans="1:29">
      <c r="O1824" s="17"/>
    </row>
    <row r="1825" spans="15:19">
      <c r="O1825" s="17"/>
    </row>
    <row r="1826" spans="15:19">
      <c r="O1826" s="17"/>
    </row>
    <row r="1827" spans="15:19">
      <c r="O1827" s="17"/>
      <c r="R1827" t="s">
        <v>191</v>
      </c>
      <c r="S1827">
        <f>SUM(K3+K29+K42+K53+K66+K83+K109+K137+K170)/9</f>
        <v>18.444444444444443</v>
      </c>
    </row>
    <row r="1828" spans="15:19">
      <c r="O1828" s="17"/>
      <c r="R1828" t="s">
        <v>192</v>
      </c>
      <c r="S1828">
        <f>AVERAGE(K4,K30,K43,K54,K67,K84,K110,K138,K171)</f>
        <v>52.222222222222221</v>
      </c>
    </row>
    <row r="1829" spans="15:19">
      <c r="O1829" s="17"/>
      <c r="R1829" t="s">
        <v>196</v>
      </c>
      <c r="S1829">
        <f>AVERAGE(K5,K31,K44,K55,K68,K85,K111,K139,K173)</f>
        <v>10.777777777777779</v>
      </c>
    </row>
    <row r="1830" spans="15:19">
      <c r="O1830" s="17"/>
      <c r="R1830" t="s">
        <v>199</v>
      </c>
      <c r="S1830">
        <f>AVERAGE(K12,K36,K57,K71,K92,K118,K149,K186)</f>
        <v>14.5</v>
      </c>
    </row>
    <row r="1831" spans="15:19">
      <c r="O1831" s="17"/>
      <c r="R1831" t="s">
        <v>200</v>
      </c>
      <c r="S1831">
        <f>AVERAGE(K10,K33,K45,K56,K70,K90,K116,K146,K182)</f>
        <v>13.666666666666666</v>
      </c>
    </row>
    <row r="1832" spans="15:19">
      <c r="O1832" s="17"/>
      <c r="R1832" t="s">
        <v>201</v>
      </c>
      <c r="S1832">
        <f>AVERAGE(K28,K41,K51,K64,K81,K106,K133,K166,K213)</f>
        <v>7.7777777777777777</v>
      </c>
    </row>
    <row r="1833" spans="15:19">
      <c r="O1833" s="17"/>
      <c r="R1833" t="s">
        <v>203</v>
      </c>
      <c r="S1833">
        <f>AVERAGE(K22,K39,K49,K61,K76,K99,K126,K158,K198)</f>
        <v>17.444444444444443</v>
      </c>
    </row>
    <row r="1834" spans="15:19">
      <c r="O1834" s="17"/>
      <c r="R1834" t="s">
        <v>204</v>
      </c>
      <c r="S1834">
        <f>AVERAGE(K19,K37,K47,K59,K74,K97,K124,K156,K195)</f>
        <v>30</v>
      </c>
    </row>
    <row r="1835" spans="15:19">
      <c r="O1835" s="17"/>
      <c r="R1835" t="s">
        <v>205</v>
      </c>
      <c r="S1835">
        <f>AVERAGE(K21,K38,K48,K60,K75,K98,K125,K157,K197)</f>
        <v>13.222222222222221</v>
      </c>
    </row>
    <row r="1836" spans="15:19">
      <c r="O1836" s="17"/>
      <c r="R1836" t="s">
        <v>210</v>
      </c>
      <c r="S1836">
        <f>AVERAGE(K24,K50,K40,K62,K77,K101,K127,K160,K202)</f>
        <v>15.777777777777779</v>
      </c>
    </row>
    <row r="1837" spans="15:19">
      <c r="O1837" s="17"/>
      <c r="R1837" t="s">
        <v>211</v>
      </c>
    </row>
    <row r="1838" spans="15:19">
      <c r="O1838" s="17"/>
    </row>
    <row r="1839" spans="15:19">
      <c r="O1839" s="17"/>
    </row>
    <row r="1840" spans="15:19">
      <c r="O1840" s="17"/>
    </row>
    <row r="1841" spans="15:15">
      <c r="O1841" s="17"/>
    </row>
    <row r="1842" spans="15:15">
      <c r="O1842" s="17"/>
    </row>
    <row r="1843" spans="15:15">
      <c r="O1843" s="17"/>
    </row>
    <row r="1844" spans="15:15">
      <c r="O1844" s="17"/>
    </row>
    <row r="1845" spans="15:15">
      <c r="O1845" s="17"/>
    </row>
    <row r="1846" spans="15:15">
      <c r="O1846" s="17"/>
    </row>
    <row r="1847" spans="15:15">
      <c r="O1847" s="17"/>
    </row>
    <row r="1848" spans="15:15">
      <c r="O1848" s="17"/>
    </row>
    <row r="1849" spans="15:15">
      <c r="O1849" s="17"/>
    </row>
    <row r="1850" spans="15:15">
      <c r="O1850" s="17"/>
    </row>
    <row r="1851" spans="15:15">
      <c r="O1851" s="17"/>
    </row>
    <row r="1852" spans="15:15">
      <c r="O1852" s="17"/>
    </row>
    <row r="1853" spans="15:15">
      <c r="O1853" s="17"/>
    </row>
    <row r="1854" spans="15:15">
      <c r="O1854" s="17"/>
    </row>
    <row r="1855" spans="15:15">
      <c r="O1855" s="17"/>
    </row>
    <row r="1856" spans="15:15">
      <c r="O1856" s="17"/>
    </row>
    <row r="1857" spans="15:15">
      <c r="O1857" s="17"/>
    </row>
    <row r="1858" spans="15:15">
      <c r="O1858" s="17"/>
    </row>
    <row r="1859" spans="15:15">
      <c r="O1859" s="17"/>
    </row>
    <row r="1860" spans="15:15">
      <c r="O1860" s="17"/>
    </row>
    <row r="1861" spans="15:15">
      <c r="O1861" s="17"/>
    </row>
    <row r="1862" spans="15:15">
      <c r="O1862" s="17"/>
    </row>
    <row r="1863" spans="15:15">
      <c r="O1863" s="17"/>
    </row>
    <row r="1864" spans="15:15">
      <c r="O1864" s="17"/>
    </row>
    <row r="1865" spans="15:15">
      <c r="O1865" s="17"/>
    </row>
    <row r="1866" spans="15:15">
      <c r="O1866" s="17"/>
    </row>
    <row r="1867" spans="15:15">
      <c r="O1867" s="17"/>
    </row>
    <row r="1868" spans="15:15">
      <c r="O1868" s="17"/>
    </row>
    <row r="1869" spans="15:15">
      <c r="O1869" s="17"/>
    </row>
    <row r="1870" spans="15:15">
      <c r="O1870" s="17"/>
    </row>
    <row r="1871" spans="15:15">
      <c r="O1871" s="17"/>
    </row>
    <row r="1872" spans="15:15">
      <c r="O1872" s="17"/>
    </row>
    <row r="1873" spans="15:15">
      <c r="O1873" s="17"/>
    </row>
    <row r="1874" spans="15:15">
      <c r="O1874" s="17"/>
    </row>
    <row r="1875" spans="15:15">
      <c r="O1875" s="17"/>
    </row>
    <row r="1876" spans="15:15">
      <c r="O1876" s="17"/>
    </row>
    <row r="1877" spans="15:15">
      <c r="O1877" s="17"/>
    </row>
    <row r="1878" spans="15:15">
      <c r="O1878" s="17"/>
    </row>
    <row r="1879" spans="15:15">
      <c r="O1879" s="17"/>
    </row>
    <row r="1880" spans="15:15">
      <c r="O1880" s="17"/>
    </row>
    <row r="1881" spans="15:15">
      <c r="O1881" s="17"/>
    </row>
    <row r="1882" spans="15:15">
      <c r="O1882" s="17"/>
    </row>
    <row r="1883" spans="15:15">
      <c r="O1883" s="17"/>
    </row>
    <row r="1884" spans="15:15">
      <c r="O1884" s="17"/>
    </row>
    <row r="1885" spans="15:15">
      <c r="O1885" s="17"/>
    </row>
    <row r="1886" spans="15:15">
      <c r="O1886" s="17"/>
    </row>
    <row r="1887" spans="15:15">
      <c r="O1887" s="17"/>
    </row>
    <row r="1888" spans="15:15">
      <c r="O1888" s="17"/>
    </row>
    <row r="1889" spans="15:15">
      <c r="O1889" s="17"/>
    </row>
    <row r="1890" spans="15:15">
      <c r="O1890" s="17"/>
    </row>
    <row r="1891" spans="15:15">
      <c r="O1891" s="17"/>
    </row>
    <row r="1892" spans="15:15">
      <c r="O1892" s="17"/>
    </row>
    <row r="1893" spans="15:15">
      <c r="O1893" s="17"/>
    </row>
    <row r="1894" spans="15:15">
      <c r="O1894" s="17"/>
    </row>
    <row r="1895" spans="15:15">
      <c r="O1895" s="17"/>
    </row>
    <row r="1896" spans="15:15">
      <c r="O1896" s="17"/>
    </row>
    <row r="1897" spans="15:15">
      <c r="O1897" s="17"/>
    </row>
    <row r="1898" spans="15:15">
      <c r="O1898" s="17"/>
    </row>
    <row r="1899" spans="15:15">
      <c r="O1899" s="17"/>
    </row>
    <row r="1900" spans="15:15">
      <c r="O1900" s="17"/>
    </row>
    <row r="1901" spans="15:15">
      <c r="O1901" s="17"/>
    </row>
    <row r="1902" spans="15:15">
      <c r="O1902" s="17"/>
    </row>
    <row r="1903" spans="15:15">
      <c r="O1903" s="17"/>
    </row>
    <row r="1904" spans="15:15">
      <c r="O1904" s="17"/>
    </row>
    <row r="1905" spans="15:15">
      <c r="O1905" s="17"/>
    </row>
    <row r="1906" spans="15:15">
      <c r="O1906" s="17"/>
    </row>
    <row r="1907" spans="15:15">
      <c r="O1907" s="17"/>
    </row>
    <row r="1908" spans="15:15">
      <c r="O1908" s="17"/>
    </row>
    <row r="1909" spans="15:15">
      <c r="O1909" s="17"/>
    </row>
    <row r="1910" spans="15:15">
      <c r="O1910" s="17"/>
    </row>
    <row r="1911" spans="15:15">
      <c r="O1911" s="17"/>
    </row>
    <row r="1912" spans="15:15">
      <c r="O1912" s="17"/>
    </row>
    <row r="1913" spans="15:15">
      <c r="O1913" s="17"/>
    </row>
    <row r="1914" spans="15:15">
      <c r="O1914" s="17"/>
    </row>
    <row r="1915" spans="15:15">
      <c r="O1915" s="17"/>
    </row>
    <row r="1916" spans="15:15">
      <c r="O1916" s="17"/>
    </row>
    <row r="1917" spans="15:15">
      <c r="O1917" s="17"/>
    </row>
    <row r="1918" spans="15:15">
      <c r="O1918" s="17"/>
    </row>
    <row r="1919" spans="15:15">
      <c r="O1919" s="17"/>
    </row>
    <row r="1920" spans="15:15">
      <c r="O1920" s="17"/>
    </row>
    <row r="1921" spans="15:15">
      <c r="O1921" s="17"/>
    </row>
    <row r="1922" spans="15:15">
      <c r="O1922" s="17"/>
    </row>
    <row r="1923" spans="15:15">
      <c r="O1923" s="17"/>
    </row>
    <row r="1924" spans="15:15">
      <c r="O1924" s="17"/>
    </row>
    <row r="1925" spans="15:15">
      <c r="O1925" s="17"/>
    </row>
    <row r="1926" spans="15:15">
      <c r="O1926" s="17"/>
    </row>
    <row r="1927" spans="15:15">
      <c r="O1927" s="17"/>
    </row>
    <row r="1928" spans="15:15">
      <c r="O1928" s="17"/>
    </row>
    <row r="1929" spans="15:15">
      <c r="O1929" s="17"/>
    </row>
    <row r="1930" spans="15:15">
      <c r="O1930" s="17"/>
    </row>
    <row r="1931" spans="15:15">
      <c r="O1931" s="17"/>
    </row>
    <row r="1932" spans="15:15">
      <c r="O1932" s="17"/>
    </row>
    <row r="1933" spans="15:15">
      <c r="O1933" s="17"/>
    </row>
    <row r="1934" spans="15:15">
      <c r="O1934" s="17"/>
    </row>
    <row r="1935" spans="15:15">
      <c r="O1935" s="17"/>
    </row>
    <row r="1936" spans="15:15">
      <c r="O1936" s="17"/>
    </row>
    <row r="1937" spans="15:15">
      <c r="O1937" s="17"/>
    </row>
    <row r="1938" spans="15:15">
      <c r="O1938" s="17"/>
    </row>
    <row r="1939" spans="15:15">
      <c r="O1939" s="17"/>
    </row>
    <row r="1940" spans="15:15">
      <c r="O1940" s="17"/>
    </row>
    <row r="1941" spans="15:15">
      <c r="O1941" s="17"/>
    </row>
    <row r="1942" spans="15:15">
      <c r="O1942" s="17"/>
    </row>
    <row r="1943" spans="15:15">
      <c r="O1943" s="17"/>
    </row>
    <row r="1944" spans="15:15">
      <c r="O1944" s="17"/>
    </row>
    <row r="1945" spans="15:15">
      <c r="O1945" s="17"/>
    </row>
    <row r="1946" spans="15:15">
      <c r="O1946" s="17"/>
    </row>
    <row r="1947" spans="15:15">
      <c r="O1947" s="17"/>
    </row>
    <row r="1948" spans="15:15">
      <c r="O1948" s="17"/>
    </row>
    <row r="1949" spans="15:15">
      <c r="O1949" s="17"/>
    </row>
    <row r="1950" spans="15:15">
      <c r="O1950" s="17"/>
    </row>
    <row r="1951" spans="15:15">
      <c r="O1951" s="17"/>
    </row>
    <row r="1952" spans="15:15">
      <c r="O1952" s="17"/>
    </row>
    <row r="1953" spans="15:15">
      <c r="O1953" s="17"/>
    </row>
    <row r="1954" spans="15:15">
      <c r="O1954" s="17"/>
    </row>
    <row r="1955" spans="15:15">
      <c r="O1955" s="17"/>
    </row>
    <row r="1956" spans="15:15">
      <c r="O1956" s="17"/>
    </row>
    <row r="1957" spans="15:15">
      <c r="O1957" s="17"/>
    </row>
    <row r="1958" spans="15:15">
      <c r="O1958" s="17"/>
    </row>
    <row r="1959" spans="15:15">
      <c r="O1959" s="17"/>
    </row>
    <row r="1960" spans="15:15">
      <c r="O1960" s="17"/>
    </row>
    <row r="1961" spans="15:15">
      <c r="O1961" s="17"/>
    </row>
    <row r="1962" spans="15:15">
      <c r="O1962" s="17"/>
    </row>
    <row r="1963" spans="15:15">
      <c r="O1963" s="17"/>
    </row>
    <row r="1964" spans="15:15">
      <c r="O1964" s="17"/>
    </row>
    <row r="1965" spans="15:15">
      <c r="O1965" s="17"/>
    </row>
    <row r="1966" spans="15:15">
      <c r="O1966" s="17"/>
    </row>
    <row r="1967" spans="15:15">
      <c r="O1967" s="17"/>
    </row>
    <row r="1968" spans="15:15">
      <c r="O1968" s="17"/>
    </row>
    <row r="1969" spans="15:15">
      <c r="O1969" s="17"/>
    </row>
    <row r="1970" spans="15:15">
      <c r="O1970" s="17"/>
    </row>
    <row r="1971" spans="15:15">
      <c r="O1971" s="17"/>
    </row>
    <row r="1972" spans="15:15">
      <c r="O1972" s="17"/>
    </row>
    <row r="1973" spans="15:15">
      <c r="O1973" s="17"/>
    </row>
    <row r="1974" spans="15:15">
      <c r="O1974" s="17"/>
    </row>
    <row r="1975" spans="15:15">
      <c r="O1975" s="17"/>
    </row>
    <row r="1976" spans="15:15">
      <c r="O1976" s="17"/>
    </row>
    <row r="1977" spans="15:15">
      <c r="O1977" s="17"/>
    </row>
    <row r="1978" spans="15:15">
      <c r="O1978" s="17"/>
    </row>
    <row r="1979" spans="15:15">
      <c r="O1979" s="17"/>
    </row>
    <row r="1980" spans="15:15">
      <c r="O1980" s="17"/>
    </row>
    <row r="1981" spans="15:15">
      <c r="O1981" s="17"/>
    </row>
    <row r="1982" spans="15:15">
      <c r="O1982" s="17"/>
    </row>
    <row r="1983" spans="15:15">
      <c r="O1983" s="17"/>
    </row>
    <row r="1984" spans="15:15">
      <c r="O1984" s="17"/>
    </row>
    <row r="1985" spans="15:15">
      <c r="O1985" s="17"/>
    </row>
    <row r="1986" spans="15:15">
      <c r="O1986" s="17"/>
    </row>
    <row r="1987" spans="15:15">
      <c r="O1987" s="17"/>
    </row>
    <row r="1988" spans="15:15">
      <c r="O1988" s="17"/>
    </row>
    <row r="1989" spans="15:15">
      <c r="O1989" s="17"/>
    </row>
    <row r="1990" spans="15:15">
      <c r="O1990" s="17"/>
    </row>
    <row r="1991" spans="15:15">
      <c r="O1991" s="17"/>
    </row>
    <row r="1992" spans="15:15">
      <c r="O1992" s="17"/>
    </row>
    <row r="1993" spans="15:15">
      <c r="O1993" s="17"/>
    </row>
    <row r="1994" spans="15:15">
      <c r="O1994" s="17"/>
    </row>
    <row r="1995" spans="15:15">
      <c r="O1995" s="17"/>
    </row>
    <row r="1996" spans="15:15">
      <c r="O1996" s="17"/>
    </row>
    <row r="1997" spans="15:15">
      <c r="O1997" s="17"/>
    </row>
    <row r="1998" spans="15:15">
      <c r="O1998" s="17"/>
    </row>
    <row r="1999" spans="15:15">
      <c r="O1999" s="17"/>
    </row>
    <row r="2000" spans="15:15">
      <c r="O2000" s="17"/>
    </row>
    <row r="2001" spans="15:15">
      <c r="O2001" s="17"/>
    </row>
    <row r="2002" spans="15:15">
      <c r="O2002" s="17"/>
    </row>
    <row r="2003" spans="15:15">
      <c r="O2003" s="17"/>
    </row>
    <row r="2004" spans="15:15">
      <c r="O2004" s="17"/>
    </row>
    <row r="2005" spans="15:15">
      <c r="O2005" s="17"/>
    </row>
    <row r="2006" spans="15:15">
      <c r="O2006" s="17"/>
    </row>
    <row r="2007" spans="15:15">
      <c r="O2007" s="17"/>
    </row>
    <row r="2008" spans="15:15">
      <c r="O2008" s="17"/>
    </row>
    <row r="2009" spans="15:15">
      <c r="O2009" s="17"/>
    </row>
    <row r="2010" spans="15:15">
      <c r="O2010" s="17"/>
    </row>
    <row r="2011" spans="15:15">
      <c r="O2011" s="17"/>
    </row>
    <row r="2012" spans="15:15">
      <c r="O2012" s="17"/>
    </row>
    <row r="2013" spans="15:15">
      <c r="O2013" s="17"/>
    </row>
    <row r="2014" spans="15:15">
      <c r="O2014" s="17"/>
    </row>
    <row r="2015" spans="15:15">
      <c r="O2015" s="17"/>
    </row>
    <row r="2016" spans="15:15">
      <c r="O2016" s="17"/>
    </row>
    <row r="2017" spans="15:15">
      <c r="O2017" s="17"/>
    </row>
    <row r="2018" spans="15:15">
      <c r="O2018" s="17"/>
    </row>
    <row r="2019" spans="15:15">
      <c r="O2019" s="17"/>
    </row>
    <row r="2020" spans="15:15">
      <c r="O2020" s="17"/>
    </row>
    <row r="2021" spans="15:15">
      <c r="O2021" s="17"/>
    </row>
    <row r="2022" spans="15:15">
      <c r="O2022" s="17"/>
    </row>
    <row r="2023" spans="15:15">
      <c r="O2023" s="17"/>
    </row>
    <row r="2024" spans="15:15">
      <c r="O2024" s="17"/>
    </row>
    <row r="2025" spans="15:15">
      <c r="O2025" s="17"/>
    </row>
    <row r="2026" spans="15:15">
      <c r="O2026" s="17"/>
    </row>
    <row r="2027" spans="15:15">
      <c r="O2027" s="17"/>
    </row>
    <row r="2028" spans="15:15">
      <c r="O2028" s="17"/>
    </row>
    <row r="2029" spans="15:15">
      <c r="O2029" s="17"/>
    </row>
    <row r="2030" spans="15:15">
      <c r="O2030" s="17"/>
    </row>
    <row r="2031" spans="15:15">
      <c r="O2031" s="17"/>
    </row>
    <row r="2032" spans="15:15">
      <c r="O2032" s="17"/>
    </row>
    <row r="2033" spans="15:15">
      <c r="O2033" s="17"/>
    </row>
    <row r="2034" spans="15:15">
      <c r="O2034" s="17"/>
    </row>
    <row r="2035" spans="15:15">
      <c r="O2035" s="17"/>
    </row>
    <row r="2036" spans="15:15">
      <c r="O2036" s="17"/>
    </row>
    <row r="2037" spans="15:15">
      <c r="O2037" s="17"/>
    </row>
    <row r="2038" spans="15:15">
      <c r="O2038" s="17"/>
    </row>
    <row r="2039" spans="15:15">
      <c r="O2039" s="17"/>
    </row>
    <row r="2040" spans="15:15">
      <c r="O2040" s="17"/>
    </row>
    <row r="2041" spans="15:15">
      <c r="O2041" s="17"/>
    </row>
    <row r="2042" spans="15:15">
      <c r="O2042" s="17"/>
    </row>
    <row r="2043" spans="15:15">
      <c r="O2043" s="17"/>
    </row>
    <row r="2044" spans="15:15">
      <c r="O2044" s="17"/>
    </row>
    <row r="2045" spans="15:15">
      <c r="O2045" s="17"/>
    </row>
    <row r="2046" spans="15:15">
      <c r="O2046" s="17"/>
    </row>
    <row r="2047" spans="15:15">
      <c r="O2047" s="17"/>
    </row>
    <row r="2048" spans="15:15">
      <c r="O2048" s="17"/>
    </row>
    <row r="2049" spans="15:15">
      <c r="O2049" s="17"/>
    </row>
    <row r="2050" spans="15:15">
      <c r="O2050" s="17"/>
    </row>
    <row r="2051" spans="15:15">
      <c r="O2051" s="17"/>
    </row>
    <row r="2052" spans="15:15">
      <c r="O2052" s="17"/>
    </row>
    <row r="2053" spans="15:15">
      <c r="O2053" s="17"/>
    </row>
    <row r="2054" spans="15:15">
      <c r="O2054" s="17"/>
    </row>
    <row r="2055" spans="15:15">
      <c r="O2055" s="17"/>
    </row>
    <row r="2056" spans="15:15">
      <c r="O2056" s="17"/>
    </row>
    <row r="2057" spans="15:15">
      <c r="O2057" s="17"/>
    </row>
    <row r="2058" spans="15:15">
      <c r="O2058" s="17"/>
    </row>
    <row r="2059" spans="15:15">
      <c r="O2059" s="17"/>
    </row>
    <row r="2060" spans="15:15">
      <c r="O2060" s="17"/>
    </row>
    <row r="2061" spans="15:15">
      <c r="O2061" s="17"/>
    </row>
    <row r="2062" spans="15:15">
      <c r="O2062" s="17"/>
    </row>
    <row r="2063" spans="15:15">
      <c r="O2063" s="17"/>
    </row>
    <row r="2064" spans="15:15">
      <c r="O2064" s="17"/>
    </row>
    <row r="2065" spans="15:15">
      <c r="O2065" s="17"/>
    </row>
    <row r="2066" spans="15:15">
      <c r="O2066" s="17"/>
    </row>
    <row r="2067" spans="15:15">
      <c r="O2067" s="17"/>
    </row>
    <row r="2068" spans="15:15">
      <c r="O2068" s="17"/>
    </row>
    <row r="2069" spans="15:15">
      <c r="O2069" s="17"/>
    </row>
    <row r="2070" spans="15:15">
      <c r="O2070" s="17"/>
    </row>
    <row r="2071" spans="15:15">
      <c r="O2071" s="17"/>
    </row>
    <row r="2072" spans="15:15">
      <c r="O2072" s="17"/>
    </row>
    <row r="2073" spans="15:15">
      <c r="O2073" s="17"/>
    </row>
    <row r="2074" spans="15:15">
      <c r="O2074" s="17"/>
    </row>
    <row r="2075" spans="15:15">
      <c r="O2075" s="17"/>
    </row>
    <row r="2076" spans="15:15">
      <c r="O2076" s="17"/>
    </row>
    <row r="2077" spans="15:15">
      <c r="O2077" s="17"/>
    </row>
    <row r="2078" spans="15:15">
      <c r="O2078" s="17"/>
    </row>
    <row r="2079" spans="15:15">
      <c r="O2079" s="17"/>
    </row>
    <row r="2080" spans="15:15">
      <c r="O2080" s="17"/>
    </row>
    <row r="2081" spans="15:15">
      <c r="O2081" s="17"/>
    </row>
    <row r="2082" spans="15:15">
      <c r="O2082" s="17"/>
    </row>
    <row r="2083" spans="15:15">
      <c r="O2083" s="17"/>
    </row>
    <row r="2084" spans="15:15">
      <c r="O2084" s="17"/>
    </row>
    <row r="2085" spans="15:15">
      <c r="O2085" s="17"/>
    </row>
    <row r="2086" spans="15:15">
      <c r="O2086" s="17"/>
    </row>
    <row r="2087" spans="15:15">
      <c r="O2087" s="17"/>
    </row>
    <row r="2088" spans="15:15">
      <c r="O2088" s="17"/>
    </row>
    <row r="2089" spans="15:15">
      <c r="O2089" s="17"/>
    </row>
    <row r="2090" spans="15:15">
      <c r="O2090" s="17"/>
    </row>
    <row r="2091" spans="15:15">
      <c r="O2091" s="17"/>
    </row>
    <row r="2092" spans="15:15">
      <c r="O2092" s="17"/>
    </row>
    <row r="2093" spans="15:15">
      <c r="O2093" s="17"/>
    </row>
    <row r="2094" spans="15:15">
      <c r="O2094" s="17"/>
    </row>
    <row r="2095" spans="15:15">
      <c r="O2095" s="17"/>
    </row>
    <row r="2096" spans="15:15">
      <c r="O2096" s="17"/>
    </row>
    <row r="2097" spans="15:15">
      <c r="O2097" s="17"/>
    </row>
    <row r="2098" spans="15:15">
      <c r="O2098" s="17"/>
    </row>
    <row r="2099" spans="15:15">
      <c r="O2099" s="17"/>
    </row>
    <row r="2100" spans="15:15">
      <c r="O2100" s="17"/>
    </row>
    <row r="2101" spans="15:15">
      <c r="O2101" s="17"/>
    </row>
    <row r="2102" spans="15:15">
      <c r="O2102" s="17"/>
    </row>
    <row r="2103" spans="15:15">
      <c r="O2103" s="17"/>
    </row>
    <row r="2104" spans="15:15">
      <c r="O2104" s="17"/>
    </row>
    <row r="2105" spans="15:15">
      <c r="O2105" s="17"/>
    </row>
    <row r="2106" spans="15:15">
      <c r="O2106" s="17"/>
    </row>
    <row r="2107" spans="15:15">
      <c r="O2107" s="17"/>
    </row>
    <row r="2108" spans="15:15">
      <c r="O2108" s="17"/>
    </row>
    <row r="2109" spans="15:15">
      <c r="O2109" s="17"/>
    </row>
    <row r="2110" spans="15:15">
      <c r="O2110" s="17"/>
    </row>
    <row r="2111" spans="15:15">
      <c r="O2111" s="17"/>
    </row>
    <row r="2112" spans="15:15">
      <c r="O2112" s="17"/>
    </row>
    <row r="2113" spans="15:15">
      <c r="O2113" s="17"/>
    </row>
    <row r="2114" spans="15:15">
      <c r="O2114" s="17"/>
    </row>
    <row r="2115" spans="15:15">
      <c r="O2115" s="17"/>
    </row>
    <row r="2116" spans="15:15">
      <c r="O2116" s="17"/>
    </row>
    <row r="2117" spans="15:15">
      <c r="O2117" s="17"/>
    </row>
    <row r="2118" spans="15:15">
      <c r="O2118" s="17"/>
    </row>
    <row r="2119" spans="15:15">
      <c r="O2119" s="17"/>
    </row>
    <row r="2120" spans="15:15">
      <c r="O2120" s="17"/>
    </row>
    <row r="2121" spans="15:15">
      <c r="O2121" s="17"/>
    </row>
    <row r="2122" spans="15:15">
      <c r="O2122" s="17"/>
    </row>
    <row r="2123" spans="15:15">
      <c r="O2123" s="17"/>
    </row>
    <row r="2124" spans="15:15">
      <c r="O2124" s="17"/>
    </row>
    <row r="2125" spans="15:15">
      <c r="O2125" s="17"/>
    </row>
    <row r="2126" spans="15:15">
      <c r="O2126" s="17"/>
    </row>
    <row r="2127" spans="15:15">
      <c r="O2127" s="17"/>
    </row>
    <row r="2128" spans="15:15">
      <c r="O2128" s="17"/>
    </row>
    <row r="2129" spans="15:15">
      <c r="O2129" s="17"/>
    </row>
    <row r="2130" spans="15:15">
      <c r="O2130" s="17"/>
    </row>
    <row r="2131" spans="15:15">
      <c r="O2131" s="17"/>
    </row>
    <row r="2132" spans="15:15">
      <c r="O2132" s="17"/>
    </row>
    <row r="2133" spans="15:15">
      <c r="O2133" s="17"/>
    </row>
    <row r="2134" spans="15:15">
      <c r="O2134" s="17"/>
    </row>
    <row r="2135" spans="15:15">
      <c r="O2135" s="17"/>
    </row>
    <row r="2136" spans="15:15">
      <c r="O2136" s="17"/>
    </row>
    <row r="2137" spans="15:15">
      <c r="O2137" s="17"/>
    </row>
    <row r="2138" spans="15:15">
      <c r="O2138" s="17"/>
    </row>
    <row r="2139" spans="15:15">
      <c r="O2139" s="17"/>
    </row>
    <row r="2140" spans="15:15">
      <c r="O2140" s="17"/>
    </row>
    <row r="2141" spans="15:15">
      <c r="O2141" s="17"/>
    </row>
    <row r="2142" spans="15:15">
      <c r="O2142" s="17"/>
    </row>
    <row r="2143" spans="15:15">
      <c r="O2143" s="17"/>
    </row>
    <row r="2144" spans="15:15">
      <c r="O2144" s="17"/>
    </row>
    <row r="2145" spans="15:15">
      <c r="O2145" s="17"/>
    </row>
    <row r="2146" spans="15:15">
      <c r="O2146" s="17"/>
    </row>
    <row r="2147" spans="15:15">
      <c r="O2147" s="17"/>
    </row>
    <row r="2148" spans="15:15">
      <c r="O2148" s="17"/>
    </row>
    <row r="2149" spans="15:15">
      <c r="O2149" s="17"/>
    </row>
    <row r="2150" spans="15:15">
      <c r="O2150" s="17"/>
    </row>
    <row r="2151" spans="15:15">
      <c r="O2151" s="17"/>
    </row>
    <row r="2152" spans="15:15">
      <c r="O2152" s="17"/>
    </row>
    <row r="2153" spans="15:15">
      <c r="O2153" s="17"/>
    </row>
    <row r="2154" spans="15:15">
      <c r="O2154" s="17"/>
    </row>
    <row r="2155" spans="15:15">
      <c r="O2155" s="17"/>
    </row>
    <row r="2156" spans="15:15">
      <c r="O2156" s="17"/>
    </row>
    <row r="2157" spans="15:15">
      <c r="O2157" s="17"/>
    </row>
    <row r="2158" spans="15:15">
      <c r="O2158" s="17"/>
    </row>
    <row r="2159" spans="15:15">
      <c r="O2159" s="17"/>
    </row>
    <row r="2160" spans="15:15">
      <c r="O2160" s="17"/>
    </row>
    <row r="2161" spans="15:15">
      <c r="O2161" s="17"/>
    </row>
    <row r="2162" spans="15:15">
      <c r="O2162" s="17"/>
    </row>
    <row r="2163" spans="15:15">
      <c r="O2163" s="17"/>
    </row>
    <row r="2164" spans="15:15">
      <c r="O2164" s="17"/>
    </row>
    <row r="2165" spans="15:15">
      <c r="O2165" s="17"/>
    </row>
    <row r="2166" spans="15:15">
      <c r="O2166" s="17"/>
    </row>
    <row r="2167" spans="15:15">
      <c r="O2167" s="17"/>
    </row>
    <row r="2168" spans="15:15">
      <c r="O2168" s="17"/>
    </row>
    <row r="2169" spans="15:15">
      <c r="O2169" s="17"/>
    </row>
    <row r="2170" spans="15:15">
      <c r="O2170" s="17"/>
    </row>
    <row r="2171" spans="15:15">
      <c r="O2171" s="17"/>
    </row>
    <row r="2172" spans="15:15">
      <c r="O2172" s="17"/>
    </row>
    <row r="2173" spans="15:15">
      <c r="O2173" s="17"/>
    </row>
    <row r="2174" spans="15:15">
      <c r="O2174" s="17"/>
    </row>
    <row r="2175" spans="15:15">
      <c r="O2175" s="17"/>
    </row>
    <row r="2176" spans="15:15">
      <c r="O2176" s="17"/>
    </row>
    <row r="2177" spans="15:15">
      <c r="O2177" s="17"/>
    </row>
    <row r="2178" spans="15:15">
      <c r="O2178" s="17"/>
    </row>
    <row r="2179" spans="15:15">
      <c r="O2179" s="17"/>
    </row>
    <row r="2180" spans="15:15">
      <c r="O2180" s="17"/>
    </row>
    <row r="2181" spans="15:15">
      <c r="O2181" s="17"/>
    </row>
    <row r="2182" spans="15:15">
      <c r="O2182" s="17"/>
    </row>
    <row r="2183" spans="15:15">
      <c r="O2183" s="17"/>
    </row>
    <row r="2184" spans="15:15">
      <c r="O2184" s="17"/>
    </row>
    <row r="2185" spans="15:15">
      <c r="O2185" s="17"/>
    </row>
    <row r="2186" spans="15:15">
      <c r="O2186" s="17"/>
    </row>
    <row r="2187" spans="15:15">
      <c r="O2187" s="17"/>
    </row>
    <row r="2188" spans="15:15">
      <c r="O2188" s="17"/>
    </row>
    <row r="2189" spans="15:15">
      <c r="O2189" s="17"/>
    </row>
    <row r="2190" spans="15:15">
      <c r="O2190" s="17"/>
    </row>
    <row r="2191" spans="15:15">
      <c r="O2191" s="17"/>
    </row>
  </sheetData>
  <autoFilter ref="A1:AC1822">
    <filterColumn colId="11">
      <filters>
        <filter val="1"/>
      </filters>
    </filterColumn>
  </autoFilter>
  <sortState ref="A2:Q2192">
    <sortCondition ref="A2:A21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V154"/>
  <sheetViews>
    <sheetView zoomScale="90" zoomScaleNormal="90" zoomScalePageLayoutView="90" workbookViewId="0">
      <pane ySplit="1" topLeftCell="A117" activePane="bottomLeft" state="frozen"/>
      <selection activeCell="W34" sqref="W34"/>
      <selection pane="bottomLeft" activeCell="G123" sqref="G123"/>
    </sheetView>
  </sheetViews>
  <sheetFormatPr defaultColWidth="10.875" defaultRowHeight="15.75"/>
  <cols>
    <col min="1" max="15" width="10.875" style="23"/>
    <col min="16" max="16" width="13" style="23" bestFit="1" customWidth="1"/>
    <col min="17" max="16384" width="10.875" style="23"/>
  </cols>
  <sheetData>
    <row r="1" spans="1:74" s="21" customFormat="1">
      <c r="A1" s="22" t="s">
        <v>26</v>
      </c>
      <c r="B1" s="22" t="s">
        <v>27</v>
      </c>
      <c r="C1" s="22" t="s">
        <v>44</v>
      </c>
      <c r="D1" s="22" t="s">
        <v>29</v>
      </c>
      <c r="E1" s="22" t="s">
        <v>30</v>
      </c>
      <c r="F1" s="22" t="s">
        <v>110</v>
      </c>
      <c r="G1" s="22" t="s">
        <v>111</v>
      </c>
      <c r="H1" s="22" t="s">
        <v>112</v>
      </c>
      <c r="I1" s="22" t="s">
        <v>113</v>
      </c>
      <c r="J1" s="22" t="s">
        <v>114</v>
      </c>
      <c r="K1" s="22" t="s">
        <v>43</v>
      </c>
      <c r="L1" s="22" t="s">
        <v>31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</row>
    <row r="2" spans="1:74">
      <c r="A2" s="26">
        <v>1</v>
      </c>
      <c r="B2" s="26" t="s">
        <v>51</v>
      </c>
      <c r="C2" s="26" t="s">
        <v>46</v>
      </c>
      <c r="D2" s="26" t="s">
        <v>52</v>
      </c>
      <c r="E2" s="26" t="s">
        <v>53</v>
      </c>
      <c r="F2" s="26">
        <v>1</v>
      </c>
      <c r="G2" s="26">
        <v>0</v>
      </c>
      <c r="H2" s="27">
        <v>42382</v>
      </c>
      <c r="I2" s="27">
        <v>42450</v>
      </c>
      <c r="J2" s="26" t="s">
        <v>56</v>
      </c>
      <c r="K2" s="26">
        <v>2</v>
      </c>
      <c r="L2" s="27">
        <v>42450</v>
      </c>
      <c r="M2" s="24"/>
    </row>
    <row r="3" spans="1:74">
      <c r="A3" s="23">
        <v>1</v>
      </c>
      <c r="B3" s="23" t="s">
        <v>51</v>
      </c>
      <c r="C3" s="23" t="s">
        <v>46</v>
      </c>
      <c r="D3" s="23" t="s">
        <v>52</v>
      </c>
      <c r="E3" s="23" t="s">
        <v>52</v>
      </c>
      <c r="F3" s="23">
        <v>4</v>
      </c>
      <c r="G3" s="23">
        <v>8</v>
      </c>
      <c r="H3" s="25">
        <v>42382</v>
      </c>
      <c r="I3" s="25">
        <v>42450</v>
      </c>
      <c r="J3" s="25">
        <v>42464</v>
      </c>
      <c r="K3" s="23">
        <v>2</v>
      </c>
      <c r="L3" s="25">
        <v>42464</v>
      </c>
    </row>
    <row r="4" spans="1:74">
      <c r="A4" s="26">
        <v>1</v>
      </c>
      <c r="B4" s="26" t="s">
        <v>51</v>
      </c>
      <c r="C4" s="26" t="s">
        <v>46</v>
      </c>
      <c r="D4" s="26" t="s">
        <v>52</v>
      </c>
      <c r="E4" s="26" t="s">
        <v>52</v>
      </c>
      <c r="F4" s="26">
        <v>0</v>
      </c>
      <c r="G4" s="26">
        <v>13</v>
      </c>
      <c r="H4" s="27">
        <v>42382</v>
      </c>
      <c r="I4" s="27">
        <v>42450</v>
      </c>
      <c r="J4" s="27">
        <v>42464</v>
      </c>
      <c r="K4" s="26">
        <v>2</v>
      </c>
      <c r="L4" s="27">
        <v>42480</v>
      </c>
      <c r="N4" s="23" t="s">
        <v>143</v>
      </c>
      <c r="O4" s="23">
        <f>SUM(F34:F62)</f>
        <v>64</v>
      </c>
    </row>
    <row r="5" spans="1:74">
      <c r="A5" s="26">
        <v>3</v>
      </c>
      <c r="B5" s="26" t="s">
        <v>51</v>
      </c>
      <c r="C5" s="26" t="s">
        <v>46</v>
      </c>
      <c r="D5" s="26" t="s">
        <v>52</v>
      </c>
      <c r="E5" s="26" t="s">
        <v>53</v>
      </c>
      <c r="F5" s="26">
        <v>1</v>
      </c>
      <c r="G5" s="26">
        <v>0</v>
      </c>
      <c r="H5" s="27">
        <v>42382</v>
      </c>
      <c r="I5" s="27">
        <v>42450</v>
      </c>
      <c r="J5" s="26" t="s">
        <v>56</v>
      </c>
      <c r="K5" s="26">
        <v>2</v>
      </c>
      <c r="L5" s="27">
        <v>42450</v>
      </c>
      <c r="N5" s="23" t="s">
        <v>144</v>
      </c>
      <c r="O5" s="23">
        <f>SUM(G34:G62)</f>
        <v>506</v>
      </c>
    </row>
    <row r="6" spans="1:74">
      <c r="A6" s="23">
        <v>3</v>
      </c>
      <c r="B6" s="23" t="s">
        <v>51</v>
      </c>
      <c r="C6" s="23" t="s">
        <v>46</v>
      </c>
      <c r="D6" s="23" t="s">
        <v>52</v>
      </c>
      <c r="E6" s="23" t="s">
        <v>52</v>
      </c>
      <c r="F6" s="23">
        <v>1</v>
      </c>
      <c r="G6" s="23">
        <v>5</v>
      </c>
      <c r="H6" s="25">
        <v>42382</v>
      </c>
      <c r="I6" s="25">
        <v>42450</v>
      </c>
      <c r="J6" s="25">
        <v>42464</v>
      </c>
      <c r="K6" s="23">
        <v>2</v>
      </c>
      <c r="L6" s="25">
        <v>42464</v>
      </c>
      <c r="N6" s="23" t="s">
        <v>171</v>
      </c>
      <c r="O6" s="23">
        <f>SUM(W28:W29)</f>
        <v>38</v>
      </c>
    </row>
    <row r="7" spans="1:74">
      <c r="A7" s="26">
        <v>3</v>
      </c>
      <c r="B7" s="26" t="s">
        <v>51</v>
      </c>
      <c r="C7" s="26" t="s">
        <v>46</v>
      </c>
      <c r="D7" s="26" t="s">
        <v>52</v>
      </c>
      <c r="E7" s="26" t="s">
        <v>52</v>
      </c>
      <c r="F7" s="26">
        <v>0</v>
      </c>
      <c r="G7" s="26">
        <v>9</v>
      </c>
      <c r="H7" s="27">
        <v>42382</v>
      </c>
      <c r="I7" s="27">
        <v>42450</v>
      </c>
      <c r="J7" s="27">
        <v>42464</v>
      </c>
      <c r="K7" s="26">
        <v>2</v>
      </c>
      <c r="L7" s="27">
        <v>42480</v>
      </c>
      <c r="N7" s="23" t="s">
        <v>172</v>
      </c>
      <c r="O7" s="23">
        <f>SUM(X28:X29)</f>
        <v>238</v>
      </c>
    </row>
    <row r="8" spans="1:74">
      <c r="A8" s="23">
        <v>4</v>
      </c>
      <c r="B8" s="23" t="s">
        <v>51</v>
      </c>
      <c r="C8" s="23" t="s">
        <v>34</v>
      </c>
      <c r="D8" s="23" t="s">
        <v>52</v>
      </c>
      <c r="E8" s="23" t="s">
        <v>52</v>
      </c>
      <c r="F8" s="23">
        <v>4</v>
      </c>
      <c r="G8" s="23">
        <v>6</v>
      </c>
      <c r="H8" s="25">
        <v>42382</v>
      </c>
      <c r="I8" s="25">
        <v>42464</v>
      </c>
      <c r="J8" s="25">
        <v>42464</v>
      </c>
      <c r="K8" s="23">
        <v>2</v>
      </c>
      <c r="L8" s="25">
        <v>42464</v>
      </c>
      <c r="N8" s="23" t="s">
        <v>173</v>
      </c>
      <c r="O8" s="23">
        <f>SUM(Z28:Z29)</f>
        <v>12</v>
      </c>
    </row>
    <row r="9" spans="1:74">
      <c r="A9" s="26">
        <v>4</v>
      </c>
      <c r="B9" s="26" t="s">
        <v>51</v>
      </c>
      <c r="C9" s="26" t="s">
        <v>34</v>
      </c>
      <c r="D9" s="26" t="s">
        <v>52</v>
      </c>
      <c r="E9" s="26" t="s">
        <v>52</v>
      </c>
      <c r="F9" s="26">
        <v>9</v>
      </c>
      <c r="G9" s="26">
        <v>63</v>
      </c>
      <c r="H9" s="27">
        <v>42382</v>
      </c>
      <c r="I9" s="27">
        <v>42464</v>
      </c>
      <c r="J9" s="27">
        <v>42464</v>
      </c>
      <c r="K9" s="26">
        <v>2</v>
      </c>
      <c r="L9" s="27">
        <v>42480</v>
      </c>
      <c r="N9" s="23" t="s">
        <v>174</v>
      </c>
      <c r="O9" s="23">
        <f>SUM(AA28:AA29)</f>
        <v>93</v>
      </c>
    </row>
    <row r="10" spans="1:74">
      <c r="A10" s="23">
        <v>4</v>
      </c>
      <c r="B10" s="23" t="s">
        <v>51</v>
      </c>
      <c r="C10" s="23" t="s">
        <v>34</v>
      </c>
      <c r="D10" s="23" t="s">
        <v>52</v>
      </c>
      <c r="E10" s="23" t="s">
        <v>52</v>
      </c>
      <c r="F10" s="23">
        <v>0</v>
      </c>
      <c r="G10" s="23">
        <v>59</v>
      </c>
      <c r="H10" s="25">
        <v>42382</v>
      </c>
      <c r="I10" s="25">
        <v>42450</v>
      </c>
      <c r="J10" s="25">
        <v>42464</v>
      </c>
      <c r="K10" s="23">
        <v>2</v>
      </c>
      <c r="L10" s="25">
        <v>42495</v>
      </c>
    </row>
    <row r="11" spans="1:74">
      <c r="A11" s="26">
        <v>5</v>
      </c>
      <c r="B11" s="26" t="s">
        <v>51</v>
      </c>
      <c r="C11" s="26" t="s">
        <v>47</v>
      </c>
      <c r="D11" s="26" t="s">
        <v>52</v>
      </c>
      <c r="E11" s="26" t="s">
        <v>53</v>
      </c>
      <c r="F11" s="26">
        <v>4</v>
      </c>
      <c r="G11" s="26">
        <v>0</v>
      </c>
      <c r="H11" s="27">
        <v>42382</v>
      </c>
      <c r="I11" s="27">
        <v>42450</v>
      </c>
      <c r="J11" s="26" t="s">
        <v>56</v>
      </c>
      <c r="K11" s="26">
        <v>2</v>
      </c>
      <c r="L11" s="27">
        <v>42450</v>
      </c>
    </row>
    <row r="12" spans="1:74">
      <c r="A12" s="23">
        <v>5</v>
      </c>
      <c r="B12" s="23" t="s">
        <v>51</v>
      </c>
      <c r="C12" s="23" t="s">
        <v>47</v>
      </c>
      <c r="D12" s="23" t="s">
        <v>52</v>
      </c>
      <c r="E12" s="23" t="s">
        <v>53</v>
      </c>
      <c r="F12" s="23">
        <v>9</v>
      </c>
      <c r="G12" s="23">
        <v>23</v>
      </c>
      <c r="H12" s="25">
        <v>42382</v>
      </c>
      <c r="I12" s="25">
        <v>42450</v>
      </c>
      <c r="J12" s="25">
        <v>42464</v>
      </c>
      <c r="K12" s="23">
        <v>2</v>
      </c>
      <c r="L12" s="25">
        <v>42464</v>
      </c>
    </row>
    <row r="13" spans="1:74">
      <c r="A13" s="26">
        <v>5</v>
      </c>
      <c r="B13" s="26" t="s">
        <v>51</v>
      </c>
      <c r="C13" s="26" t="s">
        <v>47</v>
      </c>
      <c r="D13" s="26" t="s">
        <v>52</v>
      </c>
      <c r="E13" s="26" t="s">
        <v>53</v>
      </c>
      <c r="F13" s="26">
        <v>1</v>
      </c>
      <c r="G13" s="26">
        <v>77</v>
      </c>
      <c r="H13" s="27">
        <v>42382</v>
      </c>
      <c r="I13" s="27">
        <v>42450</v>
      </c>
      <c r="J13" s="27">
        <v>42464</v>
      </c>
      <c r="K13" s="26">
        <v>2</v>
      </c>
      <c r="L13" s="27">
        <v>42480</v>
      </c>
    </row>
    <row r="14" spans="1:74">
      <c r="A14" s="23">
        <v>5</v>
      </c>
      <c r="B14" s="23" t="s">
        <v>51</v>
      </c>
      <c r="C14" s="23" t="s">
        <v>47</v>
      </c>
      <c r="D14" s="23" t="s">
        <v>52</v>
      </c>
      <c r="E14" s="23" t="s">
        <v>53</v>
      </c>
      <c r="F14" s="23">
        <v>0</v>
      </c>
      <c r="G14" s="23">
        <v>108</v>
      </c>
      <c r="H14" s="25">
        <v>42382</v>
      </c>
      <c r="I14" s="25">
        <v>42450</v>
      </c>
      <c r="J14" s="25">
        <v>42464</v>
      </c>
      <c r="K14" s="23">
        <v>2</v>
      </c>
      <c r="L14" s="25">
        <v>42495</v>
      </c>
    </row>
    <row r="15" spans="1:74">
      <c r="A15" s="26">
        <v>8</v>
      </c>
      <c r="B15" s="26" t="s">
        <v>51</v>
      </c>
      <c r="C15" s="26" t="s">
        <v>46</v>
      </c>
      <c r="D15" s="26" t="s">
        <v>52</v>
      </c>
      <c r="E15" s="26" t="s">
        <v>53</v>
      </c>
      <c r="F15" s="26">
        <v>1</v>
      </c>
      <c r="G15" s="26">
        <v>0</v>
      </c>
      <c r="H15" s="27">
        <v>42382</v>
      </c>
      <c r="I15" s="27">
        <v>42450</v>
      </c>
      <c r="J15" s="26" t="s">
        <v>56</v>
      </c>
      <c r="K15" s="26">
        <v>2</v>
      </c>
      <c r="L15" s="27">
        <v>42450</v>
      </c>
      <c r="P15" s="23" t="s">
        <v>145</v>
      </c>
      <c r="U15" s="23" t="s">
        <v>146</v>
      </c>
    </row>
    <row r="16" spans="1:74">
      <c r="A16" s="23">
        <v>8</v>
      </c>
      <c r="B16" s="23" t="s">
        <v>51</v>
      </c>
      <c r="C16" s="23" t="s">
        <v>46</v>
      </c>
      <c r="D16" s="23" t="s">
        <v>52</v>
      </c>
      <c r="E16" s="23" t="s">
        <v>53</v>
      </c>
      <c r="F16" s="23">
        <v>1</v>
      </c>
      <c r="G16" s="23">
        <v>0</v>
      </c>
      <c r="H16" s="25">
        <v>42382</v>
      </c>
      <c r="I16" s="25">
        <v>42450</v>
      </c>
      <c r="J16" s="25">
        <v>42464</v>
      </c>
      <c r="K16" s="23">
        <v>2</v>
      </c>
      <c r="L16" s="25">
        <v>42464</v>
      </c>
      <c r="N16" s="23" t="s">
        <v>88</v>
      </c>
      <c r="O16" s="23">
        <f>COUNTIF(B34:B62,"gentle")</f>
        <v>0</v>
      </c>
      <c r="P16" s="23">
        <f>SUMIF($B34:$B62,"gentle",F34:F62)</f>
        <v>0</v>
      </c>
      <c r="U16" s="23">
        <f>SUMIF($B34:$B62,"gentle",G34:G62)</f>
        <v>0</v>
      </c>
      <c r="V16" s="28" t="s">
        <v>169</v>
      </c>
      <c r="W16" s="23">
        <f ca="1">SUMIF($B105:$F131,"gentle",F105:F131)</f>
        <v>0</v>
      </c>
      <c r="X16" s="23">
        <f ca="1">SUMIF($B105:$F131,"gentle",G105:G131)</f>
        <v>0</v>
      </c>
      <c r="Y16" s="28" t="s">
        <v>170</v>
      </c>
      <c r="Z16" s="23">
        <f>SUMIF($B132:$B147,"gentle",F132:F147)</f>
        <v>0</v>
      </c>
      <c r="AA16" s="23">
        <f>SUMIF($B132:$B147,"gentle",G132:G147)</f>
        <v>0</v>
      </c>
      <c r="AB16" s="28" t="s">
        <v>175</v>
      </c>
      <c r="AC16" s="23">
        <f ca="1">SUMIF($B148:$F152,"gentle",F148:F152)</f>
        <v>0</v>
      </c>
      <c r="AD16" s="23">
        <f ca="1">SUMIF($B148:$F152,"gentle",G148:G152)</f>
        <v>0</v>
      </c>
    </row>
    <row r="17" spans="1:30">
      <c r="A17" s="26">
        <v>8</v>
      </c>
      <c r="B17" s="26" t="s">
        <v>51</v>
      </c>
      <c r="C17" s="26" t="s">
        <v>46</v>
      </c>
      <c r="D17" s="26" t="s">
        <v>52</v>
      </c>
      <c r="E17" s="26" t="s">
        <v>53</v>
      </c>
      <c r="F17" s="26">
        <v>0</v>
      </c>
      <c r="G17" s="26">
        <v>2</v>
      </c>
      <c r="H17" s="27">
        <v>42382</v>
      </c>
      <c r="I17" s="27">
        <v>42450</v>
      </c>
      <c r="J17" s="27">
        <v>42464</v>
      </c>
      <c r="K17" s="26">
        <v>2</v>
      </c>
      <c r="L17" s="27">
        <v>42480</v>
      </c>
      <c r="N17" s="23" t="s">
        <v>89</v>
      </c>
      <c r="O17" s="23">
        <f>COUNTIF(B34:B62,"swale")</f>
        <v>17</v>
      </c>
      <c r="P17" s="23">
        <f>SUMIF($B34:$B62,"swale",F34:F62)</f>
        <v>41</v>
      </c>
      <c r="U17" s="23">
        <f>SUMIF($B34:$B62,"swale",G34:G62)</f>
        <v>421</v>
      </c>
      <c r="V17" s="28"/>
      <c r="W17" s="23">
        <f ca="1">SUMIF($B105:$F131,"swale",F105:F131)</f>
        <v>14</v>
      </c>
      <c r="X17" s="23">
        <f ca="1">SUMIF($B105:$F131,"swale",G105:G131)</f>
        <v>92</v>
      </c>
      <c r="Y17" s="28"/>
      <c r="Z17" s="23">
        <f>SUMIF($B132:$B147,"swale",F132:F147)</f>
        <v>3</v>
      </c>
      <c r="AA17" s="23">
        <f>SUMIF($B132:$B147,"swale",G132:G147)</f>
        <v>13</v>
      </c>
      <c r="AB17" s="28"/>
      <c r="AC17" s="23">
        <f ca="1">SUMIF($B148:$F152,"SWALE",F148:F152)</f>
        <v>0</v>
      </c>
      <c r="AD17" s="23">
        <f ca="1">SUMIF($B148:$F152,"SWALE",G148:G152)</f>
        <v>0</v>
      </c>
    </row>
    <row r="18" spans="1:30">
      <c r="A18" s="26">
        <v>12</v>
      </c>
      <c r="B18" s="26" t="s">
        <v>51</v>
      </c>
      <c r="C18" s="26" t="s">
        <v>47</v>
      </c>
      <c r="D18" s="26" t="s">
        <v>52</v>
      </c>
      <c r="E18" s="26" t="s">
        <v>52</v>
      </c>
      <c r="F18" s="26">
        <v>1</v>
      </c>
      <c r="G18" s="26">
        <v>0</v>
      </c>
      <c r="H18" s="27">
        <v>42382</v>
      </c>
      <c r="I18" s="27">
        <v>42422</v>
      </c>
      <c r="J18" s="26" t="s">
        <v>56</v>
      </c>
      <c r="K18" s="26">
        <v>2</v>
      </c>
      <c r="L18" s="27">
        <v>42422</v>
      </c>
      <c r="N18" s="23" t="s">
        <v>92</v>
      </c>
      <c r="O18" s="23">
        <f>COUNTIF(B34:B62,"steep")-1</f>
        <v>3</v>
      </c>
      <c r="P18" s="23">
        <f>SUMIF($B34:$B62,"steep",F34:F62)-F45</f>
        <v>3</v>
      </c>
      <c r="U18" s="23">
        <f>SUMIF($B34:$B62,"steep",G34:G62)</f>
        <v>5</v>
      </c>
      <c r="V18" s="28"/>
      <c r="W18" s="23">
        <f ca="1">SUMIF($B105:$F131,"steep",F105:F131)</f>
        <v>0</v>
      </c>
      <c r="X18" s="23">
        <f ca="1">SUMIF($B105:$F131,"steep",G105:G131)</f>
        <v>0</v>
      </c>
      <c r="Y18" s="28"/>
      <c r="Z18" s="23">
        <f>SUMIF($B132:$B147,"steep",F132:F147)</f>
        <v>1</v>
      </c>
      <c r="AA18" s="23">
        <f>SUMIF($B132:$B147,"steep",G132:G147)</f>
        <v>13</v>
      </c>
      <c r="AB18" s="28"/>
      <c r="AC18" s="23">
        <f ca="1">SUMIF($B148:$F152,"steep",F148:F152)</f>
        <v>0</v>
      </c>
      <c r="AD18" s="23">
        <f ca="1">SUMIF($B148:$F152,"steep",G148:G152)</f>
        <v>0</v>
      </c>
    </row>
    <row r="19" spans="1:30">
      <c r="A19" s="23">
        <v>12</v>
      </c>
      <c r="B19" s="23" t="s">
        <v>51</v>
      </c>
      <c r="C19" s="23" t="s">
        <v>47</v>
      </c>
      <c r="D19" s="23" t="s">
        <v>52</v>
      </c>
      <c r="E19" s="23" t="s">
        <v>52</v>
      </c>
      <c r="F19" s="23">
        <v>3</v>
      </c>
      <c r="G19" s="23">
        <v>0</v>
      </c>
      <c r="H19" s="25">
        <v>42382</v>
      </c>
      <c r="I19" s="25">
        <v>42422</v>
      </c>
      <c r="J19" s="23" t="s">
        <v>56</v>
      </c>
      <c r="K19" s="23">
        <v>2</v>
      </c>
      <c r="L19" s="25">
        <v>42436</v>
      </c>
      <c r="N19" s="23" t="s">
        <v>91</v>
      </c>
      <c r="O19" s="23">
        <v>1</v>
      </c>
      <c r="P19" s="23">
        <f>F45</f>
        <v>0</v>
      </c>
      <c r="U19" s="23">
        <f>G45</f>
        <v>174</v>
      </c>
      <c r="V19" s="28"/>
      <c r="W19" s="23">
        <f ca="1">SUMIF($B105:$F131,"north",F105:F131)</f>
        <v>19</v>
      </c>
      <c r="X19" s="23">
        <f ca="1">SUMIF($B105:$F131,"north",G105:G131)</f>
        <v>139</v>
      </c>
      <c r="Y19" s="28"/>
      <c r="Z19" s="23">
        <f>SUMIF($B132:$B147,"north",F132:F147)</f>
        <v>9</v>
      </c>
      <c r="AA19" s="23">
        <f>SUMIF($B132:$B147,"north",G132:G147)</f>
        <v>67</v>
      </c>
      <c r="AB19" s="28"/>
      <c r="AC19" s="23">
        <f ca="1">SUMIF($B148:$F152,"north",F148:F152)</f>
        <v>3</v>
      </c>
      <c r="AD19" s="23">
        <f ca="1">SUMIF($B148:$F152,"north",G148:G152)</f>
        <v>61</v>
      </c>
    </row>
    <row r="20" spans="1:30">
      <c r="A20" s="26">
        <v>12</v>
      </c>
      <c r="B20" s="26" t="s">
        <v>51</v>
      </c>
      <c r="C20" s="26" t="s">
        <v>47</v>
      </c>
      <c r="D20" s="26" t="s">
        <v>52</v>
      </c>
      <c r="E20" s="26" t="s">
        <v>52</v>
      </c>
      <c r="F20" s="26">
        <v>9</v>
      </c>
      <c r="G20" s="26">
        <v>5</v>
      </c>
      <c r="H20" s="27">
        <v>42382</v>
      </c>
      <c r="I20" s="27">
        <v>42422</v>
      </c>
      <c r="J20" s="27">
        <v>42450</v>
      </c>
      <c r="K20" s="26">
        <v>2</v>
      </c>
      <c r="L20" s="27">
        <v>42450</v>
      </c>
      <c r="N20" s="23" t="s">
        <v>90</v>
      </c>
      <c r="O20" s="23">
        <f>COUNTIF(B34:B62,"road")</f>
        <v>5</v>
      </c>
      <c r="P20" s="23">
        <f>SUMIF($B34:$B62,"road",F34:F62)</f>
        <v>16</v>
      </c>
      <c r="U20" s="23">
        <f>SUMIF($B34:$B62,"road",G34:G62)</f>
        <v>78</v>
      </c>
      <c r="V20" s="28"/>
      <c r="W20" s="23">
        <f ca="1">SUMIF($B105:$F131,"road",F105:F131)</f>
        <v>1</v>
      </c>
      <c r="X20" s="23">
        <f ca="1">SUMIF($B105:$F131,"road",G105:G131)</f>
        <v>0</v>
      </c>
      <c r="Y20" s="28"/>
      <c r="Z20" s="23">
        <f>SUMIF($B132:$B147,"road",F132:F147)</f>
        <v>0</v>
      </c>
      <c r="AA20" s="23">
        <f>SUMIF($B132:$B147,"road",G132:G147)</f>
        <v>0</v>
      </c>
      <c r="AB20" s="28"/>
      <c r="AC20" s="23">
        <f ca="1">SUMIF($B148:$F152,"road",F148:F152)</f>
        <v>0</v>
      </c>
      <c r="AD20" s="23">
        <f ca="1">SUMIF($B148:$F152,"road",G148:G152)</f>
        <v>0</v>
      </c>
    </row>
    <row r="21" spans="1:30">
      <c r="A21" s="23">
        <v>12</v>
      </c>
      <c r="B21" s="23" t="s">
        <v>51</v>
      </c>
      <c r="C21" s="23" t="s">
        <v>47</v>
      </c>
      <c r="D21" s="23" t="s">
        <v>52</v>
      </c>
      <c r="E21" s="23" t="s">
        <v>53</v>
      </c>
      <c r="F21" s="23">
        <v>13</v>
      </c>
      <c r="G21" s="23">
        <v>60</v>
      </c>
      <c r="H21" s="25">
        <v>42382</v>
      </c>
      <c r="I21" s="25">
        <v>42422</v>
      </c>
      <c r="J21" s="25">
        <v>42450</v>
      </c>
      <c r="K21" s="23">
        <v>2</v>
      </c>
      <c r="L21" s="25">
        <v>42464</v>
      </c>
      <c r="N21" s="23" t="s">
        <v>98</v>
      </c>
      <c r="O21" s="23">
        <f>COUNTIF(K34:K62,"1")</f>
        <v>8</v>
      </c>
      <c r="P21" s="23">
        <f>SUMIF($K34:$K62,"1",F34:F62)</f>
        <v>8</v>
      </c>
      <c r="U21" s="23">
        <f>SUMIF($K34:$K62,"1",G34:G62)</f>
        <v>7</v>
      </c>
      <c r="V21" s="28"/>
      <c r="W21" s="23">
        <f>SUMIF($K105:$K131,"1",F105:F131)</f>
        <v>33</v>
      </c>
      <c r="X21" s="23">
        <f>SUMIF($K105:$K131,"1",G105:G131)</f>
        <v>231</v>
      </c>
      <c r="Y21" s="28"/>
      <c r="Z21" s="23">
        <f>SUMIF($K132:$K147,"1",F132:F147)</f>
        <v>12</v>
      </c>
      <c r="AA21" s="23">
        <f>SUMIF($K132:$K147,"1",G132:G147)</f>
        <v>93</v>
      </c>
      <c r="AB21" s="28"/>
      <c r="AC21" s="23">
        <f>SUMIF($K148:$K152,"1",F148:F152)</f>
        <v>3</v>
      </c>
      <c r="AD21" s="23">
        <f>SUMIF($K148:$K152,"1",G148:G152)</f>
        <v>61</v>
      </c>
    </row>
    <row r="22" spans="1:30">
      <c r="A22" s="26">
        <v>12</v>
      </c>
      <c r="B22" s="26" t="s">
        <v>51</v>
      </c>
      <c r="C22" s="26" t="s">
        <v>47</v>
      </c>
      <c r="D22" s="26" t="s">
        <v>52</v>
      </c>
      <c r="E22" s="26" t="s">
        <v>53</v>
      </c>
      <c r="F22" s="26">
        <v>0</v>
      </c>
      <c r="G22" s="26">
        <v>120</v>
      </c>
      <c r="H22" s="27">
        <v>42382</v>
      </c>
      <c r="I22" s="27">
        <v>42422</v>
      </c>
      <c r="J22" s="27">
        <v>42450</v>
      </c>
      <c r="K22" s="26">
        <v>2</v>
      </c>
      <c r="L22" s="27">
        <v>42480</v>
      </c>
      <c r="N22" s="23" t="s">
        <v>99</v>
      </c>
      <c r="O22" s="23">
        <f>COUNTIF(K34:K62,"2")</f>
        <v>21</v>
      </c>
      <c r="P22" s="23">
        <f>SUMIF($K34:$K62,"2",F34:F62)</f>
        <v>56</v>
      </c>
      <c r="U22" s="23">
        <f>SUMIF($K34:$K62,"2",G34:G62)</f>
        <v>499</v>
      </c>
      <c r="V22" s="28"/>
      <c r="W22" s="23">
        <f>SUMIF($K105:$K131,"2",F105:F131)</f>
        <v>1</v>
      </c>
      <c r="X22" s="23">
        <f>SUMIF($K105:$K131,"2",G105:G131)</f>
        <v>0</v>
      </c>
      <c r="Y22" s="28"/>
      <c r="Z22" s="23">
        <f>SUMIF($K132:$K147,"2",F132:F147)</f>
        <v>1</v>
      </c>
      <c r="AA22" s="23">
        <f>SUMIF($K132:$K147,"2",G132:G147)</f>
        <v>0</v>
      </c>
      <c r="AB22" s="28"/>
      <c r="AC22" s="23">
        <f>SUMIF($K148:$K152,"2",F148:F152)</f>
        <v>0</v>
      </c>
      <c r="AD22" s="23">
        <f>SUMIF($K148:$K152,"2",G148:G152)</f>
        <v>0</v>
      </c>
    </row>
    <row r="23" spans="1:30">
      <c r="A23" s="23">
        <v>12</v>
      </c>
      <c r="B23" s="23" t="s">
        <v>51</v>
      </c>
      <c r="C23" s="23" t="s">
        <v>47</v>
      </c>
      <c r="D23" s="23" t="s">
        <v>52</v>
      </c>
      <c r="E23" s="23" t="s">
        <v>53</v>
      </c>
      <c r="F23" s="23">
        <v>0</v>
      </c>
      <c r="G23" s="23">
        <v>249</v>
      </c>
      <c r="H23" s="25">
        <v>42382</v>
      </c>
      <c r="I23" s="25">
        <v>42422</v>
      </c>
      <c r="J23" s="25">
        <v>42450</v>
      </c>
      <c r="K23" s="23">
        <v>2</v>
      </c>
      <c r="L23" s="25">
        <v>42495</v>
      </c>
      <c r="N23" s="23" t="s">
        <v>132</v>
      </c>
      <c r="O23" s="23">
        <f>COUNTIF(D34:D62,"na")</f>
        <v>22</v>
      </c>
      <c r="P23" s="23">
        <f>SUMIF($D34:$D62,"na",F34:F62)</f>
        <v>57</v>
      </c>
      <c r="U23" s="23">
        <f>SUMIF($D34:$D62,"na",G34:G62)</f>
        <v>499</v>
      </c>
      <c r="V23" s="28"/>
      <c r="W23" s="23">
        <f>SUMIF($D105:$D131,"na",F105:F131)</f>
        <v>15</v>
      </c>
      <c r="X23" s="23">
        <f>SUMIF($D105:$D131,"na",G105:G131)</f>
        <v>92</v>
      </c>
      <c r="Y23" s="28"/>
      <c r="Z23" s="23">
        <f>SUMIF($D132:$D147,"na",F132:F147)</f>
        <v>3</v>
      </c>
      <c r="AA23" s="23">
        <f>SUMIF($D132:$D147,"na",G132:G147)</f>
        <v>13</v>
      </c>
      <c r="AB23" s="28"/>
      <c r="AC23" s="23">
        <f>SUMIF($D148:$D152,"na",F148:F152)</f>
        <v>0</v>
      </c>
      <c r="AD23" s="23">
        <f>SUMIF($D148:$D152,"na",G148:G152)</f>
        <v>0</v>
      </c>
    </row>
    <row r="24" spans="1:30">
      <c r="A24" s="26">
        <v>16</v>
      </c>
      <c r="B24" s="26" t="s">
        <v>51</v>
      </c>
      <c r="C24" s="26" t="s">
        <v>47</v>
      </c>
      <c r="D24" s="26" t="s">
        <v>52</v>
      </c>
      <c r="E24" s="26" t="s">
        <v>52</v>
      </c>
      <c r="F24" s="26">
        <v>1</v>
      </c>
      <c r="G24" s="26">
        <v>0</v>
      </c>
      <c r="H24" s="27">
        <v>42382</v>
      </c>
      <c r="I24" s="27">
        <v>42450</v>
      </c>
      <c r="J24" s="26" t="s">
        <v>56</v>
      </c>
      <c r="K24" s="26">
        <v>1</v>
      </c>
      <c r="L24" s="27">
        <v>42450</v>
      </c>
      <c r="N24" s="23" t="s">
        <v>93</v>
      </c>
      <c r="O24" s="23">
        <f>COUNTIF(D34:D62,"s")</f>
        <v>4</v>
      </c>
      <c r="P24" s="23">
        <f>SUMIF($D34:$D62,"s",F34:F62)</f>
        <v>3</v>
      </c>
      <c r="U24" s="23">
        <f>SUMIF($D34:$D62,"s",G34:G62)</f>
        <v>5</v>
      </c>
      <c r="V24" s="28"/>
      <c r="W24" s="23">
        <f>SUMIF($D105:$D131,"s",F105:F131)</f>
        <v>0</v>
      </c>
      <c r="X24" s="23">
        <f>SUMIF($D105:$D131,"s",G105:G131)</f>
        <v>0</v>
      </c>
      <c r="Y24" s="28"/>
      <c r="Z24" s="23">
        <f>SUMIF($D132:$D147,"s",F132:F147)</f>
        <v>1</v>
      </c>
      <c r="AA24" s="23">
        <f>SUMIF($D132:$D147,"s",G132:G147)</f>
        <v>13</v>
      </c>
      <c r="AB24" s="28"/>
      <c r="AC24" s="23">
        <f>SUMIF($D148:$D152,"na",F148:F152)</f>
        <v>0</v>
      </c>
      <c r="AD24" s="23">
        <f>SUMIF($D148:$D152,"na",G148:G152)</f>
        <v>0</v>
      </c>
    </row>
    <row r="25" spans="1:30">
      <c r="A25" s="23">
        <v>16</v>
      </c>
      <c r="B25" s="23" t="s">
        <v>51</v>
      </c>
      <c r="C25" s="23" t="s">
        <v>47</v>
      </c>
      <c r="D25" s="23" t="s">
        <v>52</v>
      </c>
      <c r="E25" s="23" t="s">
        <v>52</v>
      </c>
      <c r="F25" s="23">
        <v>1</v>
      </c>
      <c r="G25" s="23">
        <v>6</v>
      </c>
      <c r="H25" s="25">
        <v>42382</v>
      </c>
      <c r="I25" s="25">
        <v>42450</v>
      </c>
      <c r="J25" s="25">
        <v>42464</v>
      </c>
      <c r="K25" s="23">
        <v>1</v>
      </c>
      <c r="L25" s="25">
        <v>42464</v>
      </c>
      <c r="N25" s="23" t="s">
        <v>133</v>
      </c>
      <c r="O25" s="23">
        <f>COUNTIF(C34:C62,"small")</f>
        <v>17</v>
      </c>
      <c r="P25" s="23">
        <f>SUMIF($C34:$C62,"small",F34:F62)</f>
        <v>30</v>
      </c>
      <c r="U25" s="23">
        <f>SUMIF($C34:$C62,"small",G34:G62)</f>
        <v>326</v>
      </c>
      <c r="V25" s="28"/>
      <c r="W25" s="23">
        <f>SUMIF($C104:$C131,"small",F104:F131)</f>
        <v>14</v>
      </c>
      <c r="X25" s="23">
        <f>SUMIF($C104:$C131,"small",G104:G131)</f>
        <v>46</v>
      </c>
      <c r="Y25" s="28"/>
      <c r="Z25" s="23">
        <f>SUMIF($C132:$C147,"small",F132:F147)</f>
        <v>2</v>
      </c>
      <c r="AA25" s="23">
        <f>SUMIF($C132:$C147,"small",G132:G147)</f>
        <v>16</v>
      </c>
      <c r="AB25" s="28"/>
      <c r="AC25" s="23">
        <f>SUMIF($C148:$C152,"small",F148:F152)</f>
        <v>0</v>
      </c>
      <c r="AD25" s="23">
        <f>SUMIF($C148:$C152,"small",G148:G152)</f>
        <v>0</v>
      </c>
    </row>
    <row r="26" spans="1:30">
      <c r="A26" s="26">
        <v>16</v>
      </c>
      <c r="B26" s="26" t="s">
        <v>51</v>
      </c>
      <c r="C26" s="26" t="s">
        <v>47</v>
      </c>
      <c r="D26" s="26" t="s">
        <v>52</v>
      </c>
      <c r="E26" s="26" t="s">
        <v>52</v>
      </c>
      <c r="F26" s="26">
        <v>0</v>
      </c>
      <c r="G26" s="26">
        <v>4</v>
      </c>
      <c r="H26" s="27">
        <v>42382</v>
      </c>
      <c r="I26" s="27">
        <v>42450</v>
      </c>
      <c r="J26" s="27">
        <v>42464</v>
      </c>
      <c r="K26" s="26">
        <v>1</v>
      </c>
      <c r="L26" s="27">
        <v>42480</v>
      </c>
      <c r="N26" s="23" t="s">
        <v>134</v>
      </c>
      <c r="O26" s="23">
        <f>COUNTIF(C34:C62,"big")</f>
        <v>9</v>
      </c>
      <c r="P26" s="23">
        <f>SUMIF($C34:$C62,"Big",F34:F62)</f>
        <v>30</v>
      </c>
      <c r="U26" s="23">
        <f>SUMIF($C34:$C62,"Big",G34:G62)</f>
        <v>178</v>
      </c>
      <c r="V26" s="28"/>
      <c r="W26" s="23">
        <f>SUMIF($C104:$C131,"big",F104:F131)</f>
        <v>23</v>
      </c>
      <c r="X26" s="23">
        <f>SUMIF($C104:$C131,"big",G104:G131)</f>
        <v>192</v>
      </c>
      <c r="Y26" s="28"/>
      <c r="Z26" s="23">
        <f>SUMIF($C132:$C147,"big",F132:F147)</f>
        <v>10</v>
      </c>
      <c r="AA26" s="23">
        <f>SUMIF($C132:$C147,"big",G132:G147)</f>
        <v>77</v>
      </c>
      <c r="AB26" s="28"/>
      <c r="AC26" s="23">
        <f>SUMIF($C148:$C152,"big",F148:F152)</f>
        <v>3</v>
      </c>
      <c r="AD26" s="23">
        <f>SUMIF($C148:$C152,"big",G148:G152)</f>
        <v>61</v>
      </c>
    </row>
    <row r="27" spans="1:30">
      <c r="A27" s="26">
        <v>22</v>
      </c>
      <c r="B27" s="26" t="s">
        <v>75</v>
      </c>
      <c r="C27" s="26" t="s">
        <v>47</v>
      </c>
      <c r="D27" s="26" t="s">
        <v>56</v>
      </c>
      <c r="E27" s="26" t="s">
        <v>53</v>
      </c>
      <c r="F27" s="26">
        <v>1</v>
      </c>
      <c r="G27" s="26">
        <v>0</v>
      </c>
      <c r="H27" s="27">
        <v>42382</v>
      </c>
      <c r="I27" s="27">
        <v>42450</v>
      </c>
      <c r="J27" s="26" t="s">
        <v>56</v>
      </c>
      <c r="K27" s="26">
        <v>2</v>
      </c>
      <c r="L27" s="27">
        <v>42450</v>
      </c>
      <c r="N27" s="23" t="s">
        <v>135</v>
      </c>
      <c r="O27" s="23">
        <f>COUNTIF(C34:C62,"none")</f>
        <v>3</v>
      </c>
      <c r="P27" s="23">
        <f>SUMIF($C34:$C62,"None",F34:F62)</f>
        <v>4</v>
      </c>
      <c r="U27" s="23">
        <f>SUMIF($C34:$C62,"None",G34:G62)</f>
        <v>2</v>
      </c>
      <c r="V27" s="28"/>
      <c r="W27" s="23">
        <f>SUMIF($C104:$C131,"none",F104:F131)</f>
        <v>1</v>
      </c>
      <c r="X27" s="23">
        <f>SUMIF($C104:$C131,"none",G104:G131)</f>
        <v>0</v>
      </c>
      <c r="Y27" s="28"/>
      <c r="Z27" s="23">
        <f>SUMIF($C132:$C147,"none",F132:F147)</f>
        <v>1</v>
      </c>
      <c r="AA27" s="23">
        <f>SUMIF($C132:$C147,"none",G132:G147)</f>
        <v>0</v>
      </c>
      <c r="AB27" s="28"/>
      <c r="AC27" s="23">
        <f>SUMIF($C148:$C152,"none",F148:F152)</f>
        <v>0</v>
      </c>
      <c r="AD27" s="23">
        <f>SUMIF($C148:$C152,"none",G148:G152)</f>
        <v>0</v>
      </c>
    </row>
    <row r="28" spans="1:30">
      <c r="A28" s="26">
        <v>22</v>
      </c>
      <c r="B28" s="26" t="s">
        <v>75</v>
      </c>
      <c r="C28" s="26" t="s">
        <v>47</v>
      </c>
      <c r="D28" s="26" t="s">
        <v>56</v>
      </c>
      <c r="E28" s="26" t="s">
        <v>53</v>
      </c>
      <c r="F28" s="26">
        <v>1</v>
      </c>
      <c r="G28" s="26">
        <v>0</v>
      </c>
      <c r="H28" s="27">
        <v>42382</v>
      </c>
      <c r="I28" s="27">
        <v>42480</v>
      </c>
      <c r="J28" s="26" t="s">
        <v>56</v>
      </c>
      <c r="K28" s="26">
        <v>1</v>
      </c>
      <c r="L28" s="27">
        <v>42480</v>
      </c>
      <c r="N28" s="23" t="s">
        <v>9</v>
      </c>
      <c r="O28" s="23">
        <f>COUNTIF(E34:E62,"s")</f>
        <v>18</v>
      </c>
      <c r="P28" s="23">
        <f>SUMIF($E34:$E62,"s",F34:F62)</f>
        <v>42</v>
      </c>
      <c r="U28" s="23">
        <f>SUMIF($E34:$E62,"s",G34:G62)</f>
        <v>404</v>
      </c>
      <c r="V28" s="28"/>
      <c r="W28" s="23">
        <f>SUMIF($E104:$E131,"s",F104:F131)</f>
        <v>38</v>
      </c>
      <c r="X28" s="23">
        <f>SUMIF($E104:$E131,"s",G104:G131)</f>
        <v>238</v>
      </c>
      <c r="Y28" s="28"/>
      <c r="Z28" s="23">
        <f>SUMIF($E132:$E147,"s",F132:F147)</f>
        <v>12</v>
      </c>
      <c r="AA28" s="23">
        <f>SUMIF($E132:$E147,"s",G132:G147)</f>
        <v>93</v>
      </c>
      <c r="AB28" s="28"/>
      <c r="AC28" s="23">
        <f>SUMIF($E148:$E152,"s",F148:F152)</f>
        <v>3</v>
      </c>
      <c r="AD28" s="23">
        <f>SUMIF($E148:$E152,"s",G148:G152)</f>
        <v>61</v>
      </c>
    </row>
    <row r="29" spans="1:30">
      <c r="A29" s="23">
        <v>22</v>
      </c>
      <c r="B29" s="23" t="s">
        <v>75</v>
      </c>
      <c r="C29" s="23" t="s">
        <v>47</v>
      </c>
      <c r="D29" s="23" t="s">
        <v>56</v>
      </c>
      <c r="E29" s="23" t="s">
        <v>53</v>
      </c>
      <c r="F29" s="23">
        <v>1</v>
      </c>
      <c r="G29" s="23">
        <v>0</v>
      </c>
      <c r="H29" s="25">
        <v>42382</v>
      </c>
      <c r="I29" s="25">
        <v>42495</v>
      </c>
      <c r="J29" s="23" t="s">
        <v>56</v>
      </c>
      <c r="K29" s="23">
        <v>1</v>
      </c>
      <c r="L29" s="25">
        <v>42495</v>
      </c>
      <c r="N29" s="23" t="s">
        <v>136</v>
      </c>
      <c r="O29" s="23">
        <f>COUNTIF(E34:E62,"us")</f>
        <v>11</v>
      </c>
      <c r="P29" s="23">
        <f>SUMIF($E34:$E62,"us",F34:F62)</f>
        <v>22</v>
      </c>
      <c r="U29" s="23">
        <f>SUMIF($E34:$E62,"us",G34:G62)</f>
        <v>102</v>
      </c>
      <c r="V29" s="28"/>
      <c r="W29" s="23">
        <f>SUMIF($E105:$E131,"us",F105:F131)</f>
        <v>0</v>
      </c>
      <c r="X29" s="23">
        <f>SUMIF($E104:$E131,"us",G104:G131)</f>
        <v>0</v>
      </c>
      <c r="Y29" s="28"/>
      <c r="Z29" s="23">
        <f>SUMIF($E132:$E147,"us",F132:F147)</f>
        <v>0</v>
      </c>
      <c r="AA29" s="23">
        <f>SUMIF($E132:$E147,"us",G132:G147)</f>
        <v>0</v>
      </c>
      <c r="AB29" s="28"/>
      <c r="AC29" s="23">
        <f>SUMIF($E148:$E152,"us",F148:F152)</f>
        <v>0</v>
      </c>
      <c r="AD29" s="23">
        <f>SUMIF($E148:$E152,"us",G148:G152)</f>
        <v>0</v>
      </c>
    </row>
    <row r="30" spans="1:30">
      <c r="A30" s="26">
        <v>23</v>
      </c>
      <c r="B30" s="26" t="s">
        <v>75</v>
      </c>
      <c r="C30" s="26" t="s">
        <v>46</v>
      </c>
      <c r="D30" s="26" t="s">
        <v>56</v>
      </c>
      <c r="E30" s="26" t="s">
        <v>53</v>
      </c>
      <c r="F30" s="26">
        <v>1</v>
      </c>
      <c r="G30" s="26">
        <v>0</v>
      </c>
      <c r="H30" s="27">
        <v>42382</v>
      </c>
      <c r="I30" s="27">
        <v>42450</v>
      </c>
      <c r="J30" s="26" t="s">
        <v>56</v>
      </c>
      <c r="K30" s="26">
        <v>2</v>
      </c>
      <c r="L30" s="27">
        <v>42450</v>
      </c>
    </row>
    <row r="31" spans="1:30">
      <c r="A31" s="23">
        <v>23</v>
      </c>
      <c r="B31" s="23" t="s">
        <v>75</v>
      </c>
      <c r="C31" s="23" t="s">
        <v>46</v>
      </c>
      <c r="D31" s="23" t="s">
        <v>56</v>
      </c>
      <c r="E31" s="23" t="s">
        <v>53</v>
      </c>
      <c r="F31" s="23">
        <v>1</v>
      </c>
      <c r="G31" s="23">
        <v>0</v>
      </c>
      <c r="H31" s="25">
        <v>42382</v>
      </c>
      <c r="I31" s="25">
        <v>42450</v>
      </c>
      <c r="J31" s="25">
        <v>42464</v>
      </c>
      <c r="K31" s="23">
        <v>2</v>
      </c>
      <c r="L31" s="25">
        <v>42464</v>
      </c>
    </row>
    <row r="32" spans="1:30">
      <c r="A32" s="23">
        <v>24</v>
      </c>
      <c r="B32" s="23" t="s">
        <v>75</v>
      </c>
      <c r="C32" s="23" t="s">
        <v>46</v>
      </c>
      <c r="D32" s="23" t="s">
        <v>56</v>
      </c>
      <c r="E32" s="23" t="s">
        <v>53</v>
      </c>
      <c r="F32" s="23">
        <v>1</v>
      </c>
      <c r="G32" s="23">
        <v>0</v>
      </c>
      <c r="H32" s="25">
        <v>42382</v>
      </c>
      <c r="I32" s="25">
        <v>42464</v>
      </c>
      <c r="J32" s="25">
        <v>42464</v>
      </c>
      <c r="K32" s="23">
        <v>2</v>
      </c>
      <c r="L32" s="25">
        <v>42464</v>
      </c>
    </row>
    <row r="33" spans="1:12">
      <c r="A33" s="26">
        <v>24</v>
      </c>
      <c r="B33" s="26" t="s">
        <v>75</v>
      </c>
      <c r="C33" s="26" t="s">
        <v>46</v>
      </c>
      <c r="D33" s="26" t="s">
        <v>56</v>
      </c>
      <c r="E33" s="26" t="s">
        <v>53</v>
      </c>
      <c r="F33" s="26">
        <v>1</v>
      </c>
      <c r="G33" s="26">
        <v>0</v>
      </c>
      <c r="H33" s="27">
        <v>42382</v>
      </c>
      <c r="I33" s="27">
        <v>42464</v>
      </c>
      <c r="J33" s="26" t="s">
        <v>56</v>
      </c>
      <c r="K33" s="26">
        <v>2</v>
      </c>
      <c r="L33" s="27">
        <v>42480</v>
      </c>
    </row>
    <row r="34" spans="1:12">
      <c r="A34" s="26">
        <v>29</v>
      </c>
      <c r="B34" s="26" t="s">
        <v>75</v>
      </c>
      <c r="C34" s="26" t="s">
        <v>47</v>
      </c>
      <c r="D34" s="26" t="s">
        <v>56</v>
      </c>
      <c r="E34" s="26" t="s">
        <v>53</v>
      </c>
      <c r="F34" s="26">
        <v>1</v>
      </c>
      <c r="G34" s="26">
        <v>0</v>
      </c>
      <c r="H34" s="27">
        <v>42382</v>
      </c>
      <c r="I34" s="27">
        <v>42450</v>
      </c>
      <c r="J34" s="27">
        <v>42450</v>
      </c>
      <c r="K34" s="26">
        <v>2</v>
      </c>
      <c r="L34" s="27">
        <v>42450</v>
      </c>
    </row>
    <row r="35" spans="1:12">
      <c r="A35" s="26">
        <v>30</v>
      </c>
      <c r="B35" s="26" t="s">
        <v>75</v>
      </c>
      <c r="C35" s="26" t="s">
        <v>47</v>
      </c>
      <c r="D35" s="26" t="s">
        <v>56</v>
      </c>
      <c r="E35" s="26" t="s">
        <v>53</v>
      </c>
      <c r="F35" s="26">
        <v>1</v>
      </c>
      <c r="G35" s="26">
        <v>0</v>
      </c>
      <c r="H35" s="27">
        <v>42382</v>
      </c>
      <c r="I35" s="27">
        <v>42450</v>
      </c>
      <c r="J35" s="27">
        <v>42450</v>
      </c>
      <c r="K35" s="26">
        <v>2</v>
      </c>
      <c r="L35" s="27">
        <v>42450</v>
      </c>
    </row>
    <row r="36" spans="1:12">
      <c r="A36" s="26">
        <v>33</v>
      </c>
      <c r="B36" s="26" t="s">
        <v>75</v>
      </c>
      <c r="C36" s="26" t="s">
        <v>46</v>
      </c>
      <c r="D36" s="26" t="s">
        <v>56</v>
      </c>
      <c r="E36" s="26" t="s">
        <v>53</v>
      </c>
      <c r="F36" s="26">
        <v>1</v>
      </c>
      <c r="G36" s="26">
        <v>0</v>
      </c>
      <c r="H36" s="27">
        <v>42382</v>
      </c>
      <c r="I36" s="27">
        <v>42422</v>
      </c>
      <c r="J36" s="26" t="s">
        <v>56</v>
      </c>
      <c r="K36" s="26">
        <v>2</v>
      </c>
      <c r="L36" s="27">
        <v>42422</v>
      </c>
    </row>
    <row r="37" spans="1:12">
      <c r="A37" s="23">
        <v>33</v>
      </c>
      <c r="B37" s="23" t="s">
        <v>75</v>
      </c>
      <c r="C37" s="23" t="s">
        <v>46</v>
      </c>
      <c r="D37" s="23" t="s">
        <v>56</v>
      </c>
      <c r="E37" s="23" t="s">
        <v>53</v>
      </c>
      <c r="F37" s="23">
        <v>2</v>
      </c>
      <c r="G37" s="23">
        <v>0</v>
      </c>
      <c r="H37" s="25">
        <v>42382</v>
      </c>
      <c r="I37" s="25">
        <v>42422</v>
      </c>
      <c r="J37" s="23" t="s">
        <v>56</v>
      </c>
      <c r="K37" s="23">
        <v>2</v>
      </c>
      <c r="L37" s="25">
        <v>42436</v>
      </c>
    </row>
    <row r="38" spans="1:12">
      <c r="A38" s="26">
        <v>33</v>
      </c>
      <c r="B38" s="26" t="s">
        <v>75</v>
      </c>
      <c r="C38" s="26" t="s">
        <v>46</v>
      </c>
      <c r="D38" s="26" t="s">
        <v>56</v>
      </c>
      <c r="E38" s="26" t="s">
        <v>53</v>
      </c>
      <c r="F38" s="26">
        <v>2</v>
      </c>
      <c r="G38" s="26">
        <v>7</v>
      </c>
      <c r="H38" s="27">
        <v>42382</v>
      </c>
      <c r="I38" s="27">
        <v>42422</v>
      </c>
      <c r="J38" s="27">
        <v>42450</v>
      </c>
      <c r="K38" s="26">
        <v>2</v>
      </c>
      <c r="L38" s="27">
        <v>42450</v>
      </c>
    </row>
    <row r="39" spans="1:12">
      <c r="A39" s="23">
        <v>33</v>
      </c>
      <c r="B39" s="23" t="s">
        <v>75</v>
      </c>
      <c r="C39" s="23" t="s">
        <v>46</v>
      </c>
      <c r="D39" s="23" t="s">
        <v>56</v>
      </c>
      <c r="E39" s="23" t="s">
        <v>53</v>
      </c>
      <c r="F39" s="23">
        <v>10</v>
      </c>
      <c r="G39" s="23">
        <v>34</v>
      </c>
      <c r="H39" s="25">
        <v>42382</v>
      </c>
      <c r="I39" s="25">
        <v>42422</v>
      </c>
      <c r="J39" s="25">
        <v>42450</v>
      </c>
      <c r="K39" s="23">
        <v>2</v>
      </c>
      <c r="L39" s="25">
        <v>42464</v>
      </c>
    </row>
    <row r="40" spans="1:12">
      <c r="A40" s="26">
        <v>33</v>
      </c>
      <c r="B40" s="26" t="s">
        <v>75</v>
      </c>
      <c r="C40" s="26" t="s">
        <v>46</v>
      </c>
      <c r="D40" s="26" t="s">
        <v>56</v>
      </c>
      <c r="E40" s="26" t="s">
        <v>53</v>
      </c>
      <c r="F40" s="26">
        <v>0</v>
      </c>
      <c r="G40" s="26">
        <v>59</v>
      </c>
      <c r="H40" s="27">
        <v>42382</v>
      </c>
      <c r="I40" s="27">
        <v>42422</v>
      </c>
      <c r="J40" s="27">
        <v>42450</v>
      </c>
      <c r="K40" s="26">
        <v>2</v>
      </c>
      <c r="L40" s="27">
        <v>42480</v>
      </c>
    </row>
    <row r="41" spans="1:12">
      <c r="A41" s="23">
        <v>34</v>
      </c>
      <c r="B41" s="23" t="s">
        <v>75</v>
      </c>
      <c r="C41" s="23" t="s">
        <v>47</v>
      </c>
      <c r="D41" s="23" t="s">
        <v>56</v>
      </c>
      <c r="E41" s="23" t="s">
        <v>52</v>
      </c>
      <c r="F41" s="23">
        <v>1</v>
      </c>
      <c r="G41" s="23">
        <v>0</v>
      </c>
      <c r="H41" s="25">
        <v>42382</v>
      </c>
      <c r="I41" s="25">
        <v>42436</v>
      </c>
      <c r="J41" s="23" t="s">
        <v>56</v>
      </c>
      <c r="K41" s="23">
        <v>2</v>
      </c>
      <c r="L41" s="25">
        <v>42436</v>
      </c>
    </row>
    <row r="42" spans="1:12">
      <c r="A42" s="26">
        <v>34</v>
      </c>
      <c r="B42" s="26" t="s">
        <v>75</v>
      </c>
      <c r="C42" s="26" t="s">
        <v>47</v>
      </c>
      <c r="D42" s="26" t="s">
        <v>56</v>
      </c>
      <c r="E42" s="26" t="s">
        <v>52</v>
      </c>
      <c r="F42" s="26">
        <v>2</v>
      </c>
      <c r="G42" s="26">
        <v>0</v>
      </c>
      <c r="H42" s="27">
        <v>42382</v>
      </c>
      <c r="I42" s="27">
        <v>42436</v>
      </c>
      <c r="J42" s="26" t="s">
        <v>56</v>
      </c>
      <c r="K42" s="26">
        <v>2</v>
      </c>
      <c r="L42" s="27">
        <v>42450</v>
      </c>
    </row>
    <row r="43" spans="1:12">
      <c r="A43" s="23">
        <v>34</v>
      </c>
      <c r="B43" s="23" t="s">
        <v>75</v>
      </c>
      <c r="C43" s="23" t="s">
        <v>47</v>
      </c>
      <c r="D43" s="23" t="s">
        <v>56</v>
      </c>
      <c r="E43" s="23" t="s">
        <v>52</v>
      </c>
      <c r="F43" s="23">
        <v>13</v>
      </c>
      <c r="G43" s="23">
        <v>23</v>
      </c>
      <c r="H43" s="25">
        <v>42382</v>
      </c>
      <c r="I43" s="25">
        <v>42436</v>
      </c>
      <c r="J43" s="25">
        <v>42464</v>
      </c>
      <c r="K43" s="23">
        <v>2</v>
      </c>
      <c r="L43" s="25">
        <v>42464</v>
      </c>
    </row>
    <row r="44" spans="1:12">
      <c r="A44" s="26">
        <v>34</v>
      </c>
      <c r="B44" s="26" t="s">
        <v>75</v>
      </c>
      <c r="C44" s="26" t="s">
        <v>47</v>
      </c>
      <c r="D44" s="26" t="s">
        <v>56</v>
      </c>
      <c r="E44" s="26" t="s">
        <v>52</v>
      </c>
      <c r="F44" s="26">
        <v>1</v>
      </c>
      <c r="G44" s="26">
        <v>81</v>
      </c>
      <c r="H44" s="27">
        <v>42382</v>
      </c>
      <c r="I44" s="27">
        <v>42436</v>
      </c>
      <c r="J44" s="27">
        <v>42464</v>
      </c>
      <c r="K44" s="26">
        <v>2</v>
      </c>
      <c r="L44" s="27">
        <v>42480</v>
      </c>
    </row>
    <row r="45" spans="1:12">
      <c r="A45" s="23">
        <v>34</v>
      </c>
      <c r="B45" s="23" t="s">
        <v>75</v>
      </c>
      <c r="C45" s="23" t="s">
        <v>47</v>
      </c>
      <c r="D45" s="23" t="s">
        <v>56</v>
      </c>
      <c r="E45" s="23" t="s">
        <v>52</v>
      </c>
      <c r="F45" s="23">
        <v>0</v>
      </c>
      <c r="G45" s="23">
        <v>174</v>
      </c>
      <c r="H45" s="25">
        <v>42382</v>
      </c>
      <c r="I45" s="25">
        <v>42436</v>
      </c>
      <c r="J45" s="25">
        <v>42464</v>
      </c>
      <c r="K45" s="23">
        <v>2</v>
      </c>
      <c r="L45" s="25">
        <v>42495</v>
      </c>
    </row>
    <row r="46" spans="1:12">
      <c r="A46" s="26">
        <v>36</v>
      </c>
      <c r="B46" s="26" t="s">
        <v>75</v>
      </c>
      <c r="C46" s="26" t="s">
        <v>47</v>
      </c>
      <c r="D46" s="26" t="s">
        <v>56</v>
      </c>
      <c r="E46" s="26" t="s">
        <v>53</v>
      </c>
      <c r="F46" s="26">
        <v>1</v>
      </c>
      <c r="G46" s="26">
        <v>0</v>
      </c>
      <c r="H46" s="27">
        <v>42382</v>
      </c>
      <c r="I46" s="27">
        <v>42480</v>
      </c>
      <c r="J46" s="26" t="s">
        <v>56</v>
      </c>
      <c r="K46" s="26">
        <v>1</v>
      </c>
      <c r="L46" s="27">
        <v>42480</v>
      </c>
    </row>
    <row r="47" spans="1:12">
      <c r="A47" s="26">
        <v>41</v>
      </c>
      <c r="B47" s="26" t="s">
        <v>75</v>
      </c>
      <c r="C47" s="26" t="s">
        <v>47</v>
      </c>
      <c r="D47" s="26" t="s">
        <v>56</v>
      </c>
      <c r="E47" s="26" t="s">
        <v>52</v>
      </c>
      <c r="F47" s="26">
        <v>1</v>
      </c>
      <c r="G47" s="26">
        <v>0</v>
      </c>
      <c r="H47" s="27">
        <v>42382</v>
      </c>
      <c r="I47" s="27">
        <v>42450</v>
      </c>
      <c r="J47" s="26" t="s">
        <v>56</v>
      </c>
      <c r="K47" s="26">
        <v>2</v>
      </c>
      <c r="L47" s="27">
        <v>42450</v>
      </c>
    </row>
    <row r="48" spans="1:12">
      <c r="A48" s="23">
        <v>41</v>
      </c>
      <c r="B48" s="23" t="s">
        <v>75</v>
      </c>
      <c r="C48" s="23" t="s">
        <v>47</v>
      </c>
      <c r="D48" s="23" t="s">
        <v>56</v>
      </c>
      <c r="E48" s="23" t="s">
        <v>52</v>
      </c>
      <c r="F48" s="23">
        <v>1</v>
      </c>
      <c r="G48" s="23">
        <v>0</v>
      </c>
      <c r="H48" s="25">
        <v>42382</v>
      </c>
      <c r="I48" s="25">
        <v>42450</v>
      </c>
      <c r="J48" s="25">
        <v>42464</v>
      </c>
      <c r="K48" s="23">
        <v>2</v>
      </c>
      <c r="L48" s="25">
        <v>42464</v>
      </c>
    </row>
    <row r="49" spans="1:12">
      <c r="A49" s="26">
        <v>41</v>
      </c>
      <c r="B49" s="26" t="s">
        <v>75</v>
      </c>
      <c r="C49" s="26" t="s">
        <v>47</v>
      </c>
      <c r="D49" s="26" t="s">
        <v>56</v>
      </c>
      <c r="E49" s="26" t="s">
        <v>52</v>
      </c>
      <c r="F49" s="26">
        <v>4</v>
      </c>
      <c r="G49" s="26">
        <v>15</v>
      </c>
      <c r="H49" s="27">
        <v>42382</v>
      </c>
      <c r="I49" s="27">
        <v>42450</v>
      </c>
      <c r="J49" s="27">
        <v>42464</v>
      </c>
      <c r="K49" s="26">
        <v>2</v>
      </c>
      <c r="L49" s="27">
        <v>42480</v>
      </c>
    </row>
    <row r="50" spans="1:12">
      <c r="A50" s="23">
        <v>41</v>
      </c>
      <c r="B50" s="23" t="s">
        <v>75</v>
      </c>
      <c r="C50" s="23" t="s">
        <v>47</v>
      </c>
      <c r="D50" s="23" t="s">
        <v>56</v>
      </c>
      <c r="E50" s="23" t="s">
        <v>52</v>
      </c>
      <c r="F50" s="23">
        <v>0</v>
      </c>
      <c r="G50" s="23">
        <v>28</v>
      </c>
      <c r="H50" s="25">
        <v>42382</v>
      </c>
      <c r="I50" s="25">
        <v>42450</v>
      </c>
      <c r="J50" s="25">
        <v>42464</v>
      </c>
      <c r="K50" s="23">
        <v>2</v>
      </c>
      <c r="L50" s="25">
        <v>42495</v>
      </c>
    </row>
    <row r="51" spans="1:12">
      <c r="A51" s="26">
        <v>43</v>
      </c>
      <c r="B51" s="26" t="s">
        <v>76</v>
      </c>
      <c r="C51" s="26" t="s">
        <v>47</v>
      </c>
      <c r="D51" s="26" t="s">
        <v>52</v>
      </c>
      <c r="E51" s="26" t="s">
        <v>52</v>
      </c>
      <c r="F51" s="26">
        <v>1</v>
      </c>
      <c r="G51" s="26">
        <v>0</v>
      </c>
      <c r="H51" s="27">
        <v>42382</v>
      </c>
      <c r="I51" s="27">
        <v>42450</v>
      </c>
      <c r="J51" s="26" t="s">
        <v>56</v>
      </c>
      <c r="K51" s="26">
        <v>1</v>
      </c>
      <c r="L51" s="27">
        <v>42450</v>
      </c>
    </row>
    <row r="52" spans="1:12">
      <c r="A52" s="23">
        <v>43</v>
      </c>
      <c r="B52" s="23" t="s">
        <v>76</v>
      </c>
      <c r="C52" s="23" t="s">
        <v>47</v>
      </c>
      <c r="D52" s="23" t="s">
        <v>52</v>
      </c>
      <c r="E52" s="23" t="s">
        <v>52</v>
      </c>
      <c r="F52" s="23">
        <v>1</v>
      </c>
      <c r="G52" s="23">
        <v>0</v>
      </c>
      <c r="H52" s="25">
        <v>42382</v>
      </c>
      <c r="I52" s="25">
        <v>42450</v>
      </c>
      <c r="J52" s="25">
        <v>42464</v>
      </c>
      <c r="K52" s="23">
        <v>1</v>
      </c>
      <c r="L52" s="25">
        <v>42464</v>
      </c>
    </row>
    <row r="53" spans="1:12">
      <c r="A53" s="23">
        <v>45</v>
      </c>
      <c r="B53" s="23" t="s">
        <v>76</v>
      </c>
      <c r="C53" s="23" t="s">
        <v>47</v>
      </c>
      <c r="D53" s="23" t="s">
        <v>52</v>
      </c>
      <c r="E53" s="23" t="s">
        <v>52</v>
      </c>
      <c r="F53" s="23">
        <v>1</v>
      </c>
      <c r="G53" s="23">
        <v>0</v>
      </c>
      <c r="H53" s="25">
        <v>42382</v>
      </c>
      <c r="I53" s="25">
        <v>42464</v>
      </c>
      <c r="J53" s="25">
        <v>42464</v>
      </c>
      <c r="K53" s="23">
        <v>1</v>
      </c>
      <c r="L53" s="25">
        <v>42464</v>
      </c>
    </row>
    <row r="54" spans="1:12">
      <c r="A54" s="26">
        <v>45</v>
      </c>
      <c r="B54" s="26" t="s">
        <v>76</v>
      </c>
      <c r="C54" s="26" t="s">
        <v>47</v>
      </c>
      <c r="D54" s="26" t="s">
        <v>52</v>
      </c>
      <c r="E54" s="26" t="s">
        <v>52</v>
      </c>
      <c r="F54" s="26">
        <v>0</v>
      </c>
      <c r="G54" s="26">
        <v>5</v>
      </c>
      <c r="H54" s="27">
        <v>42382</v>
      </c>
      <c r="I54" s="27">
        <v>42464</v>
      </c>
      <c r="J54" s="27">
        <v>42464</v>
      </c>
      <c r="K54" s="26">
        <v>1</v>
      </c>
      <c r="L54" s="27">
        <v>42480</v>
      </c>
    </row>
    <row r="55" spans="1:12">
      <c r="A55" s="26">
        <v>80</v>
      </c>
      <c r="B55" s="26" t="s">
        <v>77</v>
      </c>
      <c r="C55" s="26" t="s">
        <v>47</v>
      </c>
      <c r="D55" s="26" t="s">
        <v>56</v>
      </c>
      <c r="E55" s="26" t="s">
        <v>52</v>
      </c>
      <c r="F55" s="26">
        <v>1</v>
      </c>
      <c r="G55" s="26">
        <v>0</v>
      </c>
      <c r="H55" s="27">
        <v>42382</v>
      </c>
      <c r="I55" s="27">
        <v>42422</v>
      </c>
      <c r="J55" s="26" t="s">
        <v>56</v>
      </c>
      <c r="K55" s="26">
        <v>2</v>
      </c>
      <c r="L55" s="27">
        <v>42422</v>
      </c>
    </row>
    <row r="56" spans="1:12">
      <c r="A56" s="26">
        <v>89</v>
      </c>
      <c r="B56" s="26" t="s">
        <v>167</v>
      </c>
      <c r="C56" s="26" t="s">
        <v>34</v>
      </c>
      <c r="D56" s="26" t="s">
        <v>78</v>
      </c>
      <c r="E56" s="26" t="s">
        <v>53</v>
      </c>
      <c r="F56" s="26">
        <v>1</v>
      </c>
      <c r="G56" s="26">
        <v>0</v>
      </c>
      <c r="H56" s="27">
        <v>42382</v>
      </c>
      <c r="I56" s="27">
        <v>42480</v>
      </c>
      <c r="J56" s="26" t="s">
        <v>56</v>
      </c>
      <c r="K56" s="26">
        <v>1</v>
      </c>
      <c r="L56" s="27">
        <v>42480</v>
      </c>
    </row>
    <row r="57" spans="1:12">
      <c r="A57" s="26">
        <v>89</v>
      </c>
      <c r="B57" s="26" t="s">
        <v>167</v>
      </c>
      <c r="C57" s="26" t="s">
        <v>34</v>
      </c>
      <c r="D57" s="26" t="s">
        <v>78</v>
      </c>
      <c r="E57" s="26" t="s">
        <v>53</v>
      </c>
      <c r="F57" s="26">
        <v>2</v>
      </c>
      <c r="G57" s="26">
        <v>0</v>
      </c>
      <c r="H57" s="27">
        <v>42382</v>
      </c>
      <c r="I57" s="27">
        <v>42507</v>
      </c>
      <c r="J57" s="26" t="s">
        <v>56</v>
      </c>
      <c r="K57" s="26">
        <v>1</v>
      </c>
      <c r="L57" s="27">
        <v>42507</v>
      </c>
    </row>
    <row r="58" spans="1:12">
      <c r="A58" s="23">
        <v>89</v>
      </c>
      <c r="B58" s="23" t="s">
        <v>167</v>
      </c>
      <c r="C58" s="23" t="s">
        <v>34</v>
      </c>
      <c r="D58" s="23" t="s">
        <v>78</v>
      </c>
      <c r="E58" s="23" t="s">
        <v>53</v>
      </c>
      <c r="F58" s="23">
        <v>1</v>
      </c>
      <c r="G58" s="23">
        <v>2</v>
      </c>
      <c r="H58" s="25">
        <v>42382</v>
      </c>
      <c r="I58" s="25">
        <v>42480</v>
      </c>
      <c r="J58" s="25">
        <v>42521</v>
      </c>
      <c r="K58" s="23">
        <v>1</v>
      </c>
      <c r="L58" s="25">
        <v>42521</v>
      </c>
    </row>
    <row r="59" spans="1:12">
      <c r="A59" s="23">
        <v>93</v>
      </c>
      <c r="B59" s="23" t="s">
        <v>77</v>
      </c>
      <c r="C59" s="23" t="s">
        <v>46</v>
      </c>
      <c r="D59" s="23" t="s">
        <v>56</v>
      </c>
      <c r="E59" s="23" t="s">
        <v>52</v>
      </c>
      <c r="F59" s="23">
        <v>1</v>
      </c>
      <c r="G59" s="23">
        <v>0</v>
      </c>
      <c r="H59" s="25">
        <v>42382</v>
      </c>
      <c r="I59" s="25">
        <v>42436</v>
      </c>
      <c r="J59" s="23" t="s">
        <v>56</v>
      </c>
      <c r="K59" s="23">
        <v>2</v>
      </c>
      <c r="L59" s="25">
        <v>42436</v>
      </c>
    </row>
    <row r="60" spans="1:12">
      <c r="A60" s="26">
        <v>93</v>
      </c>
      <c r="B60" s="26" t="s">
        <v>77</v>
      </c>
      <c r="C60" s="26" t="s">
        <v>46</v>
      </c>
      <c r="D60" s="26" t="s">
        <v>56</v>
      </c>
      <c r="E60" s="26" t="s">
        <v>52</v>
      </c>
      <c r="F60" s="26">
        <v>2</v>
      </c>
      <c r="G60" s="26">
        <v>5</v>
      </c>
      <c r="H60" s="27">
        <v>42382</v>
      </c>
      <c r="I60" s="27">
        <v>42450</v>
      </c>
      <c r="J60" s="27">
        <v>42450</v>
      </c>
      <c r="K60" s="26">
        <v>2</v>
      </c>
      <c r="L60" s="27">
        <v>42450</v>
      </c>
    </row>
    <row r="61" spans="1:12">
      <c r="A61" s="23">
        <v>93</v>
      </c>
      <c r="B61" s="23" t="s">
        <v>77</v>
      </c>
      <c r="C61" s="23" t="s">
        <v>46</v>
      </c>
      <c r="D61" s="23" t="s">
        <v>56</v>
      </c>
      <c r="E61" s="23" t="s">
        <v>52</v>
      </c>
      <c r="F61" s="23">
        <v>5</v>
      </c>
      <c r="G61" s="23">
        <v>13</v>
      </c>
      <c r="H61" s="25">
        <v>42382</v>
      </c>
      <c r="I61" s="25">
        <v>42450</v>
      </c>
      <c r="J61" s="25">
        <v>42450</v>
      </c>
      <c r="K61" s="23">
        <v>2</v>
      </c>
      <c r="L61" s="25">
        <v>42464</v>
      </c>
    </row>
    <row r="62" spans="1:12">
      <c r="A62" s="23">
        <v>93</v>
      </c>
      <c r="B62" s="23" t="s">
        <v>77</v>
      </c>
      <c r="C62" s="23" t="s">
        <v>46</v>
      </c>
      <c r="D62" s="23" t="s">
        <v>56</v>
      </c>
      <c r="E62" s="23" t="s">
        <v>52</v>
      </c>
      <c r="F62" s="23">
        <v>7</v>
      </c>
      <c r="G62" s="23">
        <v>60</v>
      </c>
      <c r="H62" s="25">
        <v>42382</v>
      </c>
      <c r="I62" s="25">
        <v>42450</v>
      </c>
      <c r="J62" s="25">
        <v>42450</v>
      </c>
      <c r="K62" s="23">
        <v>2</v>
      </c>
      <c r="L62" s="25">
        <v>42495</v>
      </c>
    </row>
    <row r="63" spans="1:12">
      <c r="A63" s="26">
        <v>93</v>
      </c>
      <c r="B63" s="26" t="s">
        <v>77</v>
      </c>
      <c r="C63" s="26" t="s">
        <v>46</v>
      </c>
      <c r="D63" s="26" t="s">
        <v>56</v>
      </c>
      <c r="E63" s="26" t="s">
        <v>52</v>
      </c>
      <c r="F63" s="26">
        <v>0</v>
      </c>
      <c r="G63" s="26">
        <v>62</v>
      </c>
      <c r="H63" s="27">
        <v>42382</v>
      </c>
      <c r="I63" s="27">
        <v>42450</v>
      </c>
      <c r="J63" s="27">
        <v>42450</v>
      </c>
      <c r="K63" s="26">
        <v>2</v>
      </c>
      <c r="L63" s="27">
        <v>42507</v>
      </c>
    </row>
    <row r="64" spans="1:12">
      <c r="A64" s="26">
        <v>94</v>
      </c>
      <c r="B64" s="26" t="s">
        <v>77</v>
      </c>
      <c r="C64" s="26" t="s">
        <v>46</v>
      </c>
      <c r="D64" s="26" t="s">
        <v>56</v>
      </c>
      <c r="E64" s="26" t="s">
        <v>52</v>
      </c>
      <c r="F64" s="26">
        <v>1</v>
      </c>
      <c r="G64" s="26">
        <v>0</v>
      </c>
      <c r="H64" s="27">
        <v>42382</v>
      </c>
      <c r="I64" s="27">
        <v>42480</v>
      </c>
      <c r="J64" s="26" t="s">
        <v>56</v>
      </c>
      <c r="K64" s="26">
        <v>2</v>
      </c>
      <c r="L64" s="27">
        <v>42480</v>
      </c>
    </row>
    <row r="65" spans="1:12">
      <c r="A65" s="26">
        <v>95</v>
      </c>
      <c r="B65" s="26" t="s">
        <v>77</v>
      </c>
      <c r="C65" s="26" t="s">
        <v>34</v>
      </c>
      <c r="D65" s="26" t="s">
        <v>56</v>
      </c>
      <c r="E65" s="26" t="s">
        <v>52</v>
      </c>
      <c r="F65" s="26">
        <v>0</v>
      </c>
      <c r="G65" s="26">
        <v>3</v>
      </c>
      <c r="H65" s="27">
        <v>42382</v>
      </c>
      <c r="I65" s="27">
        <v>42450</v>
      </c>
      <c r="J65" s="27">
        <v>42450</v>
      </c>
      <c r="K65" s="26">
        <v>2</v>
      </c>
      <c r="L65" s="27">
        <v>42450</v>
      </c>
    </row>
    <row r="66" spans="1:12">
      <c r="A66" s="23">
        <v>95</v>
      </c>
      <c r="B66" s="23" t="s">
        <v>77</v>
      </c>
      <c r="C66" s="23" t="s">
        <v>34</v>
      </c>
      <c r="D66" s="23" t="s">
        <v>56</v>
      </c>
      <c r="E66" s="23" t="s">
        <v>52</v>
      </c>
      <c r="F66" s="23">
        <v>0</v>
      </c>
      <c r="G66" s="23">
        <v>7</v>
      </c>
      <c r="H66" s="25">
        <v>42382</v>
      </c>
      <c r="I66" s="25">
        <v>42450</v>
      </c>
      <c r="J66" s="25">
        <v>42464</v>
      </c>
      <c r="K66" s="23">
        <v>2</v>
      </c>
      <c r="L66" s="25">
        <v>42464</v>
      </c>
    </row>
    <row r="67" spans="1:12">
      <c r="A67" s="26">
        <v>95</v>
      </c>
      <c r="B67" s="26" t="s">
        <v>77</v>
      </c>
      <c r="C67" s="26" t="s">
        <v>34</v>
      </c>
      <c r="D67" s="26" t="s">
        <v>56</v>
      </c>
      <c r="E67" s="26" t="s">
        <v>52</v>
      </c>
      <c r="F67" s="26">
        <v>4</v>
      </c>
      <c r="G67" s="26">
        <v>42</v>
      </c>
      <c r="H67" s="27">
        <v>42382</v>
      </c>
      <c r="I67" s="27">
        <v>42450</v>
      </c>
      <c r="J67" s="27">
        <v>42464</v>
      </c>
      <c r="K67" s="26">
        <v>2</v>
      </c>
      <c r="L67" s="27">
        <v>42480</v>
      </c>
    </row>
    <row r="68" spans="1:12">
      <c r="A68" s="23">
        <v>96</v>
      </c>
      <c r="B68" s="23" t="s">
        <v>77</v>
      </c>
      <c r="C68" s="23" t="s">
        <v>47</v>
      </c>
      <c r="D68" s="23" t="s">
        <v>56</v>
      </c>
      <c r="E68" s="23" t="s">
        <v>52</v>
      </c>
      <c r="F68" s="23">
        <v>1</v>
      </c>
      <c r="G68" s="23">
        <v>0</v>
      </c>
      <c r="H68" s="25">
        <v>42382</v>
      </c>
      <c r="I68" s="25">
        <v>42464</v>
      </c>
      <c r="J68" s="25">
        <v>42464</v>
      </c>
      <c r="K68" s="23">
        <v>2</v>
      </c>
      <c r="L68" s="25">
        <v>42464</v>
      </c>
    </row>
    <row r="69" spans="1:12">
      <c r="A69" s="26">
        <v>96</v>
      </c>
      <c r="B69" s="26" t="s">
        <v>77</v>
      </c>
      <c r="C69" s="26" t="s">
        <v>47</v>
      </c>
      <c r="D69" s="26" t="s">
        <v>56</v>
      </c>
      <c r="E69" s="26" t="s">
        <v>52</v>
      </c>
      <c r="F69" s="26">
        <v>1</v>
      </c>
      <c r="G69" s="26">
        <v>7</v>
      </c>
      <c r="H69" s="27">
        <v>42382</v>
      </c>
      <c r="I69" s="27">
        <v>42464</v>
      </c>
      <c r="J69" s="27">
        <v>42464</v>
      </c>
      <c r="K69" s="26">
        <v>2</v>
      </c>
      <c r="L69" s="27">
        <v>42480</v>
      </c>
    </row>
    <row r="70" spans="1:12">
      <c r="A70" s="23">
        <v>96</v>
      </c>
      <c r="B70" s="23" t="s">
        <v>77</v>
      </c>
      <c r="C70" s="23" t="s">
        <v>47</v>
      </c>
      <c r="D70" s="23" t="s">
        <v>56</v>
      </c>
      <c r="E70" s="23" t="s">
        <v>52</v>
      </c>
      <c r="F70" s="23">
        <v>0</v>
      </c>
      <c r="G70" s="23">
        <v>7</v>
      </c>
      <c r="H70" s="25">
        <v>42382</v>
      </c>
      <c r="I70" s="25">
        <v>42464</v>
      </c>
      <c r="J70" s="25">
        <v>42464</v>
      </c>
      <c r="K70" s="23">
        <v>2</v>
      </c>
      <c r="L70" s="25">
        <v>42495</v>
      </c>
    </row>
    <row r="71" spans="1:12">
      <c r="A71" s="26">
        <v>97</v>
      </c>
      <c r="B71" s="26" t="s">
        <v>77</v>
      </c>
      <c r="C71" s="26" t="s">
        <v>47</v>
      </c>
      <c r="D71" s="26" t="s">
        <v>56</v>
      </c>
      <c r="E71" s="26" t="s">
        <v>53</v>
      </c>
      <c r="F71" s="26">
        <v>2</v>
      </c>
      <c r="G71" s="26">
        <v>0</v>
      </c>
      <c r="H71" s="27">
        <v>42382</v>
      </c>
      <c r="I71" s="27">
        <v>42450</v>
      </c>
      <c r="J71" s="26" t="s">
        <v>56</v>
      </c>
      <c r="K71" s="26">
        <v>2</v>
      </c>
      <c r="L71" s="27">
        <v>42450</v>
      </c>
    </row>
    <row r="72" spans="1:12">
      <c r="A72" s="23">
        <v>97</v>
      </c>
      <c r="B72" s="23" t="s">
        <v>77</v>
      </c>
      <c r="C72" s="23" t="s">
        <v>47</v>
      </c>
      <c r="D72" s="23" t="s">
        <v>56</v>
      </c>
      <c r="E72" s="23" t="s">
        <v>53</v>
      </c>
      <c r="F72" s="23">
        <v>5</v>
      </c>
      <c r="G72" s="23">
        <v>11</v>
      </c>
      <c r="H72" s="25">
        <v>42382</v>
      </c>
      <c r="I72" s="25">
        <v>42450</v>
      </c>
      <c r="J72" s="25">
        <v>42464</v>
      </c>
      <c r="K72" s="23">
        <v>2</v>
      </c>
      <c r="L72" s="25">
        <v>42464</v>
      </c>
    </row>
    <row r="73" spans="1:12">
      <c r="A73" s="26">
        <v>97</v>
      </c>
      <c r="B73" s="26" t="s">
        <v>77</v>
      </c>
      <c r="C73" s="26" t="s">
        <v>47</v>
      </c>
      <c r="D73" s="26" t="s">
        <v>56</v>
      </c>
      <c r="E73" s="26" t="s">
        <v>53</v>
      </c>
      <c r="F73" s="26">
        <v>2</v>
      </c>
      <c r="G73" s="26">
        <v>69</v>
      </c>
      <c r="H73" s="27">
        <v>42382</v>
      </c>
      <c r="I73" s="27">
        <v>42450</v>
      </c>
      <c r="J73" s="27">
        <v>42464</v>
      </c>
      <c r="K73" s="26">
        <v>2</v>
      </c>
      <c r="L73" s="27">
        <v>42480</v>
      </c>
    </row>
    <row r="74" spans="1:12">
      <c r="A74" s="23">
        <v>97</v>
      </c>
      <c r="B74" s="23" t="s">
        <v>77</v>
      </c>
      <c r="C74" s="23" t="s">
        <v>47</v>
      </c>
      <c r="D74" s="23" t="s">
        <v>56</v>
      </c>
      <c r="E74" s="23" t="s">
        <v>53</v>
      </c>
      <c r="F74" s="23">
        <v>0</v>
      </c>
      <c r="G74" s="23">
        <v>83</v>
      </c>
      <c r="H74" s="25">
        <v>42382</v>
      </c>
      <c r="I74" s="25">
        <v>42450</v>
      </c>
      <c r="J74" s="25">
        <v>42464</v>
      </c>
      <c r="K74" s="23">
        <v>2</v>
      </c>
      <c r="L74" s="25">
        <v>42495</v>
      </c>
    </row>
    <row r="75" spans="1:12">
      <c r="A75" s="26">
        <v>98</v>
      </c>
      <c r="B75" s="26" t="s">
        <v>76</v>
      </c>
      <c r="C75" s="26" t="s">
        <v>46</v>
      </c>
      <c r="D75" s="26" t="s">
        <v>52</v>
      </c>
      <c r="E75" s="26" t="s">
        <v>53</v>
      </c>
      <c r="F75" s="26">
        <v>1</v>
      </c>
      <c r="G75" s="26">
        <v>0</v>
      </c>
      <c r="H75" s="27">
        <v>42382</v>
      </c>
      <c r="I75" s="27">
        <v>42422</v>
      </c>
      <c r="J75" s="26" t="s">
        <v>56</v>
      </c>
      <c r="K75" s="26">
        <v>2</v>
      </c>
      <c r="L75" s="27">
        <v>42422</v>
      </c>
    </row>
    <row r="76" spans="1:12">
      <c r="A76" s="23">
        <v>98</v>
      </c>
      <c r="B76" s="23" t="s">
        <v>76</v>
      </c>
      <c r="C76" s="23" t="s">
        <v>46</v>
      </c>
      <c r="D76" s="23" t="s">
        <v>56</v>
      </c>
      <c r="E76" s="23" t="s">
        <v>53</v>
      </c>
      <c r="F76" s="23">
        <v>1</v>
      </c>
      <c r="G76" s="23">
        <v>0</v>
      </c>
      <c r="H76" s="25">
        <v>42382</v>
      </c>
      <c r="I76" s="25">
        <v>42426</v>
      </c>
      <c r="J76" s="23" t="s">
        <v>56</v>
      </c>
      <c r="K76" s="23">
        <v>2</v>
      </c>
      <c r="L76" s="25">
        <v>42436</v>
      </c>
    </row>
    <row r="77" spans="1:12">
      <c r="A77" s="26">
        <v>98</v>
      </c>
      <c r="B77" s="26" t="s">
        <v>76</v>
      </c>
      <c r="C77" s="26" t="s">
        <v>46</v>
      </c>
      <c r="D77" s="26" t="s">
        <v>52</v>
      </c>
      <c r="E77" s="26" t="s">
        <v>53</v>
      </c>
      <c r="F77" s="26">
        <v>7</v>
      </c>
      <c r="G77" s="26">
        <v>11</v>
      </c>
      <c r="H77" s="27">
        <v>42382</v>
      </c>
      <c r="I77" s="27">
        <v>42426</v>
      </c>
      <c r="J77" s="27">
        <v>42450</v>
      </c>
      <c r="K77" s="26">
        <v>2</v>
      </c>
      <c r="L77" s="27">
        <v>42450</v>
      </c>
    </row>
    <row r="78" spans="1:12">
      <c r="A78" s="23">
        <v>98</v>
      </c>
      <c r="B78" s="23" t="s">
        <v>76</v>
      </c>
      <c r="C78" s="23" t="s">
        <v>46</v>
      </c>
      <c r="D78" s="23" t="s">
        <v>52</v>
      </c>
      <c r="E78" s="23" t="s">
        <v>53</v>
      </c>
      <c r="F78" s="23">
        <v>12</v>
      </c>
      <c r="G78" s="23">
        <v>49</v>
      </c>
      <c r="H78" s="25">
        <v>42382</v>
      </c>
      <c r="I78" s="25">
        <v>42426</v>
      </c>
      <c r="J78" s="25">
        <v>42450</v>
      </c>
      <c r="K78" s="23">
        <v>2</v>
      </c>
      <c r="L78" s="25">
        <v>42464</v>
      </c>
    </row>
    <row r="79" spans="1:12">
      <c r="A79" s="26">
        <v>106</v>
      </c>
      <c r="B79" s="26" t="s">
        <v>76</v>
      </c>
      <c r="C79" s="26" t="s">
        <v>47</v>
      </c>
      <c r="D79" s="26" t="s">
        <v>52</v>
      </c>
      <c r="E79" s="26" t="s">
        <v>53</v>
      </c>
      <c r="F79" s="26">
        <v>1</v>
      </c>
      <c r="G79" s="26">
        <v>0</v>
      </c>
      <c r="H79" s="27">
        <v>42382</v>
      </c>
      <c r="I79" s="27">
        <v>42450</v>
      </c>
      <c r="J79" s="26" t="s">
        <v>56</v>
      </c>
      <c r="K79" s="26">
        <v>2</v>
      </c>
      <c r="L79" s="27">
        <v>42450</v>
      </c>
    </row>
    <row r="80" spans="1:12">
      <c r="A80" s="23">
        <v>106</v>
      </c>
      <c r="B80" s="23" t="s">
        <v>76</v>
      </c>
      <c r="C80" s="23" t="s">
        <v>47</v>
      </c>
      <c r="D80" s="23" t="s">
        <v>52</v>
      </c>
      <c r="E80" s="23" t="s">
        <v>53</v>
      </c>
      <c r="F80" s="23">
        <v>1</v>
      </c>
      <c r="G80" s="23">
        <v>0</v>
      </c>
      <c r="H80" s="25">
        <v>42382</v>
      </c>
      <c r="I80" s="25">
        <v>42450</v>
      </c>
      <c r="J80" s="25">
        <v>42464</v>
      </c>
      <c r="K80" s="23">
        <v>2</v>
      </c>
      <c r="L80" s="25">
        <v>42464</v>
      </c>
    </row>
    <row r="81" spans="1:12">
      <c r="A81" s="26">
        <v>118</v>
      </c>
      <c r="B81" s="26" t="s">
        <v>167</v>
      </c>
      <c r="C81" s="26" t="s">
        <v>34</v>
      </c>
      <c r="D81" s="26" t="s">
        <v>78</v>
      </c>
      <c r="E81" s="26" t="s">
        <v>52</v>
      </c>
      <c r="F81" s="26">
        <v>3</v>
      </c>
      <c r="G81" s="26">
        <v>0</v>
      </c>
      <c r="H81" s="27">
        <v>42394</v>
      </c>
      <c r="I81" s="27">
        <v>42480</v>
      </c>
      <c r="J81" s="26" t="s">
        <v>56</v>
      </c>
      <c r="K81" s="26">
        <v>1</v>
      </c>
      <c r="L81" s="27">
        <v>42480</v>
      </c>
    </row>
    <row r="82" spans="1:12">
      <c r="A82" s="23">
        <v>118</v>
      </c>
      <c r="B82" s="23" t="s">
        <v>167</v>
      </c>
      <c r="C82" s="23" t="s">
        <v>47</v>
      </c>
      <c r="D82" s="23" t="s">
        <v>78</v>
      </c>
      <c r="E82" s="23" t="s">
        <v>52</v>
      </c>
      <c r="F82" s="23">
        <v>5</v>
      </c>
      <c r="G82" s="23">
        <v>19</v>
      </c>
      <c r="H82" s="25">
        <v>42394</v>
      </c>
      <c r="I82" s="25">
        <v>42480</v>
      </c>
      <c r="J82" s="25">
        <v>42495</v>
      </c>
      <c r="K82" s="23">
        <v>1</v>
      </c>
      <c r="L82" s="25">
        <v>42495</v>
      </c>
    </row>
    <row r="83" spans="1:12">
      <c r="A83" s="26">
        <v>118</v>
      </c>
      <c r="B83" s="26" t="s">
        <v>167</v>
      </c>
      <c r="C83" s="26" t="s">
        <v>47</v>
      </c>
      <c r="D83" s="26" t="s">
        <v>78</v>
      </c>
      <c r="E83" s="26" t="s">
        <v>52</v>
      </c>
      <c r="F83" s="26">
        <v>2</v>
      </c>
      <c r="G83" s="26">
        <v>70</v>
      </c>
      <c r="H83" s="27">
        <v>42394</v>
      </c>
      <c r="I83" s="27">
        <v>42480</v>
      </c>
      <c r="J83" s="27">
        <v>42495</v>
      </c>
      <c r="K83" s="26">
        <v>1</v>
      </c>
      <c r="L83" s="27">
        <v>42507</v>
      </c>
    </row>
    <row r="84" spans="1:12">
      <c r="A84" s="23">
        <v>118</v>
      </c>
      <c r="B84" s="23" t="s">
        <v>167</v>
      </c>
      <c r="C84" s="23" t="s">
        <v>47</v>
      </c>
      <c r="D84" s="23" t="s">
        <v>78</v>
      </c>
      <c r="E84" s="23" t="s">
        <v>52</v>
      </c>
      <c r="F84" s="23">
        <v>0</v>
      </c>
      <c r="G84" s="23">
        <v>119</v>
      </c>
      <c r="H84" s="25">
        <v>42394</v>
      </c>
      <c r="I84" s="25">
        <v>42480</v>
      </c>
      <c r="J84" s="25">
        <v>42495</v>
      </c>
      <c r="K84" s="23">
        <v>1</v>
      </c>
      <c r="L84" s="25">
        <v>42521</v>
      </c>
    </row>
    <row r="85" spans="1:12">
      <c r="A85" s="26">
        <v>132</v>
      </c>
      <c r="B85" s="26" t="s">
        <v>51</v>
      </c>
      <c r="C85" s="26" t="s">
        <v>47</v>
      </c>
      <c r="D85" s="26" t="s">
        <v>52</v>
      </c>
      <c r="E85" s="26" t="s">
        <v>52</v>
      </c>
      <c r="F85" s="26">
        <v>1</v>
      </c>
      <c r="G85" s="26">
        <v>0</v>
      </c>
      <c r="H85" s="27">
        <v>42394</v>
      </c>
      <c r="I85" s="27">
        <v>42480</v>
      </c>
      <c r="J85" s="27" t="s">
        <v>56</v>
      </c>
      <c r="K85" s="26">
        <v>1</v>
      </c>
      <c r="L85" s="27">
        <v>42480</v>
      </c>
    </row>
    <row r="86" spans="1:12">
      <c r="A86" s="23">
        <v>132</v>
      </c>
      <c r="B86" s="23" t="s">
        <v>51</v>
      </c>
      <c r="C86" s="23" t="s">
        <v>47</v>
      </c>
      <c r="D86" s="23" t="s">
        <v>52</v>
      </c>
      <c r="E86" s="23" t="s">
        <v>52</v>
      </c>
      <c r="F86" s="23">
        <v>0</v>
      </c>
      <c r="G86" s="23">
        <v>5</v>
      </c>
      <c r="H86" s="25">
        <v>42394</v>
      </c>
      <c r="I86" s="25">
        <v>42480</v>
      </c>
      <c r="J86" s="25">
        <v>42495</v>
      </c>
      <c r="K86" s="23">
        <v>1</v>
      </c>
      <c r="L86" s="25">
        <v>42495</v>
      </c>
    </row>
    <row r="87" spans="1:12">
      <c r="A87" s="26">
        <v>132</v>
      </c>
      <c r="B87" s="26" t="s">
        <v>51</v>
      </c>
      <c r="C87" s="26" t="s">
        <v>47</v>
      </c>
      <c r="D87" s="26" t="s">
        <v>52</v>
      </c>
      <c r="E87" s="26" t="s">
        <v>52</v>
      </c>
      <c r="F87" s="26">
        <v>0</v>
      </c>
      <c r="G87" s="26">
        <v>5</v>
      </c>
      <c r="H87" s="27">
        <v>42394</v>
      </c>
      <c r="I87" s="27">
        <v>42480</v>
      </c>
      <c r="J87" s="27">
        <v>42495</v>
      </c>
      <c r="K87" s="26">
        <v>1</v>
      </c>
      <c r="L87" s="27">
        <v>42507</v>
      </c>
    </row>
    <row r="88" spans="1:12">
      <c r="A88" s="26">
        <v>142</v>
      </c>
      <c r="B88" s="26" t="s">
        <v>51</v>
      </c>
      <c r="C88" s="26" t="s">
        <v>34</v>
      </c>
      <c r="D88" s="26" t="s">
        <v>52</v>
      </c>
      <c r="E88" s="26" t="s">
        <v>52</v>
      </c>
      <c r="F88" s="26">
        <v>1</v>
      </c>
      <c r="G88" s="26">
        <v>0</v>
      </c>
      <c r="H88" s="27">
        <v>42394</v>
      </c>
      <c r="I88" s="27">
        <v>42480</v>
      </c>
      <c r="J88" s="26" t="s">
        <v>56</v>
      </c>
      <c r="K88" s="26">
        <v>1</v>
      </c>
      <c r="L88" s="27">
        <v>42480</v>
      </c>
    </row>
    <row r="89" spans="1:12">
      <c r="A89" s="23">
        <v>146</v>
      </c>
      <c r="B89" s="23" t="s">
        <v>51</v>
      </c>
      <c r="C89" s="23" t="s">
        <v>34</v>
      </c>
      <c r="D89" s="23" t="s">
        <v>52</v>
      </c>
      <c r="E89" s="23" t="s">
        <v>52</v>
      </c>
      <c r="F89" s="23">
        <v>1</v>
      </c>
      <c r="G89" s="23">
        <v>0</v>
      </c>
      <c r="H89" s="25">
        <v>42394</v>
      </c>
      <c r="I89" s="25">
        <v>42464</v>
      </c>
      <c r="J89" s="25">
        <v>42464</v>
      </c>
      <c r="K89" s="23">
        <v>1</v>
      </c>
      <c r="L89" s="25">
        <v>42464</v>
      </c>
    </row>
    <row r="90" spans="1:12">
      <c r="A90" s="26">
        <v>146</v>
      </c>
      <c r="B90" s="26" t="s">
        <v>51</v>
      </c>
      <c r="C90" s="26" t="s">
        <v>34</v>
      </c>
      <c r="D90" s="26" t="s">
        <v>52</v>
      </c>
      <c r="E90" s="26" t="s">
        <v>52</v>
      </c>
      <c r="F90" s="26">
        <v>5</v>
      </c>
      <c r="G90" s="26">
        <v>9</v>
      </c>
      <c r="H90" s="27">
        <v>42394</v>
      </c>
      <c r="I90" s="27">
        <v>42464</v>
      </c>
      <c r="J90" s="27">
        <v>42464</v>
      </c>
      <c r="K90" s="26">
        <v>1</v>
      </c>
      <c r="L90" s="27">
        <v>42480</v>
      </c>
    </row>
    <row r="91" spans="1:12">
      <c r="A91" s="23">
        <v>146</v>
      </c>
      <c r="B91" s="23" t="s">
        <v>51</v>
      </c>
      <c r="C91" s="23" t="s">
        <v>34</v>
      </c>
      <c r="D91" s="23" t="s">
        <v>52</v>
      </c>
      <c r="E91" s="23" t="s">
        <v>52</v>
      </c>
      <c r="F91" s="23">
        <v>1</v>
      </c>
      <c r="G91" s="23">
        <v>36</v>
      </c>
      <c r="H91" s="25">
        <v>42394</v>
      </c>
      <c r="I91" s="25">
        <v>42464</v>
      </c>
      <c r="J91" s="25">
        <v>42464</v>
      </c>
      <c r="K91" s="23">
        <v>1</v>
      </c>
      <c r="L91" s="25">
        <v>42495</v>
      </c>
    </row>
    <row r="92" spans="1:12">
      <c r="A92" s="26">
        <v>146</v>
      </c>
      <c r="B92" s="26" t="s">
        <v>51</v>
      </c>
      <c r="C92" s="26" t="s">
        <v>34</v>
      </c>
      <c r="D92" s="26" t="s">
        <v>52</v>
      </c>
      <c r="E92" s="26" t="s">
        <v>52</v>
      </c>
      <c r="F92" s="26">
        <v>0</v>
      </c>
      <c r="G92" s="26">
        <v>34</v>
      </c>
      <c r="H92" s="27">
        <v>42394</v>
      </c>
      <c r="I92" s="27">
        <v>42464</v>
      </c>
      <c r="J92" s="27">
        <v>42464</v>
      </c>
      <c r="K92" s="26">
        <v>1</v>
      </c>
      <c r="L92" s="27">
        <v>42507</v>
      </c>
    </row>
    <row r="93" spans="1:12">
      <c r="A93" s="26">
        <v>156</v>
      </c>
      <c r="B93" s="26" t="s">
        <v>167</v>
      </c>
      <c r="C93" s="26" t="s">
        <v>34</v>
      </c>
      <c r="D93" s="26" t="s">
        <v>78</v>
      </c>
      <c r="E93" s="26" t="s">
        <v>52</v>
      </c>
      <c r="F93" s="26">
        <v>1</v>
      </c>
      <c r="G93" s="26">
        <v>0</v>
      </c>
      <c r="H93" s="27">
        <v>42394</v>
      </c>
      <c r="I93" s="27">
        <v>42480</v>
      </c>
      <c r="J93" s="26" t="s">
        <v>56</v>
      </c>
      <c r="K93" s="26">
        <v>1</v>
      </c>
      <c r="L93" s="27">
        <v>42480</v>
      </c>
    </row>
    <row r="94" spans="1:12">
      <c r="A94" s="23">
        <v>158</v>
      </c>
      <c r="B94" s="23" t="s">
        <v>167</v>
      </c>
      <c r="C94" s="23" t="s">
        <v>47</v>
      </c>
      <c r="D94" s="23" t="s">
        <v>78</v>
      </c>
      <c r="E94" s="23" t="s">
        <v>52</v>
      </c>
      <c r="F94" s="23">
        <v>1</v>
      </c>
      <c r="G94" s="23">
        <v>0</v>
      </c>
      <c r="H94" s="25">
        <v>42394</v>
      </c>
      <c r="I94" s="25">
        <v>42464</v>
      </c>
      <c r="J94" s="25">
        <v>42464</v>
      </c>
      <c r="K94" s="23">
        <v>1</v>
      </c>
      <c r="L94" s="25">
        <v>42464</v>
      </c>
    </row>
    <row r="95" spans="1:12">
      <c r="A95" s="26">
        <v>158</v>
      </c>
      <c r="B95" s="26" t="s">
        <v>167</v>
      </c>
      <c r="C95" s="26" t="s">
        <v>47</v>
      </c>
      <c r="D95" s="26" t="s">
        <v>78</v>
      </c>
      <c r="E95" s="26" t="s">
        <v>52</v>
      </c>
      <c r="F95" s="26">
        <v>1</v>
      </c>
      <c r="G95" s="26">
        <v>0</v>
      </c>
      <c r="H95" s="27">
        <v>42408</v>
      </c>
      <c r="I95" s="27">
        <v>42464</v>
      </c>
      <c r="J95" s="26" t="s">
        <v>56</v>
      </c>
      <c r="K95" s="26">
        <v>1</v>
      </c>
      <c r="L95" s="27">
        <v>42480</v>
      </c>
    </row>
    <row r="96" spans="1:12">
      <c r="A96" s="23">
        <v>158</v>
      </c>
      <c r="B96" s="23" t="s">
        <v>167</v>
      </c>
      <c r="C96" s="23" t="s">
        <v>47</v>
      </c>
      <c r="D96" s="23" t="s">
        <v>78</v>
      </c>
      <c r="E96" s="23" t="s">
        <v>52</v>
      </c>
      <c r="F96" s="23">
        <v>0</v>
      </c>
      <c r="G96" s="23">
        <v>12</v>
      </c>
      <c r="H96" s="25">
        <v>42394</v>
      </c>
      <c r="I96" s="25">
        <v>42464</v>
      </c>
      <c r="J96" s="25">
        <v>42464</v>
      </c>
      <c r="K96" s="23">
        <v>1</v>
      </c>
      <c r="L96" s="25">
        <v>42495</v>
      </c>
    </row>
    <row r="97" spans="1:12">
      <c r="A97" s="26">
        <v>158</v>
      </c>
      <c r="B97" s="26" t="s">
        <v>167</v>
      </c>
      <c r="C97" s="26" t="s">
        <v>47</v>
      </c>
      <c r="D97" s="26" t="s">
        <v>78</v>
      </c>
      <c r="E97" s="26" t="s">
        <v>52</v>
      </c>
      <c r="F97" s="26">
        <v>2</v>
      </c>
      <c r="G97" s="26">
        <v>19</v>
      </c>
      <c r="H97" s="27">
        <v>42394</v>
      </c>
      <c r="I97" s="27">
        <v>42464</v>
      </c>
      <c r="J97" s="27">
        <v>42464</v>
      </c>
      <c r="K97" s="26">
        <v>1</v>
      </c>
      <c r="L97" s="27">
        <v>42507</v>
      </c>
    </row>
    <row r="98" spans="1:12">
      <c r="A98" s="23">
        <v>158</v>
      </c>
      <c r="B98" s="23" t="s">
        <v>167</v>
      </c>
      <c r="C98" s="23" t="s">
        <v>47</v>
      </c>
      <c r="D98" s="23" t="s">
        <v>78</v>
      </c>
      <c r="E98" s="23" t="s">
        <v>52</v>
      </c>
      <c r="F98" s="23">
        <v>1</v>
      </c>
      <c r="G98" s="23">
        <v>20</v>
      </c>
      <c r="H98" s="25">
        <v>42394</v>
      </c>
      <c r="I98" s="25">
        <v>42464</v>
      </c>
      <c r="J98" s="25">
        <v>42464</v>
      </c>
      <c r="K98" s="23">
        <v>1</v>
      </c>
      <c r="L98" s="25">
        <v>42521</v>
      </c>
    </row>
    <row r="99" spans="1:12">
      <c r="A99" s="26">
        <v>158</v>
      </c>
      <c r="B99" s="26" t="s">
        <v>167</v>
      </c>
      <c r="C99" s="26" t="s">
        <v>47</v>
      </c>
      <c r="D99" s="26" t="s">
        <v>78</v>
      </c>
      <c r="E99" s="26" t="s">
        <v>52</v>
      </c>
      <c r="F99" s="26">
        <v>0</v>
      </c>
      <c r="G99" s="26">
        <v>20</v>
      </c>
      <c r="H99" s="27">
        <v>42394</v>
      </c>
      <c r="I99" s="27">
        <v>42464</v>
      </c>
      <c r="J99" s="27">
        <v>42464</v>
      </c>
      <c r="K99" s="26">
        <v>1</v>
      </c>
      <c r="L99" s="27">
        <v>42535</v>
      </c>
    </row>
    <row r="100" spans="1:12">
      <c r="A100" s="23">
        <v>160</v>
      </c>
      <c r="B100" s="23" t="s">
        <v>77</v>
      </c>
      <c r="C100" s="23" t="s">
        <v>47</v>
      </c>
      <c r="D100" s="23" t="s">
        <v>56</v>
      </c>
      <c r="E100" s="23" t="s">
        <v>53</v>
      </c>
      <c r="F100" s="23">
        <v>1</v>
      </c>
      <c r="G100" s="23">
        <v>0</v>
      </c>
      <c r="H100" s="25">
        <v>42394</v>
      </c>
      <c r="I100" s="25">
        <v>42436</v>
      </c>
      <c r="J100" s="23" t="s">
        <v>56</v>
      </c>
      <c r="K100" s="23">
        <v>2</v>
      </c>
      <c r="L100" s="25">
        <v>42436</v>
      </c>
    </row>
    <row r="101" spans="1:12">
      <c r="A101" s="26">
        <v>160</v>
      </c>
      <c r="B101" s="26" t="s">
        <v>77</v>
      </c>
      <c r="C101" s="26" t="s">
        <v>47</v>
      </c>
      <c r="D101" s="26" t="s">
        <v>56</v>
      </c>
      <c r="E101" s="26" t="s">
        <v>53</v>
      </c>
      <c r="F101" s="26">
        <v>1</v>
      </c>
      <c r="G101" s="26">
        <v>0</v>
      </c>
      <c r="H101" s="27">
        <v>42394</v>
      </c>
      <c r="I101" s="27">
        <v>42436</v>
      </c>
      <c r="J101" s="26" t="s">
        <v>56</v>
      </c>
      <c r="K101" s="26">
        <v>2</v>
      </c>
      <c r="L101" s="27">
        <v>42450</v>
      </c>
    </row>
    <row r="102" spans="1:12">
      <c r="A102" s="23">
        <v>160</v>
      </c>
      <c r="B102" s="23" t="s">
        <v>77</v>
      </c>
      <c r="C102" s="23" t="s">
        <v>47</v>
      </c>
      <c r="D102" s="23" t="s">
        <v>56</v>
      </c>
      <c r="E102" s="23" t="s">
        <v>53</v>
      </c>
      <c r="F102" s="23">
        <v>0</v>
      </c>
      <c r="G102" s="23">
        <v>4</v>
      </c>
      <c r="H102" s="25">
        <v>42394</v>
      </c>
      <c r="I102" s="25">
        <v>42436</v>
      </c>
      <c r="J102" s="25">
        <v>42464</v>
      </c>
      <c r="K102" s="23">
        <v>2</v>
      </c>
      <c r="L102" s="25">
        <v>42464</v>
      </c>
    </row>
    <row r="103" spans="1:12">
      <c r="A103" s="23">
        <v>163</v>
      </c>
      <c r="B103" s="23" t="s">
        <v>77</v>
      </c>
      <c r="C103" s="23" t="s">
        <v>47</v>
      </c>
      <c r="D103" s="23" t="s">
        <v>56</v>
      </c>
      <c r="E103" s="23" t="s">
        <v>52</v>
      </c>
      <c r="F103" s="23">
        <v>1</v>
      </c>
      <c r="G103" s="23">
        <v>0</v>
      </c>
      <c r="H103" s="25">
        <v>42394</v>
      </c>
      <c r="I103" s="25">
        <v>42464</v>
      </c>
      <c r="J103" s="25">
        <v>42464</v>
      </c>
      <c r="K103" s="23">
        <v>2</v>
      </c>
      <c r="L103" s="25">
        <v>42464</v>
      </c>
    </row>
    <row r="104" spans="1:12">
      <c r="A104" s="26">
        <v>163</v>
      </c>
      <c r="B104" s="26" t="s">
        <v>77</v>
      </c>
      <c r="C104" s="26" t="s">
        <v>47</v>
      </c>
      <c r="D104" s="26" t="s">
        <v>56</v>
      </c>
      <c r="E104" s="26" t="s">
        <v>52</v>
      </c>
      <c r="F104" s="26">
        <v>4</v>
      </c>
      <c r="G104" s="26">
        <v>7</v>
      </c>
      <c r="H104" s="27">
        <v>42394</v>
      </c>
      <c r="I104" s="27">
        <v>42464</v>
      </c>
      <c r="J104" s="27">
        <v>42464</v>
      </c>
      <c r="K104" s="26">
        <v>2</v>
      </c>
      <c r="L104" s="27">
        <v>42480</v>
      </c>
    </row>
    <row r="105" spans="1:12">
      <c r="A105" s="26">
        <v>165</v>
      </c>
      <c r="B105" s="26" t="s">
        <v>75</v>
      </c>
      <c r="C105" s="26" t="s">
        <v>47</v>
      </c>
      <c r="D105" s="26" t="s">
        <v>56</v>
      </c>
      <c r="E105" s="26" t="s">
        <v>52</v>
      </c>
      <c r="F105" s="26">
        <v>1</v>
      </c>
      <c r="G105" s="26">
        <v>0</v>
      </c>
      <c r="H105" s="27">
        <v>42394</v>
      </c>
      <c r="I105" s="27">
        <v>42480</v>
      </c>
      <c r="J105" s="26" t="s">
        <v>56</v>
      </c>
      <c r="K105" s="26">
        <v>1</v>
      </c>
      <c r="L105" s="27">
        <v>42480</v>
      </c>
    </row>
    <row r="106" spans="1:12">
      <c r="A106" s="23">
        <v>165</v>
      </c>
      <c r="B106" s="23" t="s">
        <v>75</v>
      </c>
      <c r="C106" s="23" t="s">
        <v>47</v>
      </c>
      <c r="D106" s="23" t="s">
        <v>56</v>
      </c>
      <c r="E106" s="23" t="s">
        <v>52</v>
      </c>
      <c r="F106" s="23">
        <v>0</v>
      </c>
      <c r="G106" s="23">
        <v>2</v>
      </c>
      <c r="H106" s="25">
        <v>42394</v>
      </c>
      <c r="I106" s="25">
        <v>42480</v>
      </c>
      <c r="J106" s="25">
        <v>42495</v>
      </c>
      <c r="K106" s="23">
        <v>1</v>
      </c>
      <c r="L106" s="25">
        <v>42495</v>
      </c>
    </row>
    <row r="107" spans="1:12">
      <c r="A107" s="23">
        <v>166</v>
      </c>
      <c r="B107" s="23" t="s">
        <v>75</v>
      </c>
      <c r="C107" s="23" t="s">
        <v>47</v>
      </c>
      <c r="D107" s="23" t="s">
        <v>56</v>
      </c>
      <c r="E107" s="23" t="s">
        <v>52</v>
      </c>
      <c r="F107" s="23">
        <v>1</v>
      </c>
      <c r="G107" s="23">
        <v>0</v>
      </c>
      <c r="H107" s="25">
        <v>42394</v>
      </c>
      <c r="I107" s="25">
        <v>42464</v>
      </c>
      <c r="J107" s="25">
        <v>42464</v>
      </c>
      <c r="K107" s="23">
        <v>1</v>
      </c>
      <c r="L107" s="25">
        <v>42464</v>
      </c>
    </row>
    <row r="108" spans="1:12">
      <c r="A108" s="26">
        <v>166</v>
      </c>
      <c r="B108" s="26" t="s">
        <v>75</v>
      </c>
      <c r="C108" s="26" t="s">
        <v>47</v>
      </c>
      <c r="D108" s="26" t="s">
        <v>56</v>
      </c>
      <c r="E108" s="26" t="s">
        <v>52</v>
      </c>
      <c r="F108" s="26">
        <v>7</v>
      </c>
      <c r="G108" s="26">
        <v>9</v>
      </c>
      <c r="H108" s="27">
        <v>42394</v>
      </c>
      <c r="I108" s="27">
        <v>42464</v>
      </c>
      <c r="J108" s="27">
        <v>42464</v>
      </c>
      <c r="K108" s="26">
        <v>1</v>
      </c>
      <c r="L108" s="27">
        <v>42480</v>
      </c>
    </row>
    <row r="109" spans="1:12">
      <c r="A109" s="23">
        <v>166</v>
      </c>
      <c r="B109" s="23" t="s">
        <v>75</v>
      </c>
      <c r="C109" s="23" t="s">
        <v>47</v>
      </c>
      <c r="D109" s="23" t="s">
        <v>56</v>
      </c>
      <c r="E109" s="23" t="s">
        <v>52</v>
      </c>
      <c r="F109" s="23">
        <v>0</v>
      </c>
      <c r="G109" s="23">
        <v>15</v>
      </c>
      <c r="H109" s="25">
        <v>42394</v>
      </c>
      <c r="I109" s="25">
        <v>42464</v>
      </c>
      <c r="J109" s="25">
        <v>42464</v>
      </c>
      <c r="K109" s="23">
        <v>1</v>
      </c>
      <c r="L109" s="25">
        <v>42495</v>
      </c>
    </row>
    <row r="110" spans="1:12">
      <c r="A110" s="23">
        <v>167</v>
      </c>
      <c r="B110" s="23" t="s">
        <v>75</v>
      </c>
      <c r="C110" s="23" t="s">
        <v>47</v>
      </c>
      <c r="D110" s="23" t="s">
        <v>56</v>
      </c>
      <c r="E110" s="23" t="s">
        <v>52</v>
      </c>
      <c r="F110" s="23">
        <v>1</v>
      </c>
      <c r="G110" s="23">
        <v>0</v>
      </c>
      <c r="H110" s="25">
        <v>42394</v>
      </c>
      <c r="I110" s="25">
        <v>42464</v>
      </c>
      <c r="J110" s="25">
        <v>42464</v>
      </c>
      <c r="K110" s="23">
        <v>1</v>
      </c>
      <c r="L110" s="25">
        <v>42464</v>
      </c>
    </row>
    <row r="111" spans="1:12">
      <c r="A111" s="26">
        <v>167</v>
      </c>
      <c r="B111" s="26" t="s">
        <v>75</v>
      </c>
      <c r="C111" s="26" t="s">
        <v>47</v>
      </c>
      <c r="D111" s="26" t="s">
        <v>56</v>
      </c>
      <c r="E111" s="26" t="s">
        <v>52</v>
      </c>
      <c r="F111" s="26">
        <v>0</v>
      </c>
      <c r="G111" s="26">
        <v>6</v>
      </c>
      <c r="H111" s="27">
        <v>42394</v>
      </c>
      <c r="I111" s="27">
        <v>42464</v>
      </c>
      <c r="J111" s="27">
        <v>42464</v>
      </c>
      <c r="K111" s="26">
        <v>1</v>
      </c>
      <c r="L111" s="27">
        <v>42480</v>
      </c>
    </row>
    <row r="112" spans="1:12">
      <c r="A112" s="23">
        <v>167</v>
      </c>
      <c r="B112" s="23" t="s">
        <v>75</v>
      </c>
      <c r="C112" s="23" t="s">
        <v>47</v>
      </c>
      <c r="D112" s="23" t="s">
        <v>56</v>
      </c>
      <c r="E112" s="23" t="s">
        <v>52</v>
      </c>
      <c r="F112" s="23">
        <v>0</v>
      </c>
      <c r="G112" s="23">
        <v>7</v>
      </c>
      <c r="H112" s="25">
        <v>42394</v>
      </c>
      <c r="I112" s="25">
        <v>42464</v>
      </c>
      <c r="J112" s="25">
        <v>42464</v>
      </c>
      <c r="K112" s="23">
        <v>1</v>
      </c>
      <c r="L112" s="25">
        <v>42495</v>
      </c>
    </row>
    <row r="113" spans="1:12">
      <c r="A113" s="26">
        <v>181</v>
      </c>
      <c r="B113" s="26" t="s">
        <v>75</v>
      </c>
      <c r="C113" s="26" t="s">
        <v>46</v>
      </c>
      <c r="D113" s="26" t="s">
        <v>56</v>
      </c>
      <c r="E113" s="26" t="s">
        <v>52</v>
      </c>
      <c r="F113" s="26">
        <v>1</v>
      </c>
      <c r="G113" s="26">
        <v>0</v>
      </c>
      <c r="H113" s="27">
        <v>42394</v>
      </c>
      <c r="I113" s="27">
        <v>42480</v>
      </c>
      <c r="J113" s="26" t="s">
        <v>56</v>
      </c>
      <c r="K113" s="26">
        <v>1</v>
      </c>
      <c r="L113" s="27">
        <v>42480</v>
      </c>
    </row>
    <row r="114" spans="1:12">
      <c r="A114" s="23">
        <v>183</v>
      </c>
      <c r="B114" s="23" t="s">
        <v>75</v>
      </c>
      <c r="C114" s="23" t="s">
        <v>46</v>
      </c>
      <c r="D114" s="23" t="s">
        <v>56</v>
      </c>
      <c r="E114" s="23" t="s">
        <v>52</v>
      </c>
      <c r="F114" s="23">
        <v>1</v>
      </c>
      <c r="G114" s="23">
        <v>0</v>
      </c>
      <c r="H114" s="25">
        <v>42394</v>
      </c>
      <c r="I114" s="25">
        <v>42464</v>
      </c>
      <c r="J114" s="25">
        <v>42464</v>
      </c>
      <c r="K114" s="23">
        <v>1</v>
      </c>
      <c r="L114" s="25">
        <v>42464</v>
      </c>
    </row>
    <row r="115" spans="1:12">
      <c r="A115" s="26">
        <v>183</v>
      </c>
      <c r="B115" s="26" t="s">
        <v>75</v>
      </c>
      <c r="C115" s="26" t="s">
        <v>46</v>
      </c>
      <c r="D115" s="26" t="s">
        <v>56</v>
      </c>
      <c r="E115" s="26" t="s">
        <v>52</v>
      </c>
      <c r="F115" s="26">
        <v>2</v>
      </c>
      <c r="G115" s="26">
        <v>4</v>
      </c>
      <c r="H115" s="27">
        <v>42394</v>
      </c>
      <c r="I115" s="27">
        <v>42464</v>
      </c>
      <c r="J115" s="27">
        <v>42464</v>
      </c>
      <c r="K115" s="26">
        <v>1</v>
      </c>
      <c r="L115" s="27">
        <v>42480</v>
      </c>
    </row>
    <row r="116" spans="1:12">
      <c r="A116" s="23">
        <v>183</v>
      </c>
      <c r="B116" s="23" t="s">
        <v>75</v>
      </c>
      <c r="C116" s="23" t="s">
        <v>46</v>
      </c>
      <c r="D116" s="23" t="s">
        <v>56</v>
      </c>
      <c r="E116" s="23" t="s">
        <v>52</v>
      </c>
      <c r="F116" s="23">
        <v>0</v>
      </c>
      <c r="G116" s="23">
        <v>23</v>
      </c>
      <c r="H116" s="25">
        <v>42394</v>
      </c>
      <c r="I116" s="25">
        <v>42464</v>
      </c>
      <c r="J116" s="25">
        <v>42464</v>
      </c>
      <c r="K116" s="23">
        <v>1</v>
      </c>
      <c r="L116" s="25">
        <v>42495</v>
      </c>
    </row>
    <row r="117" spans="1:12">
      <c r="A117" s="26">
        <v>183</v>
      </c>
      <c r="B117" s="26" t="s">
        <v>75</v>
      </c>
      <c r="C117" s="26" t="s">
        <v>46</v>
      </c>
      <c r="D117" s="26" t="s">
        <v>56</v>
      </c>
      <c r="E117" s="26" t="s">
        <v>52</v>
      </c>
      <c r="F117" s="26">
        <v>0</v>
      </c>
      <c r="G117" s="26">
        <v>26</v>
      </c>
      <c r="H117" s="27">
        <v>42394</v>
      </c>
      <c r="I117" s="27">
        <v>42464</v>
      </c>
      <c r="J117" s="27">
        <v>42464</v>
      </c>
      <c r="K117" s="26">
        <v>1</v>
      </c>
      <c r="L117" s="27">
        <v>42507</v>
      </c>
    </row>
    <row r="118" spans="1:12">
      <c r="A118" s="26">
        <v>192</v>
      </c>
      <c r="B118" s="26" t="s">
        <v>167</v>
      </c>
      <c r="C118" s="26" t="s">
        <v>46</v>
      </c>
      <c r="D118" s="26" t="s">
        <v>78</v>
      </c>
      <c r="E118" s="26" t="s">
        <v>52</v>
      </c>
      <c r="F118" s="26">
        <v>1</v>
      </c>
      <c r="G118" s="26">
        <v>0</v>
      </c>
      <c r="H118" s="27">
        <v>42394</v>
      </c>
      <c r="I118" s="27">
        <v>42480</v>
      </c>
      <c r="J118" s="26" t="s">
        <v>56</v>
      </c>
      <c r="K118" s="26">
        <v>1</v>
      </c>
      <c r="L118" s="27">
        <v>42480</v>
      </c>
    </row>
    <row r="119" spans="1:12">
      <c r="A119" s="23">
        <v>192</v>
      </c>
      <c r="B119" s="23" t="s">
        <v>167</v>
      </c>
      <c r="C119" s="23" t="s">
        <v>46</v>
      </c>
      <c r="D119" s="23" t="s">
        <v>78</v>
      </c>
      <c r="E119" s="23" t="s">
        <v>52</v>
      </c>
      <c r="F119" s="23">
        <v>1</v>
      </c>
      <c r="G119" s="23">
        <v>0</v>
      </c>
      <c r="H119" s="25">
        <v>42394</v>
      </c>
      <c r="I119" s="25">
        <v>42480</v>
      </c>
      <c r="J119" s="23" t="s">
        <v>56</v>
      </c>
      <c r="K119" s="23">
        <v>1</v>
      </c>
      <c r="L119" s="25">
        <v>42495</v>
      </c>
    </row>
    <row r="120" spans="1:12">
      <c r="A120" s="26">
        <v>192</v>
      </c>
      <c r="B120" s="26" t="s">
        <v>167</v>
      </c>
      <c r="C120" s="26" t="s">
        <v>46</v>
      </c>
      <c r="D120" s="26" t="s">
        <v>78</v>
      </c>
      <c r="E120" s="26" t="s">
        <v>52</v>
      </c>
      <c r="F120" s="26">
        <v>0</v>
      </c>
      <c r="G120" s="26">
        <v>7</v>
      </c>
      <c r="H120" s="27">
        <v>42394</v>
      </c>
      <c r="I120" s="27">
        <v>42480</v>
      </c>
      <c r="J120" s="27">
        <v>42507</v>
      </c>
      <c r="K120" s="26">
        <v>1</v>
      </c>
      <c r="L120" s="27">
        <v>42507</v>
      </c>
    </row>
    <row r="121" spans="1:12">
      <c r="A121" s="26">
        <v>193</v>
      </c>
      <c r="B121" s="26" t="s">
        <v>167</v>
      </c>
      <c r="C121" s="26" t="s">
        <v>46</v>
      </c>
      <c r="D121" s="26" t="s">
        <v>78</v>
      </c>
      <c r="E121" s="26" t="s">
        <v>52</v>
      </c>
      <c r="F121" s="26">
        <v>1</v>
      </c>
      <c r="G121" s="26">
        <v>0</v>
      </c>
      <c r="H121" s="27">
        <v>42394</v>
      </c>
      <c r="I121" s="27">
        <v>42480</v>
      </c>
      <c r="J121" s="26" t="s">
        <v>56</v>
      </c>
      <c r="K121" s="26">
        <v>1</v>
      </c>
      <c r="L121" s="27">
        <v>42480</v>
      </c>
    </row>
    <row r="122" spans="1:12">
      <c r="A122" s="23">
        <v>193</v>
      </c>
      <c r="B122" s="23" t="s">
        <v>167</v>
      </c>
      <c r="C122" s="23" t="s">
        <v>46</v>
      </c>
      <c r="D122" s="23" t="s">
        <v>78</v>
      </c>
      <c r="E122" s="23" t="s">
        <v>52</v>
      </c>
      <c r="F122" s="23">
        <v>5</v>
      </c>
      <c r="G122" s="23">
        <v>19</v>
      </c>
      <c r="H122" s="25">
        <v>42394</v>
      </c>
      <c r="I122" s="25">
        <v>42480</v>
      </c>
      <c r="J122" s="25">
        <v>42495</v>
      </c>
      <c r="K122" s="23">
        <v>1</v>
      </c>
      <c r="L122" s="25">
        <v>42495</v>
      </c>
    </row>
    <row r="123" spans="1:12">
      <c r="A123" s="26">
        <v>193</v>
      </c>
      <c r="B123" s="26" t="s">
        <v>167</v>
      </c>
      <c r="C123" s="26" t="s">
        <v>46</v>
      </c>
      <c r="D123" s="26" t="s">
        <v>78</v>
      </c>
      <c r="E123" s="26" t="s">
        <v>52</v>
      </c>
      <c r="F123" s="26">
        <v>0</v>
      </c>
      <c r="G123" s="26">
        <v>40</v>
      </c>
      <c r="H123" s="27">
        <v>42394</v>
      </c>
      <c r="I123" s="27">
        <v>42480</v>
      </c>
      <c r="J123" s="27">
        <v>42495</v>
      </c>
      <c r="K123" s="26">
        <v>1</v>
      </c>
      <c r="L123" s="27">
        <v>42507</v>
      </c>
    </row>
    <row r="124" spans="1:12">
      <c r="A124" s="26">
        <v>194</v>
      </c>
      <c r="B124" s="26" t="s">
        <v>167</v>
      </c>
      <c r="C124" s="26" t="s">
        <v>46</v>
      </c>
      <c r="D124" s="26" t="s">
        <v>78</v>
      </c>
      <c r="E124" s="26" t="s">
        <v>52</v>
      </c>
      <c r="F124" s="26">
        <v>3</v>
      </c>
      <c r="G124" s="26">
        <v>0</v>
      </c>
      <c r="H124" s="27">
        <v>42394</v>
      </c>
      <c r="I124" s="27">
        <v>42480</v>
      </c>
      <c r="J124" s="26" t="s">
        <v>56</v>
      </c>
      <c r="K124" s="26">
        <v>1</v>
      </c>
      <c r="L124" s="27">
        <v>42480</v>
      </c>
    </row>
    <row r="125" spans="1:12">
      <c r="A125" s="23">
        <v>194</v>
      </c>
      <c r="B125" s="23" t="s">
        <v>167</v>
      </c>
      <c r="C125" s="23" t="s">
        <v>46</v>
      </c>
      <c r="D125" s="23" t="s">
        <v>78</v>
      </c>
      <c r="E125" s="23" t="s">
        <v>52</v>
      </c>
      <c r="F125" s="23">
        <v>5</v>
      </c>
      <c r="G125" s="23">
        <v>19</v>
      </c>
      <c r="H125" s="25">
        <v>42394</v>
      </c>
      <c r="I125" s="25">
        <v>42480</v>
      </c>
      <c r="J125" s="25">
        <v>42495</v>
      </c>
      <c r="K125" s="23">
        <v>1</v>
      </c>
      <c r="L125" s="25">
        <v>42495</v>
      </c>
    </row>
    <row r="126" spans="1:12">
      <c r="A126" s="26">
        <v>194</v>
      </c>
      <c r="B126" s="26" t="s">
        <v>167</v>
      </c>
      <c r="C126" s="26" t="s">
        <v>46</v>
      </c>
      <c r="D126" s="26" t="s">
        <v>78</v>
      </c>
      <c r="E126" s="26" t="s">
        <v>52</v>
      </c>
      <c r="F126" s="26">
        <v>0</v>
      </c>
      <c r="G126" s="26">
        <v>39</v>
      </c>
      <c r="H126" s="27">
        <v>42394</v>
      </c>
      <c r="I126" s="27">
        <v>42480</v>
      </c>
      <c r="J126" s="27">
        <v>42495</v>
      </c>
      <c r="K126" s="26">
        <v>1</v>
      </c>
      <c r="L126" s="27">
        <v>42507</v>
      </c>
    </row>
    <row r="127" spans="1:12" ht="16.5" customHeight="1">
      <c r="A127" s="26">
        <v>195</v>
      </c>
      <c r="B127" s="26" t="s">
        <v>167</v>
      </c>
      <c r="C127" s="26" t="s">
        <v>46</v>
      </c>
      <c r="D127" s="26" t="s">
        <v>78</v>
      </c>
      <c r="E127" s="26" t="s">
        <v>52</v>
      </c>
      <c r="F127" s="26">
        <v>1</v>
      </c>
      <c r="G127" s="26">
        <v>0</v>
      </c>
      <c r="H127" s="27">
        <v>42394</v>
      </c>
      <c r="I127" s="27">
        <v>42480</v>
      </c>
      <c r="J127" s="26" t="s">
        <v>56</v>
      </c>
      <c r="K127" s="26">
        <v>1</v>
      </c>
      <c r="L127" s="27">
        <v>42480</v>
      </c>
    </row>
    <row r="128" spans="1:12">
      <c r="A128" s="23">
        <v>195</v>
      </c>
      <c r="B128" s="23" t="s">
        <v>167</v>
      </c>
      <c r="C128" s="23" t="s">
        <v>46</v>
      </c>
      <c r="D128" s="23" t="s">
        <v>78</v>
      </c>
      <c r="E128" s="23" t="s">
        <v>52</v>
      </c>
      <c r="F128" s="23">
        <v>1</v>
      </c>
      <c r="G128" s="23">
        <v>6</v>
      </c>
      <c r="H128" s="25">
        <v>42394</v>
      </c>
      <c r="I128" s="25">
        <v>42480</v>
      </c>
      <c r="J128" s="25">
        <v>42495</v>
      </c>
      <c r="K128" s="23">
        <v>1</v>
      </c>
      <c r="L128" s="25">
        <v>42495</v>
      </c>
    </row>
    <row r="129" spans="1:12">
      <c r="A129" s="26">
        <v>195</v>
      </c>
      <c r="B129" s="26" t="s">
        <v>167</v>
      </c>
      <c r="C129" s="26" t="s">
        <v>46</v>
      </c>
      <c r="D129" s="26" t="s">
        <v>78</v>
      </c>
      <c r="E129" s="26" t="s">
        <v>52</v>
      </c>
      <c r="F129" s="26">
        <v>0</v>
      </c>
      <c r="G129" s="26">
        <v>9</v>
      </c>
      <c r="H129" s="27">
        <v>42394</v>
      </c>
      <c r="I129" s="27">
        <v>42480</v>
      </c>
      <c r="J129" s="27">
        <v>42495</v>
      </c>
      <c r="K129" s="26">
        <v>1</v>
      </c>
      <c r="L129" s="27">
        <v>42507</v>
      </c>
    </row>
    <row r="130" spans="1:12">
      <c r="A130" s="23">
        <v>232</v>
      </c>
      <c r="B130" s="23" t="s">
        <v>77</v>
      </c>
      <c r="C130" s="23" t="s">
        <v>34</v>
      </c>
      <c r="D130" s="23" t="s">
        <v>56</v>
      </c>
      <c r="E130" s="23" t="s">
        <v>52</v>
      </c>
      <c r="F130" s="23">
        <v>1</v>
      </c>
      <c r="G130" s="23">
        <v>0</v>
      </c>
      <c r="H130" s="25">
        <v>42408</v>
      </c>
      <c r="I130" s="25">
        <v>42464</v>
      </c>
      <c r="J130" s="25">
        <v>42464</v>
      </c>
      <c r="K130" s="23">
        <v>2</v>
      </c>
      <c r="L130" s="25">
        <v>42464</v>
      </c>
    </row>
    <row r="131" spans="1:12">
      <c r="A131" s="26">
        <v>235</v>
      </c>
      <c r="B131" s="26" t="s">
        <v>167</v>
      </c>
      <c r="C131" s="26" t="s">
        <v>46</v>
      </c>
      <c r="D131" s="26" t="s">
        <v>78</v>
      </c>
      <c r="E131" s="26" t="s">
        <v>52</v>
      </c>
      <c r="F131" s="26">
        <v>1</v>
      </c>
      <c r="G131" s="26">
        <v>0</v>
      </c>
      <c r="H131" s="27">
        <v>42408</v>
      </c>
      <c r="I131" s="27">
        <v>42480</v>
      </c>
      <c r="J131" s="27">
        <v>42495</v>
      </c>
      <c r="K131" s="26">
        <v>1</v>
      </c>
      <c r="L131" s="27">
        <v>42480</v>
      </c>
    </row>
    <row r="132" spans="1:12">
      <c r="A132" s="23">
        <v>235</v>
      </c>
      <c r="B132" s="23" t="s">
        <v>167</v>
      </c>
      <c r="C132" s="23" t="s">
        <v>46</v>
      </c>
      <c r="D132" s="23" t="s">
        <v>78</v>
      </c>
      <c r="E132" s="23" t="s">
        <v>52</v>
      </c>
      <c r="F132" s="23">
        <v>1</v>
      </c>
      <c r="G132" s="23">
        <v>5</v>
      </c>
      <c r="H132" s="25">
        <v>42408</v>
      </c>
      <c r="I132" s="25">
        <v>42480</v>
      </c>
      <c r="J132" s="25">
        <v>42495</v>
      </c>
      <c r="K132" s="23">
        <v>1</v>
      </c>
      <c r="L132" s="25">
        <v>42495</v>
      </c>
    </row>
    <row r="133" spans="1:12">
      <c r="A133" s="26">
        <v>235</v>
      </c>
      <c r="B133" s="26" t="s">
        <v>167</v>
      </c>
      <c r="C133" s="26" t="s">
        <v>46</v>
      </c>
      <c r="D133" s="26" t="s">
        <v>78</v>
      </c>
      <c r="E133" s="26" t="s">
        <v>52</v>
      </c>
      <c r="F133" s="26">
        <v>0</v>
      </c>
      <c r="G133" s="26">
        <v>13</v>
      </c>
      <c r="H133" s="27">
        <v>42408</v>
      </c>
      <c r="I133" s="27">
        <v>42480</v>
      </c>
      <c r="J133" s="27">
        <v>42495</v>
      </c>
      <c r="K133" s="26">
        <v>1</v>
      </c>
      <c r="L133" s="27">
        <v>42507</v>
      </c>
    </row>
    <row r="134" spans="1:12">
      <c r="A134" s="26">
        <v>238</v>
      </c>
      <c r="B134" s="26" t="s">
        <v>167</v>
      </c>
      <c r="C134" s="26" t="s">
        <v>47</v>
      </c>
      <c r="D134" s="26" t="s">
        <v>78</v>
      </c>
      <c r="E134" s="26" t="s">
        <v>52</v>
      </c>
      <c r="F134" s="26">
        <v>1</v>
      </c>
      <c r="G134" s="26">
        <v>0</v>
      </c>
      <c r="H134" s="27">
        <v>42408</v>
      </c>
      <c r="I134" s="27">
        <v>42480</v>
      </c>
      <c r="J134" s="26" t="s">
        <v>56</v>
      </c>
      <c r="K134" s="26">
        <v>1</v>
      </c>
      <c r="L134" s="27">
        <v>42480</v>
      </c>
    </row>
    <row r="135" spans="1:12">
      <c r="A135" s="23">
        <v>241</v>
      </c>
      <c r="B135" s="23" t="s">
        <v>167</v>
      </c>
      <c r="C135" s="23" t="s">
        <v>47</v>
      </c>
      <c r="D135" s="23" t="s">
        <v>78</v>
      </c>
      <c r="E135" s="23" t="s">
        <v>52</v>
      </c>
      <c r="F135" s="23">
        <v>0</v>
      </c>
      <c r="G135" s="23">
        <v>3</v>
      </c>
      <c r="H135" s="25">
        <v>42408</v>
      </c>
      <c r="I135" s="25">
        <v>42495</v>
      </c>
      <c r="J135" s="25">
        <v>42495</v>
      </c>
      <c r="K135" s="23">
        <v>1</v>
      </c>
      <c r="L135" s="25">
        <v>42495</v>
      </c>
    </row>
    <row r="136" spans="1:12">
      <c r="A136" s="26">
        <v>242</v>
      </c>
      <c r="B136" s="26" t="s">
        <v>167</v>
      </c>
      <c r="C136" s="26" t="s">
        <v>46</v>
      </c>
      <c r="D136" s="26" t="s">
        <v>78</v>
      </c>
      <c r="E136" s="26" t="s">
        <v>52</v>
      </c>
      <c r="F136" s="26">
        <v>2</v>
      </c>
      <c r="G136" s="26">
        <v>0</v>
      </c>
      <c r="H136" s="27">
        <v>42408</v>
      </c>
      <c r="I136" s="27">
        <v>42507</v>
      </c>
      <c r="J136" s="26" t="s">
        <v>56</v>
      </c>
      <c r="K136" s="26">
        <v>1</v>
      </c>
      <c r="L136" s="27">
        <v>42507</v>
      </c>
    </row>
    <row r="137" spans="1:12">
      <c r="A137" s="23">
        <v>242</v>
      </c>
      <c r="B137" s="23" t="s">
        <v>167</v>
      </c>
      <c r="C137" s="23" t="s">
        <v>46</v>
      </c>
      <c r="D137" s="23" t="s">
        <v>78</v>
      </c>
      <c r="E137" s="23" t="s">
        <v>52</v>
      </c>
      <c r="F137" s="23">
        <v>2</v>
      </c>
      <c r="G137" s="23">
        <v>19</v>
      </c>
      <c r="H137" s="25">
        <v>42408</v>
      </c>
      <c r="I137" s="25">
        <v>42507</v>
      </c>
      <c r="J137" s="25">
        <v>42521</v>
      </c>
      <c r="K137" s="23">
        <v>1</v>
      </c>
      <c r="L137" s="25">
        <v>42521</v>
      </c>
    </row>
    <row r="138" spans="1:12">
      <c r="A138" s="26">
        <v>242</v>
      </c>
      <c r="B138" s="26" t="s">
        <v>167</v>
      </c>
      <c r="C138" s="26" t="s">
        <v>46</v>
      </c>
      <c r="D138" s="26" t="s">
        <v>78</v>
      </c>
      <c r="E138" s="26" t="s">
        <v>52</v>
      </c>
      <c r="F138" s="26">
        <v>0</v>
      </c>
      <c r="G138" s="26">
        <v>23</v>
      </c>
      <c r="H138" s="27">
        <v>42408</v>
      </c>
      <c r="I138" s="27">
        <v>42507</v>
      </c>
      <c r="J138" s="27">
        <v>42521</v>
      </c>
      <c r="K138" s="26">
        <v>1</v>
      </c>
      <c r="L138" s="27">
        <v>42535</v>
      </c>
    </row>
    <row r="139" spans="1:12">
      <c r="A139" s="26">
        <v>291</v>
      </c>
      <c r="B139" s="26" t="s">
        <v>76</v>
      </c>
      <c r="C139" s="26" t="s">
        <v>46</v>
      </c>
      <c r="D139" s="26" t="s">
        <v>52</v>
      </c>
      <c r="E139" s="26" t="s">
        <v>52</v>
      </c>
      <c r="F139" s="26">
        <v>1</v>
      </c>
      <c r="G139" s="26">
        <v>4</v>
      </c>
      <c r="H139" s="27">
        <v>42394</v>
      </c>
      <c r="I139" s="27">
        <v>42480</v>
      </c>
      <c r="J139" s="27">
        <v>42480</v>
      </c>
      <c r="K139" s="26">
        <v>1</v>
      </c>
      <c r="L139" s="27">
        <v>42480</v>
      </c>
    </row>
    <row r="140" spans="1:12">
      <c r="A140" s="23">
        <v>291</v>
      </c>
      <c r="B140" s="23" t="s">
        <v>76</v>
      </c>
      <c r="C140" s="23" t="s">
        <v>46</v>
      </c>
      <c r="D140" s="23" t="s">
        <v>52</v>
      </c>
      <c r="E140" s="23" t="s">
        <v>52</v>
      </c>
      <c r="F140" s="23">
        <v>0</v>
      </c>
      <c r="G140" s="23">
        <v>9</v>
      </c>
      <c r="H140" s="25">
        <v>42394</v>
      </c>
      <c r="I140" s="25">
        <v>42480</v>
      </c>
      <c r="J140" s="25">
        <v>42480</v>
      </c>
      <c r="K140" s="23">
        <v>1</v>
      </c>
      <c r="L140" s="25">
        <v>42495</v>
      </c>
    </row>
    <row r="141" spans="1:12">
      <c r="A141" s="26">
        <v>319</v>
      </c>
      <c r="B141" s="26" t="s">
        <v>75</v>
      </c>
      <c r="C141" s="26" t="s">
        <v>47</v>
      </c>
      <c r="D141" s="26" t="s">
        <v>56</v>
      </c>
      <c r="E141" s="26" t="s">
        <v>52</v>
      </c>
      <c r="F141" s="26">
        <v>1</v>
      </c>
      <c r="G141" s="26">
        <v>0</v>
      </c>
      <c r="H141" s="27">
        <v>42408</v>
      </c>
      <c r="I141" s="27">
        <v>42480</v>
      </c>
      <c r="J141" s="26" t="s">
        <v>56</v>
      </c>
      <c r="K141" s="26">
        <v>1</v>
      </c>
      <c r="L141" s="27">
        <v>42480</v>
      </c>
    </row>
    <row r="142" spans="1:12">
      <c r="A142" s="23">
        <v>319</v>
      </c>
      <c r="B142" s="23" t="s">
        <v>75</v>
      </c>
      <c r="C142" s="23" t="s">
        <v>47</v>
      </c>
      <c r="D142" s="23" t="s">
        <v>56</v>
      </c>
      <c r="E142" s="23" t="s">
        <v>52</v>
      </c>
      <c r="F142" s="23">
        <v>0</v>
      </c>
      <c r="G142" s="23">
        <v>6</v>
      </c>
      <c r="H142" s="25">
        <v>42408</v>
      </c>
      <c r="I142" s="25">
        <v>42480</v>
      </c>
      <c r="J142" s="25">
        <v>42495</v>
      </c>
      <c r="K142" s="23">
        <v>1</v>
      </c>
      <c r="L142" s="25">
        <v>42495</v>
      </c>
    </row>
    <row r="143" spans="1:12">
      <c r="A143" s="26">
        <v>319</v>
      </c>
      <c r="B143" s="26" t="s">
        <v>75</v>
      </c>
      <c r="C143" s="26" t="s">
        <v>47</v>
      </c>
      <c r="D143" s="26" t="s">
        <v>56</v>
      </c>
      <c r="E143" s="26" t="s">
        <v>52</v>
      </c>
      <c r="F143" s="26">
        <v>0</v>
      </c>
      <c r="G143" s="26">
        <v>7</v>
      </c>
      <c r="H143" s="27">
        <v>42408</v>
      </c>
      <c r="I143" s="27">
        <v>42480</v>
      </c>
      <c r="J143" s="27">
        <v>42495</v>
      </c>
      <c r="K143" s="26">
        <v>1</v>
      </c>
      <c r="L143" s="27">
        <v>42507</v>
      </c>
    </row>
    <row r="144" spans="1:12">
      <c r="A144" s="26">
        <v>321</v>
      </c>
      <c r="B144" s="26" t="s">
        <v>75</v>
      </c>
      <c r="C144" s="26" t="s">
        <v>46</v>
      </c>
      <c r="D144" s="26" t="s">
        <v>56</v>
      </c>
      <c r="E144" s="26" t="s">
        <v>52</v>
      </c>
      <c r="F144" s="26">
        <v>1</v>
      </c>
      <c r="G144" s="26">
        <v>0</v>
      </c>
      <c r="H144" s="27">
        <v>42422</v>
      </c>
      <c r="I144" s="27">
        <v>42480</v>
      </c>
      <c r="J144" s="26" t="s">
        <v>56</v>
      </c>
      <c r="K144" s="26">
        <v>1</v>
      </c>
      <c r="L144" s="27">
        <v>42480</v>
      </c>
    </row>
    <row r="145" spans="1:12">
      <c r="A145" s="26">
        <v>324</v>
      </c>
      <c r="B145" s="26" t="s">
        <v>75</v>
      </c>
      <c r="C145" s="26" t="s">
        <v>34</v>
      </c>
      <c r="D145" s="26" t="s">
        <v>56</v>
      </c>
      <c r="E145" s="26" t="s">
        <v>56</v>
      </c>
      <c r="F145" s="26">
        <v>1</v>
      </c>
      <c r="G145" s="26">
        <v>0</v>
      </c>
      <c r="H145" s="27">
        <v>42394</v>
      </c>
      <c r="I145" s="27">
        <v>42422</v>
      </c>
      <c r="J145" s="26" t="s">
        <v>56</v>
      </c>
      <c r="K145" s="26">
        <v>2</v>
      </c>
      <c r="L145" s="27">
        <v>42422</v>
      </c>
    </row>
    <row r="146" spans="1:12">
      <c r="A146" s="26">
        <v>326</v>
      </c>
      <c r="B146" s="26" t="s">
        <v>167</v>
      </c>
      <c r="C146" s="26" t="s">
        <v>46</v>
      </c>
      <c r="D146" s="26" t="s">
        <v>78</v>
      </c>
      <c r="E146" s="26" t="s">
        <v>52</v>
      </c>
      <c r="F146" s="26">
        <v>1</v>
      </c>
      <c r="G146" s="26">
        <v>0</v>
      </c>
      <c r="H146" s="27">
        <v>42422</v>
      </c>
      <c r="I146" s="27">
        <v>42480</v>
      </c>
      <c r="J146" s="26" t="s">
        <v>56</v>
      </c>
      <c r="K146" s="26">
        <v>1</v>
      </c>
      <c r="L146" s="27">
        <v>42480</v>
      </c>
    </row>
    <row r="147" spans="1:12">
      <c r="A147" s="23">
        <v>326</v>
      </c>
      <c r="B147" s="23" t="s">
        <v>167</v>
      </c>
      <c r="C147" s="23" t="s">
        <v>46</v>
      </c>
      <c r="D147" s="23" t="s">
        <v>78</v>
      </c>
      <c r="E147" s="23" t="s">
        <v>52</v>
      </c>
      <c r="F147" s="23">
        <v>2</v>
      </c>
      <c r="G147" s="23">
        <v>4</v>
      </c>
      <c r="H147" s="25">
        <v>42422</v>
      </c>
      <c r="I147" s="25">
        <v>42480</v>
      </c>
      <c r="J147" s="25">
        <v>42495</v>
      </c>
      <c r="K147" s="23">
        <v>1</v>
      </c>
      <c r="L147" s="25">
        <v>42495</v>
      </c>
    </row>
    <row r="148" spans="1:12">
      <c r="A148" s="26">
        <v>326</v>
      </c>
      <c r="B148" s="26" t="s">
        <v>167</v>
      </c>
      <c r="C148" s="26" t="s">
        <v>46</v>
      </c>
      <c r="D148" s="26" t="s">
        <v>78</v>
      </c>
      <c r="E148" s="26" t="s">
        <v>52</v>
      </c>
      <c r="F148" s="26">
        <v>1</v>
      </c>
      <c r="G148" s="26">
        <v>16</v>
      </c>
      <c r="H148" s="27">
        <v>42422</v>
      </c>
      <c r="I148" s="27">
        <v>42480</v>
      </c>
      <c r="J148" s="27">
        <v>42495</v>
      </c>
      <c r="K148" s="26">
        <v>1</v>
      </c>
      <c r="L148" s="27">
        <v>42507</v>
      </c>
    </row>
    <row r="149" spans="1:12">
      <c r="A149" s="23">
        <v>326</v>
      </c>
      <c r="B149" s="23" t="s">
        <v>167</v>
      </c>
      <c r="C149" s="23" t="s">
        <v>46</v>
      </c>
      <c r="D149" s="23" t="s">
        <v>78</v>
      </c>
      <c r="E149" s="23" t="s">
        <v>52</v>
      </c>
      <c r="F149" s="23">
        <v>0</v>
      </c>
      <c r="G149" s="23">
        <v>32</v>
      </c>
      <c r="H149" s="25">
        <v>42422</v>
      </c>
      <c r="I149" s="25">
        <v>42480</v>
      </c>
      <c r="J149" s="25">
        <v>42495</v>
      </c>
      <c r="K149" s="23">
        <v>1</v>
      </c>
      <c r="L149" s="25">
        <v>42521</v>
      </c>
    </row>
    <row r="150" spans="1:12">
      <c r="A150" s="26">
        <v>327</v>
      </c>
      <c r="B150" s="26" t="s">
        <v>167</v>
      </c>
      <c r="C150" s="26" t="s">
        <v>46</v>
      </c>
      <c r="D150" s="26" t="s">
        <v>78</v>
      </c>
      <c r="E150" s="26" t="s">
        <v>52</v>
      </c>
      <c r="F150" s="26">
        <v>1</v>
      </c>
      <c r="G150" s="26">
        <v>0</v>
      </c>
      <c r="H150" s="27">
        <v>42422</v>
      </c>
      <c r="I150" s="27">
        <v>42480</v>
      </c>
      <c r="J150" s="26" t="s">
        <v>56</v>
      </c>
      <c r="K150" s="26">
        <v>1</v>
      </c>
      <c r="L150" s="27">
        <v>42480</v>
      </c>
    </row>
    <row r="151" spans="1:12">
      <c r="A151" s="23">
        <v>327</v>
      </c>
      <c r="B151" s="23" t="s">
        <v>167</v>
      </c>
      <c r="C151" s="23" t="s">
        <v>46</v>
      </c>
      <c r="D151" s="23" t="s">
        <v>78</v>
      </c>
      <c r="E151" s="23" t="s">
        <v>52</v>
      </c>
      <c r="F151" s="23">
        <v>1</v>
      </c>
      <c r="G151" s="23">
        <v>5</v>
      </c>
      <c r="H151" s="25">
        <v>42422</v>
      </c>
      <c r="I151" s="25">
        <v>42480</v>
      </c>
      <c r="J151" s="25">
        <v>42495</v>
      </c>
      <c r="K151" s="23">
        <v>1</v>
      </c>
      <c r="L151" s="25">
        <v>42495</v>
      </c>
    </row>
    <row r="152" spans="1:12">
      <c r="A152" s="26">
        <v>327</v>
      </c>
      <c r="B152" s="26" t="s">
        <v>167</v>
      </c>
      <c r="C152" s="26" t="s">
        <v>46</v>
      </c>
      <c r="D152" s="26" t="s">
        <v>78</v>
      </c>
      <c r="E152" s="26" t="s">
        <v>52</v>
      </c>
      <c r="F152" s="26">
        <v>0</v>
      </c>
      <c r="G152" s="26">
        <v>8</v>
      </c>
      <c r="H152" s="27">
        <v>42422</v>
      </c>
      <c r="I152" s="27">
        <v>42480</v>
      </c>
      <c r="J152" s="27">
        <v>42495</v>
      </c>
      <c r="K152" s="26">
        <v>1</v>
      </c>
      <c r="L152" s="27">
        <v>42507</v>
      </c>
    </row>
    <row r="153" spans="1:12">
      <c r="A153" s="26">
        <v>396</v>
      </c>
      <c r="B153" s="26" t="s">
        <v>77</v>
      </c>
      <c r="C153" s="26" t="s">
        <v>34</v>
      </c>
      <c r="D153" s="26" t="s">
        <v>56</v>
      </c>
      <c r="E153" s="26" t="s">
        <v>53</v>
      </c>
      <c r="F153" s="26">
        <v>1</v>
      </c>
      <c r="G153" s="26">
        <v>0</v>
      </c>
      <c r="H153" s="27">
        <v>42450</v>
      </c>
      <c r="I153" s="27">
        <v>42450</v>
      </c>
      <c r="J153" s="26" t="s">
        <v>56</v>
      </c>
      <c r="K153" s="26">
        <v>2</v>
      </c>
      <c r="L153" s="27">
        <v>42450</v>
      </c>
    </row>
    <row r="154" spans="1:12">
      <c r="A154" s="23">
        <v>396</v>
      </c>
      <c r="B154" s="23" t="s">
        <v>77</v>
      </c>
      <c r="C154" s="23" t="s">
        <v>34</v>
      </c>
      <c r="D154" s="23" t="s">
        <v>56</v>
      </c>
      <c r="E154" s="23" t="s">
        <v>53</v>
      </c>
      <c r="F154" s="23">
        <v>1</v>
      </c>
      <c r="G154" s="23">
        <v>0</v>
      </c>
      <c r="H154" s="25">
        <v>42450</v>
      </c>
      <c r="I154" s="25">
        <v>42450</v>
      </c>
      <c r="J154" s="25">
        <v>42464</v>
      </c>
      <c r="K154" s="23">
        <v>2</v>
      </c>
      <c r="L154" s="25">
        <v>42464</v>
      </c>
    </row>
  </sheetData>
  <sortState ref="A2:L15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35"/>
  <sheetViews>
    <sheetView view="pageLayout" workbookViewId="0">
      <selection activeCell="A4" sqref="A4:K33"/>
    </sheetView>
  </sheetViews>
  <sheetFormatPr defaultColWidth="11" defaultRowHeight="15.75"/>
  <cols>
    <col min="1" max="1" width="8.875" customWidth="1"/>
    <col min="2" max="2" width="4.625" bestFit="1" customWidth="1"/>
    <col min="3" max="3" width="11.5" bestFit="1" customWidth="1"/>
    <col min="4" max="4" width="7.625" bestFit="1" customWidth="1"/>
    <col min="5" max="5" width="10.5" customWidth="1"/>
    <col min="6" max="6" width="10.875" customWidth="1"/>
    <col min="7" max="7" width="11" customWidth="1"/>
    <col min="11" max="11" width="10.875" customWidth="1"/>
  </cols>
  <sheetData>
    <row r="1" spans="1:14">
      <c r="A1" s="2" t="s">
        <v>2</v>
      </c>
      <c r="B1" s="1"/>
      <c r="C1" s="2" t="s">
        <v>3</v>
      </c>
      <c r="D1" s="4"/>
      <c r="E1" s="14" t="s">
        <v>4</v>
      </c>
      <c r="F1" s="15" t="s">
        <v>25</v>
      </c>
      <c r="G1" s="2" t="s">
        <v>5</v>
      </c>
      <c r="H1" s="1"/>
      <c r="I1" s="2" t="s">
        <v>8</v>
      </c>
      <c r="J1" s="4"/>
    </row>
    <row r="2" spans="1:14">
      <c r="A2" s="2" t="s">
        <v>7</v>
      </c>
      <c r="B2" s="1"/>
      <c r="D2" s="6"/>
      <c r="I2" t="s">
        <v>16</v>
      </c>
      <c r="J2" s="5" t="s">
        <v>17</v>
      </c>
      <c r="K2" t="s">
        <v>18</v>
      </c>
      <c r="L2" t="s">
        <v>19</v>
      </c>
      <c r="M2" t="s">
        <v>20</v>
      </c>
    </row>
    <row r="3" spans="1:14">
      <c r="E3" s="7"/>
    </row>
    <row r="4" spans="1:14">
      <c r="A4" s="13" t="s">
        <v>1</v>
      </c>
      <c r="B4" s="8" t="s">
        <v>9</v>
      </c>
      <c r="C4" s="10" t="s">
        <v>107</v>
      </c>
      <c r="D4" s="10" t="s">
        <v>108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21</v>
      </c>
      <c r="L4" s="13" t="s">
        <v>22</v>
      </c>
      <c r="M4" s="13" t="s">
        <v>23</v>
      </c>
      <c r="N4" s="13" t="s">
        <v>24</v>
      </c>
    </row>
    <row r="5" spans="1:14">
      <c r="A5" s="13"/>
      <c r="B5" s="8"/>
      <c r="C5" s="3"/>
      <c r="D5" s="3"/>
      <c r="E5" s="3"/>
      <c r="F5" s="3"/>
      <c r="G5" s="12"/>
      <c r="H5" s="12"/>
      <c r="I5" s="3"/>
      <c r="J5" s="3"/>
      <c r="K5" s="3"/>
      <c r="L5" s="3"/>
      <c r="M5" s="3"/>
      <c r="N5" s="3"/>
    </row>
    <row r="6" spans="1:14">
      <c r="A6" s="13"/>
      <c r="B6" s="8"/>
      <c r="C6" s="3"/>
      <c r="D6" s="3"/>
      <c r="E6" s="3"/>
      <c r="F6" s="3"/>
      <c r="G6" s="12"/>
      <c r="H6" s="12"/>
      <c r="I6" s="3"/>
      <c r="J6" s="3"/>
      <c r="K6" s="3"/>
      <c r="L6" s="3"/>
      <c r="M6" s="3"/>
      <c r="N6" s="3"/>
    </row>
    <row r="7" spans="1:14">
      <c r="A7" s="13"/>
      <c r="B7" s="8"/>
      <c r="C7" s="3"/>
      <c r="D7" s="3"/>
      <c r="E7" s="3"/>
      <c r="F7" s="3"/>
      <c r="G7" s="12"/>
      <c r="H7" s="12"/>
      <c r="I7" s="3"/>
      <c r="J7" s="3"/>
      <c r="K7" s="3"/>
      <c r="L7" s="3"/>
      <c r="M7" s="3"/>
      <c r="N7" s="3"/>
    </row>
    <row r="8" spans="1:14">
      <c r="A8" s="13"/>
      <c r="B8" s="8"/>
      <c r="C8" s="3"/>
      <c r="D8" s="3"/>
      <c r="E8" s="3"/>
      <c r="F8" s="3"/>
      <c r="G8" s="12"/>
      <c r="H8" s="12"/>
      <c r="I8" s="3"/>
      <c r="J8" s="3"/>
      <c r="K8" s="3"/>
      <c r="L8" s="3"/>
      <c r="M8" s="3"/>
      <c r="N8" s="3"/>
    </row>
    <row r="9" spans="1:14">
      <c r="A9" s="13"/>
      <c r="B9" s="8"/>
      <c r="C9" s="3"/>
      <c r="D9" s="3"/>
      <c r="E9" s="3"/>
      <c r="F9" s="3"/>
      <c r="G9" s="12"/>
      <c r="H9" s="12"/>
      <c r="I9" s="3"/>
      <c r="J9" s="3"/>
      <c r="K9" s="3"/>
      <c r="L9" s="3"/>
      <c r="M9" s="3"/>
      <c r="N9" s="3"/>
    </row>
    <row r="10" spans="1:14">
      <c r="A10" s="13"/>
      <c r="B10" s="8"/>
      <c r="C10" s="3"/>
      <c r="D10" s="3"/>
      <c r="E10" s="3"/>
      <c r="F10" s="3"/>
      <c r="G10" s="12"/>
      <c r="H10" s="12"/>
      <c r="I10" s="3"/>
      <c r="J10" s="3"/>
      <c r="K10" s="3"/>
      <c r="L10" s="3"/>
      <c r="M10" s="3"/>
      <c r="N10" s="3"/>
    </row>
    <row r="11" spans="1:14">
      <c r="A11" s="13"/>
      <c r="B11" s="8"/>
      <c r="C11" s="3"/>
      <c r="D11" s="3"/>
      <c r="E11" s="3"/>
      <c r="F11" s="3"/>
      <c r="G11" s="12"/>
      <c r="H11" s="12"/>
      <c r="I11" s="3"/>
      <c r="J11" s="3"/>
      <c r="K11" s="3"/>
      <c r="L11" s="3"/>
      <c r="M11" s="3"/>
      <c r="N11" s="3"/>
    </row>
    <row r="12" spans="1:14">
      <c r="A12" s="13"/>
      <c r="B12" s="8"/>
      <c r="C12" s="3"/>
      <c r="D12" s="3"/>
      <c r="E12" s="3"/>
      <c r="F12" s="3"/>
      <c r="G12" s="12"/>
      <c r="H12" s="12"/>
      <c r="I12" s="3"/>
      <c r="J12" s="3"/>
      <c r="K12" s="3"/>
      <c r="L12" s="3"/>
      <c r="M12" s="3"/>
      <c r="N12" s="3"/>
    </row>
    <row r="13" spans="1:14">
      <c r="A13" s="13"/>
      <c r="B13" s="8"/>
      <c r="C13" s="3"/>
      <c r="D13" s="3"/>
      <c r="E13" s="3"/>
      <c r="F13" s="3"/>
      <c r="G13" s="12"/>
      <c r="H13" s="12"/>
      <c r="I13" s="3"/>
      <c r="J13" s="3"/>
      <c r="K13" s="3"/>
      <c r="L13" s="3"/>
      <c r="M13" s="3"/>
      <c r="N13" s="3"/>
    </row>
    <row r="14" spans="1:14">
      <c r="A14" s="13"/>
      <c r="B14" s="8"/>
      <c r="C14" s="3"/>
      <c r="D14" s="3"/>
      <c r="E14" s="3"/>
      <c r="F14" s="3"/>
      <c r="G14" s="12"/>
      <c r="H14" s="12"/>
      <c r="I14" s="3"/>
      <c r="J14" s="3"/>
      <c r="K14" s="3"/>
      <c r="L14" s="3"/>
      <c r="M14" s="3"/>
      <c r="N14" s="3"/>
    </row>
    <row r="15" spans="1:14">
      <c r="A15" s="13"/>
      <c r="B15" s="8"/>
      <c r="C15" s="3"/>
      <c r="D15" s="3"/>
      <c r="E15" s="3"/>
      <c r="F15" s="3"/>
      <c r="G15" s="12"/>
      <c r="H15" s="12"/>
      <c r="I15" s="3"/>
      <c r="J15" s="3"/>
      <c r="K15" s="3"/>
      <c r="L15" s="3"/>
      <c r="M15" s="3"/>
      <c r="N15" s="3"/>
    </row>
    <row r="16" spans="1:14">
      <c r="A16" s="13"/>
      <c r="B16" s="8"/>
      <c r="C16" s="3"/>
      <c r="D16" s="3"/>
      <c r="E16" s="3"/>
      <c r="F16" s="3"/>
      <c r="G16" s="12"/>
      <c r="H16" s="12"/>
      <c r="I16" s="3"/>
      <c r="J16" s="3"/>
      <c r="K16" s="3"/>
      <c r="L16" s="3"/>
      <c r="M16" s="3"/>
      <c r="N16" s="3"/>
    </row>
    <row r="17" spans="1:14">
      <c r="A17" s="13"/>
      <c r="B17" s="8"/>
      <c r="C17" s="3"/>
      <c r="D17" s="3"/>
      <c r="E17" s="3"/>
      <c r="F17" s="3"/>
      <c r="G17" s="12"/>
      <c r="H17" s="12"/>
      <c r="I17" s="3"/>
      <c r="J17" s="3"/>
      <c r="K17" s="3"/>
      <c r="L17" s="3"/>
      <c r="M17" s="3"/>
      <c r="N17" s="3"/>
    </row>
    <row r="18" spans="1:14">
      <c r="A18" s="13"/>
      <c r="B18" s="8"/>
      <c r="C18" s="3"/>
      <c r="D18" s="3"/>
      <c r="E18" s="3"/>
      <c r="F18" s="3"/>
      <c r="G18" s="12"/>
      <c r="H18" s="12"/>
      <c r="I18" s="3"/>
      <c r="J18" s="3"/>
      <c r="K18" s="3"/>
      <c r="L18" s="3"/>
      <c r="M18" s="3"/>
      <c r="N18" s="3"/>
    </row>
    <row r="19" spans="1:14">
      <c r="A19" s="13"/>
      <c r="B19" s="8"/>
      <c r="C19" s="3"/>
      <c r="D19" s="3"/>
      <c r="E19" s="3"/>
      <c r="F19" s="3"/>
      <c r="G19" s="12"/>
      <c r="H19" s="12"/>
      <c r="I19" s="3"/>
      <c r="J19" s="3"/>
      <c r="K19" s="3"/>
      <c r="L19" s="3"/>
      <c r="M19" s="3"/>
      <c r="N19" s="3"/>
    </row>
    <row r="20" spans="1:14">
      <c r="A20" s="13"/>
      <c r="B20" s="8"/>
      <c r="C20" s="3"/>
      <c r="D20" s="3"/>
      <c r="E20" s="3"/>
      <c r="F20" s="3"/>
      <c r="G20" s="12"/>
      <c r="H20" s="12"/>
      <c r="I20" s="3"/>
      <c r="J20" s="3"/>
      <c r="K20" s="3"/>
      <c r="L20" s="3"/>
      <c r="M20" s="3"/>
      <c r="N20" s="3"/>
    </row>
    <row r="21" spans="1:14">
      <c r="A21" s="13"/>
      <c r="B21" s="8"/>
      <c r="C21" s="3"/>
      <c r="D21" s="3"/>
      <c r="E21" s="3"/>
      <c r="F21" s="3"/>
      <c r="G21" s="12"/>
      <c r="H21" s="12"/>
      <c r="I21" s="3"/>
      <c r="J21" s="3"/>
      <c r="K21" s="3"/>
      <c r="L21" s="3"/>
      <c r="M21" s="3"/>
      <c r="N21" s="3"/>
    </row>
    <row r="22" spans="1:14">
      <c r="A22" s="13"/>
      <c r="B22" s="8"/>
      <c r="C22" s="3"/>
      <c r="D22" s="3"/>
      <c r="E22" s="3"/>
      <c r="F22" s="3"/>
      <c r="G22" s="12"/>
      <c r="H22" s="12"/>
      <c r="I22" s="3"/>
      <c r="J22" s="3"/>
      <c r="K22" s="3"/>
      <c r="L22" s="3"/>
      <c r="M22" s="3"/>
      <c r="N22" s="3"/>
    </row>
    <row r="23" spans="1:14">
      <c r="A23" s="13"/>
      <c r="B23" s="8"/>
      <c r="C23" s="3"/>
      <c r="D23" s="3"/>
      <c r="E23" s="3"/>
      <c r="F23" s="3"/>
      <c r="G23" s="12"/>
      <c r="H23" s="12"/>
      <c r="I23" s="3"/>
      <c r="J23" s="3"/>
      <c r="K23" s="3"/>
      <c r="L23" s="3"/>
      <c r="M23" s="3"/>
      <c r="N23" s="3"/>
    </row>
    <row r="24" spans="1:14">
      <c r="A24" s="13"/>
      <c r="B24" s="8"/>
      <c r="C24" s="3"/>
      <c r="D24" s="3"/>
      <c r="E24" s="3"/>
      <c r="F24" s="3"/>
      <c r="G24" s="12"/>
      <c r="H24" s="12"/>
      <c r="I24" s="3"/>
      <c r="J24" s="3"/>
      <c r="K24" s="3"/>
      <c r="L24" s="3"/>
      <c r="M24" s="3"/>
      <c r="N24" s="3"/>
    </row>
    <row r="25" spans="1:14">
      <c r="A25" s="13"/>
      <c r="B25" s="8"/>
      <c r="C25" s="3"/>
      <c r="D25" s="3"/>
      <c r="E25" s="3"/>
      <c r="F25" s="3"/>
      <c r="G25" s="12"/>
      <c r="H25" s="12"/>
      <c r="I25" s="3"/>
      <c r="J25" s="3"/>
      <c r="K25" s="3"/>
      <c r="L25" s="3"/>
      <c r="M25" s="3"/>
      <c r="N25" s="3"/>
    </row>
    <row r="26" spans="1:14">
      <c r="A26" s="13"/>
      <c r="B26" s="8"/>
      <c r="C26" s="3"/>
      <c r="D26" s="3"/>
      <c r="E26" s="3"/>
      <c r="F26" s="3"/>
      <c r="G26" s="12"/>
      <c r="H26" s="12"/>
      <c r="I26" s="3"/>
      <c r="J26" s="3"/>
      <c r="K26" s="3"/>
      <c r="L26" s="3"/>
      <c r="M26" s="3"/>
      <c r="N26" s="3"/>
    </row>
    <row r="27" spans="1:14">
      <c r="A27" s="13"/>
      <c r="B27" s="8"/>
      <c r="C27" s="3"/>
      <c r="D27" s="3"/>
      <c r="E27" s="3"/>
      <c r="F27" s="3"/>
      <c r="G27" s="12"/>
      <c r="H27" s="12"/>
      <c r="I27" s="3"/>
      <c r="J27" s="3"/>
      <c r="K27" s="3"/>
      <c r="L27" s="3"/>
      <c r="M27" s="3"/>
      <c r="N27" s="3"/>
    </row>
    <row r="28" spans="1:14">
      <c r="A28" s="13"/>
      <c r="B28" s="8"/>
      <c r="C28" s="3"/>
      <c r="D28" s="3"/>
      <c r="E28" s="3"/>
      <c r="F28" s="3"/>
      <c r="G28" s="12"/>
      <c r="H28" s="12"/>
      <c r="I28" s="3"/>
      <c r="J28" s="3"/>
      <c r="K28" s="3"/>
      <c r="L28" s="3"/>
      <c r="M28" s="3"/>
      <c r="N28" s="3"/>
    </row>
    <row r="29" spans="1:14">
      <c r="A29" s="13"/>
      <c r="B29" s="8"/>
      <c r="C29" s="3"/>
      <c r="D29" s="3"/>
      <c r="E29" s="3"/>
      <c r="F29" s="3"/>
      <c r="G29" s="12"/>
      <c r="H29" s="12"/>
      <c r="I29" s="3"/>
      <c r="J29" s="3"/>
      <c r="K29" s="3"/>
      <c r="L29" s="3"/>
      <c r="M29" s="3"/>
      <c r="N29" s="3"/>
    </row>
    <row r="30" spans="1:14">
      <c r="A30" s="13"/>
      <c r="B30" s="8"/>
      <c r="C30" s="3"/>
      <c r="D30" s="3"/>
      <c r="E30" s="3"/>
      <c r="F30" s="3"/>
      <c r="G30" s="12"/>
      <c r="H30" s="12"/>
      <c r="I30" s="3"/>
      <c r="J30" s="3"/>
      <c r="K30" s="3"/>
      <c r="L30" s="3"/>
      <c r="M30" s="3"/>
      <c r="N30" s="3"/>
    </row>
    <row r="31" spans="1:14">
      <c r="A31" s="13"/>
      <c r="B31" s="8"/>
      <c r="C31" s="3"/>
      <c r="D31" s="3"/>
      <c r="E31" s="3"/>
      <c r="F31" s="3"/>
      <c r="G31" s="12"/>
      <c r="H31" s="12"/>
      <c r="I31" s="3"/>
      <c r="J31" s="3"/>
      <c r="K31" s="3"/>
      <c r="L31" s="3"/>
      <c r="M31" s="3"/>
      <c r="N31" s="3"/>
    </row>
    <row r="32" spans="1:14">
      <c r="A32" s="13"/>
      <c r="B32" s="8"/>
      <c r="C32" s="3"/>
      <c r="D32" s="3"/>
      <c r="E32" s="3"/>
      <c r="F32" s="3"/>
      <c r="G32" s="12"/>
      <c r="H32" s="12"/>
      <c r="I32" s="3"/>
      <c r="J32" s="3"/>
      <c r="K32" s="3"/>
      <c r="L32" s="3"/>
      <c r="M32" s="3"/>
      <c r="N32" s="3"/>
    </row>
    <row r="33" spans="1:14">
      <c r="A33" s="13"/>
      <c r="B33" s="8"/>
      <c r="C33" s="3"/>
      <c r="D33" s="3"/>
      <c r="E33" s="3"/>
      <c r="F33" s="3"/>
      <c r="G33" s="12"/>
      <c r="H33" s="12"/>
      <c r="I33" s="3"/>
      <c r="J33" s="3"/>
      <c r="K33" s="3"/>
      <c r="L33" s="3"/>
      <c r="M33" s="3"/>
      <c r="N33" s="3"/>
    </row>
    <row r="34" spans="1:14">
      <c r="A34" s="11" t="s">
        <v>0</v>
      </c>
      <c r="B34" s="11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 s="11" t="s">
        <v>6</v>
      </c>
      <c r="B35" s="1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</sheetData>
  <phoneticPr fontId="3" type="noConversion"/>
  <pageMargins left="0.75" right="0.75" top="0.5" bottom="0.5" header="0.5" footer="0.5"/>
  <pageSetup paperSize="5" orientation="landscape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76"/>
  <sheetViews>
    <sheetView view="pageLayout" workbookViewId="0">
      <selection activeCell="H54" sqref="H54"/>
    </sheetView>
  </sheetViews>
  <sheetFormatPr defaultColWidth="11" defaultRowHeight="15.75"/>
  <cols>
    <col min="1" max="1" width="7.125" customWidth="1"/>
    <col min="2" max="2" width="5.375" bestFit="1" customWidth="1"/>
    <col min="3" max="3" width="6.125" customWidth="1"/>
    <col min="4" max="4" width="5.875" customWidth="1"/>
    <col min="5" max="5" width="4.5" customWidth="1"/>
    <col min="6" max="6" width="7.125" customWidth="1"/>
    <col min="7" max="7" width="7.375" customWidth="1"/>
    <col min="8" max="8" width="3.5" customWidth="1"/>
    <col min="9" max="14" width="8.375" customWidth="1"/>
    <col min="15" max="15" width="8.375" style="3" customWidth="1"/>
    <col min="16" max="16" width="8.375" customWidth="1"/>
    <col min="17" max="17" width="10.875" customWidth="1"/>
  </cols>
  <sheetData>
    <row r="1" spans="1:16">
      <c r="A1" s="34" t="s">
        <v>1</v>
      </c>
      <c r="B1" s="29" t="s">
        <v>149</v>
      </c>
      <c r="C1" s="29" t="s">
        <v>147</v>
      </c>
      <c r="D1" s="31" t="s">
        <v>5</v>
      </c>
      <c r="E1" s="29" t="s">
        <v>9</v>
      </c>
      <c r="F1" s="10" t="s">
        <v>107</v>
      </c>
      <c r="G1" s="10" t="s">
        <v>108</v>
      </c>
      <c r="H1" s="30" t="s">
        <v>148</v>
      </c>
      <c r="I1" s="8" t="s">
        <v>10</v>
      </c>
      <c r="J1" s="8" t="s">
        <v>11</v>
      </c>
      <c r="K1" s="8" t="s">
        <v>12</v>
      </c>
      <c r="L1" s="8" t="s">
        <v>13</v>
      </c>
      <c r="M1" s="13" t="s">
        <v>14</v>
      </c>
      <c r="N1" s="43" t="s">
        <v>15</v>
      </c>
      <c r="O1" s="13" t="s">
        <v>21</v>
      </c>
      <c r="P1" s="45" t="s">
        <v>150</v>
      </c>
    </row>
    <row r="2" spans="1:16">
      <c r="A2" s="37">
        <v>3</v>
      </c>
      <c r="B2" s="47" t="s">
        <v>51</v>
      </c>
      <c r="C2" s="38" t="s">
        <v>46</v>
      </c>
      <c r="D2" s="39" t="s">
        <v>52</v>
      </c>
      <c r="E2" s="39" t="s">
        <v>52</v>
      </c>
      <c r="F2" s="42">
        <v>42450</v>
      </c>
      <c r="G2" s="42">
        <v>42464</v>
      </c>
      <c r="H2" s="38">
        <v>2</v>
      </c>
      <c r="I2" s="12"/>
      <c r="J2" s="3"/>
      <c r="K2" s="3"/>
      <c r="L2" s="3"/>
      <c r="M2" s="3"/>
      <c r="N2" s="40"/>
      <c r="P2" s="46">
        <v>42382</v>
      </c>
    </row>
    <row r="3" spans="1:16">
      <c r="A3" s="37">
        <v>1</v>
      </c>
      <c r="B3" s="47" t="s">
        <v>51</v>
      </c>
      <c r="C3" s="38" t="s">
        <v>46</v>
      </c>
      <c r="D3" s="39" t="s">
        <v>52</v>
      </c>
      <c r="E3" s="39" t="s">
        <v>52</v>
      </c>
      <c r="F3" s="42">
        <v>42450</v>
      </c>
      <c r="G3" s="42">
        <v>42464</v>
      </c>
      <c r="H3" s="38">
        <v>2</v>
      </c>
      <c r="I3" s="12"/>
      <c r="J3" s="3"/>
      <c r="K3" s="3"/>
      <c r="L3" s="3"/>
      <c r="M3" s="3"/>
      <c r="N3" s="40"/>
      <c r="P3" s="46">
        <v>42382</v>
      </c>
    </row>
    <row r="4" spans="1:16">
      <c r="A4" s="37">
        <v>5</v>
      </c>
      <c r="B4" s="47" t="s">
        <v>51</v>
      </c>
      <c r="C4" s="38" t="s">
        <v>47</v>
      </c>
      <c r="D4" s="39" t="s">
        <v>52</v>
      </c>
      <c r="E4" s="39" t="s">
        <v>53</v>
      </c>
      <c r="F4" s="42">
        <v>42450</v>
      </c>
      <c r="G4" s="42">
        <v>42464</v>
      </c>
      <c r="H4" s="38">
        <v>2</v>
      </c>
      <c r="I4" s="12"/>
      <c r="J4" s="3"/>
      <c r="K4" s="3"/>
      <c r="L4" s="3"/>
      <c r="M4" s="3"/>
      <c r="N4" s="40"/>
      <c r="P4" s="46">
        <v>42382</v>
      </c>
    </row>
    <row r="5" spans="1:16">
      <c r="A5" s="37">
        <v>4</v>
      </c>
      <c r="B5" s="47" t="s">
        <v>51</v>
      </c>
      <c r="C5" s="38" t="s">
        <v>34</v>
      </c>
      <c r="D5" s="39" t="s">
        <v>52</v>
      </c>
      <c r="E5" s="39" t="s">
        <v>52</v>
      </c>
      <c r="F5" s="42">
        <v>42464</v>
      </c>
      <c r="G5" s="42">
        <v>42464</v>
      </c>
      <c r="H5" s="38">
        <v>2</v>
      </c>
      <c r="I5" s="12"/>
      <c r="J5" s="3"/>
      <c r="K5" s="3"/>
      <c r="L5" s="3"/>
      <c r="M5" s="3"/>
      <c r="N5" s="40"/>
      <c r="P5" s="46">
        <v>42382</v>
      </c>
    </row>
    <row r="6" spans="1:16">
      <c r="A6" s="37">
        <v>12</v>
      </c>
      <c r="B6" s="47" t="s">
        <v>51</v>
      </c>
      <c r="C6" s="38" t="s">
        <v>47</v>
      </c>
      <c r="D6" s="39" t="s">
        <v>52</v>
      </c>
      <c r="E6" s="39" t="s">
        <v>53</v>
      </c>
      <c r="F6" s="42">
        <v>42422</v>
      </c>
      <c r="G6" s="42">
        <v>42450</v>
      </c>
      <c r="H6" s="38">
        <v>2</v>
      </c>
      <c r="I6" s="12"/>
      <c r="J6" s="3"/>
      <c r="K6" s="3"/>
      <c r="L6" s="3"/>
      <c r="M6" s="3"/>
      <c r="N6" s="40"/>
      <c r="P6" s="46">
        <v>42382</v>
      </c>
    </row>
    <row r="7" spans="1:16">
      <c r="A7" s="37">
        <v>8</v>
      </c>
      <c r="B7" s="47" t="s">
        <v>51</v>
      </c>
      <c r="C7" s="38" t="s">
        <v>46</v>
      </c>
      <c r="D7" s="39" t="s">
        <v>52</v>
      </c>
      <c r="E7" s="39" t="s">
        <v>53</v>
      </c>
      <c r="F7" s="42">
        <v>42450</v>
      </c>
      <c r="G7" s="42">
        <v>42464</v>
      </c>
      <c r="H7" s="38">
        <v>2</v>
      </c>
      <c r="I7" s="12"/>
      <c r="J7" s="3"/>
      <c r="K7" s="3"/>
      <c r="L7" s="3"/>
      <c r="M7" s="3"/>
      <c r="N7" s="40"/>
      <c r="P7" s="46">
        <v>42382</v>
      </c>
    </row>
    <row r="8" spans="1:16">
      <c r="A8" s="37">
        <v>16</v>
      </c>
      <c r="B8" s="47" t="s">
        <v>51</v>
      </c>
      <c r="C8" s="38" t="s">
        <v>47</v>
      </c>
      <c r="D8" s="39" t="s">
        <v>52</v>
      </c>
      <c r="E8" s="39" t="s">
        <v>52</v>
      </c>
      <c r="F8" s="42">
        <v>42450</v>
      </c>
      <c r="G8" s="42">
        <v>42464</v>
      </c>
      <c r="H8" s="38">
        <v>1</v>
      </c>
      <c r="I8" s="12"/>
      <c r="J8" s="3"/>
      <c r="K8" s="3"/>
      <c r="L8" s="3"/>
      <c r="M8" s="3"/>
      <c r="N8" s="40"/>
      <c r="P8" s="46">
        <v>42382</v>
      </c>
    </row>
    <row r="9" spans="1:16">
      <c r="A9" s="37">
        <v>146</v>
      </c>
      <c r="B9" s="47" t="s">
        <v>51</v>
      </c>
      <c r="C9" s="38" t="s">
        <v>34</v>
      </c>
      <c r="D9" s="39" t="s">
        <v>52</v>
      </c>
      <c r="E9" s="39" t="s">
        <v>52</v>
      </c>
      <c r="F9" s="42">
        <v>42464</v>
      </c>
      <c r="G9" s="42">
        <v>42464</v>
      </c>
      <c r="H9" s="38">
        <v>1</v>
      </c>
      <c r="I9" s="12"/>
      <c r="J9" s="3"/>
      <c r="K9" s="3"/>
      <c r="L9" s="3"/>
      <c r="M9" s="3"/>
      <c r="N9" s="40"/>
      <c r="P9" s="46">
        <v>42394</v>
      </c>
    </row>
    <row r="10" spans="1:16">
      <c r="A10" s="33"/>
      <c r="B10" s="48"/>
      <c r="C10" s="3"/>
      <c r="D10" s="3"/>
      <c r="E10" s="3"/>
      <c r="F10" s="3"/>
      <c r="G10" s="3"/>
      <c r="H10" s="12"/>
      <c r="I10" s="12"/>
      <c r="J10" s="3"/>
      <c r="K10" s="3"/>
      <c r="L10" s="3"/>
      <c r="M10" s="3"/>
      <c r="N10" s="40"/>
      <c r="P10" s="41"/>
    </row>
    <row r="11" spans="1:16">
      <c r="A11" s="33"/>
      <c r="B11" s="48"/>
      <c r="C11" s="3"/>
      <c r="D11" s="3"/>
      <c r="E11" s="3"/>
      <c r="F11" s="3"/>
      <c r="G11" s="3"/>
      <c r="H11" s="12"/>
      <c r="I11" s="12"/>
      <c r="J11" s="3"/>
      <c r="K11" s="3"/>
      <c r="L11" s="3"/>
      <c r="M11" s="3"/>
      <c r="N11" s="40"/>
      <c r="P11" s="41"/>
    </row>
    <row r="12" spans="1:16">
      <c r="A12" s="33"/>
      <c r="B12" s="48"/>
      <c r="C12" s="3"/>
      <c r="D12" s="3"/>
      <c r="E12" s="3"/>
      <c r="F12" s="3"/>
      <c r="G12" s="3"/>
      <c r="H12" s="12"/>
      <c r="I12" s="12"/>
      <c r="J12" s="3"/>
      <c r="K12" s="3"/>
      <c r="L12" s="3"/>
      <c r="M12" s="3"/>
      <c r="N12" s="40"/>
      <c r="P12" s="41"/>
    </row>
    <row r="13" spans="1:16">
      <c r="A13" s="33"/>
      <c r="B13" s="48"/>
      <c r="C13" s="3"/>
      <c r="D13" s="3"/>
      <c r="E13" s="3"/>
      <c r="F13" s="3"/>
      <c r="G13" s="3"/>
      <c r="H13" s="12"/>
      <c r="I13" s="12"/>
      <c r="J13" s="3"/>
      <c r="K13" s="3"/>
      <c r="L13" s="3"/>
      <c r="M13" s="3"/>
      <c r="N13" s="40"/>
      <c r="P13" s="41"/>
    </row>
    <row r="14" spans="1:16">
      <c r="A14" s="33"/>
      <c r="B14" s="48"/>
      <c r="C14" s="3"/>
      <c r="D14" s="3"/>
      <c r="E14" s="3"/>
      <c r="F14" s="3"/>
      <c r="G14" s="3"/>
      <c r="H14" s="12"/>
      <c r="I14" s="12"/>
      <c r="J14" s="3"/>
      <c r="K14" s="3"/>
      <c r="L14" s="3"/>
      <c r="M14" s="3"/>
      <c r="N14" s="40"/>
      <c r="P14" s="41"/>
    </row>
    <row r="15" spans="1:16">
      <c r="A15" s="33"/>
      <c r="B15" s="48"/>
      <c r="C15" s="3"/>
      <c r="D15" s="3"/>
      <c r="E15" s="3"/>
      <c r="F15" s="3"/>
      <c r="G15" s="3"/>
      <c r="H15" s="12"/>
      <c r="I15" s="12"/>
      <c r="J15" s="3"/>
      <c r="K15" s="3"/>
      <c r="L15" s="3"/>
      <c r="M15" s="3"/>
      <c r="N15" s="40"/>
      <c r="P15" s="41"/>
    </row>
    <row r="16" spans="1:16">
      <c r="A16" s="33"/>
      <c r="B16" s="48"/>
      <c r="C16" s="3"/>
      <c r="D16" s="3"/>
      <c r="E16" s="3"/>
      <c r="F16" s="3"/>
      <c r="G16" s="3"/>
      <c r="H16" s="12"/>
      <c r="I16" s="12"/>
      <c r="J16" s="3"/>
      <c r="K16" s="3"/>
      <c r="L16" s="3"/>
      <c r="M16" s="3"/>
      <c r="N16" s="40"/>
      <c r="P16" s="41"/>
    </row>
    <row r="17" spans="1:16">
      <c r="A17" s="33"/>
      <c r="B17" s="48"/>
      <c r="C17" s="3"/>
      <c r="D17" s="3"/>
      <c r="E17" s="3"/>
      <c r="F17" s="3"/>
      <c r="G17" s="3"/>
      <c r="H17" s="12"/>
      <c r="I17" s="12"/>
      <c r="J17" s="3"/>
      <c r="K17" s="3"/>
      <c r="L17" s="3"/>
      <c r="M17" s="3"/>
      <c r="N17" s="40"/>
      <c r="P17" s="41"/>
    </row>
    <row r="18" spans="1:16">
      <c r="A18" s="33"/>
      <c r="B18" s="48"/>
      <c r="C18" s="3"/>
      <c r="D18" s="3"/>
      <c r="E18" s="3"/>
      <c r="F18" s="3"/>
      <c r="G18" s="3"/>
      <c r="H18" s="12"/>
      <c r="I18" s="12"/>
      <c r="J18" s="3"/>
      <c r="K18" s="3"/>
      <c r="L18" s="3"/>
      <c r="M18" s="3"/>
      <c r="N18" s="40"/>
      <c r="P18" s="41"/>
    </row>
    <row r="19" spans="1:16">
      <c r="A19" s="37">
        <v>163</v>
      </c>
      <c r="B19" s="49" t="s">
        <v>77</v>
      </c>
      <c r="C19" s="38" t="s">
        <v>47</v>
      </c>
      <c r="D19" s="39" t="s">
        <v>56</v>
      </c>
      <c r="E19" s="39" t="s">
        <v>52</v>
      </c>
      <c r="F19" s="42">
        <v>42464</v>
      </c>
      <c r="G19" s="42">
        <v>42464</v>
      </c>
      <c r="H19" s="38">
        <v>2</v>
      </c>
      <c r="I19" s="12"/>
      <c r="J19" s="3"/>
      <c r="K19" s="3"/>
      <c r="L19" s="3"/>
      <c r="M19" s="3"/>
      <c r="N19" s="40"/>
      <c r="P19" s="46">
        <v>42394</v>
      </c>
    </row>
    <row r="20" spans="1:16">
      <c r="A20" s="37">
        <v>396</v>
      </c>
      <c r="B20" s="49" t="s">
        <v>77</v>
      </c>
      <c r="C20" s="38" t="s">
        <v>34</v>
      </c>
      <c r="D20" s="39" t="s">
        <v>56</v>
      </c>
      <c r="E20" s="39" t="s">
        <v>53</v>
      </c>
      <c r="F20" s="42">
        <v>42450</v>
      </c>
      <c r="G20" s="42">
        <v>42464</v>
      </c>
      <c r="H20" s="38">
        <v>2</v>
      </c>
      <c r="I20" s="12"/>
      <c r="J20" s="3"/>
      <c r="K20" s="3"/>
      <c r="L20" s="3"/>
      <c r="M20" s="3"/>
      <c r="N20" s="40"/>
      <c r="P20" s="46">
        <v>42450</v>
      </c>
    </row>
    <row r="21" spans="1:16">
      <c r="A21" s="37">
        <v>232</v>
      </c>
      <c r="B21" s="49" t="s">
        <v>77</v>
      </c>
      <c r="C21" s="38" t="s">
        <v>34</v>
      </c>
      <c r="D21" s="39" t="s">
        <v>56</v>
      </c>
      <c r="E21" s="39" t="s">
        <v>52</v>
      </c>
      <c r="F21" s="42">
        <v>42464</v>
      </c>
      <c r="G21" s="42">
        <v>42464</v>
      </c>
      <c r="H21" s="38">
        <v>2</v>
      </c>
      <c r="I21" s="12"/>
      <c r="J21" s="3"/>
      <c r="K21" s="3"/>
      <c r="L21" s="3"/>
      <c r="M21" s="3"/>
      <c r="N21" s="40"/>
      <c r="P21" s="46">
        <v>42408</v>
      </c>
    </row>
    <row r="22" spans="1:16">
      <c r="A22" s="37">
        <v>158</v>
      </c>
      <c r="B22" s="49" t="s">
        <v>76</v>
      </c>
      <c r="C22" s="38" t="s">
        <v>47</v>
      </c>
      <c r="D22" s="39" t="s">
        <v>78</v>
      </c>
      <c r="E22" s="39" t="s">
        <v>52</v>
      </c>
      <c r="F22" s="42">
        <v>42464</v>
      </c>
      <c r="G22" s="42">
        <v>42464</v>
      </c>
      <c r="H22" s="38">
        <v>1</v>
      </c>
      <c r="I22" s="12"/>
      <c r="J22" s="3"/>
      <c r="K22" s="3"/>
      <c r="L22" s="3"/>
      <c r="M22" s="3"/>
      <c r="N22" s="40"/>
      <c r="P22" s="46">
        <v>42394</v>
      </c>
    </row>
    <row r="23" spans="1:16">
      <c r="A23" s="37">
        <v>97</v>
      </c>
      <c r="B23" s="49" t="s">
        <v>77</v>
      </c>
      <c r="C23" s="38" t="s">
        <v>47</v>
      </c>
      <c r="D23" s="39" t="s">
        <v>56</v>
      </c>
      <c r="E23" s="39" t="s">
        <v>53</v>
      </c>
      <c r="F23" s="42">
        <v>42450</v>
      </c>
      <c r="G23" s="42">
        <v>42464</v>
      </c>
      <c r="H23" s="38">
        <v>2</v>
      </c>
      <c r="I23" s="12"/>
      <c r="J23" s="3"/>
      <c r="K23" s="3"/>
      <c r="L23" s="3"/>
      <c r="M23" s="3"/>
      <c r="N23" s="40"/>
      <c r="P23" s="46">
        <v>42382</v>
      </c>
    </row>
    <row r="24" spans="1:16">
      <c r="A24" s="37">
        <v>160</v>
      </c>
      <c r="B24" s="49" t="s">
        <v>77</v>
      </c>
      <c r="C24" s="38" t="s">
        <v>47</v>
      </c>
      <c r="D24" s="39" t="s">
        <v>56</v>
      </c>
      <c r="E24" s="39" t="s">
        <v>53</v>
      </c>
      <c r="F24" s="42">
        <v>42436</v>
      </c>
      <c r="G24" s="42">
        <v>42464</v>
      </c>
      <c r="H24" s="38">
        <v>2</v>
      </c>
      <c r="I24" s="12"/>
      <c r="J24" s="3"/>
      <c r="K24" s="3"/>
      <c r="L24" s="3"/>
      <c r="M24" s="3"/>
      <c r="N24" s="40"/>
      <c r="P24" s="46">
        <v>42394</v>
      </c>
    </row>
    <row r="25" spans="1:16">
      <c r="A25" s="37">
        <v>96</v>
      </c>
      <c r="B25" s="49" t="s">
        <v>77</v>
      </c>
      <c r="C25" s="38" t="s">
        <v>47</v>
      </c>
      <c r="D25" s="39" t="s">
        <v>56</v>
      </c>
      <c r="E25" s="39" t="s">
        <v>52</v>
      </c>
      <c r="F25" s="42">
        <v>42464</v>
      </c>
      <c r="G25" s="42">
        <v>42464</v>
      </c>
      <c r="H25" s="38">
        <v>2</v>
      </c>
      <c r="I25" s="12"/>
      <c r="J25" s="3"/>
      <c r="K25" s="3"/>
      <c r="L25" s="3"/>
      <c r="M25" s="3"/>
      <c r="N25" s="40"/>
      <c r="P25" s="46">
        <v>42382</v>
      </c>
    </row>
    <row r="26" spans="1:16">
      <c r="A26" s="37">
        <v>93</v>
      </c>
      <c r="B26" s="49" t="s">
        <v>77</v>
      </c>
      <c r="C26" s="38" t="s">
        <v>46</v>
      </c>
      <c r="D26" s="39" t="s">
        <v>56</v>
      </c>
      <c r="E26" s="39" t="s">
        <v>52</v>
      </c>
      <c r="F26" s="42">
        <v>42450</v>
      </c>
      <c r="G26" s="42">
        <v>42450</v>
      </c>
      <c r="H26" s="38">
        <v>2</v>
      </c>
      <c r="I26" s="36"/>
      <c r="J26" s="35"/>
      <c r="K26" s="35"/>
      <c r="L26" s="35"/>
      <c r="M26" s="35"/>
      <c r="N26" s="44"/>
      <c r="P26" s="46">
        <v>42382</v>
      </c>
    </row>
    <row r="27" spans="1:16">
      <c r="A27" s="37">
        <v>95</v>
      </c>
      <c r="B27" s="49" t="s">
        <v>77</v>
      </c>
      <c r="C27" s="38" t="s">
        <v>34</v>
      </c>
      <c r="D27" s="39" t="s">
        <v>56</v>
      </c>
      <c r="E27" s="39" t="s">
        <v>52</v>
      </c>
      <c r="F27" s="42">
        <v>42450</v>
      </c>
      <c r="G27" s="42">
        <v>42464</v>
      </c>
      <c r="H27" s="38">
        <v>2</v>
      </c>
      <c r="I27" s="12"/>
      <c r="J27" s="3"/>
      <c r="K27" s="3"/>
      <c r="L27" s="3"/>
      <c r="M27" s="3"/>
      <c r="N27" s="40"/>
      <c r="P27" s="46">
        <v>42382</v>
      </c>
    </row>
    <row r="28" spans="1:16">
      <c r="A28" s="33"/>
      <c r="B28" s="50"/>
      <c r="C28" s="3"/>
      <c r="D28" s="3"/>
      <c r="E28" s="3"/>
      <c r="F28" s="3"/>
      <c r="G28" s="3"/>
      <c r="H28" s="12"/>
      <c r="I28" s="12"/>
      <c r="J28" s="3"/>
      <c r="K28" s="3"/>
      <c r="L28" s="3"/>
      <c r="M28" s="3"/>
      <c r="N28" s="40"/>
      <c r="P28" s="41"/>
    </row>
    <row r="29" spans="1:16">
      <c r="A29" s="33"/>
      <c r="B29" s="50"/>
      <c r="C29" s="3"/>
      <c r="D29" s="3"/>
      <c r="E29" s="3"/>
      <c r="F29" s="3"/>
      <c r="G29" s="3"/>
      <c r="H29" s="12"/>
      <c r="I29" s="12"/>
      <c r="J29" s="3"/>
      <c r="K29" s="3"/>
      <c r="L29" s="3"/>
      <c r="M29" s="3"/>
      <c r="N29" s="40"/>
      <c r="P29" s="41"/>
    </row>
    <row r="30" spans="1:16">
      <c r="A30" s="33"/>
      <c r="B30" s="50"/>
      <c r="C30" s="3"/>
      <c r="D30" s="3"/>
      <c r="E30" s="3"/>
      <c r="F30" s="3"/>
      <c r="G30" s="3"/>
      <c r="H30" s="12"/>
      <c r="I30" s="12"/>
      <c r="J30" s="3"/>
      <c r="K30" s="3"/>
      <c r="L30" s="3"/>
      <c r="M30" s="3"/>
      <c r="N30" s="40"/>
      <c r="P30" s="41"/>
    </row>
    <row r="31" spans="1:16">
      <c r="A31" s="33"/>
      <c r="B31" s="50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0"/>
      <c r="P31" s="41"/>
    </row>
    <row r="32" spans="1:16">
      <c r="A32" s="33"/>
      <c r="B32" s="50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0"/>
      <c r="P32" s="41"/>
    </row>
    <row r="33" spans="1:16">
      <c r="A33" s="33"/>
      <c r="B33" s="50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40"/>
      <c r="P33" s="41"/>
    </row>
    <row r="34" spans="1:16">
      <c r="A34" s="33"/>
      <c r="B34" s="50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0"/>
      <c r="P34" s="41"/>
    </row>
    <row r="35" spans="1:16">
      <c r="A35" s="33"/>
      <c r="B35" s="50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0"/>
      <c r="P35" s="41"/>
    </row>
    <row r="36" spans="1:16">
      <c r="A36" s="33"/>
      <c r="B36" s="50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0"/>
      <c r="P36" s="41"/>
    </row>
    <row r="37" spans="1:16">
      <c r="A37" s="33"/>
      <c r="B37" s="50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0"/>
      <c r="P37" s="41"/>
    </row>
    <row r="38" spans="1:16">
      <c r="A38" s="33"/>
      <c r="B38" s="5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0"/>
      <c r="P38" s="41"/>
    </row>
    <row r="39" spans="1:16">
      <c r="A39" s="34" t="s">
        <v>1</v>
      </c>
      <c r="B39" s="29" t="s">
        <v>149</v>
      </c>
      <c r="C39" s="29" t="s">
        <v>147</v>
      </c>
      <c r="D39" s="31" t="s">
        <v>5</v>
      </c>
      <c r="E39" s="29" t="s">
        <v>9</v>
      </c>
      <c r="F39" s="10" t="s">
        <v>107</v>
      </c>
      <c r="G39" s="10" t="s">
        <v>108</v>
      </c>
      <c r="H39" s="30" t="s">
        <v>148</v>
      </c>
      <c r="I39" s="8" t="s">
        <v>10</v>
      </c>
      <c r="J39" s="8" t="s">
        <v>11</v>
      </c>
      <c r="K39" s="8" t="s">
        <v>12</v>
      </c>
      <c r="L39" s="8" t="s">
        <v>13</v>
      </c>
      <c r="M39" s="13" t="s">
        <v>14</v>
      </c>
      <c r="N39" s="43" t="s">
        <v>15</v>
      </c>
      <c r="P39" s="45" t="s">
        <v>150</v>
      </c>
    </row>
    <row r="40" spans="1:16">
      <c r="A40" s="37">
        <v>23</v>
      </c>
      <c r="B40" s="51" t="s">
        <v>75</v>
      </c>
      <c r="C40" s="38" t="s">
        <v>46</v>
      </c>
      <c r="D40" s="39" t="s">
        <v>56</v>
      </c>
      <c r="E40" s="39" t="s">
        <v>53</v>
      </c>
      <c r="F40" s="42">
        <v>42450</v>
      </c>
      <c r="G40" s="42">
        <v>42464</v>
      </c>
      <c r="H40" s="38">
        <v>2</v>
      </c>
      <c r="I40" s="12"/>
      <c r="J40" s="3"/>
      <c r="K40" s="3"/>
      <c r="L40" s="3"/>
      <c r="M40" s="3"/>
      <c r="N40" s="40"/>
      <c r="P40" s="46">
        <v>42382</v>
      </c>
    </row>
    <row r="41" spans="1:16">
      <c r="A41" s="37">
        <v>24</v>
      </c>
      <c r="B41" s="51" t="s">
        <v>75</v>
      </c>
      <c r="C41" s="38" t="s">
        <v>46</v>
      </c>
      <c r="D41" s="39" t="s">
        <v>56</v>
      </c>
      <c r="E41" s="39" t="s">
        <v>53</v>
      </c>
      <c r="F41" s="42">
        <v>42464</v>
      </c>
      <c r="G41" s="42">
        <v>42464</v>
      </c>
      <c r="H41" s="38">
        <v>2</v>
      </c>
      <c r="I41" s="12"/>
      <c r="J41" s="3"/>
      <c r="K41" s="3"/>
      <c r="L41" s="3"/>
      <c r="M41" s="3"/>
      <c r="N41" s="40"/>
      <c r="P41" s="46">
        <v>42382</v>
      </c>
    </row>
    <row r="42" spans="1:16">
      <c r="A42" s="37">
        <v>33</v>
      </c>
      <c r="B42" s="51" t="s">
        <v>75</v>
      </c>
      <c r="C42" s="38" t="s">
        <v>46</v>
      </c>
      <c r="D42" s="39" t="s">
        <v>56</v>
      </c>
      <c r="E42" s="39" t="s">
        <v>53</v>
      </c>
      <c r="F42" s="42">
        <v>42422</v>
      </c>
      <c r="G42" s="42">
        <v>42450</v>
      </c>
      <c r="H42" s="38">
        <v>2</v>
      </c>
      <c r="I42" s="12"/>
      <c r="J42" s="3"/>
      <c r="K42" s="3"/>
      <c r="L42" s="3"/>
      <c r="M42" s="3"/>
      <c r="N42" s="40"/>
      <c r="P42" s="46">
        <v>42382</v>
      </c>
    </row>
    <row r="43" spans="1:16">
      <c r="A43" s="37">
        <v>34</v>
      </c>
      <c r="B43" s="51" t="s">
        <v>75</v>
      </c>
      <c r="C43" s="38" t="s">
        <v>47</v>
      </c>
      <c r="D43" s="39" t="s">
        <v>56</v>
      </c>
      <c r="E43" s="39" t="s">
        <v>52</v>
      </c>
      <c r="F43" s="42">
        <v>42436</v>
      </c>
      <c r="G43" s="42">
        <v>42464</v>
      </c>
      <c r="H43" s="38">
        <v>2</v>
      </c>
      <c r="I43" s="12"/>
      <c r="J43" s="3"/>
      <c r="K43" s="3"/>
      <c r="L43" s="3"/>
      <c r="M43" s="3"/>
      <c r="N43" s="40"/>
      <c r="P43" s="46">
        <v>42382</v>
      </c>
    </row>
    <row r="44" spans="1:16">
      <c r="A44" s="37">
        <v>183</v>
      </c>
      <c r="B44" s="51" t="s">
        <v>75</v>
      </c>
      <c r="C44" s="38" t="s">
        <v>46</v>
      </c>
      <c r="D44" s="39" t="s">
        <v>56</v>
      </c>
      <c r="E44" s="39" t="s">
        <v>52</v>
      </c>
      <c r="F44" s="42">
        <v>42464</v>
      </c>
      <c r="G44" s="42">
        <v>42464</v>
      </c>
      <c r="H44" s="38">
        <v>1</v>
      </c>
      <c r="I44" s="12"/>
      <c r="J44" s="3"/>
      <c r="K44" s="3"/>
      <c r="L44" s="3"/>
      <c r="M44" s="3"/>
      <c r="N44" s="40"/>
      <c r="P44" s="46">
        <v>42394</v>
      </c>
    </row>
    <row r="45" spans="1:16">
      <c r="A45" s="37">
        <v>166</v>
      </c>
      <c r="B45" s="51" t="s">
        <v>75</v>
      </c>
      <c r="C45" s="38" t="s">
        <v>47</v>
      </c>
      <c r="D45" s="39" t="s">
        <v>56</v>
      </c>
      <c r="E45" s="39" t="s">
        <v>52</v>
      </c>
      <c r="F45" s="42">
        <v>42464</v>
      </c>
      <c r="G45" s="42">
        <v>42464</v>
      </c>
      <c r="H45" s="38">
        <v>1</v>
      </c>
      <c r="I45" s="12"/>
      <c r="J45" s="3"/>
      <c r="K45" s="3"/>
      <c r="L45" s="3"/>
      <c r="M45" s="3"/>
      <c r="N45" s="40"/>
      <c r="P45" s="46">
        <v>42394</v>
      </c>
    </row>
    <row r="46" spans="1:16">
      <c r="A46" s="37">
        <v>167</v>
      </c>
      <c r="B46" s="51" t="s">
        <v>75</v>
      </c>
      <c r="C46" s="38" t="s">
        <v>47</v>
      </c>
      <c r="D46" s="39" t="s">
        <v>56</v>
      </c>
      <c r="E46" s="39" t="s">
        <v>52</v>
      </c>
      <c r="F46" s="42">
        <v>42464</v>
      </c>
      <c r="G46" s="42">
        <v>42464</v>
      </c>
      <c r="H46" s="38">
        <v>1</v>
      </c>
      <c r="I46" s="12"/>
      <c r="J46" s="3"/>
      <c r="K46" s="3"/>
      <c r="L46" s="3"/>
      <c r="M46" s="3"/>
      <c r="N46" s="40"/>
      <c r="P46" s="46">
        <v>42394</v>
      </c>
    </row>
    <row r="47" spans="1:16">
      <c r="A47" s="37">
        <v>41</v>
      </c>
      <c r="B47" s="51" t="s">
        <v>75</v>
      </c>
      <c r="C47" s="38" t="s">
        <v>47</v>
      </c>
      <c r="D47" s="39" t="s">
        <v>56</v>
      </c>
      <c r="E47" s="39" t="s">
        <v>52</v>
      </c>
      <c r="F47" s="42">
        <v>42450</v>
      </c>
      <c r="G47" s="42">
        <v>42464</v>
      </c>
      <c r="H47" s="38">
        <v>2</v>
      </c>
      <c r="I47" s="12"/>
      <c r="J47" s="3"/>
      <c r="K47" s="3"/>
      <c r="L47" s="3"/>
      <c r="M47" s="3"/>
      <c r="N47" s="40"/>
      <c r="P47" s="46">
        <v>42382</v>
      </c>
    </row>
    <row r="48" spans="1:16">
      <c r="A48" s="32"/>
      <c r="B48" s="52"/>
      <c r="C48" s="3"/>
      <c r="D48" s="3"/>
      <c r="E48" s="8"/>
      <c r="F48" s="3"/>
      <c r="G48" s="3"/>
      <c r="H48" s="12"/>
      <c r="I48" s="12"/>
      <c r="J48" s="3"/>
      <c r="K48" s="3"/>
      <c r="L48" s="3"/>
      <c r="M48" s="3"/>
      <c r="N48" s="40"/>
      <c r="P48" s="41"/>
    </row>
    <row r="49" spans="1:16">
      <c r="A49" s="32"/>
      <c r="B49" s="52"/>
      <c r="C49" s="3"/>
      <c r="D49" s="3"/>
      <c r="E49" s="8"/>
      <c r="F49" s="3"/>
      <c r="G49" s="3"/>
      <c r="H49" s="12"/>
      <c r="I49" s="12"/>
      <c r="J49" s="3"/>
      <c r="K49" s="3"/>
      <c r="L49" s="3"/>
      <c r="M49" s="3"/>
      <c r="N49" s="40"/>
      <c r="P49" s="41"/>
    </row>
    <row r="50" spans="1:16">
      <c r="A50" s="32"/>
      <c r="B50" s="52"/>
      <c r="C50" s="3"/>
      <c r="D50" s="3"/>
      <c r="E50" s="8"/>
      <c r="F50" s="3"/>
      <c r="G50" s="3"/>
      <c r="H50" s="12"/>
      <c r="I50" s="12"/>
      <c r="J50" s="3"/>
      <c r="K50" s="3"/>
      <c r="L50" s="3"/>
      <c r="M50" s="3"/>
      <c r="N50" s="40"/>
      <c r="P50" s="41"/>
    </row>
    <row r="51" spans="1:16">
      <c r="A51" s="32"/>
      <c r="B51" s="52"/>
      <c r="C51" s="3"/>
      <c r="D51" s="3"/>
      <c r="E51" s="8"/>
      <c r="F51" s="3"/>
      <c r="G51" s="3"/>
      <c r="H51" s="12"/>
      <c r="I51" s="12"/>
      <c r="J51" s="3"/>
      <c r="K51" s="3"/>
      <c r="L51" s="3"/>
      <c r="M51" s="3"/>
      <c r="N51" s="40"/>
      <c r="P51" s="41"/>
    </row>
    <row r="52" spans="1:16">
      <c r="A52" s="32"/>
      <c r="B52" s="52"/>
      <c r="C52" s="3"/>
      <c r="D52" s="3"/>
      <c r="E52" s="8"/>
      <c r="F52" s="3"/>
      <c r="G52" s="3"/>
      <c r="H52" s="12"/>
      <c r="I52" s="12"/>
      <c r="J52" s="3"/>
      <c r="K52" s="3"/>
      <c r="L52" s="3"/>
      <c r="M52" s="3"/>
      <c r="N52" s="40"/>
      <c r="P52" s="41"/>
    </row>
    <row r="53" spans="1:16">
      <c r="A53" s="32"/>
      <c r="B53" s="52"/>
      <c r="C53" s="3"/>
      <c r="D53" s="3"/>
      <c r="E53" s="8"/>
      <c r="F53" s="3"/>
      <c r="G53" s="3"/>
      <c r="H53" s="12"/>
      <c r="I53" s="12"/>
      <c r="J53" s="3"/>
      <c r="K53" s="3"/>
      <c r="L53" s="3"/>
      <c r="M53" s="3"/>
      <c r="N53" s="40"/>
      <c r="P53" s="41"/>
    </row>
    <row r="54" spans="1:16">
      <c r="A54" s="32"/>
      <c r="B54" s="52"/>
      <c r="C54" s="3"/>
      <c r="D54" s="3"/>
      <c r="E54" s="8"/>
      <c r="F54" s="3"/>
      <c r="G54" s="3"/>
      <c r="H54" s="12"/>
      <c r="I54" s="12"/>
      <c r="J54" s="3"/>
      <c r="K54" s="3"/>
      <c r="L54" s="3"/>
      <c r="M54" s="3"/>
      <c r="N54" s="40"/>
      <c r="P54" s="41"/>
    </row>
    <row r="55" spans="1:16">
      <c r="A55" s="32"/>
      <c r="B55" s="52"/>
      <c r="C55" s="3"/>
      <c r="D55" s="3"/>
      <c r="E55" s="8"/>
      <c r="F55" s="3"/>
      <c r="G55" s="3"/>
      <c r="H55" s="12"/>
      <c r="I55" s="12"/>
      <c r="J55" s="3"/>
      <c r="K55" s="3"/>
      <c r="L55" s="3"/>
      <c r="M55" s="3"/>
      <c r="N55" s="40"/>
      <c r="P55" s="41"/>
    </row>
    <row r="56" spans="1:16">
      <c r="A56" s="32"/>
      <c r="B56" s="52"/>
      <c r="C56" s="3"/>
      <c r="D56" s="3"/>
      <c r="E56" s="8"/>
      <c r="F56" s="3"/>
      <c r="G56" s="3"/>
      <c r="H56" s="12"/>
      <c r="I56" s="12"/>
      <c r="J56" s="3"/>
      <c r="K56" s="3"/>
      <c r="L56" s="3"/>
      <c r="M56" s="3"/>
      <c r="N56" s="40"/>
      <c r="P56" s="41"/>
    </row>
    <row r="57" spans="1:16">
      <c r="A57" s="37">
        <v>43</v>
      </c>
      <c r="B57" s="53" t="s">
        <v>76</v>
      </c>
      <c r="C57" s="38" t="s">
        <v>47</v>
      </c>
      <c r="D57" s="39" t="s">
        <v>52</v>
      </c>
      <c r="E57" s="39" t="s">
        <v>52</v>
      </c>
      <c r="F57" s="42">
        <v>42450</v>
      </c>
      <c r="G57" s="42">
        <v>42464</v>
      </c>
      <c r="H57" s="39">
        <v>1</v>
      </c>
      <c r="I57" s="12"/>
      <c r="J57" s="3"/>
      <c r="K57" s="3"/>
      <c r="L57" s="3"/>
      <c r="M57" s="3"/>
      <c r="N57" s="40"/>
      <c r="P57" s="46">
        <v>42382</v>
      </c>
    </row>
    <row r="58" spans="1:16">
      <c r="A58" s="37">
        <v>45</v>
      </c>
      <c r="B58" s="53" t="s">
        <v>76</v>
      </c>
      <c r="C58" s="38" t="s">
        <v>47</v>
      </c>
      <c r="D58" s="39" t="s">
        <v>52</v>
      </c>
      <c r="E58" s="39" t="s">
        <v>52</v>
      </c>
      <c r="F58" s="42">
        <v>42464</v>
      </c>
      <c r="G58" s="42">
        <v>42464</v>
      </c>
      <c r="H58" s="39">
        <v>1</v>
      </c>
      <c r="I58" s="12"/>
      <c r="J58" s="3"/>
      <c r="K58" s="3"/>
      <c r="L58" s="3"/>
      <c r="M58" s="3"/>
      <c r="N58" s="40"/>
      <c r="P58" s="46">
        <v>42382</v>
      </c>
    </row>
    <row r="59" spans="1:16">
      <c r="A59" s="37">
        <v>98</v>
      </c>
      <c r="B59" s="53" t="s">
        <v>76</v>
      </c>
      <c r="C59" s="38" t="s">
        <v>46</v>
      </c>
      <c r="D59" s="39" t="s">
        <v>52</v>
      </c>
      <c r="E59" s="39" t="s">
        <v>53</v>
      </c>
      <c r="F59" s="42">
        <v>42426</v>
      </c>
      <c r="G59" s="42">
        <v>42450</v>
      </c>
      <c r="H59" s="39">
        <v>2</v>
      </c>
      <c r="I59" s="12"/>
      <c r="J59" s="3"/>
      <c r="K59" s="3"/>
      <c r="L59" s="3"/>
      <c r="M59" s="3"/>
      <c r="N59" s="40"/>
      <c r="P59" s="46">
        <v>42382</v>
      </c>
    </row>
    <row r="60" spans="1:16">
      <c r="A60" s="37">
        <v>106</v>
      </c>
      <c r="B60" s="53" t="s">
        <v>76</v>
      </c>
      <c r="C60" s="38" t="s">
        <v>47</v>
      </c>
      <c r="D60" s="39" t="s">
        <v>52</v>
      </c>
      <c r="E60" s="39" t="s">
        <v>53</v>
      </c>
      <c r="F60" s="42">
        <v>42450</v>
      </c>
      <c r="G60" s="42">
        <v>42464</v>
      </c>
      <c r="H60" s="39">
        <v>2</v>
      </c>
      <c r="I60" s="12"/>
      <c r="J60" s="3"/>
      <c r="K60" s="3"/>
      <c r="L60" s="3"/>
      <c r="M60" s="3"/>
      <c r="N60" s="40"/>
      <c r="P60" s="46">
        <v>42382</v>
      </c>
    </row>
    <row r="61" spans="1:16">
      <c r="A61" s="32"/>
      <c r="B61" s="54"/>
      <c r="C61" s="3"/>
      <c r="D61" s="3"/>
      <c r="E61" s="8"/>
      <c r="F61" s="3"/>
      <c r="G61" s="3"/>
      <c r="H61" s="12"/>
      <c r="I61" s="12"/>
      <c r="J61" s="3"/>
      <c r="K61" s="3"/>
      <c r="L61" s="3"/>
      <c r="M61" s="3"/>
      <c r="N61" s="40"/>
      <c r="P61" s="41"/>
    </row>
    <row r="62" spans="1:16">
      <c r="A62" s="32"/>
      <c r="B62" s="54"/>
      <c r="C62" s="3"/>
      <c r="D62" s="3"/>
      <c r="E62" s="8"/>
      <c r="F62" s="3"/>
      <c r="G62" s="3"/>
      <c r="H62" s="12"/>
      <c r="I62" s="12"/>
      <c r="J62" s="3"/>
      <c r="K62" s="3"/>
      <c r="L62" s="3"/>
      <c r="M62" s="3"/>
      <c r="N62" s="40"/>
      <c r="P62" s="41"/>
    </row>
    <row r="63" spans="1:16">
      <c r="A63" s="32"/>
      <c r="B63" s="54"/>
      <c r="C63" s="3"/>
      <c r="D63" s="3"/>
      <c r="E63" s="8"/>
      <c r="F63" s="3"/>
      <c r="G63" s="3"/>
      <c r="H63" s="12"/>
      <c r="I63" s="12"/>
      <c r="J63" s="3"/>
      <c r="K63" s="3"/>
      <c r="L63" s="3"/>
      <c r="M63" s="3"/>
      <c r="N63" s="40"/>
      <c r="P63" s="41"/>
    </row>
    <row r="64" spans="1:16">
      <c r="A64" s="32"/>
      <c r="B64" s="54"/>
      <c r="C64" s="3"/>
      <c r="D64" s="3"/>
      <c r="E64" s="8"/>
      <c r="F64" s="3"/>
      <c r="G64" s="3"/>
      <c r="H64" s="12"/>
      <c r="I64" s="12"/>
      <c r="J64" s="3"/>
      <c r="K64" s="3"/>
      <c r="L64" s="3"/>
      <c r="M64" s="3"/>
      <c r="N64" s="40"/>
      <c r="P64" s="41"/>
    </row>
    <row r="65" spans="1:16">
      <c r="A65" s="32"/>
      <c r="B65" s="54"/>
      <c r="C65" s="3"/>
      <c r="D65" s="3"/>
      <c r="E65" s="8"/>
      <c r="F65" s="3"/>
      <c r="G65" s="3"/>
      <c r="H65" s="12"/>
      <c r="I65" s="12"/>
      <c r="J65" s="3"/>
      <c r="K65" s="3"/>
      <c r="L65" s="3"/>
      <c r="M65" s="3"/>
      <c r="N65" s="40"/>
      <c r="P65" s="41"/>
    </row>
    <row r="66" spans="1:16">
      <c r="A66" s="32"/>
      <c r="B66" s="54"/>
      <c r="C66" s="3"/>
      <c r="D66" s="3"/>
      <c r="E66" s="8"/>
      <c r="F66" s="3"/>
      <c r="G66" s="3"/>
      <c r="H66" s="12"/>
      <c r="I66" s="12"/>
      <c r="J66" s="3"/>
      <c r="K66" s="3"/>
      <c r="L66" s="3"/>
      <c r="M66" s="3"/>
      <c r="N66" s="40"/>
      <c r="P66" s="41"/>
    </row>
    <row r="67" spans="1:16">
      <c r="A67" s="32"/>
      <c r="B67" s="54"/>
      <c r="C67" s="3"/>
      <c r="D67" s="3"/>
      <c r="E67" s="8"/>
      <c r="F67" s="3"/>
      <c r="G67" s="3"/>
      <c r="H67" s="12"/>
      <c r="I67" s="12"/>
      <c r="J67" s="3"/>
      <c r="K67" s="3"/>
      <c r="L67" s="3"/>
      <c r="M67" s="3"/>
      <c r="N67" s="40"/>
      <c r="P67" s="41"/>
    </row>
    <row r="68" spans="1:16">
      <c r="A68" s="32"/>
      <c r="B68" s="54"/>
      <c r="C68" s="3"/>
      <c r="D68" s="3"/>
      <c r="E68" s="8"/>
      <c r="F68" s="3"/>
      <c r="G68" s="3"/>
      <c r="H68" s="12"/>
      <c r="I68" s="12"/>
      <c r="J68" s="3"/>
      <c r="K68" s="3"/>
      <c r="L68" s="3"/>
      <c r="M68" s="3"/>
      <c r="N68" s="40"/>
      <c r="P68" s="41"/>
    </row>
    <row r="69" spans="1:16">
      <c r="A69" s="33"/>
      <c r="B69" s="5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40"/>
      <c r="P69" s="41"/>
    </row>
    <row r="70" spans="1:16">
      <c r="A70" s="33"/>
      <c r="B70" s="5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40"/>
      <c r="P70" s="41"/>
    </row>
    <row r="71" spans="1:16">
      <c r="A71" s="33"/>
      <c r="B71" s="5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40"/>
      <c r="P71" s="41"/>
    </row>
    <row r="72" spans="1:16">
      <c r="A72" s="33"/>
      <c r="B72" s="5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40"/>
      <c r="P72" s="41"/>
    </row>
    <row r="73" spans="1:16">
      <c r="A73" s="33"/>
      <c r="B73" s="5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40"/>
      <c r="P73" s="41"/>
    </row>
    <row r="74" spans="1:16">
      <c r="A74" s="33"/>
      <c r="B74" s="5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40"/>
      <c r="P74" s="41"/>
    </row>
    <row r="75" spans="1:16">
      <c r="A75" s="33"/>
      <c r="B75" s="5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40"/>
      <c r="P75" s="41"/>
    </row>
    <row r="76" spans="1:16">
      <c r="A76" s="33"/>
      <c r="B76" s="5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40"/>
      <c r="P76" s="41"/>
    </row>
  </sheetData>
  <phoneticPr fontId="3" type="noConversion"/>
  <pageMargins left="0.75" right="0.75" top="0.25" bottom="0.25" header="0.5" footer="0.5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J24"/>
  <sheetViews>
    <sheetView topLeftCell="C2" workbookViewId="0">
      <selection activeCell="H13" sqref="H13"/>
    </sheetView>
  </sheetViews>
  <sheetFormatPr defaultColWidth="8.875" defaultRowHeight="15.75"/>
  <sheetData>
    <row r="1" spans="1:10">
      <c r="A1" s="58" t="s">
        <v>32</v>
      </c>
      <c r="B1" s="58"/>
      <c r="C1" s="58"/>
      <c r="D1" s="58"/>
      <c r="E1" t="s">
        <v>55</v>
      </c>
    </row>
    <row r="3" spans="1:10">
      <c r="A3" s="18" t="s">
        <v>33</v>
      </c>
      <c r="E3" s="59" t="s">
        <v>54</v>
      </c>
      <c r="F3" s="59"/>
      <c r="G3" s="59"/>
      <c r="H3" s="59"/>
      <c r="I3" s="59"/>
      <c r="J3" s="59"/>
    </row>
    <row r="4" spans="1:10">
      <c r="A4">
        <v>0</v>
      </c>
      <c r="B4" t="s">
        <v>34</v>
      </c>
    </row>
    <row r="5" spans="1:10">
      <c r="A5">
        <v>1</v>
      </c>
      <c r="B5" t="s">
        <v>35</v>
      </c>
    </row>
    <row r="6" spans="1:10">
      <c r="A6">
        <v>2</v>
      </c>
      <c r="B6" t="s">
        <v>36</v>
      </c>
    </row>
    <row r="7" spans="1:10">
      <c r="A7">
        <v>3</v>
      </c>
      <c r="B7" t="s">
        <v>37</v>
      </c>
    </row>
    <row r="8" spans="1:10">
      <c r="A8">
        <v>4</v>
      </c>
      <c r="B8" t="s">
        <v>38</v>
      </c>
      <c r="E8" t="s">
        <v>106</v>
      </c>
      <c r="F8" t="s">
        <v>105</v>
      </c>
    </row>
    <row r="11" spans="1:10">
      <c r="A11" s="18" t="s">
        <v>45</v>
      </c>
      <c r="F11" s="60" t="s">
        <v>190</v>
      </c>
      <c r="G11" s="60"/>
    </row>
    <row r="12" spans="1:10">
      <c r="A12" t="s">
        <v>46</v>
      </c>
      <c r="B12" t="s">
        <v>48</v>
      </c>
      <c r="F12">
        <v>333</v>
      </c>
      <c r="G12" t="s">
        <v>214</v>
      </c>
    </row>
    <row r="13" spans="1:10">
      <c r="A13" t="s">
        <v>47</v>
      </c>
      <c r="B13" s="16" t="s">
        <v>49</v>
      </c>
      <c r="F13">
        <v>342</v>
      </c>
      <c r="G13" t="s">
        <v>213</v>
      </c>
    </row>
    <row r="14" spans="1:10">
      <c r="A14" t="s">
        <v>34</v>
      </c>
      <c r="B14" t="s">
        <v>50</v>
      </c>
      <c r="F14">
        <v>343</v>
      </c>
      <c r="G14" t="s">
        <v>212</v>
      </c>
    </row>
    <row r="15" spans="1:10">
      <c r="F15">
        <v>344</v>
      </c>
      <c r="G15" t="s">
        <v>193</v>
      </c>
    </row>
    <row r="16" spans="1:10">
      <c r="A16" s="18" t="s">
        <v>30</v>
      </c>
      <c r="F16">
        <v>345</v>
      </c>
      <c r="G16" t="s">
        <v>194</v>
      </c>
    </row>
    <row r="17" spans="1:7">
      <c r="A17" t="s">
        <v>53</v>
      </c>
      <c r="B17" t="s">
        <v>58</v>
      </c>
      <c r="F17">
        <v>346</v>
      </c>
      <c r="G17" t="s">
        <v>195</v>
      </c>
    </row>
    <row r="18" spans="1:7">
      <c r="A18" t="s">
        <v>52</v>
      </c>
      <c r="B18" t="s">
        <v>57</v>
      </c>
      <c r="F18">
        <v>347</v>
      </c>
      <c r="G18" t="s">
        <v>197</v>
      </c>
    </row>
    <row r="19" spans="1:7">
      <c r="A19" t="s">
        <v>56</v>
      </c>
      <c r="B19" t="s">
        <v>59</v>
      </c>
      <c r="F19">
        <v>348</v>
      </c>
      <c r="G19" t="s">
        <v>198</v>
      </c>
    </row>
    <row r="20" spans="1:7">
      <c r="F20">
        <v>349</v>
      </c>
      <c r="G20" t="s">
        <v>202</v>
      </c>
    </row>
    <row r="21" spans="1:7">
      <c r="F21">
        <v>350</v>
      </c>
      <c r="G21" t="s">
        <v>206</v>
      </c>
    </row>
    <row r="22" spans="1:7">
      <c r="A22" t="s">
        <v>176</v>
      </c>
      <c r="B22" t="s">
        <v>185</v>
      </c>
      <c r="F22">
        <v>351</v>
      </c>
      <c r="G22" t="s">
        <v>207</v>
      </c>
    </row>
    <row r="23" spans="1:7">
      <c r="A23" t="s">
        <v>177</v>
      </c>
      <c r="B23" t="s">
        <v>186</v>
      </c>
      <c r="F23">
        <v>352</v>
      </c>
      <c r="G23" t="s">
        <v>208</v>
      </c>
    </row>
    <row r="24" spans="1:7">
      <c r="F24">
        <v>353</v>
      </c>
      <c r="G24" t="s">
        <v>209</v>
      </c>
    </row>
  </sheetData>
  <mergeCells count="3">
    <mergeCell ref="A1:D1"/>
    <mergeCell ref="E3:J3"/>
    <mergeCell ref="F11:G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90"/>
  <sheetViews>
    <sheetView workbookViewId="0">
      <selection activeCell="C91" sqref="C91"/>
    </sheetView>
  </sheetViews>
  <sheetFormatPr defaultColWidth="8.875" defaultRowHeight="15.75"/>
  <cols>
    <col min="1" max="1" width="10.375" bestFit="1" customWidth="1"/>
    <col min="2" max="2" width="13" bestFit="1" customWidth="1"/>
  </cols>
  <sheetData>
    <row r="1" spans="1:13">
      <c r="A1" t="s">
        <v>0</v>
      </c>
      <c r="B1" t="s">
        <v>61</v>
      </c>
      <c r="C1" t="s">
        <v>62</v>
      </c>
      <c r="D1" t="s">
        <v>63</v>
      </c>
      <c r="E1" t="s">
        <v>64</v>
      </c>
    </row>
    <row r="2" spans="1:13">
      <c r="A2" s="17">
        <v>42382</v>
      </c>
      <c r="B2" t="s">
        <v>60</v>
      </c>
      <c r="C2">
        <v>9.5</v>
      </c>
      <c r="D2" t="s">
        <v>65</v>
      </c>
      <c r="E2" t="s">
        <v>66</v>
      </c>
    </row>
    <row r="3" spans="1:13">
      <c r="A3" s="17">
        <v>42382</v>
      </c>
      <c r="B3" t="s">
        <v>60</v>
      </c>
      <c r="C3">
        <v>9.5</v>
      </c>
      <c r="D3" t="s">
        <v>67</v>
      </c>
      <c r="E3" t="s">
        <v>68</v>
      </c>
      <c r="H3" s="55" t="s">
        <v>127</v>
      </c>
      <c r="L3" s="55" t="s">
        <v>157</v>
      </c>
    </row>
    <row r="4" spans="1:13">
      <c r="A4" s="17">
        <v>42382</v>
      </c>
      <c r="B4" t="s">
        <v>60</v>
      </c>
      <c r="C4">
        <v>9.5</v>
      </c>
      <c r="D4" t="s">
        <v>67</v>
      </c>
      <c r="E4" t="s">
        <v>69</v>
      </c>
      <c r="H4" s="56" t="s">
        <v>128</v>
      </c>
      <c r="I4">
        <f>SUMIF(D:D, "vol",C:C)</f>
        <v>171.75</v>
      </c>
      <c r="L4" s="56" t="s">
        <v>158</v>
      </c>
      <c r="M4">
        <f>SUMIF(B:B, "data collection",C:C)</f>
        <v>241.25</v>
      </c>
    </row>
    <row r="5" spans="1:13">
      <c r="A5" s="17">
        <v>42356</v>
      </c>
      <c r="B5" t="s">
        <v>70</v>
      </c>
      <c r="C5">
        <v>9</v>
      </c>
      <c r="D5" t="s">
        <v>65</v>
      </c>
      <c r="E5" t="s">
        <v>66</v>
      </c>
      <c r="H5" s="56" t="s">
        <v>109</v>
      </c>
      <c r="I5">
        <f>SUMIF(D:D, "staff",C:C)</f>
        <v>204.75</v>
      </c>
      <c r="L5" s="56" t="s">
        <v>74</v>
      </c>
      <c r="M5">
        <f>SUMIF(B:B, "ofc",C:C)</f>
        <v>37.5</v>
      </c>
    </row>
    <row r="6" spans="1:13">
      <c r="A6" s="17">
        <v>42356</v>
      </c>
      <c r="B6" t="s">
        <v>70</v>
      </c>
      <c r="C6">
        <v>9</v>
      </c>
      <c r="D6" t="s">
        <v>65</v>
      </c>
      <c r="E6" t="s">
        <v>71</v>
      </c>
      <c r="H6" s="56" t="s">
        <v>127</v>
      </c>
      <c r="I6">
        <f>SUMIF(D:D, "int",C:C)</f>
        <v>27</v>
      </c>
      <c r="L6" s="56" t="s">
        <v>151</v>
      </c>
      <c r="M6">
        <f>SUMIF(B:B, "soils",C:C)</f>
        <v>29</v>
      </c>
    </row>
    <row r="7" spans="1:13">
      <c r="A7" s="17">
        <v>42356</v>
      </c>
      <c r="B7" t="s">
        <v>70</v>
      </c>
      <c r="C7">
        <v>9</v>
      </c>
      <c r="D7" t="s">
        <v>65</v>
      </c>
      <c r="E7" t="s">
        <v>72</v>
      </c>
      <c r="L7" s="56" t="s">
        <v>70</v>
      </c>
      <c r="M7">
        <f>SUMIF(B:B, "setup",C:C)</f>
        <v>36</v>
      </c>
    </row>
    <row r="8" spans="1:13">
      <c r="A8" s="17">
        <v>42356</v>
      </c>
      <c r="B8" t="s">
        <v>70</v>
      </c>
      <c r="C8">
        <v>9</v>
      </c>
      <c r="D8" t="s">
        <v>65</v>
      </c>
      <c r="E8" t="s">
        <v>73</v>
      </c>
      <c r="L8" s="56" t="s">
        <v>159</v>
      </c>
      <c r="M8">
        <f>SUMIF(B:B, "scout",C:C)</f>
        <v>41</v>
      </c>
    </row>
    <row r="9" spans="1:13">
      <c r="A9" s="17">
        <v>42383</v>
      </c>
      <c r="B9" t="s">
        <v>74</v>
      </c>
      <c r="C9">
        <v>2</v>
      </c>
      <c r="D9" t="s">
        <v>65</v>
      </c>
      <c r="E9" t="s">
        <v>66</v>
      </c>
    </row>
    <row r="10" spans="1:13" hidden="1">
      <c r="A10" s="17">
        <v>42383</v>
      </c>
      <c r="B10" t="s">
        <v>74</v>
      </c>
      <c r="C10">
        <v>0.25</v>
      </c>
      <c r="D10" t="s">
        <v>67</v>
      </c>
      <c r="E10" t="s">
        <v>69</v>
      </c>
    </row>
    <row r="11" spans="1:13" hidden="1">
      <c r="A11" s="17">
        <v>42384</v>
      </c>
      <c r="B11" t="s">
        <v>74</v>
      </c>
      <c r="C11">
        <v>1.5</v>
      </c>
      <c r="D11" t="s">
        <v>65</v>
      </c>
      <c r="E11" t="s">
        <v>66</v>
      </c>
    </row>
    <row r="12" spans="1:13" hidden="1">
      <c r="A12" s="17">
        <v>42349</v>
      </c>
      <c r="B12" t="s">
        <v>79</v>
      </c>
      <c r="C12">
        <v>7</v>
      </c>
      <c r="D12" t="s">
        <v>65</v>
      </c>
      <c r="E12" t="s">
        <v>66</v>
      </c>
    </row>
    <row r="13" spans="1:13" hidden="1">
      <c r="A13" s="17">
        <v>42349</v>
      </c>
      <c r="B13" t="s">
        <v>79</v>
      </c>
      <c r="C13">
        <v>7</v>
      </c>
      <c r="D13" t="s">
        <v>67</v>
      </c>
      <c r="E13" t="s">
        <v>69</v>
      </c>
    </row>
    <row r="14" spans="1:13" hidden="1">
      <c r="A14" s="17">
        <v>42394</v>
      </c>
      <c r="B14" t="s">
        <v>60</v>
      </c>
      <c r="C14">
        <v>9.25</v>
      </c>
      <c r="D14" t="s">
        <v>67</v>
      </c>
      <c r="E14" t="s">
        <v>69</v>
      </c>
    </row>
    <row r="15" spans="1:13" hidden="1">
      <c r="A15" s="17">
        <v>42394</v>
      </c>
      <c r="B15" t="s">
        <v>60</v>
      </c>
      <c r="C15">
        <v>9.25</v>
      </c>
      <c r="D15" t="s">
        <v>67</v>
      </c>
      <c r="E15" t="s">
        <v>68</v>
      </c>
    </row>
    <row r="16" spans="1:13" hidden="1">
      <c r="A16" s="17">
        <v>42394</v>
      </c>
      <c r="B16" t="s">
        <v>60</v>
      </c>
      <c r="C16">
        <v>9.25</v>
      </c>
      <c r="D16" t="s">
        <v>65</v>
      </c>
      <c r="E16" t="s">
        <v>66</v>
      </c>
    </row>
    <row r="17" spans="1:6" hidden="1">
      <c r="A17" s="17">
        <v>42394</v>
      </c>
      <c r="B17" t="s">
        <v>60</v>
      </c>
      <c r="C17">
        <v>9.25</v>
      </c>
      <c r="D17" t="s">
        <v>83</v>
      </c>
      <c r="E17" t="s">
        <v>86</v>
      </c>
    </row>
    <row r="18" spans="1:6" hidden="1">
      <c r="A18" s="17">
        <v>42394</v>
      </c>
      <c r="B18" t="s">
        <v>60</v>
      </c>
      <c r="C18">
        <v>9.25</v>
      </c>
      <c r="D18" t="s">
        <v>84</v>
      </c>
      <c r="E18" t="s">
        <v>85</v>
      </c>
    </row>
    <row r="19" spans="1:6" hidden="1">
      <c r="A19" s="17">
        <v>42395</v>
      </c>
      <c r="B19" t="s">
        <v>74</v>
      </c>
      <c r="C19">
        <v>2.5</v>
      </c>
      <c r="D19" t="s">
        <v>65</v>
      </c>
      <c r="E19" t="s">
        <v>66</v>
      </c>
    </row>
    <row r="20" spans="1:6" hidden="1">
      <c r="A20" s="17">
        <v>42408</v>
      </c>
      <c r="B20" t="s">
        <v>60</v>
      </c>
      <c r="C20">
        <v>9</v>
      </c>
      <c r="D20" t="s">
        <v>65</v>
      </c>
      <c r="E20" t="s">
        <v>66</v>
      </c>
    </row>
    <row r="21" spans="1:6" hidden="1">
      <c r="A21" s="17">
        <v>42408</v>
      </c>
      <c r="B21" t="s">
        <v>60</v>
      </c>
      <c r="C21">
        <v>9</v>
      </c>
      <c r="D21" t="s">
        <v>67</v>
      </c>
      <c r="E21" t="s">
        <v>69</v>
      </c>
    </row>
    <row r="22" spans="1:6" hidden="1">
      <c r="A22" s="17">
        <v>42408</v>
      </c>
      <c r="B22" t="s">
        <v>60</v>
      </c>
      <c r="C22">
        <v>9</v>
      </c>
      <c r="D22" t="s">
        <v>67</v>
      </c>
      <c r="E22" t="s">
        <v>68</v>
      </c>
    </row>
    <row r="23" spans="1:6" hidden="1">
      <c r="A23" s="17">
        <v>42410</v>
      </c>
      <c r="B23" t="s">
        <v>74</v>
      </c>
      <c r="C23">
        <v>2</v>
      </c>
      <c r="D23" t="s">
        <v>65</v>
      </c>
      <c r="E23" t="s">
        <v>66</v>
      </c>
    </row>
    <row r="24" spans="1:6" hidden="1">
      <c r="A24" s="17">
        <v>42411</v>
      </c>
      <c r="B24" t="s">
        <v>74</v>
      </c>
      <c r="C24">
        <v>1.5</v>
      </c>
      <c r="D24" t="s">
        <v>65</v>
      </c>
      <c r="E24" t="s">
        <v>66</v>
      </c>
    </row>
    <row r="25" spans="1:6" hidden="1">
      <c r="A25" s="17">
        <v>42422</v>
      </c>
      <c r="B25" t="s">
        <v>60</v>
      </c>
      <c r="C25">
        <v>7.5</v>
      </c>
      <c r="D25" t="s">
        <v>65</v>
      </c>
      <c r="E25" t="s">
        <v>66</v>
      </c>
    </row>
    <row r="26" spans="1:6" hidden="1">
      <c r="A26" s="17">
        <v>42422</v>
      </c>
      <c r="B26" t="s">
        <v>60</v>
      </c>
      <c r="C26">
        <v>7.5</v>
      </c>
      <c r="D26" t="s">
        <v>67</v>
      </c>
      <c r="E26" t="s">
        <v>69</v>
      </c>
    </row>
    <row r="27" spans="1:6" hidden="1">
      <c r="A27" s="17">
        <v>42422</v>
      </c>
      <c r="B27" t="s">
        <v>60</v>
      </c>
      <c r="C27">
        <v>7.5</v>
      </c>
      <c r="D27" t="s">
        <v>67</v>
      </c>
      <c r="E27" t="s">
        <v>68</v>
      </c>
    </row>
    <row r="28" spans="1:6" hidden="1">
      <c r="A28" s="16">
        <v>42418</v>
      </c>
      <c r="B28" t="s">
        <v>79</v>
      </c>
      <c r="C28">
        <v>9</v>
      </c>
      <c r="D28" t="s">
        <v>65</v>
      </c>
      <c r="E28" t="s">
        <v>66</v>
      </c>
      <c r="F28" t="s">
        <v>160</v>
      </c>
    </row>
    <row r="29" spans="1:6" hidden="1">
      <c r="A29" s="17">
        <v>42418</v>
      </c>
      <c r="B29" t="s">
        <v>79</v>
      </c>
      <c r="C29">
        <v>9</v>
      </c>
      <c r="D29" t="s">
        <v>67</v>
      </c>
      <c r="E29" t="s">
        <v>68</v>
      </c>
      <c r="F29" t="s">
        <v>160</v>
      </c>
    </row>
    <row r="30" spans="1:6" hidden="1">
      <c r="A30" s="17">
        <v>42418</v>
      </c>
      <c r="B30" t="s">
        <v>79</v>
      </c>
      <c r="C30">
        <v>9</v>
      </c>
      <c r="D30" t="s">
        <v>67</v>
      </c>
      <c r="E30" t="s">
        <v>69</v>
      </c>
      <c r="F30" t="s">
        <v>160</v>
      </c>
    </row>
    <row r="31" spans="1:6" hidden="1">
      <c r="A31" s="17">
        <v>42436</v>
      </c>
      <c r="B31" t="s">
        <v>60</v>
      </c>
      <c r="C31">
        <v>8</v>
      </c>
      <c r="D31" t="s">
        <v>65</v>
      </c>
      <c r="E31" t="s">
        <v>66</v>
      </c>
    </row>
    <row r="32" spans="1:6" hidden="1">
      <c r="A32" s="17">
        <v>42436</v>
      </c>
      <c r="B32" t="s">
        <v>60</v>
      </c>
      <c r="C32">
        <v>8</v>
      </c>
      <c r="D32" t="s">
        <v>67</v>
      </c>
      <c r="E32" t="s">
        <v>69</v>
      </c>
    </row>
    <row r="33" spans="1:5" hidden="1">
      <c r="A33" s="17">
        <v>42436</v>
      </c>
      <c r="B33" t="s">
        <v>60</v>
      </c>
      <c r="C33">
        <v>8</v>
      </c>
      <c r="D33" t="s">
        <v>67</v>
      </c>
      <c r="E33" t="s">
        <v>68</v>
      </c>
    </row>
    <row r="34" spans="1:5" hidden="1">
      <c r="A34" s="17">
        <v>42440</v>
      </c>
      <c r="B34" t="s">
        <v>74</v>
      </c>
      <c r="C34">
        <v>3</v>
      </c>
      <c r="D34" t="s">
        <v>65</v>
      </c>
      <c r="E34" t="s">
        <v>66</v>
      </c>
    </row>
    <row r="35" spans="1:5" hidden="1">
      <c r="A35" s="17">
        <v>42450</v>
      </c>
      <c r="B35" t="s">
        <v>60</v>
      </c>
      <c r="C35">
        <v>6</v>
      </c>
      <c r="D35" t="s">
        <v>67</v>
      </c>
      <c r="E35" t="s">
        <v>68</v>
      </c>
    </row>
    <row r="36" spans="1:5" hidden="1">
      <c r="A36" s="17">
        <v>42450</v>
      </c>
      <c r="B36" t="s">
        <v>60</v>
      </c>
      <c r="C36">
        <v>6</v>
      </c>
      <c r="D36" t="s">
        <v>67</v>
      </c>
      <c r="E36" t="s">
        <v>69</v>
      </c>
    </row>
    <row r="37" spans="1:5" hidden="1">
      <c r="A37" s="17">
        <v>42450</v>
      </c>
      <c r="B37" t="s">
        <v>60</v>
      </c>
      <c r="C37">
        <v>6</v>
      </c>
      <c r="D37" t="s">
        <v>67</v>
      </c>
      <c r="E37" t="s">
        <v>126</v>
      </c>
    </row>
    <row r="38" spans="1:5" hidden="1">
      <c r="A38" s="17">
        <v>42450</v>
      </c>
      <c r="B38" t="s">
        <v>60</v>
      </c>
      <c r="C38">
        <v>6</v>
      </c>
      <c r="D38" t="s">
        <v>65</v>
      </c>
      <c r="E38" t="s">
        <v>66</v>
      </c>
    </row>
    <row r="39" spans="1:5" hidden="1">
      <c r="A39" s="17">
        <v>42452</v>
      </c>
      <c r="B39" t="s">
        <v>74</v>
      </c>
      <c r="C39">
        <v>1</v>
      </c>
      <c r="D39" t="s">
        <v>65</v>
      </c>
      <c r="E39" t="s">
        <v>66</v>
      </c>
    </row>
    <row r="40" spans="1:5" hidden="1">
      <c r="A40" s="17">
        <v>42453</v>
      </c>
      <c r="B40" t="s">
        <v>74</v>
      </c>
      <c r="C40">
        <v>2</v>
      </c>
      <c r="D40" t="s">
        <v>65</v>
      </c>
      <c r="E40" t="s">
        <v>66</v>
      </c>
    </row>
    <row r="41" spans="1:5" hidden="1">
      <c r="A41" s="17">
        <v>42464</v>
      </c>
      <c r="B41" t="s">
        <v>60</v>
      </c>
      <c r="C41">
        <v>9</v>
      </c>
      <c r="D41" t="s">
        <v>65</v>
      </c>
      <c r="E41" t="s">
        <v>66</v>
      </c>
    </row>
    <row r="42" spans="1:5" hidden="1">
      <c r="A42" s="17">
        <v>42464</v>
      </c>
      <c r="B42" t="s">
        <v>60</v>
      </c>
      <c r="C42">
        <v>9</v>
      </c>
      <c r="D42" t="s">
        <v>67</v>
      </c>
      <c r="E42" t="s">
        <v>68</v>
      </c>
    </row>
    <row r="43" spans="1:5" hidden="1">
      <c r="A43" s="17">
        <v>42464</v>
      </c>
      <c r="B43" t="s">
        <v>60</v>
      </c>
      <c r="C43">
        <v>9</v>
      </c>
      <c r="D43" t="s">
        <v>67</v>
      </c>
      <c r="E43" t="s">
        <v>69</v>
      </c>
    </row>
    <row r="44" spans="1:5" hidden="1">
      <c r="A44" s="17">
        <v>42465</v>
      </c>
      <c r="B44" t="s">
        <v>137</v>
      </c>
      <c r="C44">
        <v>8</v>
      </c>
      <c r="D44" t="s">
        <v>65</v>
      </c>
      <c r="E44" t="s">
        <v>66</v>
      </c>
    </row>
    <row r="45" spans="1:5" hidden="1">
      <c r="A45" s="17">
        <v>42468</v>
      </c>
      <c r="B45" t="s">
        <v>151</v>
      </c>
      <c r="C45">
        <v>2</v>
      </c>
      <c r="D45" t="s">
        <v>152</v>
      </c>
      <c r="E45" t="s">
        <v>155</v>
      </c>
    </row>
    <row r="46" spans="1:5" hidden="1">
      <c r="A46" s="17">
        <v>42471</v>
      </c>
      <c r="B46" t="s">
        <v>74</v>
      </c>
      <c r="C46">
        <v>1.5</v>
      </c>
      <c r="D46" t="s">
        <v>65</v>
      </c>
      <c r="E46" t="s">
        <v>66</v>
      </c>
    </row>
    <row r="47" spans="1:5" hidden="1">
      <c r="A47" s="17">
        <v>42471</v>
      </c>
      <c r="B47" t="s">
        <v>140</v>
      </c>
      <c r="C47">
        <v>0.75</v>
      </c>
      <c r="D47" t="s">
        <v>65</v>
      </c>
      <c r="E47" t="s">
        <v>66</v>
      </c>
    </row>
    <row r="48" spans="1:5" hidden="1">
      <c r="A48" s="17">
        <v>42472</v>
      </c>
      <c r="B48" t="s">
        <v>74</v>
      </c>
      <c r="C48">
        <v>1.5</v>
      </c>
      <c r="D48" t="s">
        <v>65</v>
      </c>
      <c r="E48" t="s">
        <v>66</v>
      </c>
    </row>
    <row r="49" spans="1:5" hidden="1">
      <c r="A49" s="17">
        <v>42473</v>
      </c>
      <c r="B49" t="s">
        <v>74</v>
      </c>
      <c r="C49">
        <v>1.75</v>
      </c>
      <c r="D49" t="s">
        <v>109</v>
      </c>
      <c r="E49" t="s">
        <v>66</v>
      </c>
    </row>
    <row r="50" spans="1:5" hidden="1">
      <c r="A50" s="17">
        <v>42471</v>
      </c>
      <c r="B50" t="s">
        <v>151</v>
      </c>
      <c r="C50">
        <v>2</v>
      </c>
      <c r="D50" t="s">
        <v>152</v>
      </c>
      <c r="E50" t="s">
        <v>153</v>
      </c>
    </row>
    <row r="51" spans="1:5" hidden="1">
      <c r="A51" s="17">
        <v>42472</v>
      </c>
      <c r="B51" t="s">
        <v>151</v>
      </c>
      <c r="C51">
        <v>2</v>
      </c>
      <c r="D51" t="s">
        <v>152</v>
      </c>
      <c r="E51" t="s">
        <v>155</v>
      </c>
    </row>
    <row r="52" spans="1:5" hidden="1">
      <c r="A52" s="17">
        <v>42472</v>
      </c>
      <c r="B52" t="s">
        <v>151</v>
      </c>
      <c r="C52">
        <v>2</v>
      </c>
      <c r="D52" t="s">
        <v>67</v>
      </c>
      <c r="E52" t="s">
        <v>153</v>
      </c>
    </row>
    <row r="53" spans="1:5" hidden="1">
      <c r="A53" s="17">
        <v>42472</v>
      </c>
      <c r="B53" t="s">
        <v>151</v>
      </c>
      <c r="C53">
        <v>1</v>
      </c>
      <c r="D53" t="s">
        <v>152</v>
      </c>
      <c r="E53" t="s">
        <v>154</v>
      </c>
    </row>
    <row r="54" spans="1:5" hidden="1">
      <c r="A54" s="17">
        <v>42473</v>
      </c>
      <c r="B54" t="s">
        <v>151</v>
      </c>
      <c r="C54">
        <v>2</v>
      </c>
      <c r="D54" t="s">
        <v>152</v>
      </c>
      <c r="E54" t="s">
        <v>155</v>
      </c>
    </row>
    <row r="55" spans="1:5" hidden="1">
      <c r="A55" s="17">
        <v>42475</v>
      </c>
      <c r="B55" t="s">
        <v>151</v>
      </c>
      <c r="C55">
        <v>2</v>
      </c>
      <c r="D55" t="s">
        <v>152</v>
      </c>
      <c r="E55" t="s">
        <v>155</v>
      </c>
    </row>
    <row r="56" spans="1:5" hidden="1">
      <c r="A56" s="17">
        <v>42475</v>
      </c>
      <c r="B56" t="s">
        <v>151</v>
      </c>
      <c r="C56">
        <v>1.5</v>
      </c>
      <c r="D56" t="s">
        <v>152</v>
      </c>
      <c r="E56" t="s">
        <v>153</v>
      </c>
    </row>
    <row r="57" spans="1:5" hidden="1">
      <c r="A57" s="17">
        <v>42479</v>
      </c>
      <c r="B57" t="s">
        <v>151</v>
      </c>
      <c r="C57">
        <v>2</v>
      </c>
      <c r="D57" t="s">
        <v>152</v>
      </c>
      <c r="E57" t="s">
        <v>156</v>
      </c>
    </row>
    <row r="58" spans="1:5" hidden="1">
      <c r="A58" s="17">
        <v>42479</v>
      </c>
      <c r="B58" t="s">
        <v>151</v>
      </c>
      <c r="C58">
        <v>1</v>
      </c>
      <c r="D58" t="s">
        <v>152</v>
      </c>
      <c r="E58" t="s">
        <v>153</v>
      </c>
    </row>
    <row r="59" spans="1:5" hidden="1">
      <c r="A59" s="17">
        <v>42480</v>
      </c>
      <c r="B59" t="s">
        <v>60</v>
      </c>
      <c r="C59">
        <v>5.5</v>
      </c>
      <c r="D59" t="s">
        <v>65</v>
      </c>
      <c r="E59" t="s">
        <v>66</v>
      </c>
    </row>
    <row r="60" spans="1:5" hidden="1">
      <c r="A60" s="17">
        <v>42480</v>
      </c>
      <c r="B60" t="s">
        <v>60</v>
      </c>
      <c r="C60">
        <v>5.5</v>
      </c>
      <c r="D60" t="s">
        <v>67</v>
      </c>
      <c r="E60" t="s">
        <v>69</v>
      </c>
    </row>
    <row r="61" spans="1:5" hidden="1">
      <c r="A61" s="17">
        <v>42495</v>
      </c>
      <c r="B61" t="s">
        <v>60</v>
      </c>
      <c r="C61">
        <v>4</v>
      </c>
      <c r="D61" t="s">
        <v>65</v>
      </c>
      <c r="E61" t="s">
        <v>66</v>
      </c>
    </row>
    <row r="62" spans="1:5" hidden="1">
      <c r="A62" s="17">
        <v>42495</v>
      </c>
      <c r="B62" t="s">
        <v>60</v>
      </c>
      <c r="C62">
        <v>6</v>
      </c>
      <c r="D62" t="s">
        <v>67</v>
      </c>
      <c r="E62" t="s">
        <v>69</v>
      </c>
    </row>
    <row r="63" spans="1:5" hidden="1">
      <c r="A63" s="17">
        <v>42495</v>
      </c>
      <c r="B63" t="s">
        <v>161</v>
      </c>
      <c r="C63">
        <v>2</v>
      </c>
      <c r="D63" t="s">
        <v>65</v>
      </c>
      <c r="E63" t="s">
        <v>66</v>
      </c>
    </row>
    <row r="64" spans="1:5" hidden="1">
      <c r="A64" s="17">
        <v>42495</v>
      </c>
      <c r="B64" t="s">
        <v>161</v>
      </c>
      <c r="C64">
        <v>6</v>
      </c>
      <c r="D64" t="s">
        <v>65</v>
      </c>
      <c r="E64" t="s">
        <v>73</v>
      </c>
    </row>
    <row r="65" spans="1:5" hidden="1">
      <c r="A65" s="17">
        <v>42495</v>
      </c>
      <c r="B65" t="s">
        <v>161</v>
      </c>
      <c r="C65">
        <v>6</v>
      </c>
      <c r="D65" t="s">
        <v>65</v>
      </c>
      <c r="E65" t="s">
        <v>162</v>
      </c>
    </row>
    <row r="66" spans="1:5" hidden="1">
      <c r="A66" s="17">
        <v>42495</v>
      </c>
      <c r="B66" t="s">
        <v>161</v>
      </c>
      <c r="C66">
        <v>6</v>
      </c>
      <c r="D66" t="s">
        <v>65</v>
      </c>
      <c r="E66" t="s">
        <v>163</v>
      </c>
    </row>
    <row r="67" spans="1:5" hidden="1">
      <c r="A67" s="17">
        <v>42495</v>
      </c>
      <c r="B67" t="s">
        <v>161</v>
      </c>
      <c r="C67">
        <v>6</v>
      </c>
      <c r="D67" t="s">
        <v>65</v>
      </c>
      <c r="E67" t="s">
        <v>72</v>
      </c>
    </row>
    <row r="68" spans="1:5" hidden="1">
      <c r="A68" s="17">
        <v>42503</v>
      </c>
      <c r="B68" t="s">
        <v>74</v>
      </c>
      <c r="C68">
        <v>2</v>
      </c>
      <c r="D68" t="s">
        <v>65</v>
      </c>
      <c r="E68" t="s">
        <v>66</v>
      </c>
    </row>
    <row r="69" spans="1:5" hidden="1">
      <c r="A69" s="17">
        <v>42474</v>
      </c>
      <c r="B69" t="s">
        <v>151</v>
      </c>
      <c r="C69">
        <v>3</v>
      </c>
      <c r="D69" t="s">
        <v>152</v>
      </c>
      <c r="E69" t="s">
        <v>155</v>
      </c>
    </row>
    <row r="70" spans="1:5" hidden="1">
      <c r="A70" s="17">
        <v>42481</v>
      </c>
      <c r="B70" t="s">
        <v>151</v>
      </c>
      <c r="C70">
        <v>3.5</v>
      </c>
      <c r="D70" t="s">
        <v>152</v>
      </c>
      <c r="E70" t="s">
        <v>155</v>
      </c>
    </row>
    <row r="71" spans="1:5" hidden="1">
      <c r="A71" s="17">
        <v>42481</v>
      </c>
      <c r="B71" t="s">
        <v>151</v>
      </c>
      <c r="C71">
        <v>1</v>
      </c>
      <c r="D71" t="s">
        <v>152</v>
      </c>
      <c r="E71" t="s">
        <v>153</v>
      </c>
    </row>
    <row r="72" spans="1:5" hidden="1">
      <c r="A72" s="17">
        <v>42486</v>
      </c>
      <c r="B72" t="s">
        <v>151</v>
      </c>
      <c r="C72">
        <v>1</v>
      </c>
      <c r="D72" t="s">
        <v>152</v>
      </c>
      <c r="E72" t="s">
        <v>155</v>
      </c>
    </row>
    <row r="73" spans="1:5" hidden="1">
      <c r="A73" s="17">
        <v>42472</v>
      </c>
      <c r="B73" t="s">
        <v>151</v>
      </c>
      <c r="C73">
        <v>3</v>
      </c>
      <c r="D73" t="s">
        <v>152</v>
      </c>
      <c r="E73" t="s">
        <v>155</v>
      </c>
    </row>
    <row r="74" spans="1:5" hidden="1">
      <c r="A74" s="17">
        <v>42507</v>
      </c>
      <c r="B74" t="s">
        <v>60</v>
      </c>
      <c r="C74">
        <v>3.5</v>
      </c>
      <c r="D74" t="s">
        <v>65</v>
      </c>
      <c r="E74" t="s">
        <v>66</v>
      </c>
    </row>
    <row r="75" spans="1:5" hidden="1">
      <c r="A75" s="17">
        <v>42507</v>
      </c>
      <c r="B75" t="s">
        <v>60</v>
      </c>
      <c r="C75">
        <v>3.5</v>
      </c>
      <c r="D75" t="s">
        <v>67</v>
      </c>
      <c r="E75" t="s">
        <v>69</v>
      </c>
    </row>
    <row r="76" spans="1:5" hidden="1">
      <c r="A76" s="17">
        <v>42507</v>
      </c>
      <c r="B76" t="s">
        <v>74</v>
      </c>
      <c r="C76">
        <v>1</v>
      </c>
      <c r="D76" t="s">
        <v>65</v>
      </c>
      <c r="E76" t="s">
        <v>66</v>
      </c>
    </row>
    <row r="77" spans="1:5" hidden="1">
      <c r="A77" s="17">
        <v>42508</v>
      </c>
      <c r="B77" t="s">
        <v>74</v>
      </c>
      <c r="C77">
        <v>1</v>
      </c>
      <c r="D77" t="s">
        <v>65</v>
      </c>
      <c r="E77" t="s">
        <v>66</v>
      </c>
    </row>
    <row r="78" spans="1:5" hidden="1">
      <c r="A78" s="17">
        <v>42509</v>
      </c>
      <c r="B78" t="s">
        <v>74</v>
      </c>
      <c r="C78">
        <v>3</v>
      </c>
      <c r="D78" t="s">
        <v>65</v>
      </c>
      <c r="E78" t="s">
        <v>66</v>
      </c>
    </row>
    <row r="79" spans="1:5" hidden="1">
      <c r="A79" s="17">
        <v>42510</v>
      </c>
      <c r="B79" t="s">
        <v>74</v>
      </c>
      <c r="C79">
        <v>1</v>
      </c>
      <c r="D79" t="s">
        <v>65</v>
      </c>
      <c r="E79" t="s">
        <v>66</v>
      </c>
    </row>
    <row r="80" spans="1:5" hidden="1">
      <c r="A80" s="17">
        <v>42515</v>
      </c>
      <c r="B80" t="s">
        <v>74</v>
      </c>
      <c r="C80">
        <v>1</v>
      </c>
      <c r="D80" t="s">
        <v>65</v>
      </c>
      <c r="E80" t="s">
        <v>66</v>
      </c>
    </row>
    <row r="81" spans="1:5" hidden="1">
      <c r="A81" s="17">
        <v>42521</v>
      </c>
      <c r="B81" t="s">
        <v>60</v>
      </c>
      <c r="C81">
        <v>4</v>
      </c>
      <c r="D81" t="s">
        <v>65</v>
      </c>
      <c r="E81" t="s">
        <v>66</v>
      </c>
    </row>
    <row r="82" spans="1:5" hidden="1">
      <c r="A82" s="17">
        <v>42521</v>
      </c>
      <c r="B82" t="s">
        <v>60</v>
      </c>
      <c r="C82">
        <v>4</v>
      </c>
      <c r="D82" t="s">
        <v>67</v>
      </c>
      <c r="E82" t="s">
        <v>69</v>
      </c>
    </row>
    <row r="83" spans="1:5" hidden="1">
      <c r="A83" s="17">
        <v>42522</v>
      </c>
      <c r="B83" t="s">
        <v>74</v>
      </c>
      <c r="C83">
        <v>1.5</v>
      </c>
      <c r="D83" t="s">
        <v>65</v>
      </c>
      <c r="E83" t="s">
        <v>66</v>
      </c>
    </row>
    <row r="84" spans="1:5" hidden="1">
      <c r="A84" s="17">
        <v>42535</v>
      </c>
      <c r="B84" t="s">
        <v>60</v>
      </c>
      <c r="C84">
        <v>3</v>
      </c>
      <c r="D84" t="s">
        <v>65</v>
      </c>
      <c r="E84" t="s">
        <v>66</v>
      </c>
    </row>
    <row r="85" spans="1:5" hidden="1">
      <c r="A85" s="17">
        <v>42535</v>
      </c>
      <c r="B85" t="s">
        <v>60</v>
      </c>
      <c r="C85">
        <v>3</v>
      </c>
      <c r="D85" t="s">
        <v>67</v>
      </c>
      <c r="E85" t="s">
        <v>69</v>
      </c>
    </row>
    <row r="86" spans="1:5" hidden="1">
      <c r="A86" s="17">
        <v>42537</v>
      </c>
      <c r="B86" t="s">
        <v>74</v>
      </c>
      <c r="C86">
        <v>1</v>
      </c>
      <c r="D86" t="s">
        <v>65</v>
      </c>
      <c r="E86" t="s">
        <v>66</v>
      </c>
    </row>
    <row r="87" spans="1:5" hidden="1">
      <c r="A87" s="17">
        <v>42569</v>
      </c>
      <c r="B87" t="s">
        <v>183</v>
      </c>
      <c r="C87">
        <v>1.25</v>
      </c>
      <c r="D87" t="s">
        <v>65</v>
      </c>
      <c r="E87" t="s">
        <v>66</v>
      </c>
    </row>
    <row r="88" spans="1:5">
      <c r="A88" s="17">
        <v>42569</v>
      </c>
      <c r="B88" t="s">
        <v>183</v>
      </c>
      <c r="C88">
        <v>1.25</v>
      </c>
      <c r="D88" t="s">
        <v>65</v>
      </c>
      <c r="E88" t="s">
        <v>69</v>
      </c>
    </row>
    <row r="89" spans="1:5">
      <c r="A89" s="17">
        <v>42569</v>
      </c>
      <c r="B89" t="s">
        <v>74</v>
      </c>
      <c r="C89">
        <v>1.5</v>
      </c>
      <c r="D89" t="s">
        <v>65</v>
      </c>
      <c r="E89" t="s">
        <v>66</v>
      </c>
    </row>
    <row r="90" spans="1:5">
      <c r="A90" s="17">
        <v>42572</v>
      </c>
      <c r="B90" t="s">
        <v>74</v>
      </c>
      <c r="C90">
        <v>4</v>
      </c>
      <c r="D90" t="s">
        <v>65</v>
      </c>
      <c r="E90" t="s">
        <v>66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ForAnalysis</vt:lpstr>
      <vt:lpstr>FlowerAnalysis</vt:lpstr>
      <vt:lpstr>FieldDataSheet</vt:lpstr>
      <vt:lpstr>FlowerFieldSheet</vt:lpstr>
      <vt:lpstr>metadata</vt:lpstr>
      <vt:lpstr>work log</vt:lpstr>
    </vt:vector>
  </TitlesOfParts>
  <Company>CCBER-UCSB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Luong</dc:creator>
  <cp:lastModifiedBy>Justin Luong</cp:lastModifiedBy>
  <cp:lastPrinted>2016-04-13T16:46:14Z</cp:lastPrinted>
  <dcterms:created xsi:type="dcterms:W3CDTF">2015-09-04T22:00:40Z</dcterms:created>
  <dcterms:modified xsi:type="dcterms:W3CDTF">2018-06-23T17:43:50Z</dcterms:modified>
</cp:coreProperties>
</file>