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codeName="ThisWorkbook"/>
  <xr:revisionPtr revIDLastSave="71" documentId="13_ncr:1_{802C0F99-5644-4DA3-A828-96DC4EDB2FB5}" xr6:coauthVersionLast="45" xr6:coauthVersionMax="45" xr10:uidLastSave="{1A3D521B-129A-4530-B0F7-5BF6E8D67E88}"/>
  <bookViews>
    <workbookView xWindow="-120" yWindow="-120" windowWidth="29040" windowHeight="15840" xr2:uid="{00000000-000D-0000-FFFF-FFFF00000000}"/>
  </bookViews>
  <sheets>
    <sheet name="Resonant Converter" sheetId="3" r:id="rId1"/>
    <sheet name="calculations" sheetId="2" state="hidden" r:id="rId2"/>
  </sheets>
  <definedNames>
    <definedName name="ColumnTitle1" localSheetId="0">List3[[#Headers],[Bought]]</definedName>
    <definedName name="ColumnTitle1">#REF!</definedName>
    <definedName name="GroceryTotal">calculations!$L$4</definedName>
    <definedName name="_xlnm.Print_Titles" localSheetId="0">'Resonant Converter'!$3:$3</definedName>
    <definedName name="TableAnchor" localSheetId="0">List3[[#Headers],[Bought]]</definedName>
    <definedName name="TableAncho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8" i="3" l="1"/>
  <c r="J6" i="3" l="1"/>
  <c r="J21" i="3" l="1"/>
  <c r="J41" i="3"/>
  <c r="J19" i="3" l="1"/>
  <c r="J20" i="3"/>
  <c r="J26" i="3" l="1"/>
  <c r="J25" i="3"/>
  <c r="J5" i="3" l="1"/>
  <c r="J33" i="3" l="1"/>
  <c r="J17" i="3" l="1"/>
  <c r="J45" i="3" l="1"/>
  <c r="J43" i="3"/>
  <c r="J46" i="3"/>
  <c r="J44" i="3"/>
  <c r="J39" i="3"/>
  <c r="J40" i="3"/>
  <c r="J22" i="3"/>
  <c r="J16" i="3"/>
  <c r="J18" i="3"/>
  <c r="J15" i="3" l="1"/>
  <c r="J12" i="3" l="1"/>
  <c r="J14" i="3"/>
  <c r="J11" i="3"/>
  <c r="J13" i="3"/>
  <c r="J4" i="3" l="1"/>
  <c r="J32" i="3" l="1"/>
  <c r="J35" i="3"/>
  <c r="J36" i="3"/>
  <c r="J37" i="3"/>
  <c r="J38" i="3"/>
  <c r="J42" i="3"/>
  <c r="J31" i="3" l="1"/>
  <c r="J30" i="3"/>
  <c r="J29" i="3"/>
  <c r="J28" i="3"/>
  <c r="J27" i="3"/>
  <c r="J24" i="3"/>
  <c r="J10" i="3"/>
  <c r="J9" i="3"/>
  <c r="J8" i="3"/>
  <c r="J23" i="3"/>
  <c r="J34" i="3"/>
  <c r="J7" i="3"/>
  <c r="E6" i="2" l="1" a="1"/>
  <c r="E6" i="2" s="1"/>
  <c r="E7" i="2" l="1" a="1"/>
  <c r="E7" i="2" s="1"/>
  <c r="F6" i="2"/>
  <c r="G6" i="2" s="1"/>
  <c r="L4" i="2"/>
  <c r="E8" i="2" l="1" a="1"/>
  <c r="E8" i="2" s="1"/>
  <c r="F8" i="2" s="1"/>
  <c r="G8" i="2" s="1"/>
  <c r="F7" i="2"/>
  <c r="G7" i="2" s="1"/>
  <c r="E9" i="2" l="1" a="1"/>
  <c r="E9" i="2" s="1"/>
  <c r="F9" i="2" s="1"/>
  <c r="G9" i="2" s="1"/>
  <c r="E10" i="2" l="1" a="1"/>
  <c r="E10" i="2" s="1"/>
  <c r="E11" i="2" s="1" a="1"/>
  <c r="E11" i="2" s="1"/>
  <c r="F11" i="2" s="1"/>
  <c r="G11" i="2" s="1"/>
  <c r="E12" i="2" l="1" a="1"/>
  <c r="E12" i="2" s="1"/>
  <c r="F12" i="2" s="1"/>
  <c r="G12" i="2" s="1"/>
  <c r="F10" i="2"/>
  <c r="G10" i="2" s="1"/>
  <c r="E13" i="2" l="1" a="1"/>
  <c r="E13" i="2" s="1"/>
  <c r="F13" i="2" s="1"/>
  <c r="G13" i="2" s="1"/>
  <c r="E14" i="2" l="1" a="1"/>
  <c r="E14" i="2" s="1"/>
  <c r="F14" i="2" s="1"/>
  <c r="G14" i="2" s="1"/>
  <c r="E15" i="2" l="1" a="1"/>
  <c r="E15" i="2" s="1"/>
  <c r="F15" i="2" s="1"/>
  <c r="G15" i="2" s="1"/>
  <c r="E16" i="2" l="1" a="1"/>
  <c r="E16" i="2" s="1"/>
  <c r="F16" i="2" s="1"/>
  <c r="G16" i="2" s="1"/>
  <c r="E17" i="2" l="1" a="1"/>
  <c r="E17" i="2" s="1"/>
  <c r="F17" i="2" s="1"/>
  <c r="G17" i="2" s="1"/>
  <c r="E18" i="2" l="1" a="1"/>
  <c r="E18" i="2" s="1"/>
  <c r="F18" i="2" s="1"/>
  <c r="G18" i="2" s="1"/>
  <c r="E19" i="2" l="1" a="1"/>
  <c r="E19" i="2" s="1"/>
  <c r="F19" i="2" s="1"/>
  <c r="G19" i="2" s="1"/>
  <c r="E20" i="2" l="1" a="1"/>
  <c r="E20" i="2" s="1"/>
  <c r="F20" i="2" s="1"/>
  <c r="G20" i="2" s="1"/>
  <c r="E21" i="2" l="1" a="1"/>
  <c r="E21" i="2" s="1"/>
  <c r="F21" i="2" s="1"/>
  <c r="G21" i="2" s="1"/>
  <c r="H9" i="2" s="1"/>
  <c r="I9" i="2" s="1"/>
  <c r="K9" i="2" s="1"/>
  <c r="L9" i="2" s="1"/>
  <c r="J9" i="2" l="1"/>
  <c r="M9" i="2" s="1"/>
  <c r="H6" i="2"/>
  <c r="I6" i="2" s="1"/>
  <c r="K6" i="2" s="1"/>
  <c r="L6" i="2" s="1"/>
  <c r="H8" i="2"/>
  <c r="I8" i="2" s="1"/>
  <c r="J8" i="2" s="1"/>
  <c r="M8" i="2" s="1"/>
  <c r="H7" i="2"/>
  <c r="I7" i="2" s="1"/>
  <c r="K7" i="2" s="1"/>
  <c r="L7" i="2" s="1"/>
  <c r="J6" i="2" l="1"/>
  <c r="M6" i="2" s="1"/>
  <c r="J7" i="2"/>
  <c r="M7" i="2" s="1"/>
  <c r="K8" i="2"/>
  <c r="L8" i="2" s="1"/>
  <c r="K3" i="2" l="1"/>
  <c r="L3" i="2" s="1"/>
</calcChain>
</file>

<file path=xl/sharedStrings.xml><?xml version="1.0" encoding="utf-8"?>
<sst xmlns="http://schemas.openxmlformats.org/spreadsheetml/2006/main" count="228" uniqueCount="189">
  <si>
    <t>***  Sheet to remain hidden ***</t>
  </si>
  <si>
    <t>QTY</t>
  </si>
  <si>
    <t xml:space="preserve"> Grocery List</t>
  </si>
  <si>
    <t>OTHER TOTAL</t>
  </si>
  <si>
    <t>GROCERY TOTAL</t>
  </si>
  <si>
    <t>Bought</t>
  </si>
  <si>
    <t>Bill of Materials</t>
  </si>
  <si>
    <t>Component Label</t>
  </si>
  <si>
    <t>Part Number</t>
  </si>
  <si>
    <t>Value</t>
  </si>
  <si>
    <t>Item Name</t>
  </si>
  <si>
    <t>Price</t>
  </si>
  <si>
    <t>Total</t>
  </si>
  <si>
    <t>NA</t>
  </si>
  <si>
    <t>Gate Driver</t>
  </si>
  <si>
    <t>MOSFET</t>
  </si>
  <si>
    <t>MBR1H100SFT3G</t>
  </si>
  <si>
    <t>CSD18513Q5A</t>
  </si>
  <si>
    <t>Boost IC</t>
  </si>
  <si>
    <t>TPS61085TDGKR</t>
  </si>
  <si>
    <t>Datasheet URL</t>
  </si>
  <si>
    <t>Transformer</t>
  </si>
  <si>
    <t>BB Diode</t>
  </si>
  <si>
    <t>BB FB Resistor 1</t>
  </si>
  <si>
    <t>BB FB Resistor 2</t>
  </si>
  <si>
    <t>BB Comp R</t>
  </si>
  <si>
    <t>BB Comp C</t>
  </si>
  <si>
    <t>BB SS Cap</t>
  </si>
  <si>
    <t>BB Cap input</t>
  </si>
  <si>
    <t>BB Cap output</t>
  </si>
  <si>
    <t>BB Inductor</t>
  </si>
  <si>
    <t>10 uF</t>
  </si>
  <si>
    <t>100 nF</t>
  </si>
  <si>
    <t>GD Diode</t>
  </si>
  <si>
    <t>GD Bootstrap Resistor</t>
  </si>
  <si>
    <t>GD HS Cap</t>
  </si>
  <si>
    <t>GD Input Cap</t>
  </si>
  <si>
    <t>1 uF</t>
  </si>
  <si>
    <t>LM5109BSD/NOPB</t>
  </si>
  <si>
    <t>Microcontroller</t>
  </si>
  <si>
    <t>Resonant Inductor</t>
  </si>
  <si>
    <t>Resonant Capacitor 1</t>
  </si>
  <si>
    <t>Resonant Capacitor 2</t>
  </si>
  <si>
    <t>https://www.mouser.com/ProductDetail/ON-Semiconductor/MBR1H100SFT3G?qs=%2Fha2pyFaduiUI9gHqBvS61UZEPV%252BnGcogK5qxXC0Sz1NfWmShyiA3Q%3D%3D</t>
  </si>
  <si>
    <t>Input Capacitor</t>
  </si>
  <si>
    <t>Rboot</t>
  </si>
  <si>
    <t>Dboot</t>
  </si>
  <si>
    <t>Rcomp</t>
  </si>
  <si>
    <t>Cboot</t>
  </si>
  <si>
    <t>Cin</t>
  </si>
  <si>
    <t>Cout</t>
  </si>
  <si>
    <t>Q</t>
  </si>
  <si>
    <t>Rfb1</t>
  </si>
  <si>
    <t>Rfb2</t>
  </si>
  <si>
    <t>Half Bridge Capacitor</t>
  </si>
  <si>
    <t>Half Bridge Diodes</t>
  </si>
  <si>
    <t>SPST Rocker Switches</t>
  </si>
  <si>
    <t>Column1</t>
  </si>
  <si>
    <t>Output Capacitor</t>
  </si>
  <si>
    <t>113 k</t>
  </si>
  <si>
    <t>18 k</t>
  </si>
  <si>
    <t>25 m</t>
  </si>
  <si>
    <t>50 uH</t>
  </si>
  <si>
    <t>Frequency Resistors</t>
  </si>
  <si>
    <t>Potentiometer</t>
  </si>
  <si>
    <t>Filter Resistor 1</t>
  </si>
  <si>
    <t>Filter Capacitor 1</t>
  </si>
  <si>
    <t>Filter Capacitor 2</t>
  </si>
  <si>
    <t>Frequency Capacitor</t>
  </si>
  <si>
    <t>47 k</t>
  </si>
  <si>
    <t>10 n</t>
  </si>
  <si>
    <t>PTV09A-4020U-B103</t>
  </si>
  <si>
    <t>https://www.mouser.com/ProductDetail/Texas-Instruments/CSD18513Q5A?qs=34RfhUjJmKfal%252BAkBmQt6Q%3D%3D</t>
  </si>
  <si>
    <t>12 uH</t>
  </si>
  <si>
    <t>47 nF</t>
  </si>
  <si>
    <t>https://www.mouser.com/ProductDetail/Taiyo-Yuden/TMK107B7105KA-T?qs=sGAEpiMZZMvsSlwiRhF8qgJCQaFFkNE%2F6ov90Vb53Jg%3D</t>
  </si>
  <si>
    <t>https://www.mouser.com/ProductDetail/Yageo/CC0603KRX7R9BB104?qs=sGAEpiMZZMvsSlwiRhF8qgFnKIgZe697WZ9nrpNTeGg%3D</t>
  </si>
  <si>
    <t>https://www.mouser.com/ProductDetail/KEMET/C0603C103J5RACTU?qs=sGAEpiMZZMvsSlwiRhF8quIsB1QHp5lf6wge94WzHBg%3D</t>
  </si>
  <si>
    <t>Sensing Resistors</t>
  </si>
  <si>
    <t>https://www.mouser.com/ProductDetail/ROHM-Semiconductor/ESR03EZPF3R00?qs=sGAEpiMZZMvdGkrng054t621aZ%2Fa1rARaVFHqRTCm0PPnIKjieahpQ%3D%3D</t>
  </si>
  <si>
    <t>https://www.mouser.com/ProductDetail/Bourns/CR0805-FX-1133ELF?qs=sGAEpiMZZMvdGkrng054t%252BRNGJdg958RyANX4l%252BOsPU%3D</t>
  </si>
  <si>
    <t>https://www.mouser.com/ProductDetail/Vishay-Dale/CRCW080518K0FKEA?qs=sGAEpiMZZMvdGkrng054txEw7b1YnvGuqByH3rcEm8o%3D</t>
  </si>
  <si>
    <t>Column2</t>
  </si>
  <si>
    <t>https://www.mouser.com/ProductDetail/Yageo/AC0603FR-07665RL?qs=sGAEpiMZZMvdGkrng054t7zOzNqIRvGcOztyXFvl%2FH0%3D</t>
  </si>
  <si>
    <t>https://www.mouser.com/ProductDetail/Yageo/RC0603FR-0747KL?qs=sGAEpiMZZMvdGkrng054t8Tx25L%252BvTaR3%2FWJtGCqf3I%3D</t>
  </si>
  <si>
    <t>https://www.mouser.com/ProductDetail/Wurth-Elektronik/750342864?qs=%2Fha2pyFaduiPL7J5PpgfMP4%252BxDENdIFQUex44KftFGZy5Bz7I%252BzpTA%3D%3D</t>
  </si>
  <si>
    <t>https://www.mouser.com/ProductDetail/Texas-Instruments/TPS61085TDGKR?qs=%2Fha2pyFaduh7R6fqH3igr2uuZAx05sJa4%2FP1eX7CnJ%2FHrULm619ydw%3D%3D</t>
  </si>
  <si>
    <t>https://www.mouser.com/ProductDetail/Nexperia/PMEG2010AEH115?qs=LOCUfHb8d9u7lcjEnyhX1g%3D%3D</t>
  </si>
  <si>
    <t>https://www.mouser.com/ProductDetail/Texas-Instruments/LM5109BSD-NOPB?qs=QbsRYf82W3Gksst44udN8Q%3D%3D</t>
  </si>
  <si>
    <t>https://www.mouser.com/ProductDetail/KEMET/C0805C473F3GECAUTO?qs=MLItCLRbWsw%2FcVYxjlXEdg%3D%3D</t>
  </si>
  <si>
    <t>Magnetizing Inductor</t>
  </si>
  <si>
    <t>CR0805-FX-1133ELF</t>
  </si>
  <si>
    <t>CRCW080518K0FKEA</t>
  </si>
  <si>
    <t>CC0603KRX7R9BB104</t>
  </si>
  <si>
    <t>ESR03EZPF3R00</t>
  </si>
  <si>
    <t>TMK107B7105KA-T</t>
  </si>
  <si>
    <t>AC0603FR-07665RL</t>
  </si>
  <si>
    <t>RC0603FR-0747KL</t>
  </si>
  <si>
    <t>C0603C103J5RACTU</t>
  </si>
  <si>
    <t>C0805C473F3GECAUTO</t>
  </si>
  <si>
    <t>SW</t>
  </si>
  <si>
    <t>D</t>
  </si>
  <si>
    <t>T</t>
  </si>
  <si>
    <t>Lr</t>
  </si>
  <si>
    <t>Lmag</t>
  </si>
  <si>
    <t>Crect</t>
  </si>
  <si>
    <t>Input Loop Capacitor</t>
  </si>
  <si>
    <t>Cinx</t>
  </si>
  <si>
    <t>Rsns</t>
  </si>
  <si>
    <t>Total Budget</t>
  </si>
  <si>
    <t>IC</t>
  </si>
  <si>
    <t>G</t>
  </si>
  <si>
    <t>Dbb</t>
  </si>
  <si>
    <t>Cgd</t>
  </si>
  <si>
    <t>Cbb1</t>
  </si>
  <si>
    <t>Cbb2</t>
  </si>
  <si>
    <t>Lbb</t>
  </si>
  <si>
    <t>Ccomp</t>
  </si>
  <si>
    <t>Cbb3</t>
  </si>
  <si>
    <t>BB IN Cap</t>
  </si>
  <si>
    <t>Cbb4</t>
  </si>
  <si>
    <t>Cfilt1</t>
  </si>
  <si>
    <t>Cfilt2</t>
  </si>
  <si>
    <t>Rfs</t>
  </si>
  <si>
    <t>Cfs</t>
  </si>
  <si>
    <t>RV</t>
  </si>
  <si>
    <t>Cr1</t>
  </si>
  <si>
    <t>Cr2</t>
  </si>
  <si>
    <t>H8800VAAAB</t>
  </si>
  <si>
    <t>https://www.mouser.com/ProductDetail/Murata-Electronics/LLL31MR71C105MA01L?qs=sGAEpiMZZMvsSlwiRhF8qhzTNI%252BLB%252BNwc%252BHhKb2X94Y%3D</t>
  </si>
  <si>
    <t>LLL31MR71C105MA01L</t>
  </si>
  <si>
    <t>2x10 Socket</t>
  </si>
  <si>
    <t>https://www.mouser.com/ProductDetail/Molex/90151-2320?qs=WjPO6T6WDws63RVDMfLJfw%3D%3D</t>
  </si>
  <si>
    <t>90151-2320</t>
  </si>
  <si>
    <t>https://www.mouser.com/ProductDetail/Murata-Electronics/GRM31C5C2A823JA01L?qs=sGAEpiMZZMs7ZEmUmaUL0wefxt%252BVqMqElVwBA2EbBuzn78pnEcHxPg%3D%3D</t>
  </si>
  <si>
    <t>GRM31C5C2A823JA01L</t>
  </si>
  <si>
    <t>82 nF</t>
  </si>
  <si>
    <t>https://www.ti.com/tool/LAUNCHXL-F280049C#1</t>
  </si>
  <si>
    <t>https://www.mouser.com/ProductDetail/Wurth-Elektronik/744373965120?qs=BZBei1rCqCCwoGZYfs3IVg%3D%3D</t>
  </si>
  <si>
    <t>https://www.mouser.com/ProductDetail/Kyocera-Electronic-Components/CM105X5R106M25AT?qs=rkhjVJ6%2F3ELQW3o2%2FoQ1Dw%3D%3D</t>
  </si>
  <si>
    <t>CM105X5R106M25AT</t>
  </si>
  <si>
    <t>https://www.mouser.com/ProductDetail/Vishay-General-Semiconductor/SL43-M3-57T?qs=ROh%252BA47s9d3WQFwNLCZNsQ%3D%3D</t>
  </si>
  <si>
    <t>SL43-M3/57T</t>
  </si>
  <si>
    <t>https://www.mouser.com/ProductDetail/KOA-Speer/WU732B15TTD25L0F?qs=wUXugUrL1qyp9SvPCjqdBg%3D%3D</t>
  </si>
  <si>
    <t>WU732B15TTD25L0F</t>
  </si>
  <si>
    <t>https://www.mouser.com/ProductDetail/Texas-Instruments/TLV2314IDR?qs=f4l5qYp%2Fy%252B7ipEpw1sGVYg%3D%3D</t>
  </si>
  <si>
    <t>TLV2314IDR</t>
  </si>
  <si>
    <t>U1A…U1C</t>
  </si>
  <si>
    <t>Signal Op Amp (2 in 1)</t>
  </si>
  <si>
    <t>LAUNCHXL-F280049C</t>
  </si>
  <si>
    <t>https://www.digikey.com/en/products/detail/bulgin/H8800VAAAB/9598452?s=N4IgTCBcDaIBIA4EAZkDUCCWBCIC6AvkA</t>
  </si>
  <si>
    <t>Divider Resistor 1</t>
  </si>
  <si>
    <t>Divider Resistor 2</t>
  </si>
  <si>
    <t>Rdiv1</t>
  </si>
  <si>
    <t>Rdiv2</t>
  </si>
  <si>
    <t>100 k</t>
  </si>
  <si>
    <t>``</t>
  </si>
  <si>
    <t>Rfilt1</t>
  </si>
  <si>
    <t>Rfilt2</t>
  </si>
  <si>
    <t>https://www.mouser.com/ProductDetail/Yageo/AC0603FR-076K65L?qs=ygRr%2FtkhtevehdG909PYfg%3D%3D</t>
  </si>
  <si>
    <t>Rdiv3</t>
  </si>
  <si>
    <t>Divider Resistor 3</t>
  </si>
  <si>
    <t>150 k</t>
  </si>
  <si>
    <t>20 k</t>
  </si>
  <si>
    <t>6.65 k</t>
  </si>
  <si>
    <t>1 k (min)</t>
  </si>
  <si>
    <t>https://www.mouser.com/ProductDetail/Bourns/PTV09A-4020U-B102?qs=%2Fha2pyFaduhvapXs4is1IL5MTuddxsTCkiwV8YzKPBDAIelRIyKWfCZYEeCLtNyM</t>
  </si>
  <si>
    <t>AC0603FR-076K65L</t>
  </si>
  <si>
    <t>https://www.mouser.com/ProductDetail/Yageo/AC0603FR-07150KL?qs=yhV1fb9g%2FKbGHv1fnPiGNw%3D%3D</t>
  </si>
  <si>
    <t>AC0603FR-07150KL</t>
  </si>
  <si>
    <t>AC0603FR-0720KL</t>
  </si>
  <si>
    <t>https://www.mouser.com/ProductDetail/Yageo/AC0603FR-0720KL?qs=UoPT7wUmgYLT1v%252BfpbzmVQ%3D%3D</t>
  </si>
  <si>
    <t>https://www.mouser.com/ProductDetail/Yageo/AC0603FR-07100KL?qs=UoPT7wUmgYKBKZ83mTH%252BSA%3D%3D</t>
  </si>
  <si>
    <t>AC0603FR-07100KL</t>
  </si>
  <si>
    <t>24 k</t>
  </si>
  <si>
    <t>3.3 nF</t>
  </si>
  <si>
    <t>https://www.mouser.com/ProductDetail/Panasonic/ERA-3AED243V?qs=SWVmE3OSrOmwxrbbukvP0g%3D%3D</t>
  </si>
  <si>
    <t>ERA-3AED243V</t>
  </si>
  <si>
    <t>ECH-U1C332GX5</t>
  </si>
  <si>
    <t>https://www.mouser.com/ProductDetail/Panasonic/ECH-U1C332GX5?qs=O9nxk9bDVAjmIw2e8gOaeQ%3D%3D</t>
  </si>
  <si>
    <t>6.8 uH</t>
  </si>
  <si>
    <t>CB2016T6R8M</t>
  </si>
  <si>
    <t>https://www.mouser.com/ProductDetail/Taiyo-Yuden/CB2016T6R8M?qs=I6KAKw0tg2zlZTrvjf8dKA%3D%3D</t>
  </si>
  <si>
    <t>J5+</t>
  </si>
  <si>
    <t>J1...J4</t>
  </si>
  <si>
    <t>PMEG2010AEH,115</t>
  </si>
  <si>
    <t>https://www.mouser.com/ProductDetail/Molex/87891-0106?qs=kNSQ05%252BLZoC2%252Bs81B6ycXA%3D%3D</t>
  </si>
  <si>
    <t>Single Headers</t>
  </si>
  <si>
    <t>87891-0106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</si>
</sst>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_ &quot;₹&quot;\ * #,##0_ ;_ &quot;₹&quot;\ * \-#,##0_ ;_ &quot;₹&quot;\ * &quot;-&quot;_ ;_ @_ "/>
    <numFmt numFmtId="165" formatCode="_ * #,##0_ ;_ * \-#,##0_ ;_ * &quot;-&quot;_ ;_ @_ "/>
    <numFmt numFmtId="166" formatCode="_ &quot;₹&quot;\ * #,##0.00_ ;_ &quot;₹&quot;\ * \-#,##0.00_ ;_ &quot;₹&quot;\ * &quot;-&quot;??_ ;_ @_ "/>
    <numFmt numFmtId="167" formatCode="_ * #,##0.00_ ;_ * \-#,##0.00_ ;_ * &quot;-&quot;??_ ;_ @_ "/>
    <numFmt numFmtId="168" formatCode="&quot;$&quot;#,##0.00"/>
    <numFmt numFmtId="169" formatCode="&quot;$&quot;#,##0"/>
    <numFmt numFmtId="170" formatCode="&quot; Done&quot;;&quot;&quot;;&quot;&quot;"/>
    <numFmt numFmtId="171" formatCode=";;;"/>
  </numFmts>
  <fonts count="19" x14ac:knownFonts="1">
    <font>
      <sz val="11"/>
      <color theme="3"/>
      <name val="Euphemia"/>
      <family val="2"/>
      <scheme val="minor"/>
    </font>
    <font>
      <sz val="11"/>
      <color theme="1"/>
      <name val="Euphemia"/>
      <family val="2"/>
      <scheme val="minor"/>
    </font>
    <font>
      <sz val="11"/>
      <color theme="1"/>
      <name val="Euphemia"/>
      <family val="2"/>
      <scheme val="minor"/>
    </font>
    <font>
      <sz val="36"/>
      <color theme="8"/>
      <name val="Franklin Gothic Medium"/>
      <family val="2"/>
      <scheme val="major"/>
    </font>
    <font>
      <b/>
      <sz val="13"/>
      <color theme="3"/>
      <name val="Euphemia"/>
      <family val="2"/>
      <scheme val="minor"/>
    </font>
    <font>
      <b/>
      <sz val="11"/>
      <color theme="3"/>
      <name val="Euphemia"/>
      <family val="2"/>
      <scheme val="minor"/>
    </font>
    <font>
      <b/>
      <sz val="11"/>
      <color theme="1"/>
      <name val="Euphemia"/>
      <family val="2"/>
      <scheme val="minor"/>
    </font>
    <font>
      <sz val="11"/>
      <color theme="3"/>
      <name val="Euphemia"/>
      <family val="2"/>
      <scheme val="minor"/>
    </font>
    <font>
      <i/>
      <sz val="11"/>
      <color theme="1" tint="0.34998626667073579"/>
      <name val="Euphemia"/>
      <family val="2"/>
      <scheme val="minor"/>
    </font>
    <font>
      <sz val="11"/>
      <color theme="8" tint="0.89992980742820516"/>
      <name val="Euphemia"/>
      <family val="2"/>
      <scheme val="minor"/>
    </font>
    <font>
      <sz val="11"/>
      <color theme="3"/>
      <name val="Franklin Gothic Medium"/>
      <family val="2"/>
      <scheme val="major"/>
    </font>
    <font>
      <sz val="11"/>
      <color theme="3" tint="0.59999389629810485"/>
      <name val="Euphemia"/>
      <family val="2"/>
      <scheme val="minor"/>
    </font>
    <font>
      <u/>
      <sz val="11"/>
      <color theme="10"/>
      <name val="Euphemia"/>
      <family val="2"/>
      <scheme val="minor"/>
    </font>
    <font>
      <b/>
      <sz val="12"/>
      <color theme="3"/>
      <name val="Euphemia"/>
      <family val="2"/>
      <scheme val="minor"/>
    </font>
    <font>
      <sz val="12"/>
      <color theme="3"/>
      <name val="Euphemia"/>
      <family val="2"/>
      <scheme val="minor"/>
    </font>
    <font>
      <u/>
      <sz val="8"/>
      <color theme="10"/>
      <name val="Euphemia"/>
      <family val="2"/>
      <scheme val="minor"/>
    </font>
    <font>
      <sz val="8"/>
      <color theme="3"/>
      <name val="Euphemia"/>
      <family val="2"/>
      <scheme val="minor"/>
    </font>
    <font>
      <sz val="8"/>
      <name val="Euphemia"/>
      <family val="2"/>
      <scheme val="minor"/>
    </font>
    <font>
      <sz val="12"/>
      <color rgb="FF333333"/>
      <name val="Euphemi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medium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</borders>
  <cellStyleXfs count="19">
    <xf numFmtId="0" fontId="0" fillId="0" borderId="0" applyNumberFormat="0" applyFill="0" applyBorder="0" applyAlignment="0" applyProtection="0"/>
    <xf numFmtId="168" fontId="2" fillId="0" borderId="0" applyFont="0" applyFill="0" applyBorder="0" applyProtection="0">
      <alignment horizontal="right"/>
    </xf>
    <xf numFmtId="0" fontId="3" fillId="0" borderId="0" applyNumberFormat="0" applyFill="0" applyBorder="0" applyProtection="0"/>
    <xf numFmtId="0" fontId="10" fillId="0" borderId="0" applyNumberFormat="0" applyFill="0" applyBorder="0" applyAlignment="0" applyProtection="0"/>
    <xf numFmtId="0" fontId="5" fillId="0" borderId="0" applyNumberFormat="0" applyFill="0" applyBorder="0" applyProtection="0">
      <alignment horizontal="left"/>
    </xf>
    <xf numFmtId="0" fontId="7" fillId="3" borderId="0" applyNumberFormat="0" applyBorder="0" applyAlignment="0" applyProtection="0"/>
    <xf numFmtId="0" fontId="9" fillId="2" borderId="0" applyNumberFormat="0" applyBorder="0" applyAlignment="0" applyProtection="0"/>
    <xf numFmtId="0" fontId="7" fillId="0" borderId="0" applyNumberFormat="0" applyFill="0" applyBorder="0" applyProtection="0">
      <alignment horizontal="left" indent="1"/>
    </xf>
    <xf numFmtId="167" fontId="7" fillId="0" borderId="0" applyFill="0" applyBorder="0" applyAlignment="0" applyProtection="0"/>
    <xf numFmtId="165" fontId="7" fillId="0" borderId="0" applyFill="0" applyBorder="0" applyAlignment="0" applyProtection="0"/>
    <xf numFmtId="166" fontId="7" fillId="0" borderId="0" applyFill="0" applyBorder="0" applyAlignment="0" applyProtection="0"/>
    <xf numFmtId="164" fontId="7" fillId="0" borderId="0" applyFill="0" applyBorder="0" applyAlignment="0" applyProtection="0"/>
    <xf numFmtId="9" fontId="7" fillId="0" borderId="0" applyFill="0" applyBorder="0" applyAlignment="0" applyProtection="0"/>
    <xf numFmtId="0" fontId="4" fillId="0" borderId="3" applyNumberFormat="0" applyFill="0" applyAlignment="0" applyProtection="0"/>
    <xf numFmtId="0" fontId="5" fillId="0" borderId="2" applyNumberFormat="0" applyFill="0" applyAlignment="0" applyProtection="0"/>
    <xf numFmtId="0" fontId="7" fillId="5" borderId="1" applyNumberFormat="0" applyAlignment="0" applyProtection="0"/>
    <xf numFmtId="0" fontId="8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12" fillId="0" borderId="0" applyNumberFormat="0" applyFill="0" applyBorder="0" applyAlignment="0" applyProtection="0"/>
  </cellStyleXfs>
  <cellXfs count="39">
    <xf numFmtId="0" fontId="0" fillId="0" borderId="0" xfId="0"/>
    <xf numFmtId="168" fontId="0" fillId="0" borderId="0" xfId="1" applyFont="1">
      <alignment horizontal="right"/>
    </xf>
    <xf numFmtId="169" fontId="0" fillId="0" borderId="0" xfId="0" applyNumberFormat="1"/>
    <xf numFmtId="0" fontId="0" fillId="3" borderId="0" xfId="5" applyFont="1"/>
    <xf numFmtId="168" fontId="0" fillId="0" borderId="0" xfId="0" applyNumberFormat="1"/>
    <xf numFmtId="0" fontId="0" fillId="4" borderId="0" xfId="0" applyFill="1"/>
    <xf numFmtId="0" fontId="10" fillId="3" borderId="0" xfId="0" applyFont="1" applyFill="1" applyAlignment="1">
      <alignment horizontal="left"/>
    </xf>
    <xf numFmtId="0" fontId="10" fillId="3" borderId="0" xfId="0" applyFont="1" applyFill="1"/>
    <xf numFmtId="0" fontId="10" fillId="3" borderId="0" xfId="0" applyFont="1" applyFill="1" applyAlignment="1">
      <alignment horizontal="left" indent="1"/>
    </xf>
    <xf numFmtId="170" fontId="0" fillId="3" borderId="0" xfId="0" applyNumberFormat="1" applyFill="1" applyAlignment="1">
      <alignment horizontal="left"/>
    </xf>
    <xf numFmtId="0" fontId="0" fillId="6" borderId="0" xfId="0" applyFill="1"/>
    <xf numFmtId="0" fontId="3" fillId="6" borderId="0" xfId="2" applyFill="1"/>
    <xf numFmtId="0" fontId="11" fillId="6" borderId="0" xfId="0" applyFont="1" applyFill="1"/>
    <xf numFmtId="171" fontId="1" fillId="6" borderId="0" xfId="0" applyNumberFormat="1" applyFont="1" applyFill="1" applyAlignment="1"/>
    <xf numFmtId="0" fontId="0" fillId="2" borderId="0" xfId="6" applyFont="1" applyAlignment="1"/>
    <xf numFmtId="0" fontId="3" fillId="3" borderId="0" xfId="5" applyFont="1" applyAlignment="1"/>
    <xf numFmtId="0" fontId="13" fillId="3" borderId="0" xfId="4" applyFont="1" applyFill="1">
      <alignment horizontal="left"/>
    </xf>
    <xf numFmtId="0" fontId="14" fillId="3" borderId="0" xfId="5" applyFont="1"/>
    <xf numFmtId="168" fontId="14" fillId="3" borderId="0" xfId="1" applyFont="1" applyFill="1">
      <alignment horizontal="right"/>
    </xf>
    <xf numFmtId="168" fontId="14" fillId="3" borderId="0" xfId="1" applyNumberFormat="1" applyFont="1" applyFill="1">
      <alignment horizontal="right"/>
    </xf>
    <xf numFmtId="0" fontId="14" fillId="3" borderId="0" xfId="5" applyFont="1" applyAlignment="1">
      <alignment horizontal="left"/>
    </xf>
    <xf numFmtId="0" fontId="7" fillId="3" borderId="0" xfId="5"/>
    <xf numFmtId="0" fontId="15" fillId="0" borderId="0" xfId="18" applyFont="1"/>
    <xf numFmtId="0" fontId="16" fillId="3" borderId="0" xfId="7" applyFont="1" applyFill="1">
      <alignment horizontal="left" indent="1"/>
    </xf>
    <xf numFmtId="0" fontId="16" fillId="3" borderId="0" xfId="5" applyFont="1"/>
    <xf numFmtId="0" fontId="0" fillId="3" borderId="0" xfId="0" applyFill="1"/>
    <xf numFmtId="171" fontId="7" fillId="3" borderId="0" xfId="5" applyNumberFormat="1"/>
    <xf numFmtId="171" fontId="7" fillId="3" borderId="0" xfId="5" applyNumberFormat="1" applyAlignment="1"/>
    <xf numFmtId="0" fontId="7" fillId="3" borderId="0" xfId="5" applyAlignment="1"/>
    <xf numFmtId="171" fontId="0" fillId="6" borderId="0" xfId="0" applyNumberFormat="1" applyFill="1"/>
    <xf numFmtId="0" fontId="14" fillId="3" borderId="0" xfId="5" applyFont="1" applyAlignment="1"/>
    <xf numFmtId="0" fontId="14" fillId="0" borderId="0" xfId="0" applyFont="1" applyAlignment="1"/>
    <xf numFmtId="0" fontId="18" fillId="0" borderId="0" xfId="0" applyFont="1" applyAlignment="1">
      <alignment wrapText="1"/>
    </xf>
    <xf numFmtId="0" fontId="18" fillId="0" borderId="0" xfId="0" applyFont="1" applyAlignment="1"/>
    <xf numFmtId="0" fontId="14" fillId="3" borderId="0" xfId="5" applyFont="1" applyAlignment="1">
      <alignment horizontal="center"/>
    </xf>
    <xf numFmtId="12" fontId="18" fillId="0" borderId="0" xfId="0" applyNumberFormat="1" applyFont="1" applyAlignment="1">
      <alignment horizontal="left" wrapText="1"/>
    </xf>
    <xf numFmtId="0" fontId="13" fillId="3" borderId="0" xfId="5" applyFont="1"/>
    <xf numFmtId="168" fontId="13" fillId="3" borderId="0" xfId="1" applyFont="1" applyFill="1">
      <alignment horizontal="right"/>
    </xf>
    <xf numFmtId="168" fontId="13" fillId="3" borderId="0" xfId="1" applyNumberFormat="1" applyFont="1" applyFill="1">
      <alignment horizontal="right"/>
    </xf>
  </cellXfs>
  <cellStyles count="19">
    <cellStyle name="Comma" xfId="8" builtinId="3" customBuiltin="1"/>
    <cellStyle name="Comma [0]" xfId="9" builtinId="6" customBuiltin="1"/>
    <cellStyle name="Currency" xfId="10" builtinId="4" customBuiltin="1"/>
    <cellStyle name="Currency [0]" xfId="11" builtinId="7" customBuiltin="1"/>
    <cellStyle name="Currency Custom" xfId="1" xr:uid="{00000000-0005-0000-0000-000004000000}"/>
    <cellStyle name="Explanatory Text" xfId="16" builtinId="53" customBuiltin="1"/>
    <cellStyle name="Heading 1" xfId="2" builtinId="16" customBuiltin="1"/>
    <cellStyle name="Heading 2" xfId="13" builtinId="17" customBuiltin="1"/>
    <cellStyle name="Heading 3" xfId="14" builtinId="18" customBuiltin="1"/>
    <cellStyle name="Hyperlink" xfId="18" builtinId="8"/>
    <cellStyle name="Indent" xfId="7" xr:uid="{00000000-0005-0000-0000-000009000000}"/>
    <cellStyle name="Item" xfId="4" xr:uid="{00000000-0005-0000-0000-00000A000000}"/>
    <cellStyle name="Normal" xfId="0" builtinId="0" customBuiltin="1"/>
    <cellStyle name="Note" xfId="15" builtinId="10" customBuiltin="1"/>
    <cellStyle name="Percent" xfId="12" builtinId="5" customBuiltin="1"/>
    <cellStyle name="Purple Background" xfId="6" xr:uid="{00000000-0005-0000-0000-00000E000000}"/>
    <cellStyle name="Table Headers" xfId="3" xr:uid="{00000000-0005-0000-0000-00000F000000}"/>
    <cellStyle name="Total" xfId="17" builtinId="25" customBuiltin="1"/>
    <cellStyle name="White Background" xfId="5" xr:uid="{00000000-0005-0000-0000-000011000000}"/>
  </cellStyles>
  <dxfs count="42">
    <dxf>
      <fill>
        <patternFill>
          <bgColor theme="2"/>
        </patternFill>
      </fill>
    </dxf>
    <dxf>
      <font>
        <strike val="0"/>
        <outline val="0"/>
        <shadow val="0"/>
        <vertAlign val="baseline"/>
        <sz val="8"/>
        <name val="Euphemia"/>
        <family val="2"/>
        <scheme val="minor"/>
      </font>
    </dxf>
    <dxf>
      <font>
        <strike val="0"/>
        <outline val="0"/>
        <shadow val="0"/>
        <vertAlign val="baseline"/>
        <sz val="12"/>
      </font>
      <numFmt numFmtId="168" formatCode="&quot;$&quot;#,##0.00"/>
    </dxf>
    <dxf>
      <font>
        <strike val="0"/>
        <outline val="0"/>
        <shadow val="0"/>
        <vertAlign val="baseline"/>
        <sz val="12"/>
      </font>
    </dxf>
    <dxf>
      <font>
        <strike val="0"/>
        <outline val="0"/>
        <shadow val="0"/>
        <vertAlign val="baseline"/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Euphemia"/>
        <family val="2"/>
        <scheme val="minor"/>
      </font>
    </dxf>
    <dxf>
      <font>
        <strike val="0"/>
        <outline val="0"/>
        <shadow val="0"/>
        <vertAlign val="baseline"/>
        <sz val="12"/>
      </font>
    </dxf>
    <dxf>
      <font>
        <strike val="0"/>
        <outline val="0"/>
        <shadow val="0"/>
        <vertAlign val="baseline"/>
        <sz val="12"/>
      </font>
    </dxf>
    <dxf>
      <font>
        <strike val="0"/>
        <outline val="0"/>
        <shadow val="0"/>
        <vertAlign val="baseline"/>
        <sz val="12"/>
      </font>
    </dxf>
    <dxf>
      <numFmt numFmtId="170" formatCode="&quot; Done&quot;;&quot;&quot;;&quot;&quot;"/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TableStyle="TableStyleMedium2" defaultPivotStyle="PivotStyleLight16">
    <tableStyle name="Grocery List" pivot="0" count="3" xr9:uid="{00000000-0011-0000-FFFF-FFFF00000000}">
      <tableStyleElement type="wholeTable" dxfId="41"/>
      <tableStyleElement type="headerRow" dxfId="40"/>
      <tableStyleElement type="firstRowStripe" dxfId="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F63065-419A-4D8F-A7C2-A5B4F794B74F}" name="List3" displayName="List3" ref="C3:M48" totalsRowShown="0" headerRowCellStyle="Normal" dataCellStyle="White Background">
  <autoFilter ref="C3:M48" xr:uid="{00000000-0009-0000-0100-000001000000}"/>
  <tableColumns count="11">
    <tableColumn id="1" xr3:uid="{4A4F8B4D-A5B3-42DD-A706-7F4F15C9EA13}" name="Bought" dataDxfId="9" dataCellStyle="Normal"/>
    <tableColumn id="2" xr3:uid="{001647D6-B767-481B-946E-C6F530EF1A94}" name="Item Name" dataDxfId="8" dataCellStyle="Item"/>
    <tableColumn id="9" xr3:uid="{71CAAABD-DFED-4BD6-B894-1BE430159FE1}" name="Component Label" dataDxfId="7" dataCellStyle="White Background"/>
    <tableColumn id="3" xr3:uid="{7B3DAD00-1931-4B1F-A607-6C8342CC212D}" name="Part Number" dataDxfId="6" dataCellStyle="White Background"/>
    <tableColumn id="10" xr3:uid="{22EA3EC1-E4F4-4068-85D6-898D1C5D34D4}" name="Value" dataDxfId="5" dataCellStyle="White Background"/>
    <tableColumn id="4" xr3:uid="{E54B3D03-9BB5-49D1-B4EC-D7992901BE9C}" name="QTY" dataDxfId="4" dataCellStyle="White Background"/>
    <tableColumn id="5" xr3:uid="{A539EC19-D604-4FD5-AC9A-DC14BCF73F44}" name="Price" dataDxfId="3" dataCellStyle="Currency Custom"/>
    <tableColumn id="6" xr3:uid="{EC7EC7B4-3813-47E4-BB03-F0807F9F27E3}" name="Total" dataDxfId="2" dataCellStyle="Currency Custom">
      <calculatedColumnFormula>IFERROR(List3[[#This Row],[QTY]]*List3[[#This Row],[Price]],"")</calculatedColumnFormula>
    </tableColumn>
    <tableColumn id="7" xr3:uid="{0D6E47E1-E149-4041-8FD9-1950CF4DF3D8}" name="Datasheet URL" dataDxfId="1" dataCellStyle="Indent"/>
    <tableColumn id="8" xr3:uid="{60E7C40D-4AEC-4010-B833-DA3EAAF8AA2B}" name="Column1" dataCellStyle="White Background"/>
    <tableColumn id="11" xr3:uid="{A8E1CEB1-8209-4DDD-B608-A5F75345FEC0}" name="Column2" dataCellStyle="White Background"/>
  </tableColumns>
  <tableStyleInfo name="Grocery List" showFirstColumn="0" showLastColumn="0" showRowStripes="1" showColumnStripes="0"/>
  <extLst>
    <ext xmlns:x14="http://schemas.microsoft.com/office/spreadsheetml/2009/9/main" uri="{504A1905-F514-4f6f-8877-14C23A59335A}">
      <x14:table altTextSummary="Enter Item, Store type, Category, Quantity, Unit, Unit Price, and Comment in this table. Total is automatically calculated"/>
    </ext>
  </extLst>
</table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Kyocera-Electronic-Components/CM105X5R106M25AT?qs=rkhjVJ6%2F3ELQW3o2%2FoQ1Dw%3D%3D" TargetMode="External"/><Relationship Id="rId3" Type="http://schemas.openxmlformats.org/officeDocument/2006/relationships/hyperlink" Target="https://www.mouser.com/ProductDetail/KOA-Speer/WU732B15TTD25L0F?qs=wUXugUrL1qyp9SvPCjqdBg%3D%3D" TargetMode="External"/><Relationship Id="rId7" Type="http://schemas.openxmlformats.org/officeDocument/2006/relationships/hyperlink" Target="https://www.mouser.com/ProductDetail/Wurth-Elektronik/750342864?qs=%2Fha2pyFaduiPL7J5PpgfMP4%252BxDENdIFQUex44KftFGZy5Bz7I%252BzpTA%3D%3D" TargetMode="External"/><Relationship Id="rId2" Type="http://schemas.openxmlformats.org/officeDocument/2006/relationships/hyperlink" Target="https://www.mouser.com/ProductDetail/Wurth-Elektronik/744373965120?qs=BZBei1rCqCCwoGZYfs3IVg%3D%3D" TargetMode="External"/><Relationship Id="rId1" Type="http://schemas.openxmlformats.org/officeDocument/2006/relationships/hyperlink" Target="https://www.mouser.com/ProductDetail/Molex/90151-2320?qs=WjPO6T6WDws63RVDMfLJfw%3D%3D" TargetMode="External"/><Relationship Id="rId6" Type="http://schemas.openxmlformats.org/officeDocument/2006/relationships/hyperlink" Target="https://www.ti.com/tool/LAUNCHXL-F280049C" TargetMode="External"/><Relationship Id="rId5" Type="http://schemas.openxmlformats.org/officeDocument/2006/relationships/hyperlink" Target="https://www.mouser.com/ProductDetail/Kyocera-Electronic-Components/CM105X5R106M25AT?qs=rkhjVJ6%2F3ELQW3o2%2FoQ1Dw%3D%3D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mouser.com/ProductDetail/Texas-Instruments/TPS61085TDGKR?qs=%2Fha2pyFaduh7R6fqH3igr2uuZAx05sJa4%2FP1eX7CnJ%2FHrULm619ydw%3D%3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E0FA-63C6-4BAD-AA94-CD978758AF5A}">
  <sheetPr>
    <tabColor theme="4"/>
    <pageSetUpPr fitToPage="1"/>
  </sheetPr>
  <dimension ref="A1:M53"/>
  <sheetViews>
    <sheetView showGridLines="0" tabSelected="1" topLeftCell="B1" zoomScaleNormal="100" workbookViewId="0">
      <selection activeCell="E4" sqref="E4"/>
    </sheetView>
  </sheetViews>
  <sheetFormatPr defaultColWidth="8.88671875" defaultRowHeight="21" customHeight="1" x14ac:dyDescent="0.4"/>
  <cols>
    <col min="1" max="1" width="2.33203125" style="10" customWidth="1"/>
    <col min="2" max="2" width="2.33203125" style="3" customWidth="1"/>
    <col min="3" max="3" width="8.88671875" style="3" customWidth="1"/>
    <col min="4" max="4" width="23.44140625" style="3" bestFit="1" customWidth="1"/>
    <col min="5" max="5" width="15.44140625" style="3" bestFit="1" customWidth="1"/>
    <col min="6" max="6" width="22.6640625" style="3" bestFit="1" customWidth="1"/>
    <col min="7" max="7" width="8.5546875" style="3" bestFit="1" customWidth="1"/>
    <col min="8" max="8" width="6.5546875" style="3" customWidth="1"/>
    <col min="9" max="9" width="7.44140625" style="3" customWidth="1"/>
    <col min="10" max="10" width="8.33203125" style="3" customWidth="1"/>
    <col min="11" max="11" width="103.44140625" style="3" customWidth="1"/>
    <col min="12" max="12" width="33.6640625" style="3" bestFit="1" customWidth="1"/>
    <col min="13" max="13" width="32.6640625" style="12" bestFit="1" customWidth="1"/>
    <col min="14" max="16384" width="8.88671875" style="10"/>
  </cols>
  <sheetData>
    <row r="1" spans="2:13" ht="7.5" customHeight="1" x14ac:dyDescent="0.4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3"/>
    </row>
    <row r="2" spans="2:13" s="11" customFormat="1" ht="59.25" customHeight="1" x14ac:dyDescent="0.8">
      <c r="B2" s="15" t="s">
        <v>2</v>
      </c>
      <c r="C2" s="15" t="s">
        <v>6</v>
      </c>
      <c r="D2" s="15"/>
      <c r="E2" s="15"/>
      <c r="F2" s="15"/>
      <c r="G2" s="15"/>
      <c r="H2" s="15"/>
      <c r="I2" s="15"/>
      <c r="J2" s="15"/>
      <c r="K2" s="15"/>
      <c r="L2" s="15"/>
      <c r="M2" s="13"/>
    </row>
    <row r="3" spans="2:13" ht="21" customHeight="1" x14ac:dyDescent="0.4">
      <c r="C3" s="6" t="s">
        <v>5</v>
      </c>
      <c r="D3" s="6" t="s">
        <v>10</v>
      </c>
      <c r="E3" s="7" t="s">
        <v>7</v>
      </c>
      <c r="F3" s="7" t="s">
        <v>8</v>
      </c>
      <c r="G3" s="7" t="s">
        <v>9</v>
      </c>
      <c r="H3" s="7" t="s">
        <v>1</v>
      </c>
      <c r="I3" s="7" t="s">
        <v>11</v>
      </c>
      <c r="J3" s="7" t="s">
        <v>12</v>
      </c>
      <c r="K3" s="8" t="s">
        <v>20</v>
      </c>
      <c r="L3" s="25" t="s">
        <v>57</v>
      </c>
      <c r="M3" s="29" t="s">
        <v>82</v>
      </c>
    </row>
    <row r="4" spans="2:13" ht="21" customHeight="1" x14ac:dyDescent="0.4">
      <c r="C4" s="9"/>
      <c r="D4" s="16" t="s">
        <v>39</v>
      </c>
      <c r="E4" s="34" t="s">
        <v>13</v>
      </c>
      <c r="F4" s="30" t="s">
        <v>149</v>
      </c>
      <c r="G4" s="34" t="s">
        <v>13</v>
      </c>
      <c r="H4" s="17">
        <v>1</v>
      </c>
      <c r="I4" s="18">
        <v>36</v>
      </c>
      <c r="J4" s="18">
        <f>IFERROR(List3[[#This Row],[QTY]]*List3[[#This Row],[Price]],"")</f>
        <v>36</v>
      </c>
      <c r="K4" s="22" t="s">
        <v>137</v>
      </c>
      <c r="L4" s="21"/>
      <c r="M4" s="26"/>
    </row>
    <row r="5" spans="2:13" ht="21" customHeight="1" x14ac:dyDescent="0.4">
      <c r="C5" s="9"/>
      <c r="D5" s="16" t="s">
        <v>131</v>
      </c>
      <c r="E5" s="20" t="s">
        <v>184</v>
      </c>
      <c r="F5" s="30" t="s">
        <v>133</v>
      </c>
      <c r="G5" s="34" t="s">
        <v>13</v>
      </c>
      <c r="H5" s="17">
        <v>4</v>
      </c>
      <c r="I5" s="18">
        <v>5.13</v>
      </c>
      <c r="J5" s="19">
        <f>IFERROR(List3[[#This Row],[QTY]]*List3[[#This Row],[Price]],"")</f>
        <v>20.52</v>
      </c>
      <c r="K5" s="22" t="s">
        <v>132</v>
      </c>
      <c r="L5" s="21"/>
      <c r="M5" s="26"/>
    </row>
    <row r="6" spans="2:13" ht="21" customHeight="1" x14ac:dyDescent="0.4">
      <c r="C6" s="9"/>
      <c r="D6" s="16" t="s">
        <v>187</v>
      </c>
      <c r="E6" s="20" t="s">
        <v>183</v>
      </c>
      <c r="F6" s="30" t="s">
        <v>188</v>
      </c>
      <c r="G6" s="34" t="s">
        <v>13</v>
      </c>
      <c r="H6" s="17">
        <v>14</v>
      </c>
      <c r="I6" s="18">
        <v>0.21</v>
      </c>
      <c r="J6" s="19">
        <f>IFERROR(List3[[#This Row],[QTY]]*List3[[#This Row],[Price]],"")</f>
        <v>2.94</v>
      </c>
      <c r="K6" s="22" t="s">
        <v>186</v>
      </c>
      <c r="L6" s="21"/>
      <c r="M6" s="26"/>
    </row>
    <row r="7" spans="2:13" ht="21" customHeight="1" x14ac:dyDescent="0.4">
      <c r="C7" s="9"/>
      <c r="D7" s="16" t="s">
        <v>15</v>
      </c>
      <c r="E7" s="17" t="s">
        <v>51</v>
      </c>
      <c r="F7" s="31" t="s">
        <v>17</v>
      </c>
      <c r="G7" s="34" t="s">
        <v>13</v>
      </c>
      <c r="H7" s="17">
        <v>2</v>
      </c>
      <c r="I7" s="18">
        <v>1.1100000000000001</v>
      </c>
      <c r="J7" s="18">
        <f>IFERROR(List3[[#This Row],[QTY]]*List3[[#This Row],[Price]],"")</f>
        <v>2.2200000000000002</v>
      </c>
      <c r="K7" s="22" t="s">
        <v>72</v>
      </c>
      <c r="L7" s="21"/>
      <c r="M7" s="27"/>
    </row>
    <row r="8" spans="2:13" ht="21" customHeight="1" x14ac:dyDescent="0.4">
      <c r="C8" s="9"/>
      <c r="D8" s="16" t="s">
        <v>56</v>
      </c>
      <c r="E8" s="17" t="s">
        <v>100</v>
      </c>
      <c r="F8" s="30" t="s">
        <v>128</v>
      </c>
      <c r="G8" s="34" t="s">
        <v>13</v>
      </c>
      <c r="H8" s="17">
        <v>4</v>
      </c>
      <c r="I8" s="18">
        <v>1.06</v>
      </c>
      <c r="J8" s="18">
        <f>IFERROR(List3[[#This Row],[QTY]]*List3[[#This Row],[Price]],"")</f>
        <v>4.24</v>
      </c>
      <c r="K8" s="22" t="s">
        <v>150</v>
      </c>
      <c r="L8" s="21"/>
      <c r="M8" s="27"/>
    </row>
    <row r="9" spans="2:13" ht="21" customHeight="1" x14ac:dyDescent="0.4">
      <c r="C9" s="9"/>
      <c r="D9" s="16" t="s">
        <v>55</v>
      </c>
      <c r="E9" s="17" t="s">
        <v>101</v>
      </c>
      <c r="F9" s="31" t="s">
        <v>142</v>
      </c>
      <c r="G9" s="34" t="s">
        <v>13</v>
      </c>
      <c r="H9" s="17">
        <v>4</v>
      </c>
      <c r="I9" s="18">
        <v>0.8</v>
      </c>
      <c r="J9" s="18">
        <f>IFERROR(List3[[#This Row],[QTY]]*List3[[#This Row],[Price]],"")</f>
        <v>3.2</v>
      </c>
      <c r="K9" s="22" t="s">
        <v>141</v>
      </c>
      <c r="L9" s="21"/>
      <c r="M9" s="28"/>
    </row>
    <row r="10" spans="2:13" ht="21" customHeight="1" x14ac:dyDescent="0.4">
      <c r="C10" s="9"/>
      <c r="D10" s="16" t="s">
        <v>21</v>
      </c>
      <c r="E10" s="17" t="s">
        <v>102</v>
      </c>
      <c r="F10" s="20">
        <v>750342864</v>
      </c>
      <c r="G10" s="17" t="s">
        <v>62</v>
      </c>
      <c r="H10" s="17">
        <v>1</v>
      </c>
      <c r="I10" s="18">
        <v>5.76</v>
      </c>
      <c r="J10" s="18">
        <f>IFERROR(List3[[#This Row],[QTY]]*List3[[#This Row],[Price]],"")</f>
        <v>5.76</v>
      </c>
      <c r="K10" s="22" t="s">
        <v>85</v>
      </c>
      <c r="L10" s="21"/>
      <c r="M10" s="26"/>
    </row>
    <row r="11" spans="2:13" ht="21" customHeight="1" x14ac:dyDescent="0.4">
      <c r="C11" s="9"/>
      <c r="D11" s="16" t="s">
        <v>40</v>
      </c>
      <c r="E11" s="17" t="s">
        <v>103</v>
      </c>
      <c r="F11" s="35">
        <v>744373965120</v>
      </c>
      <c r="G11" s="17" t="s">
        <v>73</v>
      </c>
      <c r="H11" s="17">
        <v>1</v>
      </c>
      <c r="I11" s="18">
        <v>2.81</v>
      </c>
      <c r="J11" s="19">
        <f>IFERROR(List3[[#This Row],[QTY]]*List3[[#This Row],[Price]],"")</f>
        <v>2.81</v>
      </c>
      <c r="K11" s="22" t="s">
        <v>138</v>
      </c>
      <c r="L11" s="21"/>
      <c r="M11" s="26"/>
    </row>
    <row r="12" spans="2:13" ht="21" customHeight="1" x14ac:dyDescent="0.4">
      <c r="C12" s="9"/>
      <c r="D12" s="16" t="s">
        <v>41</v>
      </c>
      <c r="E12" s="17" t="s">
        <v>126</v>
      </c>
      <c r="F12" s="32" t="s">
        <v>99</v>
      </c>
      <c r="G12" s="17" t="s">
        <v>74</v>
      </c>
      <c r="H12" s="17">
        <v>1</v>
      </c>
      <c r="I12" s="18">
        <v>1.71</v>
      </c>
      <c r="J12" s="19">
        <f>IFERROR(List3[[#This Row],[QTY]]*List3[[#This Row],[Price]],"")</f>
        <v>1.71</v>
      </c>
      <c r="K12" s="22" t="s">
        <v>89</v>
      </c>
      <c r="L12" s="21"/>
      <c r="M12" s="26"/>
    </row>
    <row r="13" spans="2:13" ht="21" customHeight="1" x14ac:dyDescent="0.4">
      <c r="C13" s="9"/>
      <c r="D13" s="16" t="s">
        <v>42</v>
      </c>
      <c r="E13" s="17" t="s">
        <v>127</v>
      </c>
      <c r="F13" s="32" t="s">
        <v>135</v>
      </c>
      <c r="G13" s="17" t="s">
        <v>136</v>
      </c>
      <c r="H13" s="17">
        <v>2</v>
      </c>
      <c r="I13" s="18">
        <v>0.71</v>
      </c>
      <c r="J13" s="19">
        <f>IFERROR(List3[[#This Row],[QTY]]*List3[[#This Row],[Price]],"")</f>
        <v>1.42</v>
      </c>
      <c r="K13" s="22" t="s">
        <v>134</v>
      </c>
      <c r="L13" s="21"/>
      <c r="M13" s="26"/>
    </row>
    <row r="14" spans="2:13" ht="21" customHeight="1" x14ac:dyDescent="0.4">
      <c r="C14" s="9"/>
      <c r="D14" s="16" t="s">
        <v>90</v>
      </c>
      <c r="E14" s="17" t="s">
        <v>104</v>
      </c>
      <c r="F14" s="35">
        <v>744373965120</v>
      </c>
      <c r="G14" s="17" t="s">
        <v>73</v>
      </c>
      <c r="H14" s="17">
        <v>3</v>
      </c>
      <c r="I14" s="18">
        <v>2.81</v>
      </c>
      <c r="J14" s="19">
        <f>IFERROR(List3[[#This Row],[QTY]]*List3[[#This Row],[Price]],"")</f>
        <v>8.43</v>
      </c>
      <c r="K14" s="22" t="s">
        <v>138</v>
      </c>
      <c r="L14" s="21"/>
      <c r="M14" s="26"/>
    </row>
    <row r="15" spans="2:13" ht="20.25" customHeight="1" x14ac:dyDescent="0.4">
      <c r="C15" s="9"/>
      <c r="D15" s="16" t="s">
        <v>54</v>
      </c>
      <c r="E15" s="17" t="s">
        <v>105</v>
      </c>
      <c r="F15" s="33" t="s">
        <v>140</v>
      </c>
      <c r="G15" s="17" t="s">
        <v>31</v>
      </c>
      <c r="H15" s="17">
        <v>2</v>
      </c>
      <c r="I15" s="18">
        <v>0.3</v>
      </c>
      <c r="J15" s="19">
        <f>IFERROR(List3[[#This Row],[QTY]]*List3[[#This Row],[Price]],"")</f>
        <v>0.6</v>
      </c>
      <c r="K15" s="22" t="s">
        <v>139</v>
      </c>
      <c r="L15" s="21"/>
      <c r="M15" s="21"/>
    </row>
    <row r="16" spans="2:13" ht="20.25" customHeight="1" x14ac:dyDescent="0.4">
      <c r="C16" s="9"/>
      <c r="D16" s="16" t="s">
        <v>44</v>
      </c>
      <c r="E16" s="17" t="s">
        <v>49</v>
      </c>
      <c r="F16" s="30" t="s">
        <v>140</v>
      </c>
      <c r="G16" s="17" t="s">
        <v>31</v>
      </c>
      <c r="H16" s="17">
        <v>2</v>
      </c>
      <c r="I16" s="18">
        <v>0.3</v>
      </c>
      <c r="J16" s="19">
        <f>IFERROR(List3[[#This Row],[QTY]]*List3[[#This Row],[Price]],"")</f>
        <v>0.6</v>
      </c>
      <c r="K16" s="22" t="s">
        <v>139</v>
      </c>
      <c r="L16" s="21"/>
      <c r="M16" s="21"/>
    </row>
    <row r="17" spans="3:13" ht="20.25" customHeight="1" x14ac:dyDescent="0.4">
      <c r="C17" s="9"/>
      <c r="D17" s="16" t="s">
        <v>106</v>
      </c>
      <c r="E17" s="17" t="s">
        <v>107</v>
      </c>
      <c r="F17" s="32" t="s">
        <v>130</v>
      </c>
      <c r="G17" s="17" t="s">
        <v>37</v>
      </c>
      <c r="H17" s="17">
        <v>1</v>
      </c>
      <c r="I17" s="18">
        <v>0.48</v>
      </c>
      <c r="J17" s="19">
        <f>IFERROR(List3[[#This Row],[QTY]]*List3[[#This Row],[Price]],"")</f>
        <v>0.48</v>
      </c>
      <c r="K17" s="22" t="s">
        <v>129</v>
      </c>
      <c r="L17" s="21"/>
      <c r="M17" s="21"/>
    </row>
    <row r="18" spans="3:13" ht="20.25" customHeight="1" x14ac:dyDescent="0.4">
      <c r="C18" s="9"/>
      <c r="D18" s="16" t="s">
        <v>58</v>
      </c>
      <c r="E18" s="17" t="s">
        <v>50</v>
      </c>
      <c r="F18" s="30" t="s">
        <v>140</v>
      </c>
      <c r="G18" s="17" t="s">
        <v>31</v>
      </c>
      <c r="H18" s="17">
        <v>2</v>
      </c>
      <c r="I18" s="18">
        <v>0.3</v>
      </c>
      <c r="J18" s="19">
        <f>IFERROR(List3[[#This Row],[QTY]]*List3[[#This Row],[Price]],"")</f>
        <v>0.6</v>
      </c>
      <c r="K18" s="22" t="s">
        <v>139</v>
      </c>
      <c r="L18" s="21"/>
      <c r="M18" s="21"/>
    </row>
    <row r="19" spans="3:13" ht="20.25" customHeight="1" x14ac:dyDescent="0.4">
      <c r="C19" s="9"/>
      <c r="D19" s="16" t="s">
        <v>151</v>
      </c>
      <c r="E19" s="17" t="s">
        <v>153</v>
      </c>
      <c r="F19" s="32" t="s">
        <v>173</v>
      </c>
      <c r="G19" s="17" t="s">
        <v>155</v>
      </c>
      <c r="H19" s="17">
        <v>1</v>
      </c>
      <c r="I19" s="18">
        <v>0.1</v>
      </c>
      <c r="J19" s="19">
        <f>IFERROR(List3[[#This Row],[QTY]]*List3[[#This Row],[Price]],"")</f>
        <v>0.1</v>
      </c>
      <c r="K19" s="22" t="s">
        <v>172</v>
      </c>
      <c r="L19" s="21"/>
      <c r="M19" s="21"/>
    </row>
    <row r="20" spans="3:13" ht="20.25" customHeight="1" x14ac:dyDescent="0.4">
      <c r="C20" s="9"/>
      <c r="D20" s="16" t="s">
        <v>152</v>
      </c>
      <c r="E20" s="17" t="s">
        <v>154</v>
      </c>
      <c r="F20" s="33" t="s">
        <v>170</v>
      </c>
      <c r="G20" s="17" t="s">
        <v>163</v>
      </c>
      <c r="H20" s="17">
        <v>1</v>
      </c>
      <c r="I20" s="18">
        <v>0.1</v>
      </c>
      <c r="J20" s="19">
        <f>IFERROR(List3[[#This Row],[QTY]]*List3[[#This Row],[Price]],"")</f>
        <v>0.1</v>
      </c>
      <c r="K20" s="22" t="s">
        <v>171</v>
      </c>
      <c r="L20" s="21"/>
      <c r="M20" s="21"/>
    </row>
    <row r="21" spans="3:13" ht="20.25" customHeight="1" x14ac:dyDescent="0.4">
      <c r="C21" s="9"/>
      <c r="D21" s="16" t="s">
        <v>161</v>
      </c>
      <c r="E21" s="17" t="s">
        <v>160</v>
      </c>
      <c r="F21" s="32" t="s">
        <v>169</v>
      </c>
      <c r="G21" s="17" t="s">
        <v>162</v>
      </c>
      <c r="H21" s="17">
        <v>2</v>
      </c>
      <c r="I21" s="18">
        <v>0.1</v>
      </c>
      <c r="J21" s="19">
        <f>IFERROR(List3[[#This Row],[QTY]]*List3[[#This Row],[Price]],"")</f>
        <v>0.2</v>
      </c>
      <c r="K21" s="22" t="s">
        <v>168</v>
      </c>
      <c r="L21" s="21"/>
      <c r="M21" s="21"/>
    </row>
    <row r="22" spans="3:13" ht="20.25" customHeight="1" x14ac:dyDescent="0.4">
      <c r="C22" s="9"/>
      <c r="D22" s="16" t="s">
        <v>78</v>
      </c>
      <c r="E22" s="17" t="s">
        <v>108</v>
      </c>
      <c r="F22" s="33" t="s">
        <v>144</v>
      </c>
      <c r="G22" s="17" t="s">
        <v>61</v>
      </c>
      <c r="H22" s="17">
        <v>1</v>
      </c>
      <c r="I22" s="18">
        <v>0.38</v>
      </c>
      <c r="J22" s="19">
        <f>IFERROR(List3[[#This Row],[QTY]]*List3[[#This Row],[Price]],"")</f>
        <v>0.38</v>
      </c>
      <c r="K22" s="22" t="s">
        <v>143</v>
      </c>
      <c r="L22" s="21"/>
      <c r="M22" s="21"/>
    </row>
    <row r="23" spans="3:13" ht="21" customHeight="1" x14ac:dyDescent="0.4">
      <c r="C23" s="9"/>
      <c r="D23" s="16" t="s">
        <v>18</v>
      </c>
      <c r="E23" s="17" t="s">
        <v>110</v>
      </c>
      <c r="F23" s="30" t="s">
        <v>19</v>
      </c>
      <c r="G23" s="34" t="s">
        <v>13</v>
      </c>
      <c r="H23" s="17">
        <v>1</v>
      </c>
      <c r="I23" s="18">
        <v>2.0299999999999998</v>
      </c>
      <c r="J23" s="18">
        <f>IFERROR(List3[[#This Row],[QTY]]*List3[[#This Row],[Price]],"")</f>
        <v>2.0299999999999998</v>
      </c>
      <c r="K23" s="22" t="s">
        <v>86</v>
      </c>
      <c r="L23" s="21"/>
      <c r="M23" s="28"/>
    </row>
    <row r="24" spans="3:13" ht="21" customHeight="1" x14ac:dyDescent="0.4">
      <c r="C24" s="9"/>
      <c r="D24" s="16" t="s">
        <v>22</v>
      </c>
      <c r="E24" s="17" t="s">
        <v>112</v>
      </c>
      <c r="F24" s="30" t="s">
        <v>185</v>
      </c>
      <c r="G24" s="34" t="s">
        <v>13</v>
      </c>
      <c r="H24" s="17">
        <v>1</v>
      </c>
      <c r="I24" s="18">
        <v>0.32</v>
      </c>
      <c r="J24" s="18">
        <f>IFERROR(List3[[#This Row],[QTY]]*List3[[#This Row],[Price]],"")</f>
        <v>0.32</v>
      </c>
      <c r="K24" s="22" t="s">
        <v>87</v>
      </c>
      <c r="L24" s="21"/>
      <c r="M24" s="26"/>
    </row>
    <row r="25" spans="3:13" ht="21" customHeight="1" x14ac:dyDescent="0.4">
      <c r="C25" s="9"/>
      <c r="D25" s="16" t="s">
        <v>28</v>
      </c>
      <c r="E25" s="17" t="s">
        <v>114</v>
      </c>
      <c r="F25" s="33" t="s">
        <v>140</v>
      </c>
      <c r="G25" s="17" t="s">
        <v>31</v>
      </c>
      <c r="H25" s="17">
        <v>1</v>
      </c>
      <c r="I25" s="18">
        <v>0.3</v>
      </c>
      <c r="J25" s="19">
        <f>IFERROR(List3[[#This Row],[QTY]]*List3[[#This Row],[Price]],"")</f>
        <v>0.3</v>
      </c>
      <c r="K25" s="22" t="s">
        <v>139</v>
      </c>
      <c r="L25" s="21"/>
      <c r="M25" s="27"/>
    </row>
    <row r="26" spans="3:13" ht="21" customHeight="1" x14ac:dyDescent="0.4">
      <c r="C26" s="9"/>
      <c r="D26" s="16" t="s">
        <v>29</v>
      </c>
      <c r="E26" s="17" t="s">
        <v>115</v>
      </c>
      <c r="F26" s="33" t="s">
        <v>140</v>
      </c>
      <c r="G26" s="17" t="s">
        <v>31</v>
      </c>
      <c r="H26" s="17">
        <v>1</v>
      </c>
      <c r="I26" s="18">
        <v>0.3</v>
      </c>
      <c r="J26" s="19">
        <f>IFERROR(List3[[#This Row],[QTY]]*List3[[#This Row],[Price]],"")</f>
        <v>0.3</v>
      </c>
      <c r="K26" s="22" t="s">
        <v>139</v>
      </c>
      <c r="L26" s="21"/>
      <c r="M26" s="28"/>
    </row>
    <row r="27" spans="3:13" ht="21" customHeight="1" x14ac:dyDescent="0.4">
      <c r="C27" s="9"/>
      <c r="D27" s="16" t="s">
        <v>30</v>
      </c>
      <c r="E27" s="17" t="s">
        <v>116</v>
      </c>
      <c r="F27" s="33" t="s">
        <v>181</v>
      </c>
      <c r="G27" s="17" t="s">
        <v>180</v>
      </c>
      <c r="H27" s="17">
        <v>1</v>
      </c>
      <c r="I27" s="18">
        <v>0.23</v>
      </c>
      <c r="J27" s="18">
        <f>IFERROR(List3[[#This Row],[QTY]]*List3[[#This Row],[Price]],"")</f>
        <v>0.23</v>
      </c>
      <c r="K27" s="22" t="s">
        <v>182</v>
      </c>
      <c r="L27" s="21"/>
      <c r="M27" s="27"/>
    </row>
    <row r="28" spans="3:13" ht="21" customHeight="1" x14ac:dyDescent="0.4">
      <c r="C28" s="9"/>
      <c r="D28" s="16" t="s">
        <v>23</v>
      </c>
      <c r="E28" s="17" t="s">
        <v>52</v>
      </c>
      <c r="F28" s="32" t="s">
        <v>91</v>
      </c>
      <c r="G28" s="17" t="s">
        <v>59</v>
      </c>
      <c r="H28" s="17">
        <v>1</v>
      </c>
      <c r="I28" s="18">
        <v>0.1</v>
      </c>
      <c r="J28" s="18">
        <f>IFERROR(List3[[#This Row],[QTY]]*List3[[#This Row],[Price]],"")</f>
        <v>0.1</v>
      </c>
      <c r="K28" s="22" t="s">
        <v>80</v>
      </c>
      <c r="L28" s="21"/>
      <c r="M28" s="27"/>
    </row>
    <row r="29" spans="3:13" ht="21" customHeight="1" x14ac:dyDescent="0.4">
      <c r="C29" s="9"/>
      <c r="D29" s="16" t="s">
        <v>24</v>
      </c>
      <c r="E29" s="17" t="s">
        <v>53</v>
      </c>
      <c r="F29" s="33" t="s">
        <v>92</v>
      </c>
      <c r="G29" s="17" t="s">
        <v>60</v>
      </c>
      <c r="H29" s="17">
        <v>1</v>
      </c>
      <c r="I29" s="18">
        <v>0.1</v>
      </c>
      <c r="J29" s="18">
        <f>IFERROR(List3[[#This Row],[QTY]]*List3[[#This Row],[Price]],"")</f>
        <v>0.1</v>
      </c>
      <c r="K29" s="22" t="s">
        <v>81</v>
      </c>
      <c r="L29" s="21"/>
      <c r="M29" s="21"/>
    </row>
    <row r="30" spans="3:13" ht="21" customHeight="1" x14ac:dyDescent="0.4">
      <c r="C30" s="9"/>
      <c r="D30" s="16" t="s">
        <v>25</v>
      </c>
      <c r="E30" s="17" t="s">
        <v>47</v>
      </c>
      <c r="F30" s="33" t="s">
        <v>177</v>
      </c>
      <c r="G30" s="17" t="s">
        <v>174</v>
      </c>
      <c r="H30" s="17">
        <v>1</v>
      </c>
      <c r="I30" s="18">
        <v>0.25</v>
      </c>
      <c r="J30" s="18">
        <f>IFERROR(List3[[#This Row],[QTY]]*List3[[#This Row],[Price]],"")</f>
        <v>0.25</v>
      </c>
      <c r="K30" s="22" t="s">
        <v>176</v>
      </c>
      <c r="L30" s="21"/>
      <c r="M30" s="21"/>
    </row>
    <row r="31" spans="3:13" ht="21" customHeight="1" x14ac:dyDescent="0.4">
      <c r="C31" s="9"/>
      <c r="D31" s="16" t="s">
        <v>26</v>
      </c>
      <c r="E31" s="17" t="s">
        <v>117</v>
      </c>
      <c r="F31" s="33" t="s">
        <v>178</v>
      </c>
      <c r="G31" s="17" t="s">
        <v>175</v>
      </c>
      <c r="H31" s="17">
        <v>1</v>
      </c>
      <c r="I31" s="18">
        <v>0.37</v>
      </c>
      <c r="J31" s="18">
        <f>IFERROR(List3[[#This Row],[QTY]]*List3[[#This Row],[Price]],"")</f>
        <v>0.37</v>
      </c>
      <c r="K31" s="22" t="s">
        <v>179</v>
      </c>
      <c r="L31" s="21"/>
      <c r="M31" s="21"/>
    </row>
    <row r="32" spans="3:13" ht="21" customHeight="1" x14ac:dyDescent="0.4">
      <c r="C32" s="9"/>
      <c r="D32" s="16" t="s">
        <v>27</v>
      </c>
      <c r="E32" s="17" t="s">
        <v>120</v>
      </c>
      <c r="F32" s="33" t="s">
        <v>93</v>
      </c>
      <c r="G32" s="17" t="s">
        <v>32</v>
      </c>
      <c r="H32" s="17">
        <v>1</v>
      </c>
      <c r="I32" s="18">
        <v>0.1</v>
      </c>
      <c r="J32" s="19">
        <f>IFERROR(List3[[#This Row],[QTY]]*List3[[#This Row],[Price]],"")</f>
        <v>0.1</v>
      </c>
      <c r="K32" s="22" t="s">
        <v>76</v>
      </c>
      <c r="L32" s="21"/>
      <c r="M32" s="21"/>
    </row>
    <row r="33" spans="1:13" ht="21" customHeight="1" x14ac:dyDescent="0.4">
      <c r="C33" s="9"/>
      <c r="D33" s="16" t="s">
        <v>119</v>
      </c>
      <c r="E33" s="17" t="s">
        <v>118</v>
      </c>
      <c r="F33" s="32" t="s">
        <v>95</v>
      </c>
      <c r="G33" s="17" t="s">
        <v>37</v>
      </c>
      <c r="H33" s="17">
        <v>1</v>
      </c>
      <c r="I33" s="18">
        <v>0.11</v>
      </c>
      <c r="J33" s="19">
        <f>IFERROR(List3[[#This Row],[QTY]]*List3[[#This Row],[Price]],"")</f>
        <v>0.11</v>
      </c>
      <c r="K33" s="22" t="s">
        <v>75</v>
      </c>
      <c r="L33" s="21"/>
      <c r="M33" s="21"/>
    </row>
    <row r="34" spans="1:13" ht="21" customHeight="1" x14ac:dyDescent="0.4">
      <c r="C34" s="9"/>
      <c r="D34" s="16" t="s">
        <v>14</v>
      </c>
      <c r="E34" s="17" t="s">
        <v>111</v>
      </c>
      <c r="F34" s="30" t="s">
        <v>38</v>
      </c>
      <c r="G34" s="34" t="s">
        <v>13</v>
      </c>
      <c r="H34" s="17">
        <v>1</v>
      </c>
      <c r="I34" s="18">
        <v>1.31</v>
      </c>
      <c r="J34" s="18">
        <f>IFERROR(List3[[#This Row],[QTY]]*List3[[#This Row],[Price]],"")</f>
        <v>1.31</v>
      </c>
      <c r="K34" s="22" t="s">
        <v>88</v>
      </c>
      <c r="L34" s="21"/>
      <c r="M34" s="21"/>
    </row>
    <row r="35" spans="1:13" ht="21" customHeight="1" x14ac:dyDescent="0.4">
      <c r="C35" s="9"/>
      <c r="D35" s="16" t="s">
        <v>33</v>
      </c>
      <c r="E35" s="17" t="s">
        <v>46</v>
      </c>
      <c r="F35" s="30" t="s">
        <v>16</v>
      </c>
      <c r="G35" s="34" t="s">
        <v>13</v>
      </c>
      <c r="H35" s="17">
        <v>1</v>
      </c>
      <c r="I35" s="18">
        <v>0.44</v>
      </c>
      <c r="J35" s="19">
        <f>IFERROR(List3[[#This Row],[QTY]]*List3[[#This Row],[Price]],"")</f>
        <v>0.44</v>
      </c>
      <c r="K35" s="22" t="s">
        <v>43</v>
      </c>
      <c r="L35" s="21"/>
      <c r="M35" s="21"/>
    </row>
    <row r="36" spans="1:13" ht="21" customHeight="1" x14ac:dyDescent="0.4">
      <c r="C36" s="9"/>
      <c r="D36" s="16" t="s">
        <v>34</v>
      </c>
      <c r="E36" s="17" t="s">
        <v>45</v>
      </c>
      <c r="F36" s="33" t="s">
        <v>94</v>
      </c>
      <c r="G36" s="20">
        <v>3</v>
      </c>
      <c r="H36" s="17">
        <v>1</v>
      </c>
      <c r="I36" s="18">
        <v>0.13</v>
      </c>
      <c r="J36" s="19">
        <f>IFERROR(List3[[#This Row],[QTY]]*List3[[#This Row],[Price]],"")</f>
        <v>0.13</v>
      </c>
      <c r="K36" s="22" t="s">
        <v>79</v>
      </c>
      <c r="L36" s="21"/>
      <c r="M36" s="21"/>
    </row>
    <row r="37" spans="1:13" ht="21" customHeight="1" x14ac:dyDescent="0.4">
      <c r="C37" s="9"/>
      <c r="D37" s="16" t="s">
        <v>35</v>
      </c>
      <c r="E37" s="17" t="s">
        <v>48</v>
      </c>
      <c r="F37" s="33" t="s">
        <v>93</v>
      </c>
      <c r="G37" s="17" t="s">
        <v>32</v>
      </c>
      <c r="H37" s="17">
        <v>1</v>
      </c>
      <c r="I37" s="18">
        <v>0.1</v>
      </c>
      <c r="J37" s="19">
        <f>IFERROR(List3[[#This Row],[QTY]]*List3[[#This Row],[Price]],"")</f>
        <v>0.1</v>
      </c>
      <c r="K37" s="22" t="s">
        <v>76</v>
      </c>
      <c r="L37" s="21"/>
      <c r="M37" s="21"/>
    </row>
    <row r="38" spans="1:13" ht="21" customHeight="1" x14ac:dyDescent="0.4">
      <c r="C38" s="9"/>
      <c r="D38" s="16" t="s">
        <v>36</v>
      </c>
      <c r="E38" s="17" t="s">
        <v>113</v>
      </c>
      <c r="F38" s="32" t="s">
        <v>95</v>
      </c>
      <c r="G38" s="17" t="s">
        <v>37</v>
      </c>
      <c r="H38" s="17">
        <v>1</v>
      </c>
      <c r="I38" s="18">
        <v>0.11</v>
      </c>
      <c r="J38" s="19">
        <f>IFERROR(List3[[#This Row],[QTY]]*List3[[#This Row],[Price]],"")</f>
        <v>0.11</v>
      </c>
      <c r="K38" s="22" t="s">
        <v>75</v>
      </c>
      <c r="L38" s="21"/>
      <c r="M38" s="21"/>
    </row>
    <row r="39" spans="1:13" ht="21" customHeight="1" x14ac:dyDescent="0.4">
      <c r="C39" s="9"/>
      <c r="D39" s="16" t="s">
        <v>148</v>
      </c>
      <c r="E39" s="17" t="s">
        <v>147</v>
      </c>
      <c r="F39" s="30" t="s">
        <v>146</v>
      </c>
      <c r="G39" s="34" t="s">
        <v>13</v>
      </c>
      <c r="H39" s="17">
        <v>1</v>
      </c>
      <c r="I39" s="18">
        <v>0.94</v>
      </c>
      <c r="J39" s="19">
        <f>IFERROR(List3[[#This Row],[QTY]]*List3[[#This Row],[Price]],"")</f>
        <v>0.94</v>
      </c>
      <c r="K39" s="22" t="s">
        <v>145</v>
      </c>
      <c r="L39" s="21"/>
      <c r="M39" s="21"/>
    </row>
    <row r="40" spans="1:13" ht="21" customHeight="1" x14ac:dyDescent="0.4">
      <c r="C40" s="9"/>
      <c r="D40" s="16" t="s">
        <v>65</v>
      </c>
      <c r="E40" s="17" t="s">
        <v>157</v>
      </c>
      <c r="F40" s="32" t="s">
        <v>167</v>
      </c>
      <c r="G40" s="20" t="s">
        <v>164</v>
      </c>
      <c r="H40" s="17">
        <v>2</v>
      </c>
      <c r="I40" s="18">
        <v>0.1</v>
      </c>
      <c r="J40" s="19">
        <f>IFERROR(List3[[#This Row],[QTY]]*List3[[#This Row],[Price]],"")</f>
        <v>0.2</v>
      </c>
      <c r="K40" s="22" t="s">
        <v>159</v>
      </c>
      <c r="L40" s="21"/>
      <c r="M40" s="21"/>
    </row>
    <row r="41" spans="1:13" ht="21" customHeight="1" x14ac:dyDescent="0.4">
      <c r="C41" s="9"/>
      <c r="D41" s="16" t="s">
        <v>65</v>
      </c>
      <c r="E41" s="17" t="s">
        <v>158</v>
      </c>
      <c r="F41" s="32" t="s">
        <v>96</v>
      </c>
      <c r="G41" s="20">
        <v>665</v>
      </c>
      <c r="H41" s="17">
        <v>2</v>
      </c>
      <c r="I41" s="18">
        <v>0.1</v>
      </c>
      <c r="J41" s="19">
        <f>IFERROR(List3[[#This Row],[QTY]]*List3[[#This Row],[Price]],"")</f>
        <v>0.2</v>
      </c>
      <c r="K41" s="22" t="s">
        <v>83</v>
      </c>
      <c r="L41" s="21"/>
      <c r="M41" s="21"/>
    </row>
    <row r="42" spans="1:13" ht="21" customHeight="1" x14ac:dyDescent="0.4">
      <c r="A42" s="10" t="s">
        <v>156</v>
      </c>
      <c r="C42" s="9"/>
      <c r="D42" s="16" t="s">
        <v>66</v>
      </c>
      <c r="E42" s="17" t="s">
        <v>122</v>
      </c>
      <c r="F42" s="32" t="s">
        <v>95</v>
      </c>
      <c r="G42" s="17" t="s">
        <v>37</v>
      </c>
      <c r="H42" s="17">
        <v>2</v>
      </c>
      <c r="I42" s="18">
        <v>0.11</v>
      </c>
      <c r="J42" s="19">
        <f>IFERROR(List3[[#This Row],[QTY]]*List3[[#This Row],[Price]],"")</f>
        <v>0.22</v>
      </c>
      <c r="K42" s="22" t="s">
        <v>75</v>
      </c>
      <c r="L42" s="21"/>
      <c r="M42" s="21"/>
    </row>
    <row r="43" spans="1:13" ht="21" customHeight="1" x14ac:dyDescent="0.4">
      <c r="C43" s="9"/>
      <c r="D43" s="16" t="s">
        <v>67</v>
      </c>
      <c r="E43" s="17" t="s">
        <v>121</v>
      </c>
      <c r="F43" s="32" t="s">
        <v>93</v>
      </c>
      <c r="G43" s="17" t="s">
        <v>32</v>
      </c>
      <c r="H43" s="17">
        <v>3</v>
      </c>
      <c r="I43" s="18">
        <v>0.1</v>
      </c>
      <c r="J43" s="19">
        <f>IFERROR(List3[[#This Row],[QTY]]*List3[[#This Row],[Price]],"")</f>
        <v>0.30000000000000004</v>
      </c>
      <c r="K43" s="22" t="s">
        <v>76</v>
      </c>
      <c r="L43" s="21"/>
      <c r="M43" s="21"/>
    </row>
    <row r="44" spans="1:13" ht="21" customHeight="1" x14ac:dyDescent="0.4">
      <c r="C44" s="9"/>
      <c r="D44" s="16" t="s">
        <v>63</v>
      </c>
      <c r="E44" s="17" t="s">
        <v>123</v>
      </c>
      <c r="F44" s="32" t="s">
        <v>97</v>
      </c>
      <c r="G44" s="17" t="s">
        <v>69</v>
      </c>
      <c r="H44" s="17">
        <v>2</v>
      </c>
      <c r="I44" s="18">
        <v>0.1</v>
      </c>
      <c r="J44" s="19">
        <f>IFERROR(List3[[#This Row],[QTY]]*List3[[#This Row],[Price]],"")</f>
        <v>0.2</v>
      </c>
      <c r="K44" s="22" t="s">
        <v>84</v>
      </c>
      <c r="L44" s="21"/>
      <c r="M44" s="21"/>
    </row>
    <row r="45" spans="1:13" ht="21" customHeight="1" x14ac:dyDescent="0.4">
      <c r="C45" s="9"/>
      <c r="D45" s="16" t="s">
        <v>68</v>
      </c>
      <c r="E45" s="17" t="s">
        <v>124</v>
      </c>
      <c r="F45" s="32" t="s">
        <v>98</v>
      </c>
      <c r="G45" s="17" t="s">
        <v>70</v>
      </c>
      <c r="H45" s="17">
        <v>1</v>
      </c>
      <c r="I45" s="18">
        <v>0.1</v>
      </c>
      <c r="J45" s="19">
        <f>IFERROR(List3[[#This Row],[QTY]]*List3[[#This Row],[Price]],"")</f>
        <v>0.1</v>
      </c>
      <c r="K45" s="22" t="s">
        <v>77</v>
      </c>
      <c r="L45" s="21"/>
      <c r="M45" s="21"/>
    </row>
    <row r="46" spans="1:13" ht="21" customHeight="1" x14ac:dyDescent="0.4">
      <c r="C46" s="9"/>
      <c r="D46" s="16" t="s">
        <v>64</v>
      </c>
      <c r="E46" s="17" t="s">
        <v>125</v>
      </c>
      <c r="F46" s="30" t="s">
        <v>71</v>
      </c>
      <c r="G46" s="20" t="s">
        <v>165</v>
      </c>
      <c r="H46" s="17">
        <v>1</v>
      </c>
      <c r="I46" s="18">
        <v>0.8</v>
      </c>
      <c r="J46" s="19">
        <f>IFERROR(List3[[#This Row],[QTY]]*List3[[#This Row],[Price]],"")</f>
        <v>0.8</v>
      </c>
      <c r="K46" s="22" t="s">
        <v>166</v>
      </c>
      <c r="L46" s="21"/>
      <c r="M46" s="21"/>
    </row>
    <row r="47" spans="1:13" ht="21" customHeight="1" x14ac:dyDescent="0.4">
      <c r="C47" s="9"/>
      <c r="D47" s="16"/>
      <c r="E47" s="17"/>
      <c r="F47" s="17"/>
      <c r="G47" s="17"/>
      <c r="H47" s="17"/>
      <c r="I47" s="18"/>
      <c r="J47" s="18"/>
      <c r="K47" s="23"/>
      <c r="L47" s="21"/>
      <c r="M47" s="21"/>
    </row>
    <row r="48" spans="1:13" ht="21" customHeight="1" x14ac:dyDescent="0.4">
      <c r="C48" s="9"/>
      <c r="D48" s="16"/>
      <c r="E48" s="17"/>
      <c r="F48" s="17"/>
      <c r="G48" s="17"/>
      <c r="H48" s="36"/>
      <c r="I48" s="37" t="s">
        <v>109</v>
      </c>
      <c r="J48" s="38">
        <f>SUM(J4:J46)</f>
        <v>101.56999999999994</v>
      </c>
      <c r="K48" s="23"/>
      <c r="L48" s="21"/>
      <c r="M48" s="21"/>
    </row>
    <row r="49" spans="3:12" ht="21" customHeight="1" x14ac:dyDescent="0.4">
      <c r="C49" s="9"/>
      <c r="D49" s="16"/>
      <c r="E49" s="17"/>
      <c r="F49" s="17"/>
      <c r="G49" s="17"/>
      <c r="H49" s="17"/>
      <c r="I49" s="18"/>
      <c r="J49" s="18"/>
      <c r="K49" s="23"/>
      <c r="L49" s="21"/>
    </row>
    <row r="50" spans="3:12" ht="21" customHeight="1" x14ac:dyDescent="0.4">
      <c r="C50" s="9"/>
      <c r="D50" s="16"/>
      <c r="E50" s="17"/>
      <c r="F50" s="17"/>
      <c r="G50" s="17"/>
      <c r="H50" s="17"/>
      <c r="I50" s="18"/>
      <c r="J50" s="18"/>
      <c r="K50" s="23"/>
      <c r="L50" s="21"/>
    </row>
    <row r="51" spans="3:12" ht="21" customHeight="1" x14ac:dyDescent="0.4">
      <c r="C51" s="9"/>
      <c r="D51" s="16"/>
      <c r="E51" s="17"/>
      <c r="F51" s="17"/>
      <c r="G51" s="17"/>
      <c r="H51" s="17"/>
      <c r="I51" s="18"/>
      <c r="J51" s="18"/>
      <c r="K51" s="23"/>
      <c r="L51" s="21"/>
    </row>
    <row r="52" spans="3:12" ht="21" customHeight="1" x14ac:dyDescent="0.4">
      <c r="K52" s="24"/>
    </row>
    <row r="53" spans="3:12" ht="21" customHeight="1" x14ac:dyDescent="0.4">
      <c r="K53" s="24"/>
    </row>
  </sheetData>
  <phoneticPr fontId="17" type="noConversion"/>
  <conditionalFormatting sqref="H12:J13 C34:K34 C23:J24 C35:J35 C25:E33 G27:J32 C39:J39 C36:E38 G36:J38 C40:E40 G11:J11 C10:J10 C7:E9 G47:I47 K47 E48:K51 G7:J9 G40:J40 G42:J46 C41:C51 C22:E22 C11:E20 G22:J22 G14:J20 F18 C21">
    <cfRule type="expression" dxfId="38" priority="41">
      <formula>ISODD(ROW(TableAnchor))&lt;&gt;ISODD(ROW(C7))</formula>
    </cfRule>
  </conditionalFormatting>
  <conditionalFormatting sqref="L15">
    <cfRule type="expression" dxfId="37" priority="37">
      <formula>ISODD(ROW(TableAnchor))&lt;&gt;ISODD(ROW(L15))</formula>
    </cfRule>
  </conditionalFormatting>
  <conditionalFormatting sqref="G12:G13">
    <cfRule type="expression" dxfId="36" priority="38">
      <formula>ISODD(ROW(TableAnchor))&lt;&gt;ISODD(ROW(G12))</formula>
    </cfRule>
  </conditionalFormatting>
  <conditionalFormatting sqref="C4:J4 C5:C6">
    <cfRule type="expression" dxfId="35" priority="35">
      <formula>ISODD(ROW(TableAnchor))&lt;&gt;ISODD(ROW(C4))</formula>
    </cfRule>
  </conditionalFormatting>
  <conditionalFormatting sqref="D42:D47">
    <cfRule type="expression" dxfId="34" priority="32">
      <formula>ISODD(ROW(TableAnchor))&lt;&gt;ISODD(ROW(D42))</formula>
    </cfRule>
  </conditionalFormatting>
  <conditionalFormatting sqref="D48:D51">
    <cfRule type="expression" dxfId="33" priority="31">
      <formula>ISODD(ROW(TableAnchor))&lt;&gt;ISODD(ROW(D48))</formula>
    </cfRule>
  </conditionalFormatting>
  <conditionalFormatting sqref="E46:F47 E44:E45">
    <cfRule type="expression" dxfId="32" priority="30">
      <formula>ISODD(ROW(TableAnchor))&lt;&gt;ISODD(ROW(E44))</formula>
    </cfRule>
  </conditionalFormatting>
  <conditionalFormatting sqref="E42">
    <cfRule type="expression" dxfId="31" priority="29">
      <formula>ISODD(ROW(TableAnchor))&lt;&gt;ISODD(ROW(E42))</formula>
    </cfRule>
  </conditionalFormatting>
  <conditionalFormatting sqref="E43">
    <cfRule type="expression" dxfId="30" priority="28">
      <formula>ISODD(ROW(TableAnchor))&lt;&gt;ISODD(ROW(E43))</formula>
    </cfRule>
  </conditionalFormatting>
  <conditionalFormatting sqref="K42">
    <cfRule type="expression" dxfId="29" priority="26">
      <formula>ISODD(ROW(TableAnchor))&lt;&gt;ISODD(ROW(K42))</formula>
    </cfRule>
  </conditionalFormatting>
  <conditionalFormatting sqref="K31">
    <cfRule type="expression" dxfId="28" priority="25">
      <formula>ISODD(ROW(TableAnchor))&lt;&gt;ISODD(ROW(K31))</formula>
    </cfRule>
  </conditionalFormatting>
  <conditionalFormatting sqref="K29">
    <cfRule type="expression" dxfId="27" priority="23">
      <formula>ISODD(ROW(TableAnchor))&lt;&gt;ISODD(ROW(K29))</formula>
    </cfRule>
  </conditionalFormatting>
  <conditionalFormatting sqref="K40">
    <cfRule type="expression" dxfId="26" priority="22">
      <formula>ISODD(ROW(TableAnchor))&lt;&gt;ISODD(ROW(K40))</formula>
    </cfRule>
  </conditionalFormatting>
  <conditionalFormatting sqref="K36">
    <cfRule type="expression" dxfId="25" priority="21">
      <formula>ISODD(ROW(TableAnchor))&lt;&gt;ISODD(ROW(K36))</formula>
    </cfRule>
  </conditionalFormatting>
  <conditionalFormatting sqref="K44">
    <cfRule type="expression" dxfId="24" priority="20">
      <formula>ISODD(ROW(TableAnchor))&lt;&gt;ISODD(ROW(K44))</formula>
    </cfRule>
  </conditionalFormatting>
  <conditionalFormatting sqref="K46">
    <cfRule type="expression" dxfId="23" priority="19">
      <formula>ISODD(ROW(TableAnchor))&lt;&gt;ISODD(ROW(K46))</formula>
    </cfRule>
  </conditionalFormatting>
  <conditionalFormatting sqref="K17">
    <cfRule type="expression" dxfId="22" priority="17">
      <formula>ISODD(ROW(TableAnchor))&lt;&gt;ISODD(ROW(K17))</formula>
    </cfRule>
  </conditionalFormatting>
  <conditionalFormatting sqref="J47">
    <cfRule type="expression" dxfId="21" priority="16">
      <formula>ISODD(ROW(TableAnchor))&lt;&gt;ISODD(ROW(J47))</formula>
    </cfRule>
  </conditionalFormatting>
  <conditionalFormatting sqref="G33:J33">
    <cfRule type="expression" dxfId="20" priority="14">
      <formula>ISODD(ROW(TableAnchor))&lt;&gt;ISODD(ROW(G33))</formula>
    </cfRule>
  </conditionalFormatting>
  <conditionalFormatting sqref="F8">
    <cfRule type="expression" dxfId="19" priority="13">
      <formula>ISODD(ROW(TableAnchor))&lt;&gt;ISODD(ROW(F8))</formula>
    </cfRule>
  </conditionalFormatting>
  <conditionalFormatting sqref="F5">
    <cfRule type="expression" dxfId="18" priority="10">
      <formula>ISODD(ROW(TableAnchor))&lt;&gt;ISODD(ROW(F5))</formula>
    </cfRule>
  </conditionalFormatting>
  <conditionalFormatting sqref="D5:E6 G5:J6">
    <cfRule type="expression" dxfId="17" priority="12">
      <formula>ISODD(ROW(TableAnchor))&lt;&gt;ISODD(ROW(D5))</formula>
    </cfRule>
  </conditionalFormatting>
  <conditionalFormatting sqref="F16">
    <cfRule type="expression" dxfId="16" priority="8">
      <formula>ISODD(ROW(TableAnchor))&lt;&gt;ISODD(ROW(F16))</formula>
    </cfRule>
  </conditionalFormatting>
  <conditionalFormatting sqref="G25:J25">
    <cfRule type="expression" dxfId="15" priority="7">
      <formula>ISODD(ROW(TableAnchor))&lt;&gt;ISODD(ROW(G25))</formula>
    </cfRule>
  </conditionalFormatting>
  <conditionalFormatting sqref="G26:J26">
    <cfRule type="expression" dxfId="14" priority="6">
      <formula>ISODD(ROW(TableAnchor))&lt;&gt;ISODD(ROW(G26))</formula>
    </cfRule>
  </conditionalFormatting>
  <conditionalFormatting sqref="K22">
    <cfRule type="expression" dxfId="13" priority="5">
      <formula>ISODD(ROW(TableAnchor))&lt;&gt;ISODD(ROW(K22))</formula>
    </cfRule>
  </conditionalFormatting>
  <conditionalFormatting sqref="D41:E41 G41:J41">
    <cfRule type="expression" dxfId="12" priority="4">
      <formula>ISODD(ROW(TableAnchor))&lt;&gt;ISODD(ROW(D41))</formula>
    </cfRule>
  </conditionalFormatting>
  <conditionalFormatting sqref="K41">
    <cfRule type="expression" dxfId="11" priority="3">
      <formula>ISODD(ROW(TableAnchor))&lt;&gt;ISODD(ROW(K41))</formula>
    </cfRule>
  </conditionalFormatting>
  <conditionalFormatting sqref="D21:E21 G21:J21">
    <cfRule type="expression" dxfId="10" priority="2">
      <formula>ISODD(ROW(TableAnchor))&lt;&gt;ISODD(ROW(D21))</formula>
    </cfRule>
  </conditionalFormatting>
  <conditionalFormatting sqref="F6">
    <cfRule type="expression" dxfId="0" priority="1">
      <formula>ISODD(ROW(TableAnchor))&lt;&gt;ISODD(ROW(F6))</formula>
    </cfRule>
  </conditionalFormatting>
  <dataValidations xWindow="883" yWindow="440" count="11">
    <dataValidation allowBlank="1" showInputMessage="1" showErrorMessage="1" prompt="Title of this worksheet is in this cell. Enter grocery details in table below. Category totals are automatically updated in column M" sqref="B2:L2" xr:uid="{C36C3168-609D-4C36-87F2-5C6B314746B2}"/>
    <dataValidation allowBlank="1" showInputMessage="1" showErrorMessage="1" prompt="Enter Comment in this column under this heading" sqref="K3" xr:uid="{AB6EB83F-5CF9-4686-8E06-F4AF7445A6F3}"/>
    <dataValidation allowBlank="1" showInputMessage="1" showErrorMessage="1" prompt="Enter Category in this column under this heading" sqref="F3:F4 G3:G6" xr:uid="{C2FB87D2-E049-4B57-82ED-57CB1B262B0D}"/>
    <dataValidation allowBlank="1" showInputMessage="1" showErrorMessage="1" prompt="Create a Grocery List in this worksheet. Enter details in List table. Totals are automatically calculated" sqref="A1" xr:uid="{6973CA39-0F95-4978-AD3F-A91AA8A24FC5}"/>
    <dataValidation allowBlank="1" showInputMessage="1" showErrorMessage="1" prompt="Total is automatically calculated in this column under this heading" sqref="J3:J6" xr:uid="{ACE1844F-CD21-40CE-8F29-EF968E5CA803}"/>
    <dataValidation allowBlank="1" showInputMessage="1" showErrorMessage="1" prompt="Enter Unit Price in this column under this heading" sqref="I3:I6" xr:uid="{B09114CB-23D3-4599-B062-90EEE9700C36}"/>
    <dataValidation allowBlank="1" showInputMessage="1" showErrorMessage="1" prompt="Enter Unit in this column under this heading" sqref="G3:G6" xr:uid="{6031E46B-B175-4CFB-9C40-CC7166B7A0E4}"/>
    <dataValidation allowBlank="1" showInputMessage="1" showErrorMessage="1" prompt="Enter Quantity in this column under this heading" sqref="H3:H6" xr:uid="{08DD1F1F-ABA9-4B55-A622-0A0E724CB08F}"/>
    <dataValidation allowBlank="1" showInputMessage="1" showErrorMessage="1" prompt="Enter Store type in this column under this heading" sqref="E3:E6" xr:uid="{3D501318-E80D-4C59-A8E7-1E82B37D74B1}"/>
    <dataValidation allowBlank="1" showInputMessage="1" showErrorMessage="1" prompt="Enter Item in this column under this heading" sqref="D3:D6" xr:uid="{9F00BFCE-1EF7-470C-A2C3-8EA1042E9CFC}"/>
    <dataValidation allowBlank="1" showInputMessage="1" showErrorMessage="1" prompt="Enter a number greater than 0 in this column under this heading to mark item as bought. Use heading filters to find specific entries" sqref="C3:C6" xr:uid="{5B52AA20-747F-43BF-B8BD-4FB9BAB672C1}"/>
  </dataValidations>
  <hyperlinks>
    <hyperlink ref="K5" r:id="rId1" xr:uid="{44F63769-758D-4CF4-83A6-A90FACC43A51}"/>
    <hyperlink ref="K11" r:id="rId2" xr:uid="{CAA4BF09-AEC4-4C2C-8CA4-15B7C61E9C07}"/>
    <hyperlink ref="K22" r:id="rId3" xr:uid="{8AF97949-1A13-4DB4-9660-BCD527C707B3}"/>
    <hyperlink ref="K23" r:id="rId4" xr:uid="{3A54EFBB-3D5A-42C9-A27F-F329C3333723}"/>
    <hyperlink ref="K15" r:id="rId5" xr:uid="{9968FDC6-1466-44E5-B497-CC59831D2A05}"/>
    <hyperlink ref="K4" r:id="rId6" location="1" xr:uid="{6E6F4268-3326-4B19-B83F-E58D19ED4FDD}"/>
    <hyperlink ref="K10" r:id="rId7" xr:uid="{E5247556-AD3C-4E2E-92B4-7854AA584826}"/>
    <hyperlink ref="K25" r:id="rId8" xr:uid="{D9AE72CB-7E04-47F0-892A-3CC3DB8FB579}"/>
  </hyperlinks>
  <printOptions horizontalCentered="1"/>
  <pageMargins left="0.3" right="0.3" top="0.5" bottom="0.5" header="0.3" footer="0.3"/>
  <pageSetup scale="55" fitToHeight="0" orientation="portrait" r:id="rId9"/>
  <headerFooter differentFirst="1">
    <oddFooter>Page &amp;P of &amp;N</oddFooter>
  </headerFooter>
  <tableParts count="1">
    <tablePart r:id="rId10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2" id="{E4215F6E-1F3A-439C-81DA-C4F538E7C55C}">
            <x14:iconSet iconSet="3Symbols2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C4:C6</xm:sqref>
        </x14:conditionalFormatting>
        <x14:conditionalFormatting xmlns:xm="http://schemas.microsoft.com/office/excel/2006/main">
          <x14:cfRule type="iconSet" priority="73" id="{AB3A6594-1896-46F4-975E-45A22D8D27CD}">
            <x14:iconSet iconSet="3Symbols2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C7:C51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21"/>
  <sheetViews>
    <sheetView topLeftCell="C1" workbookViewId="0">
      <selection activeCell="C1" sqref="C1"/>
    </sheetView>
  </sheetViews>
  <sheetFormatPr defaultRowHeight="18.75" x14ac:dyDescent="0.4"/>
  <cols>
    <col min="5" max="5" width="18.88671875" customWidth="1"/>
    <col min="11" max="12" width="12.33203125" customWidth="1"/>
    <col min="13" max="13" width="14.6640625" customWidth="1"/>
  </cols>
  <sheetData>
    <row r="1" spans="1:13" x14ac:dyDescent="0.4">
      <c r="A1" t="s">
        <v>0</v>
      </c>
    </row>
    <row r="3" spans="1:13" x14ac:dyDescent="0.4">
      <c r="K3" s="4" t="e">
        <f>SUM(#REF!)-SUM(K6:K9)</f>
        <v>#REF!</v>
      </c>
      <c r="L3" s="2" t="e">
        <f>ROUND(K3,0)</f>
        <v>#REF!</v>
      </c>
      <c r="M3" t="s">
        <v>3</v>
      </c>
    </row>
    <row r="4" spans="1:13" x14ac:dyDescent="0.4">
      <c r="L4" s="2" t="e">
        <f>ROUNDUP(SUM(#REF!),0)</f>
        <v>#REF!</v>
      </c>
      <c r="M4" t="s">
        <v>4</v>
      </c>
    </row>
    <row r="6" spans="1:13" x14ac:dyDescent="0.4">
      <c r="E6" s="5" t="str">
        <f t="array" ref="E6">IFERROR(INDEX(#REF!,MATCH(,COUNTIF($E$5:E5,#REF!),)),"")</f>
        <v/>
      </c>
      <c r="F6" t="e">
        <f>SUMIFS(#REF!,#REF!,E6)</f>
        <v>#REF!</v>
      </c>
      <c r="G6" t="e">
        <f>F6+ROW()/1000000</f>
        <v>#REF!</v>
      </c>
      <c r="H6" t="e">
        <f>LARGE($G$6:$G$21,1)</f>
        <v>#REF!</v>
      </c>
      <c r="I6" t="e">
        <f>MATCH(H6,$G$6:$G$21,0)</f>
        <v>#REF!</v>
      </c>
      <c r="J6" t="e">
        <f>INDEX($E$6:$E$21,$I6)</f>
        <v>#REF!</v>
      </c>
      <c r="K6" s="1" t="e">
        <f>INDEX($F$6:$F$21,$I6)</f>
        <v>#REF!</v>
      </c>
      <c r="L6" s="2" t="e">
        <f>ROUND(K6,0)</f>
        <v>#REF!</v>
      </c>
      <c r="M6" t="e">
        <f>UPPER(J6) &amp; " TOTAL"</f>
        <v>#REF!</v>
      </c>
    </row>
    <row r="7" spans="1:13" x14ac:dyDescent="0.4">
      <c r="E7" s="5" t="str">
        <f t="array" ref="E7">IFERROR(INDEX(#REF!,MATCH(,COUNTIF($E$5:E6,#REF!),)),"")</f>
        <v/>
      </c>
      <c r="F7" t="e">
        <f>SUMIFS(#REF!,#REF!,E7)</f>
        <v>#REF!</v>
      </c>
      <c r="G7" t="e">
        <f t="shared" ref="G7:G21" si="0">F7+ROW()/1000000</f>
        <v>#REF!</v>
      </c>
      <c r="H7" t="e">
        <f>LARGE($G$6:$G$21,2)</f>
        <v>#REF!</v>
      </c>
      <c r="I7" t="e">
        <f>MATCH(H7,$G$6:$G$21,0)</f>
        <v>#REF!</v>
      </c>
      <c r="J7" t="e">
        <f>INDEX($E$6:$E$21,$I7)</f>
        <v>#REF!</v>
      </c>
      <c r="K7" s="1" t="e">
        <f>INDEX($F$6:$F$21,$I7)</f>
        <v>#REF!</v>
      </c>
      <c r="L7" s="2" t="e">
        <f>ROUND(K7,0)</f>
        <v>#REF!</v>
      </c>
      <c r="M7" t="e">
        <f>UPPER(J7) &amp; " TOTAL"</f>
        <v>#REF!</v>
      </c>
    </row>
    <row r="8" spans="1:13" x14ac:dyDescent="0.4">
      <c r="E8" s="5" t="str">
        <f t="array" ref="E8">IFERROR(INDEX(#REF!,MATCH(,COUNTIF($E$5:E7,#REF!),)),"")</f>
        <v/>
      </c>
      <c r="F8" t="e">
        <f>SUMIFS(#REF!,#REF!,E8)</f>
        <v>#REF!</v>
      </c>
      <c r="G8" t="e">
        <f t="shared" si="0"/>
        <v>#REF!</v>
      </c>
      <c r="H8" t="e">
        <f>LARGE($G$6:$G$21,3)</f>
        <v>#REF!</v>
      </c>
      <c r="I8" t="e">
        <f>MATCH(H8,$G$6:$G$21,0)</f>
        <v>#REF!</v>
      </c>
      <c r="J8" t="e">
        <f>INDEX($E$6:$E$21,$I8)</f>
        <v>#REF!</v>
      </c>
      <c r="K8" s="1" t="e">
        <f>INDEX($F$6:$F$21,$I8)</f>
        <v>#REF!</v>
      </c>
      <c r="L8" s="2" t="e">
        <f>ROUND(K8,0)</f>
        <v>#REF!</v>
      </c>
      <c r="M8" t="e">
        <f>UPPER(J8) &amp; " TOTAL"</f>
        <v>#REF!</v>
      </c>
    </row>
    <row r="9" spans="1:13" x14ac:dyDescent="0.4">
      <c r="E9" s="5" t="str">
        <f t="array" ref="E9">IFERROR(INDEX(#REF!,MATCH(,COUNTIF($E$5:E8,#REF!),)),"")</f>
        <v/>
      </c>
      <c r="F9" t="e">
        <f>SUMIFS(#REF!,#REF!,E9)</f>
        <v>#REF!</v>
      </c>
      <c r="G9" t="e">
        <f t="shared" si="0"/>
        <v>#REF!</v>
      </c>
      <c r="H9" t="e">
        <f>LARGE($G$6:$G$21,4)</f>
        <v>#REF!</v>
      </c>
      <c r="I9" t="e">
        <f>MATCH(H9,$G$6:$G$21,0)</f>
        <v>#REF!</v>
      </c>
      <c r="J9" t="e">
        <f>INDEX($E$6:$E$21,$I9)</f>
        <v>#REF!</v>
      </c>
      <c r="K9" s="1" t="e">
        <f>INDEX($F$6:$F$21,$I9)</f>
        <v>#REF!</v>
      </c>
      <c r="L9" s="2" t="e">
        <f>ROUND(K9,0)</f>
        <v>#REF!</v>
      </c>
      <c r="M9" t="e">
        <f>UPPER(J9) &amp; " TOTAL"</f>
        <v>#REF!</v>
      </c>
    </row>
    <row r="10" spans="1:13" x14ac:dyDescent="0.4">
      <c r="E10" s="5" t="str">
        <f t="array" ref="E10">IFERROR(INDEX(#REF!,MATCH(,COUNTIF($E$5:E9,#REF!),)),"")</f>
        <v/>
      </c>
      <c r="F10" t="e">
        <f>SUMIFS(#REF!,#REF!,E10)</f>
        <v>#REF!</v>
      </c>
      <c r="G10" t="e">
        <f t="shared" si="0"/>
        <v>#REF!</v>
      </c>
      <c r="K10" s="1"/>
      <c r="L10" s="1"/>
    </row>
    <row r="11" spans="1:13" x14ac:dyDescent="0.4">
      <c r="E11" s="5" t="str">
        <f t="array" ref="E11">IFERROR(INDEX(#REF!,MATCH(,COUNTIF($E$5:E10,#REF!),)),"")</f>
        <v/>
      </c>
      <c r="F11" t="e">
        <f>SUMIFS(#REF!,#REF!,E11)</f>
        <v>#REF!</v>
      </c>
      <c r="G11" t="e">
        <f t="shared" si="0"/>
        <v>#REF!</v>
      </c>
      <c r="K11" s="1"/>
      <c r="L11" s="1"/>
    </row>
    <row r="12" spans="1:13" x14ac:dyDescent="0.4">
      <c r="E12" s="5" t="str">
        <f t="array" ref="E12">IFERROR(INDEX(#REF!,MATCH(,COUNTIF($E$5:E11,#REF!),)),"")</f>
        <v/>
      </c>
      <c r="F12" t="e">
        <f>SUMIFS(#REF!,#REF!,E12)</f>
        <v>#REF!</v>
      </c>
      <c r="G12" t="e">
        <f t="shared" si="0"/>
        <v>#REF!</v>
      </c>
      <c r="K12" s="1"/>
      <c r="L12" s="1"/>
    </row>
    <row r="13" spans="1:13" x14ac:dyDescent="0.4">
      <c r="E13" s="5" t="str">
        <f t="array" ref="E13">IFERROR(INDEX(#REF!,MATCH(,COUNTIF($E$5:E12,#REF!),)),"")</f>
        <v/>
      </c>
      <c r="F13" t="e">
        <f>SUMIFS(#REF!,#REF!,E13)</f>
        <v>#REF!</v>
      </c>
      <c r="G13" t="e">
        <f t="shared" si="0"/>
        <v>#REF!</v>
      </c>
      <c r="K13" s="1"/>
      <c r="L13" s="1"/>
    </row>
    <row r="14" spans="1:13" x14ac:dyDescent="0.4">
      <c r="E14" s="5" t="str">
        <f t="array" ref="E14">IFERROR(INDEX(#REF!,MATCH(,COUNTIF($E$5:E13,#REF!),)),"")</f>
        <v/>
      </c>
      <c r="F14" t="e">
        <f>SUMIFS(#REF!,#REF!,E14)</f>
        <v>#REF!</v>
      </c>
      <c r="G14" t="e">
        <f t="shared" si="0"/>
        <v>#REF!</v>
      </c>
      <c r="K14" s="1"/>
      <c r="L14" s="1"/>
    </row>
    <row r="15" spans="1:13" x14ac:dyDescent="0.4">
      <c r="E15" s="5" t="str">
        <f t="array" ref="E15">IFERROR(INDEX(#REF!,MATCH(,COUNTIF($E$5:E14,#REF!),)),"")</f>
        <v/>
      </c>
      <c r="F15" t="e">
        <f>SUMIFS(#REF!,#REF!,E15)</f>
        <v>#REF!</v>
      </c>
      <c r="G15" t="e">
        <f t="shared" si="0"/>
        <v>#REF!</v>
      </c>
      <c r="K15" s="1"/>
      <c r="L15" s="1"/>
    </row>
    <row r="16" spans="1:13" x14ac:dyDescent="0.4">
      <c r="E16" s="5" t="str">
        <f t="array" ref="E16">IFERROR(INDEX(#REF!,MATCH(,COUNTIF($E$5:E15,#REF!),)),"")</f>
        <v/>
      </c>
      <c r="F16" t="e">
        <f>SUMIFS(#REF!,#REF!,E16)</f>
        <v>#REF!</v>
      </c>
      <c r="G16" t="e">
        <f t="shared" si="0"/>
        <v>#REF!</v>
      </c>
      <c r="K16" s="1"/>
      <c r="L16" s="1"/>
    </row>
    <row r="17" spans="5:12" x14ac:dyDescent="0.4">
      <c r="E17" s="5" t="str">
        <f t="array" ref="E17">IFERROR(INDEX(#REF!,MATCH(,COUNTIF($E$5:E16,#REF!),)),"")</f>
        <v/>
      </c>
      <c r="F17" t="e">
        <f>SUMIFS(#REF!,#REF!,E17)</f>
        <v>#REF!</v>
      </c>
      <c r="G17" t="e">
        <f t="shared" si="0"/>
        <v>#REF!</v>
      </c>
      <c r="K17" s="1"/>
      <c r="L17" s="1"/>
    </row>
    <row r="18" spans="5:12" x14ac:dyDescent="0.4">
      <c r="E18" s="5" t="str">
        <f t="array" ref="E18">IFERROR(INDEX(#REF!,MATCH(,COUNTIF($E$5:E17,#REF!),)),"")</f>
        <v/>
      </c>
      <c r="F18" t="e">
        <f>SUMIFS(#REF!,#REF!,E18)</f>
        <v>#REF!</v>
      </c>
      <c r="G18" t="e">
        <f t="shared" si="0"/>
        <v>#REF!</v>
      </c>
      <c r="K18" s="1"/>
      <c r="L18" s="1"/>
    </row>
    <row r="19" spans="5:12" x14ac:dyDescent="0.4">
      <c r="E19" s="5" t="str">
        <f t="array" ref="E19">IFERROR(INDEX(#REF!,MATCH(,COUNTIF($E$5:E18,#REF!),)),"")</f>
        <v/>
      </c>
      <c r="F19" t="e">
        <f>SUMIFS(#REF!,#REF!,E19)</f>
        <v>#REF!</v>
      </c>
      <c r="G19" t="e">
        <f t="shared" si="0"/>
        <v>#REF!</v>
      </c>
      <c r="K19" s="1"/>
      <c r="L19" s="1"/>
    </row>
    <row r="20" spans="5:12" x14ac:dyDescent="0.4">
      <c r="E20" s="5" t="str">
        <f t="array" ref="E20">IFERROR(INDEX(#REF!,MATCH(,COUNTIF($E$5:E19,#REF!),)),"")</f>
        <v/>
      </c>
      <c r="F20" t="e">
        <f>SUMIFS(#REF!,#REF!,E20)</f>
        <v>#REF!</v>
      </c>
      <c r="G20" t="e">
        <f t="shared" si="0"/>
        <v>#REF!</v>
      </c>
      <c r="K20" s="1"/>
      <c r="L20" s="1"/>
    </row>
    <row r="21" spans="5:12" x14ac:dyDescent="0.4">
      <c r="E21" s="5" t="str">
        <f t="array" ref="E21">IFERROR(INDEX(#REF!,MATCH(,COUNTIF($E$5:E20,#REF!),)),"")</f>
        <v/>
      </c>
      <c r="F21" t="e">
        <f>SUMIFS(#REF!,#REF!,E21)</f>
        <v>#REF!</v>
      </c>
      <c r="G21" t="e">
        <f t="shared" si="0"/>
        <v>#REF!</v>
      </c>
      <c r="K21" s="1"/>
      <c r="L2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994131-404A-49BD-B3A3-CB101B6408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1AE417-F442-44C5-8B15-1F25F39B4059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EF425CC0-3125-427B-A400-3EA540BCCD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Resonant Converter</vt:lpstr>
      <vt:lpstr>calculations</vt:lpstr>
      <vt:lpstr>'Resonant Converter'!ColumnTitle1</vt:lpstr>
      <vt:lpstr>GroceryTotal</vt:lpstr>
      <vt:lpstr>'Resonant Converter'!Print_Titles</vt:lpstr>
      <vt:lpstr>'Resonant Converter'!TableAnchor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2019-06-15T18:35:45Z</dcterms:created>
  <dcterms:modified xsi:type="dcterms:W3CDTF">2020-12-06T05:45:30Z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