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A6B54DC-B5EF-4382-8443-E1EEA45025C5}" xr6:coauthVersionLast="47" xr6:coauthVersionMax="47" xr10:uidLastSave="{00000000-0000-0000-0000-000000000000}"/>
  <bookViews>
    <workbookView xWindow="-120" yWindow="-120" windowWidth="38640" windowHeight="15840" firstSheet="17" activeTab="35" xr2:uid="{00000000-000D-0000-FFFF-FFFF00000000}"/>
  </bookViews>
  <sheets>
    <sheet name="05-06-17" sheetId="4" r:id="rId1"/>
    <sheet name="25-08-17" sheetId="6" r:id="rId2"/>
    <sheet name="27-11-17" sheetId="7" r:id="rId3"/>
    <sheet name="19-02-18" sheetId="8" r:id="rId4"/>
    <sheet name="19-04-18" sheetId="9" r:id="rId5"/>
    <sheet name="30-05-18" sheetId="10" r:id="rId6"/>
    <sheet name="17-07-18" sheetId="11" r:id="rId7"/>
    <sheet name="31-08-18" sheetId="12" r:id="rId8"/>
    <sheet name="14-11-18" sheetId="13" r:id="rId9"/>
    <sheet name="14-12-18" sheetId="14" r:id="rId10"/>
    <sheet name="05-03-19" sheetId="15" r:id="rId11"/>
    <sheet name="06-06-19" sheetId="16" r:id="rId12"/>
    <sheet name="01-10-19" sheetId="17" r:id="rId13"/>
    <sheet name="16-12-19" sheetId="18" r:id="rId14"/>
    <sheet name="20-04-20" sheetId="19" r:id="rId15"/>
    <sheet name="28-05-20" sheetId="20" r:id="rId16"/>
    <sheet name="22-06-20" sheetId="21" r:id="rId17"/>
    <sheet name="28-07-20" sheetId="22" r:id="rId18"/>
    <sheet name="14-09-20" sheetId="23" r:id="rId19"/>
    <sheet name="19-11-20" sheetId="24" r:id="rId20"/>
    <sheet name="04-03-21" sheetId="25" r:id="rId21"/>
    <sheet name="16-04-21" sheetId="26" r:id="rId22"/>
    <sheet name="21-07-21" sheetId="27" r:id="rId23"/>
    <sheet name="05-10-21" sheetId="28" r:id="rId24"/>
    <sheet name="29-10-21" sheetId="29" r:id="rId25"/>
    <sheet name="11-12-21" sheetId="30" r:id="rId26"/>
    <sheet name="04-02-22" sheetId="31" r:id="rId27"/>
    <sheet name="28-03-22" sheetId="32" r:id="rId28"/>
    <sheet name="09-09-22" sheetId="33" r:id="rId29"/>
    <sheet name="18-02-23" sheetId="34" r:id="rId30"/>
    <sheet name="18-02-23 (2)" sheetId="35" r:id="rId31"/>
    <sheet name="18-02-24" sheetId="36" r:id="rId32"/>
    <sheet name="27-07-24" sheetId="37" r:id="rId33"/>
    <sheet name="Activités" sheetId="5" r:id="rId34"/>
    <sheet name="2024-10-17 - 24-24562" sheetId="38" r:id="rId35"/>
    <sheet name="2025-03-02 - 25-24805" sheetId="39" r:id="rId36"/>
  </sheets>
  <definedNames>
    <definedName name="Liste_Activités">Activités!$C$5:$C$45</definedName>
    <definedName name="Print_Area" localSheetId="12">'01-10-19'!$A$1:$F$89</definedName>
    <definedName name="Print_Area" localSheetId="26">'04-02-22'!$A$1:$F$90</definedName>
    <definedName name="Print_Area" localSheetId="20">'04-03-21'!$A$1:$F$90</definedName>
    <definedName name="Print_Area" localSheetId="10">'05-03-19'!$A$1:$F$88</definedName>
    <definedName name="Print_Area" localSheetId="0">'05-06-17'!$A$1:$F$89</definedName>
    <definedName name="Print_Area" localSheetId="23">'05-10-21'!$A$1:$F$90</definedName>
    <definedName name="Print_Area" localSheetId="11">'06-06-19'!$A$1:$F$89</definedName>
    <definedName name="Print_Area" localSheetId="28">'09-09-22'!$A$1:$F$90</definedName>
    <definedName name="Print_Area" localSheetId="25">'11-12-21'!$A$1:$F$90</definedName>
    <definedName name="Print_Area" localSheetId="18">'14-09-20'!$A$1:$F$90</definedName>
    <definedName name="Print_Area" localSheetId="8">'14-11-18'!$A$1:$F$89</definedName>
    <definedName name="Print_Area" localSheetId="9">'14-12-18'!$A$1:$F$88</definedName>
    <definedName name="Print_Area" localSheetId="21">'16-04-21'!$A$1:$F$90</definedName>
    <definedName name="Print_Area" localSheetId="13">'16-12-19'!$A$1:$F$89</definedName>
    <definedName name="Print_Area" localSheetId="6">'17-07-18'!$A$1:$F$89</definedName>
    <definedName name="Print_Area" localSheetId="29">'18-02-23'!$A$1:$F$90</definedName>
    <definedName name="Print_Area" localSheetId="30">'18-02-23 (2)'!$A$1:$F$90</definedName>
    <definedName name="Print_Area" localSheetId="31">'18-02-24'!$A$1:$F$90</definedName>
    <definedName name="Print_Area" localSheetId="3">'19-02-18'!$A$1:$F$89</definedName>
    <definedName name="Print_Area" localSheetId="4">'19-04-18'!$A$1:$F$89</definedName>
    <definedName name="Print_Area" localSheetId="19">'19-11-20'!$A$1:$F$90</definedName>
    <definedName name="Print_Area" localSheetId="14">'20-04-20'!$A$1:$F$89</definedName>
    <definedName name="Print_Area" localSheetId="22">'21-07-21'!$A$1:$F$90</definedName>
    <definedName name="Print_Area" localSheetId="16">'22-06-20'!$A$1:$F$90</definedName>
    <definedName name="Print_Area" localSheetId="1">'25-08-17'!$A$1:$F$89</definedName>
    <definedName name="Print_Area" localSheetId="32">'27-07-24'!$A$1:$F$90</definedName>
    <definedName name="Print_Area" localSheetId="2">'27-11-17'!$A$1:$F$89</definedName>
    <definedName name="Print_Area" localSheetId="27">'28-03-22'!$A$1:$F$90</definedName>
    <definedName name="Print_Area" localSheetId="15">'28-05-20'!$A$1:$F$90</definedName>
    <definedName name="Print_Area" localSheetId="17">'28-07-20'!$A$1:$F$90</definedName>
    <definedName name="Print_Area" localSheetId="24">'29-10-21'!$A$1:$F$90</definedName>
    <definedName name="Print_Area" localSheetId="5">'30-05-18'!$A$1:$F$89</definedName>
    <definedName name="Print_Area" localSheetId="7">'31-08-18'!$A$1:$F$88</definedName>
    <definedName name="Print_Area" localSheetId="33">Activités!$A$1:$D$45</definedName>
    <definedName name="_xlnm.Print_Area" localSheetId="12">'01-10-19'!$A$1:$F$89</definedName>
    <definedName name="_xlnm.Print_Area" localSheetId="26">'04-02-22'!$A$1:$F$90</definedName>
    <definedName name="_xlnm.Print_Area" localSheetId="20">'04-03-21'!$A$1:$F$90</definedName>
    <definedName name="_xlnm.Print_Area" localSheetId="10">'05-03-19'!$A$1:$F$88</definedName>
    <definedName name="_xlnm.Print_Area" localSheetId="0">'05-06-17'!$A$1:$F$89</definedName>
    <definedName name="_xlnm.Print_Area" localSheetId="23">'05-10-21'!$A$1:$F$90</definedName>
    <definedName name="_xlnm.Print_Area" localSheetId="11">'06-06-19'!$A$1:$F$89</definedName>
    <definedName name="_xlnm.Print_Area" localSheetId="28">'09-09-22'!$A$1:$F$90</definedName>
    <definedName name="_xlnm.Print_Area" localSheetId="25">'11-12-21'!$A$1:$F$90</definedName>
    <definedName name="_xlnm.Print_Area" localSheetId="18">'14-09-20'!$A$1:$F$90</definedName>
    <definedName name="_xlnm.Print_Area" localSheetId="8">'14-11-18'!$A$1:$F$89</definedName>
    <definedName name="_xlnm.Print_Area" localSheetId="9">'14-12-18'!$A$1:$F$88</definedName>
    <definedName name="_xlnm.Print_Area" localSheetId="21">'16-04-21'!$A$1:$F$90</definedName>
    <definedName name="_xlnm.Print_Area" localSheetId="13">'16-12-19'!$A$1:$F$89</definedName>
    <definedName name="_xlnm.Print_Area" localSheetId="6">'17-07-18'!$A$1:$F$89</definedName>
    <definedName name="_xlnm.Print_Area" localSheetId="29">'18-02-23'!$A$1:$F$90</definedName>
    <definedName name="_xlnm.Print_Area" localSheetId="30">'18-02-23 (2)'!$A$1:$F$90</definedName>
    <definedName name="_xlnm.Print_Area" localSheetId="31">'18-02-24'!$A$1:$F$90</definedName>
    <definedName name="_xlnm.Print_Area" localSheetId="3">'19-02-18'!$A$1:$F$89</definedName>
    <definedName name="_xlnm.Print_Area" localSheetId="4">'19-04-18'!$A$1:$F$89</definedName>
    <definedName name="_xlnm.Print_Area" localSheetId="19">'19-11-20'!$A$1:$F$90</definedName>
    <definedName name="_xlnm.Print_Area" localSheetId="14">'20-04-20'!$A$1:$F$89</definedName>
    <definedName name="_xlnm.Print_Area" localSheetId="34">'2024-10-17 - 24-24562'!$A$1:$F$89</definedName>
    <definedName name="_xlnm.Print_Area" localSheetId="35">'2025-03-02 - 25-24805'!$A$1:$F$88</definedName>
    <definedName name="_xlnm.Print_Area" localSheetId="22">'21-07-21'!$A$1:$F$90</definedName>
    <definedName name="_xlnm.Print_Area" localSheetId="16">'22-06-20'!$A$1:$F$90</definedName>
    <definedName name="_xlnm.Print_Area" localSheetId="1">'25-08-17'!$A$1:$F$89</definedName>
    <definedName name="_xlnm.Print_Area" localSheetId="32">'27-07-24'!$A$1:$F$90</definedName>
    <definedName name="_xlnm.Print_Area" localSheetId="2">'27-11-17'!$A$1:$F$89</definedName>
    <definedName name="_xlnm.Print_Area" localSheetId="27">'28-03-22'!$A$1:$F$90</definedName>
    <definedName name="_xlnm.Print_Area" localSheetId="15">'28-05-20'!$A$1:$F$90</definedName>
    <definedName name="_xlnm.Print_Area" localSheetId="17">'28-07-20'!$A$1:$F$90</definedName>
    <definedName name="_xlnm.Print_Area" localSheetId="24">'29-10-21'!$A$1:$F$90</definedName>
    <definedName name="_xlnm.Print_Area" localSheetId="5">'30-05-18'!$A$1:$F$89</definedName>
    <definedName name="_xlnm.Print_Area" localSheetId="7">'31-08-18'!$A$1:$F$88</definedName>
    <definedName name="Zone_impres_MI" localSheetId="12">#REF!</definedName>
    <definedName name="Zone_impres_MI" localSheetId="26">#REF!</definedName>
    <definedName name="Zone_impres_MI" localSheetId="20">#REF!</definedName>
    <definedName name="Zone_impres_MI" localSheetId="10">#REF!</definedName>
    <definedName name="Zone_impres_MI" localSheetId="23">#REF!</definedName>
    <definedName name="Zone_impres_MI" localSheetId="11">#REF!</definedName>
    <definedName name="Zone_impres_MI" localSheetId="28">#REF!</definedName>
    <definedName name="Zone_impres_MI" localSheetId="25">#REF!</definedName>
    <definedName name="Zone_impres_MI" localSheetId="18">#REF!</definedName>
    <definedName name="Zone_impres_MI" localSheetId="8">#REF!</definedName>
    <definedName name="Zone_impres_MI" localSheetId="9">#REF!</definedName>
    <definedName name="Zone_impres_MI" localSheetId="21">#REF!</definedName>
    <definedName name="Zone_impres_MI" localSheetId="13">#REF!</definedName>
    <definedName name="Zone_impres_MI" localSheetId="6">#REF!</definedName>
    <definedName name="Zone_impres_MI" localSheetId="29">#REF!</definedName>
    <definedName name="Zone_impres_MI" localSheetId="30">#REF!</definedName>
    <definedName name="Zone_impres_MI" localSheetId="31">#REF!</definedName>
    <definedName name="Zone_impres_MI" localSheetId="3">#REF!</definedName>
    <definedName name="Zone_impres_MI" localSheetId="4">#REF!</definedName>
    <definedName name="Zone_impres_MI" localSheetId="19">#REF!</definedName>
    <definedName name="Zone_impres_MI" localSheetId="14">#REF!</definedName>
    <definedName name="Zone_impres_MI" localSheetId="22">#REF!</definedName>
    <definedName name="Zone_impres_MI" localSheetId="16">#REF!</definedName>
    <definedName name="Zone_impres_MI" localSheetId="1">#REF!</definedName>
    <definedName name="Zone_impres_MI" localSheetId="32">#REF!</definedName>
    <definedName name="Zone_impres_MI" localSheetId="2">#REF!</definedName>
    <definedName name="Zone_impres_MI" localSheetId="27">#REF!</definedName>
    <definedName name="Zone_impres_MI" localSheetId="15">#REF!</definedName>
    <definedName name="Zone_impres_MI" localSheetId="17">#REF!</definedName>
    <definedName name="Zone_impres_MI" localSheetId="24">#REF!</definedName>
    <definedName name="Zone_impres_MI" localSheetId="5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7" l="1"/>
  <c r="E70" i="37" s="1"/>
  <c r="E73" i="37" s="1"/>
  <c r="E35" i="36"/>
  <c r="E70" i="36" s="1"/>
  <c r="E73" i="36" s="1"/>
  <c r="E35" i="35"/>
  <c r="E70" i="35"/>
  <c r="E73" i="35"/>
  <c r="E74" i="35"/>
  <c r="E75" i="35"/>
  <c r="E77" i="35"/>
  <c r="E81" i="35"/>
  <c r="E35" i="34"/>
  <c r="E70" i="34"/>
  <c r="E73" i="34"/>
  <c r="E74" i="34"/>
  <c r="E75" i="34"/>
  <c r="E77" i="34"/>
  <c r="E81" i="34"/>
  <c r="E35" i="33"/>
  <c r="E70" i="33"/>
  <c r="E73" i="33"/>
  <c r="E74" i="33"/>
  <c r="E75" i="33"/>
  <c r="E77" i="33"/>
  <c r="E81" i="33"/>
  <c r="E35" i="32"/>
  <c r="E70" i="32"/>
  <c r="E73" i="32"/>
  <c r="E74" i="32"/>
  <c r="E75" i="32"/>
  <c r="E77" i="32"/>
  <c r="E81" i="32"/>
  <c r="E39" i="31"/>
  <c r="E37" i="31"/>
  <c r="E35" i="31"/>
  <c r="E70" i="31"/>
  <c r="E73" i="31"/>
  <c r="E74" i="31"/>
  <c r="E75" i="31"/>
  <c r="E77" i="31"/>
  <c r="E81" i="31"/>
  <c r="E35" i="30"/>
  <c r="E70" i="30"/>
  <c r="E73" i="30"/>
  <c r="E74" i="30"/>
  <c r="E75" i="30"/>
  <c r="E77" i="30"/>
  <c r="E81" i="30"/>
  <c r="E35" i="29"/>
  <c r="E70" i="29"/>
  <c r="E73" i="29"/>
  <c r="E74" i="29"/>
  <c r="E75" i="29"/>
  <c r="E77" i="29"/>
  <c r="E81" i="29"/>
  <c r="E70" i="28"/>
  <c r="E73" i="28"/>
  <c r="E74" i="28"/>
  <c r="E75" i="28"/>
  <c r="E77" i="28"/>
  <c r="E81" i="28"/>
  <c r="E35" i="27"/>
  <c r="E70" i="27"/>
  <c r="E73" i="27"/>
  <c r="E74" i="27"/>
  <c r="E75" i="27"/>
  <c r="E77" i="27"/>
  <c r="E81" i="27"/>
  <c r="E35" i="26"/>
  <c r="E70" i="26"/>
  <c r="E73" i="26"/>
  <c r="E74" i="26"/>
  <c r="E75" i="26"/>
  <c r="E77" i="26"/>
  <c r="E81" i="26"/>
  <c r="E35" i="25"/>
  <c r="E70" i="25"/>
  <c r="E73" i="25"/>
  <c r="E74" i="25"/>
  <c r="E75" i="25"/>
  <c r="E77" i="25"/>
  <c r="E81" i="25"/>
  <c r="E35" i="24"/>
  <c r="E70" i="24"/>
  <c r="E73" i="24"/>
  <c r="E74" i="24"/>
  <c r="E75" i="24"/>
  <c r="E77" i="24"/>
  <c r="E81" i="24"/>
  <c r="E35" i="23"/>
  <c r="E70" i="23"/>
  <c r="E73" i="23"/>
  <c r="E74" i="23"/>
  <c r="E75" i="23"/>
  <c r="E77" i="23"/>
  <c r="E81" i="23"/>
  <c r="E35" i="22"/>
  <c r="E70" i="22"/>
  <c r="E73" i="22"/>
  <c r="E74" i="22"/>
  <c r="E75" i="22"/>
  <c r="E77" i="22"/>
  <c r="E81" i="22"/>
  <c r="E37" i="21"/>
  <c r="E35" i="21"/>
  <c r="E70" i="21"/>
  <c r="E73" i="21"/>
  <c r="E74" i="21"/>
  <c r="E75" i="21"/>
  <c r="E77" i="21"/>
  <c r="E81" i="21"/>
  <c r="E37" i="20"/>
  <c r="E35" i="20"/>
  <c r="E70" i="20"/>
  <c r="E73" i="20"/>
  <c r="E74" i="20"/>
  <c r="E75" i="20"/>
  <c r="E77" i="20"/>
  <c r="E81" i="20"/>
  <c r="E35" i="19"/>
  <c r="E69" i="19"/>
  <c r="E72" i="19"/>
  <c r="E73" i="19"/>
  <c r="E74" i="19"/>
  <c r="E76" i="19"/>
  <c r="E80" i="19"/>
  <c r="E39" i="18"/>
  <c r="E37" i="18"/>
  <c r="E35" i="18"/>
  <c r="E69" i="18"/>
  <c r="E72" i="18"/>
  <c r="E73" i="18"/>
  <c r="E74" i="18"/>
  <c r="E76" i="18"/>
  <c r="E80" i="18"/>
  <c r="E37" i="17"/>
  <c r="E35" i="17"/>
  <c r="E69" i="17"/>
  <c r="E72" i="17"/>
  <c r="E73" i="17"/>
  <c r="E74" i="17"/>
  <c r="E76" i="17"/>
  <c r="E80" i="17"/>
  <c r="E49" i="16"/>
  <c r="E47" i="16"/>
  <c r="E45" i="16"/>
  <c r="E43" i="16"/>
  <c r="E41" i="16"/>
  <c r="E39" i="16"/>
  <c r="E37" i="16"/>
  <c r="E35" i="16"/>
  <c r="E69" i="16"/>
  <c r="E72" i="16"/>
  <c r="E73" i="16"/>
  <c r="E74" i="16"/>
  <c r="E76" i="16"/>
  <c r="E80" i="16"/>
  <c r="E35" i="15"/>
  <c r="E68" i="15"/>
  <c r="E71" i="15"/>
  <c r="E72" i="15"/>
  <c r="E73" i="15"/>
  <c r="E75" i="15"/>
  <c r="E79" i="15"/>
  <c r="E35" i="14"/>
  <c r="E68" i="14"/>
  <c r="E71" i="14"/>
  <c r="E72" i="14"/>
  <c r="E73" i="14"/>
  <c r="E75" i="14"/>
  <c r="E79" i="14"/>
  <c r="E43" i="13"/>
  <c r="E37" i="13"/>
  <c r="E41" i="13"/>
  <c r="E39" i="13"/>
  <c r="E35" i="13"/>
  <c r="E69" i="13"/>
  <c r="E72" i="13"/>
  <c r="E73" i="13"/>
  <c r="E74" i="13"/>
  <c r="E76" i="13"/>
  <c r="E80" i="13"/>
  <c r="E45" i="12"/>
  <c r="E43" i="12"/>
  <c r="E41" i="12"/>
  <c r="E39" i="12"/>
  <c r="E37" i="12"/>
  <c r="E35" i="12"/>
  <c r="E68" i="12"/>
  <c r="E71" i="12"/>
  <c r="E72" i="12"/>
  <c r="E73" i="12"/>
  <c r="E75" i="12"/>
  <c r="E79" i="12"/>
  <c r="E35" i="11"/>
  <c r="E69" i="11"/>
  <c r="E72" i="11"/>
  <c r="E73" i="11"/>
  <c r="E74" i="11"/>
  <c r="E76" i="11"/>
  <c r="E80" i="11"/>
  <c r="E35" i="10"/>
  <c r="E69" i="10"/>
  <c r="E72" i="10"/>
  <c r="E73" i="10"/>
  <c r="E74" i="10"/>
  <c r="E76" i="10"/>
  <c r="E80" i="10"/>
  <c r="E41" i="9"/>
  <c r="E38" i="9"/>
  <c r="E35" i="9"/>
  <c r="E69" i="9"/>
  <c r="E72" i="9"/>
  <c r="E73" i="9"/>
  <c r="E74" i="9"/>
  <c r="E76" i="9"/>
  <c r="E80" i="9"/>
  <c r="E41" i="8"/>
  <c r="E38" i="8"/>
  <c r="E56" i="8"/>
  <c r="E53" i="8"/>
  <c r="E50" i="8"/>
  <c r="E47" i="8"/>
  <c r="E44" i="8"/>
  <c r="E35" i="8"/>
  <c r="E69" i="8"/>
  <c r="E72" i="8"/>
  <c r="E73" i="8"/>
  <c r="E74" i="8"/>
  <c r="E76" i="8"/>
  <c r="E80" i="8"/>
  <c r="E38" i="7"/>
  <c r="E35" i="7"/>
  <c r="E69" i="7"/>
  <c r="E72" i="7"/>
  <c r="E73" i="7"/>
  <c r="E74" i="7"/>
  <c r="E76" i="7"/>
  <c r="E80" i="7"/>
  <c r="E35" i="6"/>
  <c r="E69" i="6"/>
  <c r="E72" i="6"/>
  <c r="E73" i="6"/>
  <c r="E74" i="6"/>
  <c r="E76" i="6"/>
  <c r="E80" i="6"/>
  <c r="E69" i="4"/>
  <c r="E72" i="4"/>
  <c r="E74" i="4"/>
  <c r="E73" i="4"/>
  <c r="E76" i="4"/>
  <c r="E80" i="4"/>
  <c r="E75" i="37" l="1"/>
  <c r="E74" i="37"/>
  <c r="E77" i="37" s="1"/>
  <c r="E81" i="37" s="1"/>
  <c r="E75" i="36"/>
  <c r="E74" i="36"/>
  <c r="E77" i="36" s="1"/>
  <c r="E81" i="36" s="1"/>
</calcChain>
</file>

<file path=xl/sharedStrings.xml><?xml version="1.0" encoding="utf-8"?>
<sst xmlns="http://schemas.openxmlformats.org/spreadsheetml/2006/main" count="831" uniqueCount="211">
  <si>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</si>
  <si>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</si>
  <si>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</si>
  <si>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</si>
  <si>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</si>
  <si>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</si>
  <si>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</si>
  <si>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</si>
  <si>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</si>
  <si>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</si>
  <si>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</si>
  <si>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</si>
  <si>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</si>
  <si>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</si>
  <si>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</si>
  <si>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</si>
  <si>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</si>
  <si>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</si>
  <si>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</si>
  <si>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</si>
  <si>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</si>
  <si>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</si>
  <si>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</si>
  <si>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</si>
  <si>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</si>
  <si>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</si>
  <si>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</si>
  <si>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</si>
  <si>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</si>
  <si>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</si>
  <si>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</si>
  <si>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</si>
  <si>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</si>
  <si>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</si>
  <si>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</si>
  <si>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</si>
  <si>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</si>
  <si>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</si>
  <si>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</si>
  <si>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</si>
  <si>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</si>
  <si>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</si>
  <si>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</si>
  <si>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</si>
  <si>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</si>
  <si>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</si>
  <si>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</si>
  <si>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</si>
  <si>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</si>
  <si>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</si>
  <si>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</si>
  <si>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</si>
  <si>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</si>
  <si>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</si>
  <si>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</si>
  <si>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5 juin 2017</t>
  </si>
  <si>
    <t>Radostina Ivanova</t>
  </si>
  <si>
    <t>9358-8242 QUÉBEC INC</t>
  </si>
  <si>
    <t>752 RANG SAINTE-HENRIETTE
SAINT-LIN-LAURENTIDES, QUÉBEC, J5M 2P6</t>
  </si>
  <si>
    <t># 17121</t>
  </si>
  <si>
    <t xml:space="preserve"> - Recueuillir les informations nécessaires à l'analyse de la transaction envisagée ;</t>
  </si>
  <si>
    <t xml:space="preserve"> - Rencontre avec vous pour la signature des documents préparés et explications de la mise en place ;</t>
  </si>
  <si>
    <t>Le 25 août 2017</t>
  </si>
  <si>
    <t>MAURICE CHIASSON</t>
  </si>
  <si>
    <t>692 rue Saint-Pierre
Terrebonne  Québec  J6W 1G8</t>
  </si>
  <si>
    <t>MAURICE CHIASSON CPA INC.</t>
  </si>
  <si>
    <t># 17191</t>
  </si>
  <si>
    <t xml:space="preserve"> - Recherches - Admissibilité au Crédit de pourboire pour un bar ;</t>
  </si>
  <si>
    <t xml:space="preserve"> - Recherche pour Mme Gagnon - déductibilité - loyer gaspésie ;</t>
  </si>
  <si>
    <t>Le 27 novembre 2017</t>
  </si>
  <si>
    <t># 17254</t>
  </si>
  <si>
    <t xml:space="preserve"> - Question relativement au traitement de la radiation de créance ;</t>
  </si>
  <si>
    <t xml:space="preserve"> - Questionnements relatif à l'imposition d'une commission sur vente d'assurance ;</t>
  </si>
  <si>
    <t># 18017</t>
  </si>
  <si>
    <t>Le 19 février 2018</t>
  </si>
  <si>
    <t xml:space="preserve"> - Analyse et recherches pour 9047-6961 Québec inc poiur droit à la DAPE/BFT sur revenu locatif ;</t>
  </si>
  <si>
    <t xml:space="preserve"> - Question du client optométriste qui verse dividende discrétionnaire à conjointe ;</t>
  </si>
  <si>
    <t xml:space="preserve"> - Question sur dividende à fiducie par Billet à demande et autres question ;</t>
  </si>
  <si>
    <t xml:space="preserve"> - Question de détention d'actions de PME par les REER ;</t>
  </si>
  <si>
    <t xml:space="preserve"> - Tax Lunch ;</t>
  </si>
  <si>
    <t xml:space="preserve"> - Gestion Doja - dépenses d'avocat ;</t>
  </si>
  <si>
    <t xml:space="preserve"> - Analyse de l'admissibilité à l'exonération pour gain en capital de 9165-3188 Qc Inc. ;</t>
  </si>
  <si>
    <t xml:space="preserve"> - Analayser et préparer les demandes de redressement 2015 à 2017 pour Usinage pour impôt du Qc BFT ;</t>
  </si>
  <si>
    <t>Le 19 AVRIL 2018</t>
  </si>
  <si>
    <t># 18097</t>
  </si>
  <si>
    <t xml:space="preserve"> - Discussion téléphonique avec vous le 11 avril concernant de multiples dossiers en fiscalité ;</t>
  </si>
  <si>
    <t xml:space="preserve"> - Recherche concernant le traitement du duplex vs notion de résidence principale ;</t>
  </si>
  <si>
    <t xml:space="preserve"> - Recherche vs don d'une résidence principale par un organisme de bienfaisance ;</t>
  </si>
  <si>
    <t>Le 30 mai 2018</t>
  </si>
  <si>
    <t># 18139</t>
  </si>
  <si>
    <t xml:space="preserve"> - Questions multiples sur immeuble locatif vs exo résidence, ptpe, correction d'état financier erroné ;</t>
  </si>
  <si>
    <t>Le 17 Juillet 2018</t>
  </si>
  <si>
    <t># 18171</t>
  </si>
  <si>
    <t xml:space="preserve"> - Diverses discussions téléphoniques et analyses concernant le safe income de Centre Design ;</t>
  </si>
  <si>
    <t>Le 31 août 2018</t>
  </si>
  <si>
    <t># 18182</t>
  </si>
  <si>
    <t xml:space="preserve"> - Discussion téléphonique pour diverses questions de BFT - Salaison A limoges inc ;</t>
  </si>
  <si>
    <t xml:space="preserve"> - Discussion téléphonique au sujet de Boucherie ;</t>
  </si>
  <si>
    <t xml:space="preserve"> - Dossier Planification MD - discussion au sujet des avances aux actionnaires ;</t>
  </si>
  <si>
    <t xml:space="preserve"> - Question de Maurice relativement à un prêt aux parents de l'actionnaire ;</t>
  </si>
  <si>
    <t xml:space="preserve"> - Discussion téléphonique avec isabelle sur questionnement relié à 8802742 canada inc pour achalandage vendu et traitement ctb/fiscal + révision des T2 des 2 sociétés en 2016 ;</t>
  </si>
  <si>
    <t xml:space="preserve"> - Discussion téléphonique avec isabelle sur traitement de capital-actions à mettre au passif et vs passif à la jvm ;</t>
  </si>
  <si>
    <t>Le 14 Novembre 2018</t>
  </si>
  <si>
    <t># 18248</t>
  </si>
  <si>
    <t xml:space="preserve"> - Recherche le 10 septembre - aidant naturel vs conjoint ;</t>
  </si>
  <si>
    <t xml:space="preserve"> - Discussions téléphoniques avec Maurice et recherches sur notion de BFT et catégorie d'amortissement de séchoir ;</t>
  </si>
  <si>
    <t xml:space="preserve"> - Recherche - question investissement par les REER dans SEPE ;</t>
  </si>
  <si>
    <t xml:space="preserve"> - Discussion téléphonique avec Maurice et recherches fiscales - Dossier Audrey Dubois Demers pour cotisation professionnelle ;</t>
  </si>
  <si>
    <t xml:space="preserve"> - Recherche et discussion téléphonique relativement à un dividende aux enfants majeurs et conjoints en 2018 ;</t>
  </si>
  <si>
    <t>Le 14 décembre 2018</t>
  </si>
  <si>
    <t># 18271</t>
  </si>
  <si>
    <t xml:space="preserve"> - Analyse de la situation / Recherches fiscales / discussions téléphoniques et courriels en lien avec la radiation d'avances entre sociétés sœurs - Habitations Chabert ;</t>
  </si>
  <si>
    <t>Le 5 MARS 2019</t>
  </si>
  <si>
    <t># 19041</t>
  </si>
  <si>
    <t xml:space="preserve"> - Analyse de la situation / Recherches fiscales / discussions téléphoniques et courriels en lien avec le rachat d'actions avec clause d'ajustement et ajustement dans une année subséquente ;</t>
  </si>
  <si>
    <t>Le 6 JUIN 2019</t>
  </si>
  <si>
    <t># 19152</t>
  </si>
  <si>
    <t xml:space="preserve"> - Dossier Folichon contrat de vente - discussions et réflexions ;</t>
  </si>
  <si>
    <t xml:space="preserve"> - Discussion sur remboursement d'avances de 15(2) et traitement fiscal + question sur loyer à personne lié &lt; JVM ;</t>
  </si>
  <si>
    <t xml:space="preserve"> - Discussion au sujet de revenus locatifs personnes liées ;</t>
  </si>
  <si>
    <t xml:space="preserve"> - Discussion DSM - Courtier transfère commissions via la société ;</t>
  </si>
  <si>
    <t xml:space="preserve"> - Discussion - Vente maison avec exo résidence principale et 2 terrains ;</t>
  </si>
  <si>
    <t xml:space="preserve"> - Discussion - Fonctionnement liquidation / dissolution ;</t>
  </si>
  <si>
    <t xml:space="preserve"> - Discussion - Stationnement de Mme Adam ;</t>
  </si>
  <si>
    <t xml:space="preserve"> - Discussion - TEC de notaire ;</t>
  </si>
  <si>
    <t>Le 1ER OCTOBRE 2019</t>
  </si>
  <si>
    <t># 19233</t>
  </si>
  <si>
    <t xml:space="preserve"> - Discussion téléphonique avec vous - Prêt entre 2 sociétés liées et vente d'entreprise ayant déjà arrêté l'exploitation ;</t>
  </si>
  <si>
    <t xml:space="preserve"> - Discussion téléphonique - Denis Morin - Disposition de bâtisse par le feu ;</t>
  </si>
  <si>
    <t>Le 16 DÉCEMBRE 2019</t>
  </si>
  <si>
    <t># 19306</t>
  </si>
  <si>
    <t xml:space="preserve"> - Discussion téléphonique sur PTPE - YD Informatique ;</t>
  </si>
  <si>
    <t xml:space="preserve"> - Question T1135 vs détention par un courtier canadien ;</t>
  </si>
  <si>
    <t xml:space="preserve"> - Discussion téléphonique re: client dont sa mère vient s'installer dans son logement locatif et indemnité de départ du vendeur ;</t>
  </si>
  <si>
    <t>Le 20 AVRIL 2020</t>
  </si>
  <si>
    <t># 20124</t>
  </si>
  <si>
    <t xml:space="preserve"> - Dossier 9310-7761 Québec Inc. - analyse et recherches fiscales entourant la BFT, analyse et révision de la T2 et notes de révision ainsi que divers échanges ;</t>
  </si>
  <si>
    <t>Le 28 MAI 2020</t>
  </si>
  <si>
    <t># 20155</t>
  </si>
  <si>
    <t xml:space="preserve"> - Dossier Pretech - Fiducie ;</t>
  </si>
  <si>
    <t xml:space="preserve"> - Dossier Salaison - Recherche pour CII ;</t>
  </si>
  <si>
    <t>Le 22 juin 2020</t>
  </si>
  <si>
    <t># 20169</t>
  </si>
  <si>
    <t xml:space="preserve"> - Dossier Auto Importation - analyse du traitement fiscal de dédommagement du concessionnaire ;</t>
  </si>
  <si>
    <t xml:space="preserve"> - Question - imposition fournir les téléphones cellulaires aux employés ;</t>
  </si>
  <si>
    <t># 20194</t>
  </si>
  <si>
    <t>Le 28 JUILLET 2020</t>
  </si>
  <si>
    <t xml:space="preserve"> - Recherche et discussion téléphonique - revenu de location non déclaré et prescription ;</t>
  </si>
  <si>
    <t>Le 14 SEPTEMBRE 2020</t>
  </si>
  <si>
    <t># 20241</t>
  </si>
  <si>
    <t xml:space="preserve"> - Discussion téléphonique relativement à une cotisation pour avance à l'actionnaire l</t>
  </si>
  <si>
    <t>Le 19 NOVEMBRE 2020</t>
  </si>
  <si>
    <t># 20283</t>
  </si>
  <si>
    <t xml:space="preserve"> - Analyse de l'imposition du compte d'urgence ;</t>
  </si>
  <si>
    <t>Le 4 MARS 2021</t>
  </si>
  <si>
    <t># 21050</t>
  </si>
  <si>
    <t xml:space="preserve"> - Analyse et recherches fiscales - Don au décès succesion Korraibe Vézina et discussions téléphoniques avec Yvon ;</t>
  </si>
  <si>
    <t>Le 16 AVRIL 2021</t>
  </si>
  <si>
    <t># 21142</t>
  </si>
  <si>
    <t xml:space="preserve"> - Discussion avec Yvon - question sur exonération résidence principale dans une fiducie ;</t>
  </si>
  <si>
    <t>Le 21 JUILLET 2021</t>
  </si>
  <si>
    <t># 21311</t>
  </si>
  <si>
    <t xml:space="preserve"> - Travail dans le dossier de Talbot - différentes analyses, courriels et discussions téléphoniques ;</t>
  </si>
  <si>
    <t>Le 5 OCTOBRE 2021</t>
  </si>
  <si>
    <t># 21367</t>
  </si>
  <si>
    <t xml:space="preserve"> - Analyse dossier Talbot Kingsbury vs admissibilité à l'exonération ;</t>
  </si>
  <si>
    <t xml:space="preserve"> - Révision des états financiers dans le dossier de Usinage JMR vs la planification fiscale ;</t>
  </si>
  <si>
    <t>Le 29 OCTOBRE 2021</t>
  </si>
  <si>
    <t># 21426</t>
  </si>
  <si>
    <t xml:space="preserve"> - Analyse de qualification à l'exonération, regarder contrat d'achat de Pièces d'autos usagées Chatham, commentaires et discussions ;</t>
  </si>
  <si>
    <t>Le 11 DÉCEMBRE 2021</t>
  </si>
  <si>
    <t># 21440</t>
  </si>
  <si>
    <t xml:space="preserve"> - Question de Yvon - Lettre de l'IRS pour Toiture André Fortin ;</t>
  </si>
  <si>
    <t>Le 4 FÉVRIER 2022</t>
  </si>
  <si>
    <t># 22012</t>
  </si>
  <si>
    <t xml:space="preserve"> - Pièces d'auto Chatham - prise de connaissance, analyse des documents + discussions ;</t>
  </si>
  <si>
    <t xml:space="preserve"> - Discussion téléphonique avec vous, gain latent de 1M$ à réaliser ou non ;</t>
  </si>
  <si>
    <t xml:space="preserve"> - Question de Jean-Louis Michel - versement de dividendes en France ;</t>
  </si>
  <si>
    <t>Le 28 MARS 2022</t>
  </si>
  <si>
    <t># 22079</t>
  </si>
  <si>
    <t xml:space="preserve"> - Question sur possibilité de renonciation aux dividendes par un actionnaire ;</t>
  </si>
  <si>
    <t>Le 9 SEPTEMBRE 2022</t>
  </si>
  <si>
    <t># 22312</t>
  </si>
  <si>
    <t xml:space="preserve"> - Question relativement à l'interaction entre revenus de placements de sociétés associées vs DAPE ;</t>
  </si>
  <si>
    <t>Le 18 FÉVRIER 2023</t>
  </si>
  <si>
    <t># 23039</t>
  </si>
  <si>
    <t xml:space="preserve"> - Question de Yvon - re Séchoir à Bois et répartition de prix de vente bâtisse et terrain ;</t>
  </si>
  <si>
    <t>Le 21 MARS 2023</t>
  </si>
  <si>
    <t># 23060</t>
  </si>
  <si>
    <t xml:space="preserve"> - Dossier Pro-Jet et revenu locatif non déclaré ;</t>
  </si>
  <si>
    <t>Le 18 FÉVRIER 2024</t>
  </si>
  <si>
    <t># 24022</t>
  </si>
  <si>
    <t xml:space="preserve"> - Dossier 9380-2270 - Qualification à l'exonération vs tests d'actifs excédentaires ;</t>
  </si>
  <si>
    <t>Le 27 JUILLET 2024</t>
  </si>
  <si>
    <t># 24381</t>
  </si>
  <si>
    <t xml:space="preserve"> - Dossier de Dominique Laurin et roulement manqué par l'autre fiscaliste et cotisation ;</t>
  </si>
  <si>
    <t>Le 17 OCTOBRE 2024</t>
  </si>
  <si>
    <t>Maurice Chiasson</t>
  </si>
  <si>
    <t>Maurice Chiasson, CPA</t>
  </si>
  <si>
    <t>692 rue Saint-Pierre</t>
  </si>
  <si>
    <t>Terrebonne, Québec, J6W 1G8</t>
  </si>
  <si>
    <t>24-24562</t>
  </si>
  <si>
    <t xml:space="preserve"> - Discussions téléphoniques avec vous relativement aux clauses Shotgun;</t>
  </si>
  <si>
    <t/>
  </si>
  <si>
    <t xml:space="preserve"> - Analyse du mémorandum de BCF re transfert de Luc Lebel et commentaires;</t>
  </si>
  <si>
    <t>Heures</t>
  </si>
  <si>
    <t>Taux</t>
  </si>
  <si>
    <t>Frais d'expert en taxes</t>
  </si>
  <si>
    <t>Le 2 MARS 2025</t>
  </si>
  <si>
    <t>25-24805</t>
  </si>
  <si>
    <t>Dossier Fiducie Lafond Tremblay - Discussions, analyses de documents et recherches fiscales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</si>
</sst>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0" fontId="24" fillId="0" borderId="0" xfId="4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4" quotePrefix="1" applyFont="1" applyAlignment="1">
      <alignment vertical="center" wrapText="1" shrinkToFit="1"/>
    </xf>
    <xf numFmtId="7" fontId="12" fillId="0" borderId="0" xfId="4" applyNumberFormat="1" applyFont="1" applyAlignment="1">
      <alignment vertical="center" wrapText="1" shrinkToFit="1"/>
    </xf>
    <xf numFmtId="0" fontId="24" fillId="0" borderId="0" xfId="4" quotePrefix="1" applyFont="1" applyAlignment="1">
      <alignment horizontal="right" vertical="center" wrapText="1" shrinkToFit="1"/>
    </xf>
    <xf numFmtId="0" fontId="24" fillId="0" borderId="0" xfId="4" quotePrefix="1" applyFont="1" applyAlignment="1">
      <alignment vertical="center" shrinkToFi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14" fillId="0" borderId="0" xfId="4" applyFont="1"/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16" fillId="0" borderId="13" xfId="4" applyFont="1" applyBorder="1" applyAlignment="1">
      <alignment horizontal="center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5" fillId="0" borderId="0" xfId="4" applyNumberFormat="1" applyFont="1" applyAlignment="1">
      <alignment horizontal="center" vertical="center"/>
    </xf>
  </cellXfs>
  <cellStyles count="6">
    <cellStyle name="Milliers" xfId="1" builtinId="3"/>
    <cellStyle name="Milliers 2" xfId="5" xr:uid="{2BF2B6E4-BBCE-4520-914D-99C2F6BF0831}"/>
    <cellStyle name="Monétaire" xfId="2" builtinId="4"/>
    <cellStyle name="Normal" xfId="0" builtinId="0"/>
    <cellStyle name="Normal 2" xfId="4" xr:uid="{D71DE271-66FD-4D01-8CD4-44BB826CDF30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B4863C-7385-4BC7-BE14-4F1E6EA9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3EC9F7-8345-4625-8DC4-965677DE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002F1C-E8C1-402C-9FBC-701049D4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32152C-6195-4871-8ED2-A4B86C8DF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B91662-BCC8-49E0-8441-6403A62DC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A376D4-5A28-49B1-8448-45C76845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2BB3F8-5DB3-4F19-ABA3-57A693C5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D2131-A01C-493E-B277-6FC1BB6F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1B7BA-C1ED-4A7D-8C7F-A256FA1A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4FAF1C-016C-4C5F-9E7E-FE45D7015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415B10-31AA-4B20-8BFC-9ED3695A6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7EC59D-1002-462F-BE46-9DFBC656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BF7CD-8F44-485E-8603-CC78E62CC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A246E9-22D8-4B90-B128-90373C63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A1E786-6F50-47D9-A123-691A7DDC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7F3132-9E9B-4862-A4C7-510E4894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8C834-5F5E-44C6-AF22-05EC28A82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F294BD-F491-486D-873B-0D206BEA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DF74F0-4D4C-44B3-844A-6396F719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B732C5-EDCA-4D1B-A0D5-EFDB09F84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558634-5B40-4815-B90E-9C5808F2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452DF8-3467-4B1F-95FA-F6B4D5E0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049A0-D3F8-49EA-9A76-E94535327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AA761F-5EE2-4A9E-983D-C60D50C9C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99009D4-ACC3-47A0-A46D-D68ACF909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5841" name="Picture 1">
          <a:extLst>
            <a:ext uri="{FF2B5EF4-FFF2-40B4-BE49-F238E27FC236}">
              <a16:creationId xmlns:a16="http://schemas.microsoft.com/office/drawing/2014/main" id="{F776FED3-E83E-653E-590D-16B85EA6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4531FC-943A-4D0F-AF0B-2D7EA4BD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60</v>
      </c>
      <c r="C35" s="114"/>
      <c r="D35" s="114"/>
      <c r="E35" s="29"/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2</v>
      </c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8</v>
      </c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27</v>
      </c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 t="s">
        <v>25</v>
      </c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 t="s">
        <v>28</v>
      </c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 t="s">
        <v>10</v>
      </c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 t="s">
        <v>50</v>
      </c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 t="s">
        <v>31</v>
      </c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 t="s">
        <v>53</v>
      </c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 t="s">
        <v>42</v>
      </c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 t="s">
        <v>61</v>
      </c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14.5*245</f>
        <v>3552.5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3577.5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178.88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4113.24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4113.24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4:D34"/>
    <mergeCell ref="B64:D64"/>
    <mergeCell ref="B65:D65"/>
    <mergeCell ref="B66:D66"/>
    <mergeCell ref="B67:D67"/>
    <mergeCell ref="B59:D59"/>
    <mergeCell ref="B60:D60"/>
    <mergeCell ref="B61:D61"/>
    <mergeCell ref="B62:D62"/>
    <mergeCell ref="B63:D63"/>
    <mergeCell ref="B53:D53"/>
    <mergeCell ref="B35:D35"/>
    <mergeCell ref="B36:D36"/>
    <mergeCell ref="B37:D37"/>
    <mergeCell ref="B40:D40"/>
    <mergeCell ref="B41:D41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3:D33"/>
    <mergeCell ref="B90:D90"/>
    <mergeCell ref="B83:E83"/>
    <mergeCell ref="B87:E87"/>
    <mergeCell ref="B38:D38"/>
    <mergeCell ref="B39:D39"/>
    <mergeCell ref="B42:D42"/>
    <mergeCell ref="B43:D43"/>
    <mergeCell ref="B44:D44"/>
    <mergeCell ref="B45:D45"/>
    <mergeCell ref="B78:D78"/>
    <mergeCell ref="A85:F85"/>
    <mergeCell ref="A88:F88"/>
    <mergeCell ref="A84:F84"/>
    <mergeCell ref="B68:D68"/>
  </mergeCells>
  <phoneticPr fontId="0" type="noConversion"/>
  <dataValidations count="1">
    <dataValidation type="list" allowBlank="1" showInputMessage="1" showErrorMessage="1" sqref="B77:B79 B12:B20 B33:B34 B35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39D-ADB4-4526-90B9-7E7E98C6F31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29.25" customHeight="1" x14ac:dyDescent="0.2">
      <c r="A35" s="22"/>
      <c r="B35" s="114" t="s">
        <v>111</v>
      </c>
      <c r="C35" s="114"/>
      <c r="D35" s="114"/>
      <c r="E35" s="29">
        <f>1.5*255</f>
        <v>382.5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3.5" customHeight="1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382.5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382.5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19.13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38.15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439.78</v>
      </c>
      <c r="F75" s="22"/>
    </row>
    <row r="76" spans="1:6" ht="15.75" thickTop="1" x14ac:dyDescent="0.2">
      <c r="A76" s="22"/>
      <c r="B76" s="120"/>
      <c r="C76" s="120"/>
      <c r="D76" s="120"/>
      <c r="E76" s="37"/>
      <c r="F76" s="22"/>
    </row>
    <row r="77" spans="1:6" ht="15" x14ac:dyDescent="0.2">
      <c r="A77" s="22"/>
      <c r="B77" s="115" t="s">
        <v>22</v>
      </c>
      <c r="C77" s="115"/>
      <c r="D77" s="115"/>
      <c r="E77" s="37">
        <v>0</v>
      </c>
      <c r="F77" s="22"/>
    </row>
    <row r="78" spans="1:6" ht="15" x14ac:dyDescent="0.2">
      <c r="A78" s="22"/>
      <c r="B78" s="120"/>
      <c r="C78" s="120"/>
      <c r="D78" s="12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439.78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2"/>
      <c r="C82" s="112"/>
      <c r="D82" s="112"/>
      <c r="E82" s="112"/>
      <c r="F82" s="22"/>
    </row>
    <row r="83" spans="1:6" ht="14.25" x14ac:dyDescent="0.2">
      <c r="A83" s="118" t="s">
        <v>44</v>
      </c>
      <c r="B83" s="118"/>
      <c r="C83" s="118"/>
      <c r="D83" s="118"/>
      <c r="E83" s="118"/>
      <c r="F83" s="118"/>
    </row>
    <row r="84" spans="1:6" ht="14.25" x14ac:dyDescent="0.2">
      <c r="A84" s="116" t="s">
        <v>45</v>
      </c>
      <c r="B84" s="116"/>
      <c r="C84" s="116"/>
      <c r="D84" s="116"/>
      <c r="E84" s="116"/>
      <c r="F84" s="11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3"/>
      <c r="C86" s="113"/>
      <c r="D86" s="113"/>
      <c r="E86" s="113"/>
      <c r="F86" s="22"/>
    </row>
    <row r="87" spans="1:6" ht="15" x14ac:dyDescent="0.2">
      <c r="A87" s="117" t="s">
        <v>7</v>
      </c>
      <c r="B87" s="117"/>
      <c r="C87" s="117"/>
      <c r="D87" s="117"/>
      <c r="E87" s="117"/>
      <c r="F87" s="117"/>
    </row>
    <row r="89" spans="1:6" ht="39.75" customHeight="1" x14ac:dyDescent="0.2">
      <c r="B89" s="110"/>
      <c r="C89" s="111"/>
      <c r="D89" s="111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DB833313-70CD-4539-9ACF-C55B4BA6116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20BC-0527-4EE5-832E-33292D9CBF4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29.25" customHeight="1" x14ac:dyDescent="0.2">
      <c r="A35" s="22"/>
      <c r="B35" s="114" t="s">
        <v>114</v>
      </c>
      <c r="C35" s="114"/>
      <c r="D35" s="114"/>
      <c r="E35" s="29">
        <f>2*265</f>
        <v>530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3.5" customHeight="1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530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530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52.87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609.37</v>
      </c>
      <c r="F75" s="22"/>
    </row>
    <row r="76" spans="1:6" ht="15.75" thickTop="1" x14ac:dyDescent="0.2">
      <c r="A76" s="22"/>
      <c r="B76" s="120"/>
      <c r="C76" s="120"/>
      <c r="D76" s="120"/>
      <c r="E76" s="37"/>
      <c r="F76" s="22"/>
    </row>
    <row r="77" spans="1:6" ht="15" x14ac:dyDescent="0.2">
      <c r="A77" s="22"/>
      <c r="B77" s="115" t="s">
        <v>22</v>
      </c>
      <c r="C77" s="115"/>
      <c r="D77" s="115"/>
      <c r="E77" s="37">
        <v>0</v>
      </c>
      <c r="F77" s="22"/>
    </row>
    <row r="78" spans="1:6" ht="15" x14ac:dyDescent="0.2">
      <c r="A78" s="22"/>
      <c r="B78" s="120"/>
      <c r="C78" s="120"/>
      <c r="D78" s="12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609.37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2"/>
      <c r="C82" s="112"/>
      <c r="D82" s="112"/>
      <c r="E82" s="112"/>
      <c r="F82" s="22"/>
    </row>
    <row r="83" spans="1:6" ht="14.25" x14ac:dyDescent="0.2">
      <c r="A83" s="118" t="s">
        <v>44</v>
      </c>
      <c r="B83" s="118"/>
      <c r="C83" s="118"/>
      <c r="D83" s="118"/>
      <c r="E83" s="118"/>
      <c r="F83" s="118"/>
    </row>
    <row r="84" spans="1:6" ht="14.25" x14ac:dyDescent="0.2">
      <c r="A84" s="116" t="s">
        <v>45</v>
      </c>
      <c r="B84" s="116"/>
      <c r="C84" s="116"/>
      <c r="D84" s="116"/>
      <c r="E84" s="116"/>
      <c r="F84" s="11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3"/>
      <c r="C86" s="113"/>
      <c r="D86" s="113"/>
      <c r="E86" s="113"/>
      <c r="F86" s="22"/>
    </row>
    <row r="87" spans="1:6" ht="15" x14ac:dyDescent="0.2">
      <c r="A87" s="117" t="s">
        <v>7</v>
      </c>
      <c r="B87" s="117"/>
      <c r="C87" s="117"/>
      <c r="D87" s="117"/>
      <c r="E87" s="117"/>
      <c r="F87" s="117"/>
    </row>
    <row r="89" spans="1:6" ht="39.75" customHeight="1" x14ac:dyDescent="0.2">
      <c r="B89" s="110"/>
      <c r="C89" s="111"/>
      <c r="D89" s="111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1F444F8C-1A0A-4A32-965B-BF09502C34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9E45-7C0A-4FC5-A2CE-791C4EB8C9C0}">
  <sheetPr>
    <pageSetUpPr fitToPage="1"/>
  </sheetPr>
  <dimension ref="A12:F92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117</v>
      </c>
      <c r="C35" s="114"/>
      <c r="D35" s="114"/>
      <c r="E35" s="29">
        <f>0.5*265</f>
        <v>132.5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118</v>
      </c>
      <c r="C37" s="114"/>
      <c r="D37" s="114"/>
      <c r="E37" s="29">
        <f>0.5*265</f>
        <v>132.5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119</v>
      </c>
      <c r="C39" s="114"/>
      <c r="D39" s="114"/>
      <c r="E39" s="29">
        <f>0.25*265</f>
        <v>66.25</v>
      </c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120</v>
      </c>
      <c r="C41" s="114"/>
      <c r="D41" s="114"/>
      <c r="E41" s="29">
        <f>0.4*265</f>
        <v>106</v>
      </c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 t="s">
        <v>121</v>
      </c>
      <c r="C43" s="114"/>
      <c r="D43" s="114"/>
      <c r="E43" s="29">
        <f>0.25*265</f>
        <v>66.25</v>
      </c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 t="s">
        <v>122</v>
      </c>
      <c r="C45" s="114"/>
      <c r="D45" s="114"/>
      <c r="E45" s="29">
        <f>0.2*265</f>
        <v>53</v>
      </c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 t="s">
        <v>123</v>
      </c>
      <c r="C47" s="114"/>
      <c r="D47" s="114"/>
      <c r="E47" s="29">
        <f>0.2*265</f>
        <v>53</v>
      </c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 t="s">
        <v>124</v>
      </c>
      <c r="C49" s="114"/>
      <c r="D49" s="114"/>
      <c r="E49" s="29">
        <f>0.4*265</f>
        <v>106</v>
      </c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715.5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715.5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35.78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822.65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822.65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39:D39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EE749996-36A1-4705-AE0A-D6348DE4E09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A0F-B645-4AC0-9497-385BD53D4FB6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127</v>
      </c>
      <c r="C35" s="114"/>
      <c r="D35" s="114"/>
      <c r="E35" s="29">
        <f>0.5*265</f>
        <v>132.5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128</v>
      </c>
      <c r="C37" s="114"/>
      <c r="D37" s="114"/>
      <c r="E37" s="29">
        <f>0.5*265</f>
        <v>132.5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6E1304F-9D38-40CD-9456-2666D81129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821-76F1-47AD-B8B0-D89FB9F4C1A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131</v>
      </c>
      <c r="C35" s="114"/>
      <c r="D35" s="114"/>
      <c r="E35" s="29">
        <f>0.4*265</f>
        <v>106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132</v>
      </c>
      <c r="C37" s="114"/>
      <c r="D37" s="114"/>
      <c r="E37" s="29">
        <f>0.25*265</f>
        <v>66.25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133</v>
      </c>
      <c r="C39" s="114"/>
      <c r="D39" s="114"/>
      <c r="E39" s="29">
        <f>0.25*265</f>
        <v>66.25</v>
      </c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238.5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238.5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11.93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274.22000000000003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274.22000000000003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3E68A9-DA6E-4BE8-AB22-A7E712A92B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CBB0-2A79-4B12-92B8-CF64F50CF22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28.5" customHeight="1" x14ac:dyDescent="0.2">
      <c r="A35" s="22"/>
      <c r="B35" s="114" t="s">
        <v>136</v>
      </c>
      <c r="C35" s="114"/>
      <c r="D35" s="114"/>
      <c r="E35" s="29">
        <f>4.5*285</f>
        <v>1282.5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64.13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1474.5600000000002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1474.5600000000002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A33B0E9-FB56-4080-8B1B-D083A8A2CC6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77B8-B637-4672-AE63-A256B2B5321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139</v>
      </c>
      <c r="C35" s="114"/>
      <c r="D35" s="114"/>
      <c r="E35" s="29">
        <f>0.25*285</f>
        <v>71.25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140</v>
      </c>
      <c r="C37" s="114"/>
      <c r="D37" s="114"/>
      <c r="E37" s="29">
        <f>0.4*285</f>
        <v>114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185.25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185.25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9.26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18.48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212.98999999999998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212.98999999999998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6:F86"/>
    <mergeCell ref="B88:E88"/>
    <mergeCell ref="A89:F89"/>
    <mergeCell ref="B91:D91"/>
    <mergeCell ref="B39:D39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0C9C7035-ED90-4103-8A7B-59AB21FFB9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0099-F86D-4B74-9D31-8CC043055E0B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143</v>
      </c>
      <c r="C35" s="114"/>
      <c r="D35" s="114"/>
      <c r="E35" s="29">
        <f>2*285</f>
        <v>570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144</v>
      </c>
      <c r="C37" s="114"/>
      <c r="D37" s="114"/>
      <c r="E37" s="29">
        <f>0.5*285</f>
        <v>142.5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712.5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712.5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35.630000000000003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71.069999999999993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819.2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819.2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4ABBF884-4886-4B1C-928D-D1014A6FC3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561-57F4-43B2-BD50-C49B7869583B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147</v>
      </c>
      <c r="C35" s="114"/>
      <c r="D35" s="114"/>
      <c r="E35" s="29">
        <f>0.5*285</f>
        <v>142.5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1A8A15CC-91F4-4BC0-9D9B-6B660DEF9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3B33-109A-4A88-B174-4E27575AF31D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150</v>
      </c>
      <c r="C35" s="114"/>
      <c r="D35" s="114"/>
      <c r="E35" s="29">
        <f>0.4*285</f>
        <v>114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114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114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131.07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131.07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D994C095-F6FA-48C4-8FB6-BF29C020DA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67</v>
      </c>
      <c r="C35" s="114"/>
      <c r="D35" s="114"/>
      <c r="E35" s="29">
        <f>0.5*245</f>
        <v>122.5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 t="s">
        <v>68</v>
      </c>
      <c r="C38" s="114"/>
      <c r="D38" s="114"/>
      <c r="E38" s="29">
        <v>245</v>
      </c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36.659999999999997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422.53999999999996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422.53999999999996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47DD-9DF7-46F2-9270-812CBF396955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153</v>
      </c>
      <c r="C35" s="114"/>
      <c r="D35" s="114"/>
      <c r="E35" s="29">
        <f>0.5*285</f>
        <v>142.5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C1992E69-6458-40BF-A69F-94CBEF0729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A03E-D8ED-483B-8B03-677F27199E80}">
  <sheetPr>
    <pageSetUpPr fitToPage="1"/>
  </sheetPr>
  <dimension ref="A12:F93"/>
  <sheetViews>
    <sheetView view="pageBreakPreview" topLeftCell="A2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156</v>
      </c>
      <c r="C35" s="114"/>
      <c r="D35" s="114"/>
      <c r="E35" s="29">
        <f>295</f>
        <v>295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295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295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14.75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29.43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339.18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339.18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FE0D0158-841D-400E-9A0A-7817F8FBB0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705-EDB6-4EA2-83E7-D631B367B0D3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159</v>
      </c>
      <c r="C35" s="114"/>
      <c r="D35" s="114"/>
      <c r="E35" s="29">
        <f>0.4*295</f>
        <v>118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118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118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11.77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135.67000000000002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135.67000000000002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E432967F-D7F4-4CCA-B182-521E6DC4E6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820-9785-4DBA-BA57-DD555A9F444D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162</v>
      </c>
      <c r="C35" s="114"/>
      <c r="D35" s="114"/>
      <c r="E35" s="29">
        <f>3.5*295</f>
        <v>1032.5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1032.5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1032.5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51.63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102.99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1187.1200000000001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1187.1200000000001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6BC13E2D-7070-478D-A726-2EFAC17C44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0B92-EA29-47E0-9630-90EAAF739C0F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165</v>
      </c>
      <c r="C35" s="114"/>
      <c r="D35" s="114"/>
      <c r="E35" s="29">
        <v>295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 t="s">
        <v>166</v>
      </c>
      <c r="C38" s="114"/>
      <c r="D38" s="114"/>
      <c r="E38" s="29">
        <v>295</v>
      </c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590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590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29.5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58.85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678.35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678.35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EEA8623E-D226-4F85-ADFC-2391EE74DC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8B36-610F-4A18-9A0D-C1AA9E69E2D6}">
  <sheetPr>
    <pageSetUpPr fitToPage="1"/>
  </sheetPr>
  <dimension ref="A12:F93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169</v>
      </c>
      <c r="C35" s="114"/>
      <c r="D35" s="114"/>
      <c r="E35" s="29">
        <f>295*1.25</f>
        <v>368.75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368.75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368.75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18.440000000000001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36.78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423.97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423.97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BAC63BC8-482E-4BA2-B939-6732D650EF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57C9-75E6-4271-A091-6A822551736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172</v>
      </c>
      <c r="C35" s="114"/>
      <c r="D35" s="114"/>
      <c r="E35" s="29">
        <f>0.25*295</f>
        <v>73.75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73.75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73.75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3.69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7.36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84.8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84.8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13B8250E-A038-4175-8320-2578D0D4F5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286C-1C07-4325-A388-6F82BE222164}">
  <sheetPr>
    <pageSetUpPr fitToPage="1"/>
  </sheetPr>
  <dimension ref="A12:F93"/>
  <sheetViews>
    <sheetView view="pageBreakPreview" topLeftCell="A4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175</v>
      </c>
      <c r="C35" s="114"/>
      <c r="D35" s="114"/>
      <c r="E35" s="29">
        <f>1.25*325</f>
        <v>406.25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176</v>
      </c>
      <c r="C37" s="114"/>
      <c r="D37" s="114"/>
      <c r="E37" s="29">
        <f>0.25*325</f>
        <v>81.25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177</v>
      </c>
      <c r="C39" s="114"/>
      <c r="D39" s="114"/>
      <c r="E39" s="29">
        <f>0.4*325</f>
        <v>130</v>
      </c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617.5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617.5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30.88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61.6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709.98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709.98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D5B84AF2-B508-4D87-8362-DB7730926B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6213-E1FD-4A68-B891-896612CFC55D}">
  <sheetPr>
    <pageSetUpPr fitToPage="1"/>
  </sheetPr>
  <dimension ref="A12:F93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180</v>
      </c>
      <c r="C35" s="114"/>
      <c r="D35" s="114"/>
      <c r="E35" s="29">
        <f>0.25*325</f>
        <v>81.25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F1DE7CD1-62D0-4398-B1C9-14F58A3F06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E0CD-A7AD-4A46-96D9-2D8FECFE8E06}">
  <sheetPr>
    <pageSetUpPr fitToPage="1"/>
  </sheetPr>
  <dimension ref="A12:F93"/>
  <sheetViews>
    <sheetView view="pageBreakPreview" topLeftCell="A35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183</v>
      </c>
      <c r="C35" s="114"/>
      <c r="D35" s="114"/>
      <c r="E35" s="29">
        <f>0.25*325</f>
        <v>81.25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A55E7F0-28E6-471B-ABB2-403D3F3F9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71</v>
      </c>
      <c r="C35" s="114"/>
      <c r="D35" s="114"/>
      <c r="E35" s="29">
        <f>0.4*245</f>
        <v>98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 t="s">
        <v>72</v>
      </c>
      <c r="C38" s="114"/>
      <c r="D38" s="114"/>
      <c r="E38" s="29">
        <f>0.5*245</f>
        <v>122.5</v>
      </c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220.5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220.5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253.52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253.52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C57-CB5F-47EA-91A0-AE4B26535C32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186</v>
      </c>
      <c r="C35" s="114"/>
      <c r="D35" s="114"/>
      <c r="E35" s="29">
        <f>0.4*350</f>
        <v>140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04A13E5-7D34-444E-A0BB-50E1AFDEB9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1246-95B0-4747-86B5-F89E6B677484}">
  <sheetPr>
    <pageSetUpPr fitToPage="1"/>
  </sheetPr>
  <dimension ref="A12:F93"/>
  <sheetViews>
    <sheetView view="pageBreakPreview" topLeftCell="A37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189</v>
      </c>
      <c r="C35" s="114"/>
      <c r="D35" s="114"/>
      <c r="E35" s="29">
        <f>0.4*350</f>
        <v>140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AE58B376-E1EA-438B-B11C-D53BD52957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25E4-46CE-4909-9DCB-B57E9B849D87}">
  <sheetPr>
    <pageSetUpPr fitToPage="1"/>
  </sheetPr>
  <dimension ref="A12:F93"/>
  <sheetViews>
    <sheetView view="pageBreakPreview" topLeftCell="A42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192</v>
      </c>
      <c r="C35" s="114"/>
      <c r="D35" s="114"/>
      <c r="E35" s="29">
        <f>1.5*350</f>
        <v>525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26.25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52.37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603.62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603.62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CAA3A787-32AE-4810-814D-F2933B855EA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DA79-FB4B-4108-9C9B-91D6ED48A044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195</v>
      </c>
      <c r="C35" s="114"/>
      <c r="D35" s="114"/>
      <c r="E35" s="29">
        <f>0.5*350</f>
        <v>175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4.25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114"/>
      <c r="C69" s="114"/>
      <c r="D69" s="114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8.75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17.46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201.21</v>
      </c>
      <c r="F77" s="22"/>
    </row>
    <row r="78" spans="1:6" ht="15.75" thickTop="1" x14ac:dyDescent="0.2">
      <c r="A78" s="22"/>
      <c r="B78" s="120"/>
      <c r="C78" s="120"/>
      <c r="D78" s="120"/>
      <c r="E78" s="37"/>
      <c r="F78" s="22"/>
    </row>
    <row r="79" spans="1:6" ht="15" x14ac:dyDescent="0.2">
      <c r="A79" s="22"/>
      <c r="B79" s="115" t="s">
        <v>22</v>
      </c>
      <c r="C79" s="115"/>
      <c r="D79" s="115"/>
      <c r="E79" s="37">
        <v>0</v>
      </c>
      <c r="F79" s="22"/>
    </row>
    <row r="80" spans="1:6" ht="15" x14ac:dyDescent="0.2">
      <c r="A80" s="22"/>
      <c r="B80" s="120"/>
      <c r="C80" s="120"/>
      <c r="D80" s="120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201.21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2"/>
      <c r="C84" s="112"/>
      <c r="D84" s="112"/>
      <c r="E84" s="112"/>
      <c r="F84" s="22"/>
    </row>
    <row r="85" spans="1:6" ht="14.25" x14ac:dyDescent="0.2">
      <c r="A85" s="118" t="s">
        <v>44</v>
      </c>
      <c r="B85" s="118"/>
      <c r="C85" s="118"/>
      <c r="D85" s="118"/>
      <c r="E85" s="118"/>
      <c r="F85" s="118"/>
    </row>
    <row r="86" spans="1:6" ht="14.25" x14ac:dyDescent="0.2">
      <c r="A86" s="116" t="s">
        <v>45</v>
      </c>
      <c r="B86" s="116"/>
      <c r="C86" s="116"/>
      <c r="D86" s="116"/>
      <c r="E86" s="116"/>
      <c r="F86" s="116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3"/>
      <c r="C88" s="113"/>
      <c r="D88" s="113"/>
      <c r="E88" s="113"/>
      <c r="F88" s="22"/>
    </row>
    <row r="89" spans="1:6" ht="15" x14ac:dyDescent="0.2">
      <c r="A89" s="117" t="s">
        <v>7</v>
      </c>
      <c r="B89" s="117"/>
      <c r="C89" s="117"/>
      <c r="D89" s="117"/>
      <c r="E89" s="117"/>
      <c r="F89" s="117"/>
    </row>
    <row r="91" spans="1:6" ht="39.75" customHeight="1" x14ac:dyDescent="0.2">
      <c r="B91" s="110"/>
      <c r="C91" s="111"/>
      <c r="D91" s="111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90FF281F-5838-4E75-A0EF-5C04255176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1" t="s">
        <v>1</v>
      </c>
      <c r="C1" s="12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A9CE-23F8-483A-8A7F-EDB9222987A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196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197</v>
      </c>
      <c r="C23" s="53"/>
      <c r="D23" s="54"/>
      <c r="E23" s="55"/>
      <c r="F23" s="55"/>
    </row>
    <row r="24" spans="1:6" ht="15" customHeight="1" x14ac:dyDescent="0.2">
      <c r="A24" s="52"/>
      <c r="B24" s="56" t="s">
        <v>198</v>
      </c>
      <c r="C24" s="52"/>
      <c r="D24" s="54"/>
      <c r="E24" s="55"/>
      <c r="F24" s="55"/>
    </row>
    <row r="25" spans="1:6" ht="15" customHeight="1" x14ac:dyDescent="0.2">
      <c r="A25" s="52"/>
      <c r="B25" s="52" t="s">
        <v>199</v>
      </c>
      <c r="C25" s="52"/>
      <c r="D25" s="54"/>
      <c r="E25" s="55"/>
      <c r="F25" s="55"/>
    </row>
    <row r="26" spans="1:6" ht="15" customHeight="1" x14ac:dyDescent="0.2">
      <c r="A26" s="52"/>
      <c r="B26" s="52" t="s">
        <v>200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201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2" t="s">
        <v>0</v>
      </c>
      <c r="B30" s="122"/>
      <c r="C30" s="122"/>
      <c r="D30" s="122"/>
      <c r="E30" s="122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202</v>
      </c>
      <c r="C34" s="71">
        <v>0.5</v>
      </c>
      <c r="D34" s="72">
        <v>350</v>
      </c>
      <c r="E34" s="72">
        <v>175</v>
      </c>
      <c r="F34" s="72"/>
    </row>
    <row r="35" spans="1:6" ht="14.25" customHeight="1" x14ac:dyDescent="0.2">
      <c r="A35" s="65"/>
      <c r="B35" s="70" t="s">
        <v>203</v>
      </c>
      <c r="C35" s="73"/>
      <c r="D35" s="72"/>
      <c r="E35" s="72"/>
      <c r="F35" s="72"/>
    </row>
    <row r="36" spans="1:6" ht="14.25" customHeight="1" x14ac:dyDescent="0.2">
      <c r="A36" s="65"/>
      <c r="B36" s="70" t="s">
        <v>204</v>
      </c>
      <c r="C36" s="71">
        <v>2.75</v>
      </c>
      <c r="D36" s="72">
        <v>350</v>
      </c>
      <c r="E36" s="72">
        <v>962.5</v>
      </c>
      <c r="F36" s="72"/>
    </row>
    <row r="37" spans="1:6" ht="14.25" customHeight="1" x14ac:dyDescent="0.2">
      <c r="A37" s="65"/>
      <c r="B37" s="70"/>
      <c r="C37" s="71"/>
      <c r="D37" s="72"/>
      <c r="E37" s="72"/>
      <c r="F37" s="72"/>
    </row>
    <row r="38" spans="1:6" ht="14.25" customHeight="1" x14ac:dyDescent="0.2">
      <c r="A38" s="65"/>
      <c r="B38" s="70"/>
      <c r="C38" s="71"/>
      <c r="D38" s="72"/>
      <c r="E38" s="72"/>
      <c r="F38" s="72"/>
    </row>
    <row r="39" spans="1:6" ht="14.25" customHeight="1" x14ac:dyDescent="0.2">
      <c r="A39" s="65"/>
      <c r="B39" s="70"/>
      <c r="C39" s="71"/>
      <c r="D39" s="72"/>
      <c r="E39" s="72"/>
      <c r="F39" s="72"/>
    </row>
    <row r="40" spans="1:6" ht="14.25" customHeight="1" x14ac:dyDescent="0.2">
      <c r="A40" s="65"/>
      <c r="B40" s="70"/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5"/>
      <c r="C63" s="76"/>
      <c r="D63" s="77"/>
      <c r="E63" s="72"/>
      <c r="F63" s="72"/>
    </row>
    <row r="64" spans="1:6" ht="14.25" customHeight="1" x14ac:dyDescent="0.2">
      <c r="A64" s="65"/>
      <c r="B64" s="75"/>
      <c r="C64" s="78"/>
      <c r="D64" s="79"/>
      <c r="E64" s="72"/>
      <c r="F64" s="72"/>
    </row>
    <row r="65" spans="1:6" ht="14.25" customHeight="1" x14ac:dyDescent="0.2">
      <c r="A65" s="65"/>
      <c r="B65" s="70"/>
      <c r="C65" s="80" t="s">
        <v>205</v>
      </c>
      <c r="D65" s="81" t="s">
        <v>206</v>
      </c>
      <c r="E65" s="72"/>
      <c r="F65" s="72"/>
    </row>
    <row r="66" spans="1:6" ht="14.25" customHeight="1" x14ac:dyDescent="0.2">
      <c r="A66" s="65"/>
      <c r="B66" s="82"/>
      <c r="C66" s="78">
        <v>3.25</v>
      </c>
      <c r="D66" s="79">
        <v>350</v>
      </c>
      <c r="E66" s="83"/>
      <c r="F66" s="83"/>
    </row>
    <row r="67" spans="1:6" ht="14.25" customHeight="1" x14ac:dyDescent="0.2">
      <c r="A67" s="65"/>
      <c r="B67" s="84"/>
      <c r="C67" s="78"/>
      <c r="D67" s="79"/>
      <c r="E67" s="72"/>
      <c r="F67" s="72"/>
    </row>
    <row r="68" spans="1:6" ht="13.5" customHeight="1" x14ac:dyDescent="0.2">
      <c r="A68" s="65"/>
      <c r="B68" s="85"/>
      <c r="C68" s="86"/>
      <c r="D68" s="86"/>
      <c r="E68" s="86"/>
      <c r="F68" s="65"/>
    </row>
    <row r="69" spans="1:6" ht="15.95" customHeight="1" x14ac:dyDescent="0.2">
      <c r="A69" s="52"/>
      <c r="B69" s="87" t="s">
        <v>19</v>
      </c>
      <c r="C69" s="87"/>
      <c r="D69" s="54"/>
      <c r="E69" s="88">
        <v>1137.5</v>
      </c>
      <c r="F69" s="88"/>
    </row>
    <row r="70" spans="1:6" ht="15.95" customHeight="1" x14ac:dyDescent="0.2">
      <c r="A70" s="52"/>
      <c r="B70" s="89" t="s">
        <v>16</v>
      </c>
      <c r="C70" s="90"/>
      <c r="D70" s="54"/>
      <c r="E70" s="91">
        <v>0</v>
      </c>
      <c r="F70" s="91"/>
    </row>
    <row r="71" spans="1:6" ht="15.95" customHeight="1" x14ac:dyDescent="0.2">
      <c r="A71" s="52"/>
      <c r="B71" s="92" t="s">
        <v>207</v>
      </c>
      <c r="C71" s="90"/>
      <c r="D71" s="54"/>
      <c r="E71" s="91">
        <v>0</v>
      </c>
      <c r="F71" s="91"/>
    </row>
    <row r="72" spans="1:6" ht="15.95" customHeight="1" x14ac:dyDescent="0.2">
      <c r="A72" s="52"/>
      <c r="B72" s="92" t="s">
        <v>17</v>
      </c>
      <c r="C72" s="90"/>
      <c r="D72" s="54"/>
      <c r="E72" s="91">
        <v>0</v>
      </c>
      <c r="F72" s="91"/>
    </row>
    <row r="73" spans="1:6" ht="15.95" customHeight="1" x14ac:dyDescent="0.2">
      <c r="A73" s="52"/>
      <c r="B73" s="53" t="s">
        <v>18</v>
      </c>
      <c r="C73" s="87"/>
      <c r="D73" s="54"/>
      <c r="E73" s="93">
        <v>1137.5</v>
      </c>
      <c r="F73" s="93"/>
    </row>
    <row r="74" spans="1:6" ht="15.95" customHeight="1" x14ac:dyDescent="0.2">
      <c r="A74" s="52"/>
      <c r="B74" s="90" t="s">
        <v>5</v>
      </c>
      <c r="C74" s="94">
        <v>0.05</v>
      </c>
      <c r="D74" s="90"/>
      <c r="E74" s="95">
        <v>56.88</v>
      </c>
      <c r="F74" s="95"/>
    </row>
    <row r="75" spans="1:6" ht="15.95" customHeight="1" x14ac:dyDescent="0.2">
      <c r="A75" s="52"/>
      <c r="B75" s="96" t="s">
        <v>4</v>
      </c>
      <c r="C75" s="97">
        <v>9.9750000000000005E-2</v>
      </c>
      <c r="D75" s="90"/>
      <c r="E75" s="98">
        <v>113.47</v>
      </c>
      <c r="F75" s="95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9" t="s">
        <v>20</v>
      </c>
      <c r="C77" s="87"/>
      <c r="D77" s="100"/>
      <c r="E77" s="101">
        <v>1307.8500000000001</v>
      </c>
      <c r="F77" s="102"/>
    </row>
    <row r="78" spans="1:6" ht="15.95" customHeight="1" thickTop="1" x14ac:dyDescent="0.2">
      <c r="A78" s="52"/>
      <c r="B78" s="96"/>
      <c r="C78" s="96"/>
      <c r="D78" s="96"/>
      <c r="E78" s="103"/>
      <c r="F78" s="96"/>
    </row>
    <row r="79" spans="1:6" ht="15.95" customHeight="1" x14ac:dyDescent="0.2">
      <c r="A79" s="52"/>
      <c r="B79" s="66" t="s">
        <v>22</v>
      </c>
      <c r="C79" s="96"/>
      <c r="D79" s="54"/>
      <c r="E79" s="55">
        <v>0</v>
      </c>
      <c r="F79" s="55"/>
    </row>
    <row r="80" spans="1:6" ht="15.95" customHeight="1" x14ac:dyDescent="0.2">
      <c r="A80" s="52"/>
      <c r="B80" s="87"/>
      <c r="C80" s="96"/>
      <c r="D80" s="96"/>
      <c r="E80" s="103"/>
      <c r="F80" s="96"/>
    </row>
    <row r="81" spans="1:6" ht="15.95" customHeight="1" x14ac:dyDescent="0.2">
      <c r="A81" s="52"/>
      <c r="B81" s="123" t="s">
        <v>21</v>
      </c>
      <c r="C81" s="124"/>
      <c r="D81" s="104"/>
      <c r="E81" s="105">
        <v>1307.8500000000001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6"/>
      <c r="B83" s="125"/>
      <c r="C83" s="126"/>
      <c r="D83" s="126"/>
      <c r="E83" s="126"/>
      <c r="F83" s="107"/>
    </row>
    <row r="84" spans="1:6" ht="15.95" customHeight="1" x14ac:dyDescent="0.2">
      <c r="A84" s="127" t="s">
        <v>44</v>
      </c>
      <c r="B84" s="127"/>
      <c r="C84" s="127"/>
      <c r="D84" s="127"/>
      <c r="E84" s="127"/>
      <c r="F84" s="66"/>
    </row>
    <row r="85" spans="1:6" ht="15.95" customHeight="1" x14ac:dyDescent="0.2">
      <c r="A85" s="128" t="s">
        <v>45</v>
      </c>
      <c r="B85" s="128"/>
      <c r="C85" s="128"/>
      <c r="D85" s="128"/>
      <c r="E85" s="128"/>
      <c r="F85" s="109"/>
    </row>
    <row r="86" spans="1:6" ht="15.95" customHeight="1" x14ac:dyDescent="0.2">
      <c r="A86" s="108"/>
      <c r="B86" s="108"/>
      <c r="C86" s="108"/>
      <c r="D86" s="108"/>
      <c r="E86" s="108"/>
      <c r="F86" s="109"/>
    </row>
    <row r="87" spans="1:6" ht="15.95" customHeight="1" x14ac:dyDescent="0.2">
      <c r="A87" s="108"/>
      <c r="B87" s="108"/>
      <c r="C87" s="108"/>
      <c r="D87" s="108"/>
      <c r="E87" s="108"/>
      <c r="F87" s="109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D974-4912-4FD1-B07A-0C6D13E4308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208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197</v>
      </c>
      <c r="C23" s="53"/>
      <c r="D23" s="54"/>
      <c r="E23" s="55"/>
      <c r="F23" s="55"/>
    </row>
    <row r="24" spans="1:6" ht="15" customHeight="1" x14ac:dyDescent="0.2">
      <c r="A24" s="52"/>
      <c r="B24" s="56" t="s">
        <v>198</v>
      </c>
      <c r="C24" s="52"/>
      <c r="D24" s="54"/>
      <c r="E24" s="55"/>
      <c r="F24" s="55"/>
    </row>
    <row r="25" spans="1:6" ht="15" customHeight="1" x14ac:dyDescent="0.2">
      <c r="A25" s="52"/>
      <c r="B25" s="52" t="s">
        <v>199</v>
      </c>
      <c r="C25" s="52"/>
      <c r="D25" s="54"/>
      <c r="E25" s="55"/>
      <c r="F25" s="55"/>
    </row>
    <row r="26" spans="1:6" ht="15" customHeight="1" x14ac:dyDescent="0.2">
      <c r="A26" s="52"/>
      <c r="B26" s="52" t="s">
        <v>200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209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2" t="s">
        <v>0</v>
      </c>
      <c r="B30" s="122"/>
      <c r="C30" s="122"/>
      <c r="D30" s="122"/>
      <c r="E30" s="122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210</v>
      </c>
      <c r="C34" s="71"/>
      <c r="D34" s="72"/>
      <c r="E34" s="72"/>
      <c r="F34" s="72"/>
    </row>
    <row r="35" spans="1:6" ht="14.25" customHeight="1" x14ac:dyDescent="0.2">
      <c r="A35" s="65"/>
      <c r="B35" s="70"/>
      <c r="C35" s="73"/>
      <c r="D35" s="72"/>
      <c r="E35" s="72"/>
      <c r="F35" s="72"/>
    </row>
    <row r="36" spans="1:6" ht="14.25" customHeight="1" x14ac:dyDescent="0.2">
      <c r="A36" s="65"/>
      <c r="B36" s="70"/>
      <c r="C36" s="71"/>
      <c r="D36" s="72"/>
      <c r="E36" s="72"/>
      <c r="F36" s="72"/>
    </row>
    <row r="37" spans="1:6" ht="14.25" customHeight="1" x14ac:dyDescent="0.2">
      <c r="A37" s="65"/>
      <c r="B37" s="70"/>
      <c r="C37" s="71"/>
      <c r="D37" s="72"/>
      <c r="E37" s="72"/>
      <c r="F37" s="72"/>
    </row>
    <row r="38" spans="1:6" ht="14.25" customHeight="1" x14ac:dyDescent="0.2">
      <c r="A38" s="65"/>
      <c r="B38" s="70"/>
      <c r="C38" s="71"/>
      <c r="D38" s="72"/>
      <c r="E38" s="72"/>
      <c r="F38" s="72"/>
    </row>
    <row r="39" spans="1:6" ht="14.25" customHeight="1" x14ac:dyDescent="0.2">
      <c r="A39" s="65"/>
      <c r="B39" s="70"/>
      <c r="C39" s="71"/>
      <c r="D39" s="72"/>
      <c r="E39" s="72"/>
      <c r="F39" s="72"/>
    </row>
    <row r="40" spans="1:6" ht="14.25" customHeight="1" x14ac:dyDescent="0.2">
      <c r="A40" s="65"/>
      <c r="B40" s="70"/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5"/>
      <c r="C63" s="76"/>
      <c r="D63" s="77"/>
      <c r="E63" s="72"/>
      <c r="F63" s="72"/>
    </row>
    <row r="64" spans="1:6" ht="14.25" customHeight="1" x14ac:dyDescent="0.2">
      <c r="A64" s="65"/>
      <c r="B64" s="75"/>
      <c r="C64" s="130"/>
      <c r="D64" s="69"/>
      <c r="E64" s="72"/>
      <c r="F64" s="72"/>
    </row>
    <row r="65" spans="1:6" ht="14.25" customHeight="1" x14ac:dyDescent="0.2">
      <c r="A65" s="65"/>
      <c r="B65" s="70"/>
      <c r="C65" s="80" t="s">
        <v>205</v>
      </c>
      <c r="D65" s="81" t="s">
        <v>206</v>
      </c>
      <c r="E65" s="72"/>
      <c r="F65" s="72"/>
    </row>
    <row r="66" spans="1:6" ht="14.25" customHeight="1" x14ac:dyDescent="0.2">
      <c r="A66" s="65"/>
      <c r="B66" s="70"/>
      <c r="C66" s="78">
        <v>3.25</v>
      </c>
      <c r="D66" s="79">
        <v>400</v>
      </c>
      <c r="E66" s="83"/>
      <c r="F66" s="83"/>
    </row>
    <row r="67" spans="1:6" ht="14.25" customHeight="1" x14ac:dyDescent="0.2">
      <c r="A67" s="65"/>
      <c r="B67" s="75"/>
      <c r="C67" s="78"/>
      <c r="D67" s="79"/>
      <c r="E67" s="72"/>
      <c r="F67" s="72"/>
    </row>
    <row r="68" spans="1:6" ht="13.5" customHeight="1" x14ac:dyDescent="0.2">
      <c r="A68" s="65"/>
      <c r="B68" s="75"/>
      <c r="C68" s="86"/>
      <c r="D68" s="86"/>
      <c r="E68" s="86"/>
      <c r="F68" s="65"/>
    </row>
    <row r="69" spans="1:6" ht="15.95" customHeight="1" x14ac:dyDescent="0.2">
      <c r="A69" s="52"/>
      <c r="B69" s="87" t="s">
        <v>19</v>
      </c>
      <c r="C69" s="87"/>
      <c r="D69" s="54"/>
      <c r="E69" s="88">
        <v>1300</v>
      </c>
      <c r="F69" s="88"/>
    </row>
    <row r="70" spans="1:6" ht="15.95" customHeight="1" x14ac:dyDescent="0.2">
      <c r="A70" s="52"/>
      <c r="B70" s="89" t="s">
        <v>16</v>
      </c>
      <c r="C70" s="90"/>
      <c r="D70" s="54"/>
      <c r="E70" s="91">
        <v>0</v>
      </c>
      <c r="F70" s="91"/>
    </row>
    <row r="71" spans="1:6" ht="15.95" customHeight="1" x14ac:dyDescent="0.2">
      <c r="A71" s="52"/>
      <c r="B71" s="92" t="s">
        <v>207</v>
      </c>
      <c r="C71" s="90"/>
      <c r="D71" s="54"/>
      <c r="E71" s="91">
        <v>0</v>
      </c>
      <c r="F71" s="91"/>
    </row>
    <row r="72" spans="1:6" ht="15.95" customHeight="1" x14ac:dyDescent="0.2">
      <c r="A72" s="52"/>
      <c r="B72" s="92" t="s">
        <v>17</v>
      </c>
      <c r="C72" s="90"/>
      <c r="D72" s="54"/>
      <c r="E72" s="91">
        <v>0</v>
      </c>
      <c r="F72" s="91"/>
    </row>
    <row r="73" spans="1:6" ht="15.95" customHeight="1" x14ac:dyDescent="0.2">
      <c r="A73" s="52"/>
      <c r="B73" s="53" t="s">
        <v>18</v>
      </c>
      <c r="C73" s="87"/>
      <c r="D73" s="54"/>
      <c r="E73" s="93">
        <v>1300</v>
      </c>
      <c r="F73" s="93"/>
    </row>
    <row r="74" spans="1:6" ht="15.95" customHeight="1" x14ac:dyDescent="0.2">
      <c r="A74" s="52"/>
      <c r="B74" s="90" t="s">
        <v>5</v>
      </c>
      <c r="C74" s="94">
        <v>0.05</v>
      </c>
      <c r="D74" s="90"/>
      <c r="E74" s="95">
        <v>65</v>
      </c>
      <c r="F74" s="95"/>
    </row>
    <row r="75" spans="1:6" ht="15.95" customHeight="1" x14ac:dyDescent="0.2">
      <c r="A75" s="52"/>
      <c r="B75" s="96" t="s">
        <v>4</v>
      </c>
      <c r="C75" s="97">
        <v>9.9750000000000005E-2</v>
      </c>
      <c r="D75" s="90"/>
      <c r="E75" s="98">
        <v>129.68</v>
      </c>
      <c r="F75" s="95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9" t="s">
        <v>20</v>
      </c>
      <c r="C77" s="87"/>
      <c r="D77" s="100"/>
      <c r="E77" s="101">
        <v>1494.68</v>
      </c>
      <c r="F77" s="102"/>
    </row>
    <row r="78" spans="1:6" ht="15.95" customHeight="1" thickTop="1" x14ac:dyDescent="0.2">
      <c r="A78" s="52"/>
      <c r="B78" s="96"/>
      <c r="C78" s="96"/>
      <c r="D78" s="96"/>
      <c r="E78" s="103"/>
      <c r="F78" s="96"/>
    </row>
    <row r="79" spans="1:6" ht="15.95" customHeight="1" x14ac:dyDescent="0.2">
      <c r="A79" s="52"/>
      <c r="B79" s="66" t="s">
        <v>22</v>
      </c>
      <c r="C79" s="96"/>
      <c r="D79" s="54"/>
      <c r="E79" s="55">
        <v>0</v>
      </c>
      <c r="F79" s="55"/>
    </row>
    <row r="80" spans="1:6" ht="15.95" customHeight="1" x14ac:dyDescent="0.2">
      <c r="A80" s="52"/>
      <c r="B80" s="87"/>
      <c r="C80" s="96"/>
      <c r="D80" s="96"/>
      <c r="E80" s="103"/>
      <c r="F80" s="96"/>
    </row>
    <row r="81" spans="1:6" ht="15.95" customHeight="1" x14ac:dyDescent="0.2">
      <c r="A81" s="52"/>
      <c r="B81" s="123" t="s">
        <v>21</v>
      </c>
      <c r="C81" s="124"/>
      <c r="D81" s="104"/>
      <c r="E81" s="105">
        <v>1494.68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6"/>
      <c r="B83" s="125"/>
      <c r="C83" s="126"/>
      <c r="D83" s="126"/>
      <c r="E83" s="126"/>
      <c r="F83" s="107"/>
    </row>
    <row r="84" spans="1:6" ht="15.95" customHeight="1" x14ac:dyDescent="0.2">
      <c r="A84" s="127" t="s">
        <v>44</v>
      </c>
      <c r="B84" s="127"/>
      <c r="C84" s="127"/>
      <c r="D84" s="127"/>
      <c r="E84" s="127"/>
      <c r="F84" s="66"/>
    </row>
    <row r="85" spans="1:6" ht="15.95" customHeight="1" x14ac:dyDescent="0.2">
      <c r="A85" s="128" t="s">
        <v>45</v>
      </c>
      <c r="B85" s="128"/>
      <c r="C85" s="128"/>
      <c r="D85" s="128"/>
      <c r="E85" s="128"/>
      <c r="F85" s="109"/>
    </row>
    <row r="86" spans="1:6" ht="15.95" customHeight="1" x14ac:dyDescent="0.2">
      <c r="A86" s="108"/>
      <c r="B86" s="108"/>
      <c r="C86" s="108"/>
      <c r="D86" s="108"/>
      <c r="E86" s="108"/>
      <c r="F86" s="109"/>
    </row>
    <row r="87" spans="1:6" ht="15.95" customHeight="1" x14ac:dyDescent="0.2">
      <c r="A87" s="108"/>
      <c r="B87" s="108"/>
      <c r="C87" s="108"/>
      <c r="D87" s="108"/>
      <c r="E87" s="108"/>
      <c r="F87" s="109"/>
    </row>
    <row r="88" spans="1:6" ht="15.95" customHeight="1" x14ac:dyDescent="0.2">
      <c r="A88" s="129" t="s">
        <v>7</v>
      </c>
      <c r="B88" s="129"/>
      <c r="C88" s="129"/>
      <c r="D88" s="129"/>
      <c r="E88" s="129"/>
      <c r="F88" s="12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75</v>
      </c>
      <c r="C35" s="114"/>
      <c r="D35" s="114"/>
      <c r="E35" s="29">
        <f>0.75*255</f>
        <v>191.25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 t="s">
        <v>76</v>
      </c>
      <c r="C38" s="114"/>
      <c r="D38" s="114"/>
      <c r="E38" s="29">
        <f>0.5*255</f>
        <v>127.5</v>
      </c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77</v>
      </c>
      <c r="C41" s="114"/>
      <c r="D41" s="114"/>
      <c r="E41" s="29">
        <f>0.4*255</f>
        <v>102</v>
      </c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 t="s">
        <v>78</v>
      </c>
      <c r="C44" s="114"/>
      <c r="D44" s="114"/>
      <c r="E44" s="29">
        <f>0.75*255</f>
        <v>191.25</v>
      </c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 t="s">
        <v>79</v>
      </c>
      <c r="C47" s="114"/>
      <c r="D47" s="114"/>
      <c r="E47" s="29">
        <f>1.4*255</f>
        <v>357</v>
      </c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 t="s">
        <v>80</v>
      </c>
      <c r="C50" s="114"/>
      <c r="D50" s="114"/>
      <c r="E50" s="29">
        <f>0.3*255</f>
        <v>76.5</v>
      </c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 t="s">
        <v>81</v>
      </c>
      <c r="C53" s="114"/>
      <c r="D53" s="114"/>
      <c r="E53" s="29">
        <f>0.75*255</f>
        <v>191.25</v>
      </c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 t="s">
        <v>82</v>
      </c>
      <c r="C56" s="114"/>
      <c r="D56" s="114"/>
      <c r="E56" s="29">
        <f>2*255</f>
        <v>510</v>
      </c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1746.75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1746.75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87.34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174.24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2008.33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2008.33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85</v>
      </c>
      <c r="C35" s="114"/>
      <c r="D35" s="114"/>
      <c r="E35" s="29">
        <f>0.3*255</f>
        <v>76.5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 t="s">
        <v>86</v>
      </c>
      <c r="C38" s="114"/>
      <c r="D38" s="114"/>
      <c r="E38" s="29">
        <f>0.6*255</f>
        <v>153</v>
      </c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87</v>
      </c>
      <c r="C41" s="114"/>
      <c r="D41" s="114"/>
      <c r="E41" s="29">
        <f>0.6*255</f>
        <v>153</v>
      </c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439.78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439.78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90</v>
      </c>
      <c r="C35" s="114"/>
      <c r="D35" s="114"/>
      <c r="E35" s="29">
        <f>0.5*255</f>
        <v>127.5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146.6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146.6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93</v>
      </c>
      <c r="C35" s="114"/>
      <c r="D35" s="114"/>
      <c r="E35" s="29">
        <f>2*255</f>
        <v>510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/>
      <c r="C37" s="114"/>
      <c r="D37" s="114"/>
      <c r="E37" s="29"/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/>
      <c r="C39" s="114"/>
      <c r="D39" s="114"/>
      <c r="E39" s="29"/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/>
      <c r="C41" s="114"/>
      <c r="D41" s="114"/>
      <c r="E41" s="29"/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/>
      <c r="C43" s="114"/>
      <c r="D43" s="114"/>
      <c r="E43" s="29"/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510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586.37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586.37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96</v>
      </c>
      <c r="C35" s="114"/>
      <c r="D35" s="114"/>
      <c r="E35" s="29">
        <f>0.5*255</f>
        <v>127.5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97</v>
      </c>
      <c r="C37" s="114"/>
      <c r="D37" s="114"/>
      <c r="E37" s="29">
        <f>0.3*255</f>
        <v>76.5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98</v>
      </c>
      <c r="C39" s="114"/>
      <c r="D39" s="114"/>
      <c r="E39" s="29">
        <f>0.25*255</f>
        <v>63.75</v>
      </c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99</v>
      </c>
      <c r="C41" s="114"/>
      <c r="D41" s="114"/>
      <c r="E41" s="29">
        <f>0.4*255</f>
        <v>102</v>
      </c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28.5" customHeight="1" x14ac:dyDescent="0.2">
      <c r="A43" s="22"/>
      <c r="B43" s="114" t="s">
        <v>100</v>
      </c>
      <c r="C43" s="114"/>
      <c r="D43" s="114"/>
      <c r="E43" s="29">
        <f>1.2*255</f>
        <v>306</v>
      </c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 t="s">
        <v>101</v>
      </c>
      <c r="C45" s="114"/>
      <c r="D45" s="114"/>
      <c r="E45" s="29">
        <f>0.25*255</f>
        <v>63.75</v>
      </c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3.5" customHeight="1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739.5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739.5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36.979999999999997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73.77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850.25</v>
      </c>
      <c r="F75" s="22"/>
    </row>
    <row r="76" spans="1:6" ht="15.75" thickTop="1" x14ac:dyDescent="0.2">
      <c r="A76" s="22"/>
      <c r="B76" s="120"/>
      <c r="C76" s="120"/>
      <c r="D76" s="120"/>
      <c r="E76" s="37"/>
      <c r="F76" s="22"/>
    </row>
    <row r="77" spans="1:6" ht="15" x14ac:dyDescent="0.2">
      <c r="A77" s="22"/>
      <c r="B77" s="115" t="s">
        <v>22</v>
      </c>
      <c r="C77" s="115"/>
      <c r="D77" s="115"/>
      <c r="E77" s="37">
        <v>0</v>
      </c>
      <c r="F77" s="22"/>
    </row>
    <row r="78" spans="1:6" ht="15" x14ac:dyDescent="0.2">
      <c r="A78" s="22"/>
      <c r="B78" s="120"/>
      <c r="C78" s="120"/>
      <c r="D78" s="120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850.25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2"/>
      <c r="C82" s="112"/>
      <c r="D82" s="112"/>
      <c r="E82" s="112"/>
      <c r="F82" s="22"/>
    </row>
    <row r="83" spans="1:6" ht="14.25" x14ac:dyDescent="0.2">
      <c r="A83" s="118" t="s">
        <v>44</v>
      </c>
      <c r="B83" s="118"/>
      <c r="C83" s="118"/>
      <c r="D83" s="118"/>
      <c r="E83" s="118"/>
      <c r="F83" s="118"/>
    </row>
    <row r="84" spans="1:6" ht="14.25" x14ac:dyDescent="0.2">
      <c r="A84" s="116" t="s">
        <v>45</v>
      </c>
      <c r="B84" s="116"/>
      <c r="C84" s="116"/>
      <c r="D84" s="116"/>
      <c r="E84" s="116"/>
      <c r="F84" s="116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3"/>
      <c r="C86" s="113"/>
      <c r="D86" s="113"/>
      <c r="E86" s="113"/>
      <c r="F86" s="22"/>
    </row>
    <row r="87" spans="1:6" ht="15" x14ac:dyDescent="0.2">
      <c r="A87" s="117" t="s">
        <v>7</v>
      </c>
      <c r="B87" s="117"/>
      <c r="C87" s="117"/>
      <c r="D87" s="117"/>
      <c r="E87" s="117"/>
      <c r="F87" s="117"/>
    </row>
    <row r="89" spans="1:6" ht="39.75" customHeight="1" x14ac:dyDescent="0.2">
      <c r="B89" s="110"/>
      <c r="C89" s="111"/>
      <c r="D89" s="111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E877-55E3-4B00-B3E0-2B4052A07688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9" t="s">
        <v>0</v>
      </c>
      <c r="B30" s="119"/>
      <c r="C30" s="119"/>
      <c r="D30" s="119"/>
      <c r="E30" s="119"/>
      <c r="F30" s="119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4"/>
      <c r="C33" s="114"/>
      <c r="D33" s="114"/>
      <c r="E33" s="29"/>
      <c r="F33" s="22"/>
    </row>
    <row r="34" spans="1:6" ht="14.25" x14ac:dyDescent="0.2">
      <c r="A34" s="22"/>
      <c r="B34" s="114"/>
      <c r="C34" s="114"/>
      <c r="D34" s="114"/>
      <c r="E34" s="29"/>
      <c r="F34" s="22"/>
    </row>
    <row r="35" spans="1:6" ht="14.25" x14ac:dyDescent="0.2">
      <c r="A35" s="22"/>
      <c r="B35" s="114" t="s">
        <v>104</v>
      </c>
      <c r="C35" s="114"/>
      <c r="D35" s="114"/>
      <c r="E35" s="29">
        <f>0.5*255</f>
        <v>127.5</v>
      </c>
      <c r="F35" s="22"/>
    </row>
    <row r="36" spans="1:6" ht="14.25" x14ac:dyDescent="0.2">
      <c r="A36" s="22"/>
      <c r="B36" s="114"/>
      <c r="C36" s="114"/>
      <c r="D36" s="114"/>
      <c r="E36" s="29"/>
      <c r="F36" s="22"/>
    </row>
    <row r="37" spans="1:6" ht="14.25" x14ac:dyDescent="0.2">
      <c r="A37" s="22"/>
      <c r="B37" s="114" t="s">
        <v>105</v>
      </c>
      <c r="C37" s="114"/>
      <c r="D37" s="114"/>
      <c r="E37" s="29">
        <f>1.5*255</f>
        <v>382.5</v>
      </c>
      <c r="F37" s="22"/>
    </row>
    <row r="38" spans="1:6" ht="14.25" x14ac:dyDescent="0.2">
      <c r="A38" s="22"/>
      <c r="B38" s="114"/>
      <c r="C38" s="114"/>
      <c r="D38" s="114"/>
      <c r="E38" s="29"/>
      <c r="F38" s="22"/>
    </row>
    <row r="39" spans="1:6" ht="14.25" x14ac:dyDescent="0.2">
      <c r="A39" s="22"/>
      <c r="B39" s="114" t="s">
        <v>106</v>
      </c>
      <c r="C39" s="114"/>
      <c r="D39" s="114"/>
      <c r="E39" s="29">
        <f>0.5*255</f>
        <v>127.5</v>
      </c>
      <c r="F39" s="22"/>
    </row>
    <row r="40" spans="1:6" ht="14.25" x14ac:dyDescent="0.2">
      <c r="A40" s="22"/>
      <c r="B40" s="114"/>
      <c r="C40" s="114"/>
      <c r="D40" s="114"/>
      <c r="E40" s="29"/>
      <c r="F40" s="22"/>
    </row>
    <row r="41" spans="1:6" ht="14.25" x14ac:dyDescent="0.2">
      <c r="A41" s="22"/>
      <c r="B41" s="114" t="s">
        <v>107</v>
      </c>
      <c r="C41" s="114"/>
      <c r="D41" s="114"/>
      <c r="E41" s="29">
        <f>1.5*255</f>
        <v>382.5</v>
      </c>
      <c r="F41" s="22"/>
    </row>
    <row r="42" spans="1:6" ht="14.25" x14ac:dyDescent="0.2">
      <c r="A42" s="22"/>
      <c r="B42" s="114"/>
      <c r="C42" s="114"/>
      <c r="D42" s="114"/>
      <c r="E42" s="29"/>
      <c r="F42" s="22"/>
    </row>
    <row r="43" spans="1:6" ht="14.25" x14ac:dyDescent="0.2">
      <c r="A43" s="22"/>
      <c r="B43" s="114" t="s">
        <v>108</v>
      </c>
      <c r="C43" s="114"/>
      <c r="D43" s="114"/>
      <c r="E43" s="29">
        <f>0.5*255</f>
        <v>127.5</v>
      </c>
      <c r="F43" s="22"/>
    </row>
    <row r="44" spans="1:6" ht="14.25" x14ac:dyDescent="0.2">
      <c r="A44" s="22"/>
      <c r="B44" s="114"/>
      <c r="C44" s="114"/>
      <c r="D44" s="114"/>
      <c r="E44" s="29"/>
      <c r="F44" s="22"/>
    </row>
    <row r="45" spans="1:6" ht="14.25" x14ac:dyDescent="0.2">
      <c r="A45" s="22"/>
      <c r="B45" s="114"/>
      <c r="C45" s="114"/>
      <c r="D45" s="114"/>
      <c r="E45" s="29"/>
      <c r="F45" s="22"/>
    </row>
    <row r="46" spans="1:6" ht="14.25" x14ac:dyDescent="0.2">
      <c r="A46" s="22"/>
      <c r="B46" s="114"/>
      <c r="C46" s="114"/>
      <c r="D46" s="114"/>
      <c r="E46" s="29"/>
      <c r="F46" s="22"/>
    </row>
    <row r="47" spans="1:6" ht="14.25" x14ac:dyDescent="0.2">
      <c r="A47" s="22"/>
      <c r="B47" s="114"/>
      <c r="C47" s="114"/>
      <c r="D47" s="114"/>
      <c r="E47" s="29"/>
      <c r="F47" s="22"/>
    </row>
    <row r="48" spans="1:6" ht="14.25" x14ac:dyDescent="0.2">
      <c r="A48" s="22"/>
      <c r="B48" s="114"/>
      <c r="C48" s="114"/>
      <c r="D48" s="114"/>
      <c r="E48" s="29"/>
      <c r="F48" s="22"/>
    </row>
    <row r="49" spans="1:6" ht="14.25" x14ac:dyDescent="0.2">
      <c r="A49" s="22"/>
      <c r="B49" s="114"/>
      <c r="C49" s="114"/>
      <c r="D49" s="114"/>
      <c r="E49" s="29"/>
      <c r="F49" s="22"/>
    </row>
    <row r="50" spans="1:6" ht="14.25" x14ac:dyDescent="0.2">
      <c r="A50" s="22"/>
      <c r="B50" s="114"/>
      <c r="C50" s="114"/>
      <c r="D50" s="114"/>
      <c r="E50" s="29"/>
      <c r="F50" s="22"/>
    </row>
    <row r="51" spans="1:6" ht="14.25" x14ac:dyDescent="0.2">
      <c r="A51" s="22"/>
      <c r="B51" s="114"/>
      <c r="C51" s="114"/>
      <c r="D51" s="114"/>
      <c r="E51" s="29"/>
      <c r="F51" s="22"/>
    </row>
    <row r="52" spans="1:6" ht="14.25" x14ac:dyDescent="0.2">
      <c r="A52" s="22"/>
      <c r="B52" s="114"/>
      <c r="C52" s="114"/>
      <c r="D52" s="114"/>
      <c r="E52" s="29"/>
      <c r="F52" s="22"/>
    </row>
    <row r="53" spans="1:6" ht="14.25" x14ac:dyDescent="0.2">
      <c r="A53" s="22"/>
      <c r="B53" s="114"/>
      <c r="C53" s="114"/>
      <c r="D53" s="114"/>
      <c r="E53" s="29"/>
      <c r="F53" s="22"/>
    </row>
    <row r="54" spans="1:6" ht="14.25" x14ac:dyDescent="0.2">
      <c r="A54" s="22"/>
      <c r="B54" s="114"/>
      <c r="C54" s="114"/>
      <c r="D54" s="114"/>
      <c r="E54" s="29"/>
      <c r="F54" s="22"/>
    </row>
    <row r="55" spans="1:6" ht="14.25" x14ac:dyDescent="0.2">
      <c r="A55" s="22"/>
      <c r="B55" s="114"/>
      <c r="C55" s="114"/>
      <c r="D55" s="114"/>
      <c r="E55" s="29"/>
      <c r="F55" s="22"/>
    </row>
    <row r="56" spans="1:6" ht="14.25" x14ac:dyDescent="0.2">
      <c r="A56" s="22"/>
      <c r="B56" s="114"/>
      <c r="C56" s="114"/>
      <c r="D56" s="114"/>
      <c r="E56" s="29"/>
      <c r="F56" s="22"/>
    </row>
    <row r="57" spans="1:6" ht="14.25" x14ac:dyDescent="0.2">
      <c r="A57" s="22"/>
      <c r="B57" s="114"/>
      <c r="C57" s="114"/>
      <c r="D57" s="114"/>
      <c r="E57" s="29"/>
      <c r="F57" s="22"/>
    </row>
    <row r="58" spans="1:6" ht="14.25" x14ac:dyDescent="0.2">
      <c r="A58" s="22"/>
      <c r="B58" s="114"/>
      <c r="C58" s="114"/>
      <c r="D58" s="114"/>
      <c r="E58" s="29"/>
      <c r="F58" s="22"/>
    </row>
    <row r="59" spans="1:6" ht="14.25" x14ac:dyDescent="0.2">
      <c r="A59" s="22"/>
      <c r="B59" s="114"/>
      <c r="C59" s="114"/>
      <c r="D59" s="114"/>
      <c r="E59" s="29"/>
      <c r="F59" s="22"/>
    </row>
    <row r="60" spans="1:6" ht="14.25" x14ac:dyDescent="0.2">
      <c r="A60" s="22"/>
      <c r="B60" s="114"/>
      <c r="C60" s="114"/>
      <c r="D60" s="114"/>
      <c r="E60" s="29"/>
      <c r="F60" s="22"/>
    </row>
    <row r="61" spans="1:6" ht="14.25" x14ac:dyDescent="0.2">
      <c r="A61" s="22"/>
      <c r="B61" s="114"/>
      <c r="C61" s="114"/>
      <c r="D61" s="114"/>
      <c r="E61" s="29"/>
      <c r="F61" s="22"/>
    </row>
    <row r="62" spans="1:6" ht="14.25" x14ac:dyDescent="0.2">
      <c r="A62" s="22"/>
      <c r="B62" s="114"/>
      <c r="C62" s="114"/>
      <c r="D62" s="114"/>
      <c r="E62" s="29"/>
      <c r="F62" s="22"/>
    </row>
    <row r="63" spans="1:6" ht="14.25" x14ac:dyDescent="0.2">
      <c r="A63" s="22"/>
      <c r="B63" s="114"/>
      <c r="C63" s="114"/>
      <c r="D63" s="114"/>
      <c r="E63" s="29"/>
      <c r="F63" s="22"/>
    </row>
    <row r="64" spans="1:6" ht="14.25" x14ac:dyDescent="0.2">
      <c r="A64" s="22"/>
      <c r="B64" s="114"/>
      <c r="C64" s="114"/>
      <c r="D64" s="114"/>
      <c r="E64" s="29"/>
      <c r="F64" s="22"/>
    </row>
    <row r="65" spans="1:6" ht="14.25" x14ac:dyDescent="0.2">
      <c r="A65" s="22"/>
      <c r="B65" s="114"/>
      <c r="C65" s="114"/>
      <c r="D65" s="114"/>
      <c r="E65" s="29"/>
      <c r="F65" s="22"/>
    </row>
    <row r="66" spans="1:6" ht="14.25" x14ac:dyDescent="0.2">
      <c r="A66" s="22"/>
      <c r="B66" s="114"/>
      <c r="C66" s="114"/>
      <c r="D66" s="114"/>
      <c r="E66" s="29"/>
      <c r="F66" s="22"/>
    </row>
    <row r="67" spans="1:6" ht="14.25" x14ac:dyDescent="0.2">
      <c r="A67" s="22"/>
      <c r="B67" s="114"/>
      <c r="C67" s="114"/>
      <c r="D67" s="114"/>
      <c r="E67" s="29"/>
      <c r="F67" s="22"/>
    </row>
    <row r="68" spans="1:6" ht="13.5" customHeight="1" x14ac:dyDescent="0.2">
      <c r="A68" s="22"/>
      <c r="B68" s="114"/>
      <c r="C68" s="114"/>
      <c r="D68" s="114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1319.3400000000001</v>
      </c>
      <c r="F76" s="22"/>
    </row>
    <row r="77" spans="1:6" ht="15.75" thickTop="1" x14ac:dyDescent="0.2">
      <c r="A77" s="22"/>
      <c r="B77" s="120"/>
      <c r="C77" s="120"/>
      <c r="D77" s="120"/>
      <c r="E77" s="37"/>
      <c r="F77" s="22"/>
    </row>
    <row r="78" spans="1:6" ht="15" x14ac:dyDescent="0.2">
      <c r="A78" s="22"/>
      <c r="B78" s="115" t="s">
        <v>22</v>
      </c>
      <c r="C78" s="115"/>
      <c r="D78" s="115"/>
      <c r="E78" s="37">
        <v>0</v>
      </c>
      <c r="F78" s="22"/>
    </row>
    <row r="79" spans="1:6" ht="15" x14ac:dyDescent="0.2">
      <c r="A79" s="22"/>
      <c r="B79" s="120"/>
      <c r="C79" s="120"/>
      <c r="D79" s="120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1319.3400000000001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2"/>
      <c r="C83" s="112"/>
      <c r="D83" s="112"/>
      <c r="E83" s="112"/>
      <c r="F83" s="22"/>
    </row>
    <row r="84" spans="1:6" ht="14.25" x14ac:dyDescent="0.2">
      <c r="A84" s="118" t="s">
        <v>44</v>
      </c>
      <c r="B84" s="118"/>
      <c r="C84" s="118"/>
      <c r="D84" s="118"/>
      <c r="E84" s="118"/>
      <c r="F84" s="118"/>
    </row>
    <row r="85" spans="1:6" ht="14.25" x14ac:dyDescent="0.2">
      <c r="A85" s="116" t="s">
        <v>45</v>
      </c>
      <c r="B85" s="116"/>
      <c r="C85" s="116"/>
      <c r="D85" s="116"/>
      <c r="E85" s="116"/>
      <c r="F85" s="116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3"/>
      <c r="C87" s="113"/>
      <c r="D87" s="113"/>
      <c r="E87" s="113"/>
      <c r="F87" s="22"/>
    </row>
    <row r="88" spans="1:6" ht="15" x14ac:dyDescent="0.2">
      <c r="A88" s="117" t="s">
        <v>7</v>
      </c>
      <c r="B88" s="117"/>
      <c r="C88" s="117"/>
      <c r="D88" s="117"/>
      <c r="E88" s="117"/>
      <c r="F88" s="117"/>
    </row>
    <row r="90" spans="1:6" ht="39.75" customHeight="1" x14ac:dyDescent="0.2">
      <c r="B90" s="110"/>
      <c r="C90" s="111"/>
      <c r="D90" s="111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0:D5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D7F46547-6087-456D-85CF-057C701EEEC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36</vt:i4>
      </vt:variant>
      <vt:variant>
        <vt:lpstr>Plages nommées</vt:lpstr>
      </vt:variant>
      <vt:variant>
        <vt:i4>70</vt:i4>
      </vt:variant>
    </vt:vector>
  </HeadingPairs>
  <TitlesOfParts>
    <vt:vector size="106" baseType="lpstr">
      <vt:lpstr>05-06-17</vt:lpstr>
      <vt:lpstr>25-08-17</vt:lpstr>
      <vt:lpstr>27-11-17</vt:lpstr>
      <vt:lpstr>19-02-18</vt:lpstr>
      <vt:lpstr>19-04-18</vt:lpstr>
      <vt:lpstr>30-05-18</vt:lpstr>
      <vt:lpstr>17-07-18</vt:lpstr>
      <vt:lpstr>31-08-18</vt:lpstr>
      <vt:lpstr>14-11-18</vt:lpstr>
      <vt:lpstr>14-12-18</vt:lpstr>
      <vt:lpstr>05-03-19</vt:lpstr>
      <vt:lpstr>06-06-19</vt:lpstr>
      <vt:lpstr>01-10-19</vt:lpstr>
      <vt:lpstr>16-12-19</vt:lpstr>
      <vt:lpstr>20-04-20</vt:lpstr>
      <vt:lpstr>28-05-20</vt:lpstr>
      <vt:lpstr>22-06-20</vt:lpstr>
      <vt:lpstr>28-07-20</vt:lpstr>
      <vt:lpstr>14-09-20</vt:lpstr>
      <vt:lpstr>19-11-20</vt:lpstr>
      <vt:lpstr>04-03-21</vt:lpstr>
      <vt:lpstr>16-04-21</vt:lpstr>
      <vt:lpstr>21-07-21</vt:lpstr>
      <vt:lpstr>05-10-21</vt:lpstr>
      <vt:lpstr>29-10-21</vt:lpstr>
      <vt:lpstr>11-12-21</vt:lpstr>
      <vt:lpstr>04-02-22</vt:lpstr>
      <vt:lpstr>28-03-22</vt:lpstr>
      <vt:lpstr>09-09-22</vt:lpstr>
      <vt:lpstr>18-02-23</vt:lpstr>
      <vt:lpstr>18-02-23 (2)</vt:lpstr>
      <vt:lpstr>18-02-24</vt:lpstr>
      <vt:lpstr>27-07-24</vt:lpstr>
      <vt:lpstr>Activités</vt:lpstr>
      <vt:lpstr>2024-10-17 - 24-24562</vt:lpstr>
      <vt:lpstr>2025-03-02 - 25-24805</vt:lpstr>
      <vt:lpstr>Liste_Activités</vt:lpstr>
      <vt:lpstr>'01-10-19'!Print_Area</vt:lpstr>
      <vt:lpstr>'04-02-22'!Print_Area</vt:lpstr>
      <vt:lpstr>'04-03-21'!Print_Area</vt:lpstr>
      <vt:lpstr>'05-03-19'!Print_Area</vt:lpstr>
      <vt:lpstr>'05-06-17'!Print_Area</vt:lpstr>
      <vt:lpstr>'05-10-21'!Print_Area</vt:lpstr>
      <vt:lpstr>'06-06-19'!Print_Area</vt:lpstr>
      <vt:lpstr>'09-09-22'!Print_Area</vt:lpstr>
      <vt:lpstr>'11-12-21'!Print_Area</vt:lpstr>
      <vt:lpstr>'14-09-20'!Print_Area</vt:lpstr>
      <vt:lpstr>'14-11-18'!Print_Area</vt:lpstr>
      <vt:lpstr>'14-12-18'!Print_Area</vt:lpstr>
      <vt:lpstr>'16-04-21'!Print_Area</vt:lpstr>
      <vt:lpstr>'16-12-19'!Print_Area</vt:lpstr>
      <vt:lpstr>'17-07-18'!Print_Area</vt:lpstr>
      <vt:lpstr>'18-02-23'!Print_Area</vt:lpstr>
      <vt:lpstr>'18-02-23 (2)'!Print_Area</vt:lpstr>
      <vt:lpstr>'18-02-24'!Print_Area</vt:lpstr>
      <vt:lpstr>'19-02-18'!Print_Area</vt:lpstr>
      <vt:lpstr>'19-04-18'!Print_Area</vt:lpstr>
      <vt:lpstr>'19-11-20'!Print_Area</vt:lpstr>
      <vt:lpstr>'20-04-20'!Print_Area</vt:lpstr>
      <vt:lpstr>'21-07-21'!Print_Area</vt:lpstr>
      <vt:lpstr>'22-06-20'!Print_Area</vt:lpstr>
      <vt:lpstr>'25-08-17'!Print_Area</vt:lpstr>
      <vt:lpstr>'27-07-24'!Print_Area</vt:lpstr>
      <vt:lpstr>'27-11-17'!Print_Area</vt:lpstr>
      <vt:lpstr>'28-03-22'!Print_Area</vt:lpstr>
      <vt:lpstr>'28-05-20'!Print_Area</vt:lpstr>
      <vt:lpstr>'28-07-20'!Print_Area</vt:lpstr>
      <vt:lpstr>'29-10-21'!Print_Area</vt:lpstr>
      <vt:lpstr>'30-05-18'!Print_Area</vt:lpstr>
      <vt:lpstr>'31-08-18'!Print_Area</vt:lpstr>
      <vt:lpstr>Activités!Print_Area</vt:lpstr>
      <vt:lpstr>'01-10-19'!Zone_d_impression</vt:lpstr>
      <vt:lpstr>'04-02-22'!Zone_d_impression</vt:lpstr>
      <vt:lpstr>'04-03-21'!Zone_d_impression</vt:lpstr>
      <vt:lpstr>'05-03-19'!Zone_d_impression</vt:lpstr>
      <vt:lpstr>'05-06-17'!Zone_d_impression</vt:lpstr>
      <vt:lpstr>'05-10-21'!Zone_d_impression</vt:lpstr>
      <vt:lpstr>'06-06-19'!Zone_d_impression</vt:lpstr>
      <vt:lpstr>'09-09-22'!Zone_d_impression</vt:lpstr>
      <vt:lpstr>'11-12-21'!Zone_d_impression</vt:lpstr>
      <vt:lpstr>'14-09-20'!Zone_d_impression</vt:lpstr>
      <vt:lpstr>'14-11-18'!Zone_d_impression</vt:lpstr>
      <vt:lpstr>'14-12-18'!Zone_d_impression</vt:lpstr>
      <vt:lpstr>'16-04-21'!Zone_d_impression</vt:lpstr>
      <vt:lpstr>'16-12-19'!Zone_d_impression</vt:lpstr>
      <vt:lpstr>'17-07-18'!Zone_d_impression</vt:lpstr>
      <vt:lpstr>'18-02-23'!Zone_d_impression</vt:lpstr>
      <vt:lpstr>'18-02-23 (2)'!Zone_d_impression</vt:lpstr>
      <vt:lpstr>'18-02-24'!Zone_d_impression</vt:lpstr>
      <vt:lpstr>'19-02-18'!Zone_d_impression</vt:lpstr>
      <vt:lpstr>'19-04-18'!Zone_d_impression</vt:lpstr>
      <vt:lpstr>'19-11-20'!Zone_d_impression</vt:lpstr>
      <vt:lpstr>'20-04-20'!Zone_d_impression</vt:lpstr>
      <vt:lpstr>'2024-10-17 - 24-24562'!Zone_d_impression</vt:lpstr>
      <vt:lpstr>'2025-03-02 - 25-24805'!Zone_d_impression</vt:lpstr>
      <vt:lpstr>'21-07-21'!Zone_d_impression</vt:lpstr>
      <vt:lpstr>'22-06-20'!Zone_d_impression</vt:lpstr>
      <vt:lpstr>'25-08-17'!Zone_d_impression</vt:lpstr>
      <vt:lpstr>'27-07-24'!Zone_d_impression</vt:lpstr>
      <vt:lpstr>'27-11-17'!Zone_d_impression</vt:lpstr>
      <vt:lpstr>'28-03-22'!Zone_d_impression</vt:lpstr>
      <vt:lpstr>'28-05-20'!Zone_d_impression</vt:lpstr>
      <vt:lpstr>'28-07-20'!Zone_d_impression</vt:lpstr>
      <vt:lpstr>'29-10-21'!Zone_d_impression</vt:lpstr>
      <vt:lpstr>'30-05-18'!Zone_d_impression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2024-02-18T20:38:29Z</cp:lastPrinted>
  <dcterms:created xsi:type="dcterms:W3CDTF">1996-11-05T19:10:39Z</dcterms:created>
  <dcterms:modified xsi:type="dcterms:W3CDTF">2025-03-02T11:38:27Z</dcterms:modified>
</cp:coreProperties>
</file>