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82B0382A-8D71-4DFB-B48A-E5DD428F5170}" xr6:coauthVersionLast="47" xr6:coauthVersionMax="47" xr10:uidLastSave="{00000000-0000-0000-0000-000000000000}"/>
  <bookViews>
    <workbookView xWindow="-120" yWindow="-120" windowWidth="29040" windowHeight="15840" xr2:uid="{E7E8FB04-471D-4511-BB6B-229CBFCE470A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Feuil1!$A$1:$I$53</definedName>
    <definedName name="_xlnm.Print_Titles" localSheetId="0">Feuil1!$1:$1</definedName>
    <definedName name="Liste_de_comptes_de_GL">'[1]Comptes GL'!$B$7:$B$66</definedName>
    <definedName name="Taxesv2">'[1]Liste choix'!$C$6:$C$8</definedName>
    <definedName name="_xlnm.Print_Area" localSheetId="0">Feuil1!$A$2:$I$55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F53" i="1"/>
  <c r="E53" i="1"/>
  <c r="F52" i="1"/>
  <c r="E52" i="1"/>
  <c r="G52" i="1" s="1"/>
  <c r="F51" i="1"/>
  <c r="E51" i="1"/>
  <c r="F50" i="1"/>
  <c r="G50" i="1" s="1"/>
  <c r="I66" i="1" s="1"/>
  <c r="E50" i="1"/>
  <c r="F49" i="1"/>
  <c r="E49" i="1"/>
  <c r="F48" i="1"/>
  <c r="E48" i="1"/>
  <c r="G48" i="1" s="1"/>
  <c r="I62" i="1" s="1"/>
  <c r="F47" i="1"/>
  <c r="E47" i="1"/>
  <c r="F46" i="1"/>
  <c r="E46" i="1"/>
  <c r="F45" i="1"/>
  <c r="E45" i="1"/>
  <c r="F44" i="1"/>
  <c r="E44" i="1"/>
  <c r="G44" i="1" s="1"/>
  <c r="I64" i="1" s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G30" i="1" s="1"/>
  <c r="I58" i="1" s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3" i="1" l="1"/>
  <c r="I70" i="1" s="1"/>
  <c r="G7" i="1"/>
  <c r="G15" i="1"/>
  <c r="G27" i="1"/>
  <c r="G31" i="1"/>
  <c r="I59" i="1" s="1"/>
  <c r="G35" i="1"/>
  <c r="I56" i="1" s="1"/>
  <c r="G39" i="1"/>
  <c r="I60" i="1" s="1"/>
  <c r="G43" i="1"/>
  <c r="G47" i="1"/>
  <c r="G8" i="1"/>
  <c r="G16" i="1"/>
  <c r="G20" i="1"/>
  <c r="G33" i="1"/>
  <c r="I68" i="1" s="1"/>
  <c r="G37" i="1"/>
  <c r="G41" i="1"/>
  <c r="G53" i="1"/>
  <c r="I65" i="1" s="1"/>
  <c r="G11" i="1"/>
  <c r="G23" i="1"/>
  <c r="F55" i="1"/>
  <c r="G2" i="1"/>
  <c r="G18" i="1"/>
  <c r="G42" i="1"/>
  <c r="E55" i="1"/>
  <c r="G5" i="1"/>
  <c r="G9" i="1"/>
  <c r="G17" i="1"/>
  <c r="G24" i="1"/>
  <c r="G32" i="1"/>
  <c r="G36" i="1"/>
  <c r="I57" i="1" s="1"/>
  <c r="G51" i="1"/>
  <c r="G10" i="1"/>
  <c r="G26" i="1"/>
  <c r="G34" i="1"/>
  <c r="G19" i="1"/>
  <c r="G38" i="1"/>
  <c r="G6" i="1"/>
  <c r="G13" i="1"/>
  <c r="G40" i="1"/>
  <c r="G4" i="1"/>
  <c r="G14" i="1"/>
  <c r="G21" i="1"/>
  <c r="G25" i="1"/>
  <c r="G28" i="1"/>
  <c r="G45" i="1"/>
  <c r="G49" i="1"/>
  <c r="G12" i="1"/>
  <c r="G22" i="1"/>
  <c r="G29" i="1"/>
  <c r="G46" i="1"/>
  <c r="I69" i="1" s="1"/>
  <c r="I63" i="1" l="1"/>
  <c r="I67" i="1"/>
  <c r="I61" i="1"/>
  <c r="I72" i="1" s="1"/>
  <c r="G55" i="1"/>
</calcChain>
</file>

<file path=xl/sharedStrings.xml><?xml version="1.0" encoding="utf-8"?>
<sst xmlns="http://schemas.openxmlformats.org/spreadsheetml/2006/main" count="232" uniqueCount="78">
  <si>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</si>
  <si>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</si>
  <si>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</si>
  <si>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</si>
  <si>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</si>
  <si>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</si>
  <si>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</si>
  <si>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</si>
  <si>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</si>
  <si>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</si>
  <si>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</si>
  <si>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</si>
  <si>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</si>
  <si>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</si>
  <si>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</si>
  <si>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</si>
  <si>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</si>
  <si>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</si>
  <si>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encaisseent CAR#24337 -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</si>
  <si>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</si>
  <si>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</si>
  <si>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</si>
  <si>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</si>
  <si>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</si>
  <si>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</si>
  <si>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</si>
  <si>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</si>
  <si>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</si>
  <si>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</si>
  <si>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</si>
  <si>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</si>
  <si>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</si>
  <si>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</si>
  <si>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</si>
  <si>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</si>
  <si>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</si>
  <si>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</si>
  <si>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</si>
  <si>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</si>
  <si>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</si>
  <si>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</si>
  <si>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Acomptes provisionnels TPS</t>
  </si>
  <si>
    <t>remise de tvq au gouvernement- 1 paiement ensemble tps/tvq</t>
  </si>
  <si>
    <t>Acomptes provisionnels TVQ</t>
  </si>
  <si>
    <t>encaissement CAR24467 - client#193luc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</si>
  <si>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</si>
  <si>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</si>
  <si>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</si>
  <si>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</si>
  <si>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</si>
  <si>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</si>
  <si>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</si>
  <si>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</si>
  <si>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</si>
  <si>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</si>
  <si>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</si>
  <si>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Carte de crédit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</si>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</sst>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$&quot;_);[Red]\(#,##0.00\ &quot;$&quot;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3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shrinkToFit="1"/>
    </xf>
    <xf numFmtId="8" fontId="1" fillId="0" borderId="3" xfId="0" applyNumberFormat="1" applyFont="1" applyBorder="1"/>
    <xf numFmtId="8" fontId="2" fillId="0" borderId="3" xfId="0" applyNumberFormat="1" applyFont="1" applyBorder="1"/>
    <xf numFmtId="0" fontId="5" fillId="0" borderId="0" xfId="0" applyFont="1"/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 refreshError="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7FF2-81A3-4CD5-A3F6-86EE321A78BB}">
  <sheetPr>
    <pageSetUpPr fitToPage="1"/>
  </sheetPr>
  <dimension ref="A1:I72"/>
  <sheetViews>
    <sheetView tabSelected="1" topLeftCell="A37" workbookViewId="0">
      <selection activeCell="I55" sqref="A2:I55"/>
    </sheetView>
  </sheetViews>
  <sheetFormatPr baseColWidth="10" defaultRowHeight="15" x14ac:dyDescent="0.25"/>
  <cols>
    <col min="1" max="1" width="11.42578125" style="5"/>
    <col min="2" max="2" width="49.85546875" bestFit="1" customWidth="1"/>
    <col min="3" max="3" width="12.140625" bestFit="1" customWidth="1"/>
    <col min="7" max="7" width="12.140625" bestFit="1" customWidth="1"/>
    <col min="8" max="8" width="23.7109375" bestFit="1" customWidth="1"/>
    <col min="9" max="9" width="17.42578125" customWidth="1"/>
  </cols>
  <sheetData>
    <row r="1" spans="1:9" ht="41.25" thickBot="1" x14ac:dyDescent="0.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7" t="s">
        <v>8</v>
      </c>
    </row>
    <row r="2" spans="1:9" x14ac:dyDescent="0.25">
      <c r="A2" s="4">
        <v>45505</v>
      </c>
      <c r="B2" s="1" t="s">
        <v>9</v>
      </c>
      <c r="C2" s="2">
        <v>1810.86</v>
      </c>
      <c r="D2" s="2" t="s">
        <v>10</v>
      </c>
      <c r="E2" s="2">
        <f>ROUND(IF(D2='[1]Liste choix'!$C$8,0,IF($H2=$S$4,(C2/1.14975*0.05*0.5),C2/1.14975*0.05)),2)</f>
        <v>0</v>
      </c>
      <c r="F2" s="2">
        <f>ROUND(IF(D2='[1]Liste choix'!$C$8,0,IF($H2=$S$4,C2/1.14975*0.09975*0.5,C2/1.14975*0.09975)),2)</f>
        <v>0</v>
      </c>
      <c r="G2" s="2">
        <f t="shared" ref="G2:G53" si="0">C2-E2-F2</f>
        <v>1810.86</v>
      </c>
      <c r="H2" s="3" t="s">
        <v>11</v>
      </c>
      <c r="I2" s="3" t="s">
        <v>12</v>
      </c>
    </row>
    <row r="3" spans="1:9" x14ac:dyDescent="0.25">
      <c r="A3" s="4">
        <v>45505</v>
      </c>
      <c r="B3" s="1" t="s">
        <v>13</v>
      </c>
      <c r="C3" s="2">
        <v>730.09</v>
      </c>
      <c r="D3" s="2" t="s">
        <v>14</v>
      </c>
      <c r="E3" s="2">
        <f>ROUND(IF(D3='[1]Liste choix'!$C$8,0,IF($H3=$S$4,(C3/1.14975*0.05*0.5),C3/1.14975*0.05)),2)</f>
        <v>31.75</v>
      </c>
      <c r="F3" s="2">
        <f>ROUND(IF(D3='[1]Liste choix'!$C$8,0,IF($H3=$S$4,C3/1.14975*0.09975*0.5,C3/1.14975*0.09975)),2)</f>
        <v>63.34</v>
      </c>
      <c r="G3" s="2">
        <f t="shared" si="0"/>
        <v>635</v>
      </c>
      <c r="H3" s="3" t="s">
        <v>15</v>
      </c>
      <c r="I3" s="3" t="s">
        <v>11</v>
      </c>
    </row>
    <row r="4" spans="1:9" x14ac:dyDescent="0.25">
      <c r="A4" s="4">
        <v>45505</v>
      </c>
      <c r="B4" s="1" t="s">
        <v>16</v>
      </c>
      <c r="C4" s="2">
        <v>2816.89</v>
      </c>
      <c r="D4" s="2" t="s">
        <v>10</v>
      </c>
      <c r="E4" s="2">
        <f>ROUND(IF(D4='[1]Liste choix'!$C$8,0,IF($H4=$S$4,(C4/1.14975*0.05*0.5),C4/1.14975*0.05)),2)</f>
        <v>0</v>
      </c>
      <c r="F4" s="2">
        <f>ROUND(IF(D4='[1]Liste choix'!$C$8,0,IF($H4=$S$4,C4/1.14975*0.09975*0.5,C4/1.14975*0.09975)),2)</f>
        <v>0</v>
      </c>
      <c r="G4" s="2">
        <f t="shared" si="0"/>
        <v>2816.89</v>
      </c>
      <c r="H4" s="3" t="s">
        <v>11</v>
      </c>
      <c r="I4" s="3" t="s">
        <v>12</v>
      </c>
    </row>
    <row r="5" spans="1:9" x14ac:dyDescent="0.25">
      <c r="A5" s="4">
        <v>45505</v>
      </c>
      <c r="B5" s="1" t="s">
        <v>17</v>
      </c>
      <c r="C5" s="2">
        <v>1609.65</v>
      </c>
      <c r="D5" s="2" t="s">
        <v>10</v>
      </c>
      <c r="E5" s="2">
        <f>ROUND(IF(D5='[1]Liste choix'!$C$8,0,IF($H5=$S$4,(C5/1.14975*0.05*0.5),C5/1.14975*0.05)),2)</f>
        <v>0</v>
      </c>
      <c r="F5" s="2">
        <f>ROUND(IF(D5='[1]Liste choix'!$C$8,0,IF($H5=$S$4,C5/1.14975*0.09975*0.5,C5/1.14975*0.09975)),2)</f>
        <v>0</v>
      </c>
      <c r="G5" s="2">
        <f t="shared" si="0"/>
        <v>1609.65</v>
      </c>
      <c r="H5" s="3" t="s">
        <v>11</v>
      </c>
      <c r="I5" s="3" t="s">
        <v>12</v>
      </c>
    </row>
    <row r="6" spans="1:9" x14ac:dyDescent="0.25">
      <c r="A6" s="4">
        <v>45505</v>
      </c>
      <c r="B6" s="1" t="s">
        <v>18</v>
      </c>
      <c r="C6" s="2">
        <v>1609.65</v>
      </c>
      <c r="D6" s="2" t="s">
        <v>10</v>
      </c>
      <c r="E6" s="2">
        <f>ROUND(IF(D6='[1]Liste choix'!$C$8,0,IF($H6=$S$4,(C6/1.14975*0.05*0.5),C6/1.14975*0.05)),2)</f>
        <v>0</v>
      </c>
      <c r="F6" s="2">
        <f>ROUND(IF(D6='[1]Liste choix'!$C$8,0,IF($H6=$S$4,C6/1.14975*0.09975*0.5,C6/1.14975*0.09975)),2)</f>
        <v>0</v>
      </c>
      <c r="G6" s="2">
        <f t="shared" si="0"/>
        <v>1609.65</v>
      </c>
      <c r="H6" s="3" t="s">
        <v>11</v>
      </c>
      <c r="I6" s="3" t="s">
        <v>12</v>
      </c>
    </row>
    <row r="7" spans="1:9" x14ac:dyDescent="0.25">
      <c r="A7" s="4">
        <v>45505</v>
      </c>
      <c r="B7" s="1" t="s">
        <v>19</v>
      </c>
      <c r="C7" s="2">
        <v>1609.65</v>
      </c>
      <c r="D7" s="2" t="s">
        <v>10</v>
      </c>
      <c r="E7" s="2">
        <f>ROUND(IF(D7='[1]Liste choix'!$C$8,0,IF($H7=$S$4,(C7/1.14975*0.05*0.5),C7/1.14975*0.05)),2)</f>
        <v>0</v>
      </c>
      <c r="F7" s="2">
        <f>ROUND(IF(D7='[1]Liste choix'!$C$8,0,IF($H7=$S$4,C7/1.14975*0.09975*0.5,C7/1.14975*0.09975)),2)</f>
        <v>0</v>
      </c>
      <c r="G7" s="2">
        <f t="shared" si="0"/>
        <v>1609.65</v>
      </c>
      <c r="H7" s="3" t="s">
        <v>11</v>
      </c>
      <c r="I7" s="3" t="s">
        <v>12</v>
      </c>
    </row>
    <row r="8" spans="1:9" x14ac:dyDescent="0.25">
      <c r="A8" s="4">
        <v>45505</v>
      </c>
      <c r="B8" s="1" t="s">
        <v>20</v>
      </c>
      <c r="C8" s="2">
        <v>1106.6400000000001</v>
      </c>
      <c r="D8" s="2" t="s">
        <v>10</v>
      </c>
      <c r="E8" s="2">
        <f>ROUND(IF(D8='[1]Liste choix'!$C$8,0,IF($H8=$S$4,(C8/1.14975*0.05*0.5),C8/1.14975*0.05)),2)</f>
        <v>0</v>
      </c>
      <c r="F8" s="2">
        <f>ROUND(IF(D8='[1]Liste choix'!$C$8,0,IF($H8=$S$4,C8/1.14975*0.09975*0.5,C8/1.14975*0.09975)),2)</f>
        <v>0</v>
      </c>
      <c r="G8" s="2">
        <f t="shared" si="0"/>
        <v>1106.6400000000001</v>
      </c>
      <c r="H8" s="3" t="s">
        <v>11</v>
      </c>
      <c r="I8" s="3" t="s">
        <v>12</v>
      </c>
    </row>
    <row r="9" spans="1:9" x14ac:dyDescent="0.25">
      <c r="A9" s="4">
        <v>45505</v>
      </c>
      <c r="B9" s="1" t="s">
        <v>20</v>
      </c>
      <c r="C9" s="2">
        <v>503.01</v>
      </c>
      <c r="D9" s="2" t="s">
        <v>10</v>
      </c>
      <c r="E9" s="2">
        <f>ROUND(IF(D9='[1]Liste choix'!$C$8,0,IF($H9=$S$4,(C9/1.14975*0.05*0.5),C9/1.14975*0.05)),2)</f>
        <v>0</v>
      </c>
      <c r="F9" s="2">
        <f>ROUND(IF(D9='[1]Liste choix'!$C$8,0,IF($H9=$S$4,C9/1.14975*0.09975*0.5,C9/1.14975*0.09975)),2)</f>
        <v>0</v>
      </c>
      <c r="G9" s="2">
        <f t="shared" si="0"/>
        <v>503.01</v>
      </c>
      <c r="H9" s="3" t="s">
        <v>11</v>
      </c>
      <c r="I9" s="3" t="s">
        <v>12</v>
      </c>
    </row>
    <row r="10" spans="1:9" x14ac:dyDescent="0.25">
      <c r="A10" s="4">
        <v>45505</v>
      </c>
      <c r="B10" s="1" t="s">
        <v>21</v>
      </c>
      <c r="C10" s="2">
        <v>1609.65</v>
      </c>
      <c r="D10" s="2" t="s">
        <v>10</v>
      </c>
      <c r="E10" s="2">
        <f>ROUND(IF(D10='[1]Liste choix'!$C$8,0,IF($H10=$S$4,(C10/1.14975*0.05*0.5),C10/1.14975*0.05)),2)</f>
        <v>0</v>
      </c>
      <c r="F10" s="2">
        <f>ROUND(IF(D10='[1]Liste choix'!$C$8,0,IF($H10=$S$4,C10/1.14975*0.09975*0.5,C10/1.14975*0.09975)),2)</f>
        <v>0</v>
      </c>
      <c r="G10" s="2">
        <f t="shared" si="0"/>
        <v>1609.65</v>
      </c>
      <c r="H10" s="3" t="s">
        <v>11</v>
      </c>
      <c r="I10" s="3" t="s">
        <v>12</v>
      </c>
    </row>
    <row r="11" spans="1:9" x14ac:dyDescent="0.25">
      <c r="A11" s="4">
        <v>45505</v>
      </c>
      <c r="B11" s="1" t="s">
        <v>22</v>
      </c>
      <c r="C11" s="2">
        <v>1106.6400000000001</v>
      </c>
      <c r="D11" s="2" t="s">
        <v>10</v>
      </c>
      <c r="E11" s="2">
        <f>ROUND(IF(D11='[1]Liste choix'!$C$8,0,IF($H11=$S$4,(C11/1.14975*0.05*0.5),C11/1.14975*0.05)),2)</f>
        <v>0</v>
      </c>
      <c r="F11" s="2">
        <f>ROUND(IF(D11='[1]Liste choix'!$C$8,0,IF($H11=$S$4,C11/1.14975*0.09975*0.5,C11/1.14975*0.09975)),2)</f>
        <v>0</v>
      </c>
      <c r="G11" s="2">
        <f t="shared" si="0"/>
        <v>1106.6400000000001</v>
      </c>
      <c r="H11" s="3" t="s">
        <v>11</v>
      </c>
      <c r="I11" s="3" t="s">
        <v>12</v>
      </c>
    </row>
    <row r="12" spans="1:9" x14ac:dyDescent="0.25">
      <c r="A12" s="4">
        <v>45505</v>
      </c>
      <c r="B12" s="1" t="s">
        <v>23</v>
      </c>
      <c r="C12" s="2">
        <v>1106.6400000000001</v>
      </c>
      <c r="D12" s="2" t="s">
        <v>10</v>
      </c>
      <c r="E12" s="2">
        <f>ROUND(IF(D12='[1]Liste choix'!$C$8,0,IF($H12=$S$4,(C12/1.14975*0.05*0.5),C12/1.14975*0.05)),2)</f>
        <v>0</v>
      </c>
      <c r="F12" s="2">
        <f>ROUND(IF(D12='[1]Liste choix'!$C$8,0,IF($H12=$S$4,C12/1.14975*0.09975*0.5,C12/1.14975*0.09975)),2)</f>
        <v>0</v>
      </c>
      <c r="G12" s="2">
        <f t="shared" si="0"/>
        <v>1106.6400000000001</v>
      </c>
      <c r="H12" s="3" t="s">
        <v>11</v>
      </c>
      <c r="I12" s="3" t="s">
        <v>12</v>
      </c>
    </row>
    <row r="13" spans="1:9" x14ac:dyDescent="0.25">
      <c r="A13" s="4">
        <v>45505</v>
      </c>
      <c r="B13" s="1" t="s">
        <v>24</v>
      </c>
      <c r="C13" s="2">
        <v>1106.6400000000001</v>
      </c>
      <c r="D13" s="2" t="s">
        <v>10</v>
      </c>
      <c r="E13" s="2">
        <f>ROUND(IF(D13='[1]Liste choix'!$C$8,0,IF($H13=$S$4,(C13/1.14975*0.05*0.5),C13/1.14975*0.05)),2)</f>
        <v>0</v>
      </c>
      <c r="F13" s="2">
        <f>ROUND(IF(D13='[1]Liste choix'!$C$8,0,IF($H13=$S$4,C13/1.14975*0.09975*0.5,C13/1.14975*0.09975)),2)</f>
        <v>0</v>
      </c>
      <c r="G13" s="2">
        <f t="shared" si="0"/>
        <v>1106.6400000000001</v>
      </c>
      <c r="H13" s="3" t="s">
        <v>11</v>
      </c>
      <c r="I13" s="3" t="s">
        <v>12</v>
      </c>
    </row>
    <row r="14" spans="1:9" x14ac:dyDescent="0.25">
      <c r="A14" s="4">
        <v>45505</v>
      </c>
      <c r="B14" s="1" t="s">
        <v>24</v>
      </c>
      <c r="C14" s="2">
        <v>1106.6400000000001</v>
      </c>
      <c r="D14" s="2" t="s">
        <v>10</v>
      </c>
      <c r="E14" s="2">
        <f>ROUND(IF(D14='[1]Liste choix'!$C$8,0,IF($H14=$S$4,(C14/1.14975*0.05*0.5),C14/1.14975*0.05)),2)</f>
        <v>0</v>
      </c>
      <c r="F14" s="2">
        <f>ROUND(IF(D14='[1]Liste choix'!$C$8,0,IF($H14=$S$4,C14/1.14975*0.09975*0.5,C14/1.14975*0.09975)),2)</f>
        <v>0</v>
      </c>
      <c r="G14" s="2">
        <f t="shared" si="0"/>
        <v>1106.6400000000001</v>
      </c>
      <c r="H14" s="3" t="s">
        <v>11</v>
      </c>
      <c r="I14" s="3" t="s">
        <v>12</v>
      </c>
    </row>
    <row r="15" spans="1:9" x14ac:dyDescent="0.25">
      <c r="A15" s="4">
        <v>45505</v>
      </c>
      <c r="B15" s="1" t="s">
        <v>25</v>
      </c>
      <c r="C15" s="2">
        <v>1810.86</v>
      </c>
      <c r="D15" s="2" t="s">
        <v>10</v>
      </c>
      <c r="E15" s="2">
        <f>ROUND(IF(D15='[1]Liste choix'!$C$8,0,IF($H15=$S$4,(C15/1.14975*0.05*0.5),C15/1.14975*0.05)),2)</f>
        <v>0</v>
      </c>
      <c r="F15" s="2">
        <f>ROUND(IF(D15='[1]Liste choix'!$C$8,0,IF($H15=$S$4,C15/1.14975*0.09975*0.5,C15/1.14975*0.09975)),2)</f>
        <v>0</v>
      </c>
      <c r="G15" s="2">
        <f t="shared" si="0"/>
        <v>1810.86</v>
      </c>
      <c r="H15" s="3" t="s">
        <v>11</v>
      </c>
      <c r="I15" s="3" t="s">
        <v>12</v>
      </c>
    </row>
    <row r="16" spans="1:9" x14ac:dyDescent="0.25">
      <c r="A16" s="4">
        <v>45505</v>
      </c>
      <c r="B16" s="1" t="s">
        <v>26</v>
      </c>
      <c r="C16" s="2">
        <v>1810.86</v>
      </c>
      <c r="D16" s="2" t="s">
        <v>10</v>
      </c>
      <c r="E16" s="2">
        <f>ROUND(IF(D16='[1]Liste choix'!$C$8,0,IF($H16=$S$4,(C16/1.14975*0.05*0.5),C16/1.14975*0.05)),2)</f>
        <v>0</v>
      </c>
      <c r="F16" s="2">
        <f>ROUND(IF(D16='[1]Liste choix'!$C$8,0,IF($H16=$S$4,C16/1.14975*0.09975*0.5,C16/1.14975*0.09975)),2)</f>
        <v>0</v>
      </c>
      <c r="G16" s="2">
        <f t="shared" si="0"/>
        <v>1810.86</v>
      </c>
      <c r="H16" s="3" t="s">
        <v>11</v>
      </c>
      <c r="I16" s="3" t="s">
        <v>12</v>
      </c>
    </row>
    <row r="17" spans="1:9" x14ac:dyDescent="0.25">
      <c r="A17" s="4">
        <v>45505</v>
      </c>
      <c r="B17" s="1" t="s">
        <v>27</v>
      </c>
      <c r="C17" s="2">
        <v>1106.6400000000001</v>
      </c>
      <c r="D17" s="2" t="s">
        <v>10</v>
      </c>
      <c r="E17" s="2">
        <f>ROUND(IF(D17='[1]Liste choix'!$C$8,0,IF($H17=$S$4,(C17/1.14975*0.05*0.5),C17/1.14975*0.05)),2)</f>
        <v>0</v>
      </c>
      <c r="F17" s="2">
        <f>ROUND(IF(D17='[1]Liste choix'!$C$8,0,IF($H17=$S$4,C17/1.14975*0.09975*0.5,C17/1.14975*0.09975)),2)</f>
        <v>0</v>
      </c>
      <c r="G17" s="2">
        <f t="shared" si="0"/>
        <v>1106.6400000000001</v>
      </c>
      <c r="H17" s="3" t="s">
        <v>11</v>
      </c>
      <c r="I17" s="3" t="s">
        <v>12</v>
      </c>
    </row>
    <row r="18" spans="1:9" x14ac:dyDescent="0.25">
      <c r="A18" s="4">
        <v>45505</v>
      </c>
      <c r="B18" s="1" t="s">
        <v>28</v>
      </c>
      <c r="C18" s="2">
        <v>1106.6400000000001</v>
      </c>
      <c r="D18" s="2" t="s">
        <v>10</v>
      </c>
      <c r="E18" s="2">
        <f>ROUND(IF(D18='[1]Liste choix'!$C$8,0,IF($H18=$S$4,(C18/1.14975*0.05*0.5),C18/1.14975*0.05)),2)</f>
        <v>0</v>
      </c>
      <c r="F18" s="2">
        <f>ROUND(IF(D18='[1]Liste choix'!$C$8,0,IF($H18=$S$4,C18/1.14975*0.09975*0.5,C18/1.14975*0.09975)),2)</f>
        <v>0</v>
      </c>
      <c r="G18" s="2">
        <f t="shared" si="0"/>
        <v>1106.6400000000001</v>
      </c>
      <c r="H18" s="3" t="s">
        <v>11</v>
      </c>
      <c r="I18" s="3" t="s">
        <v>12</v>
      </c>
    </row>
    <row r="19" spans="1:9" x14ac:dyDescent="0.25">
      <c r="A19" s="4">
        <v>45505</v>
      </c>
      <c r="B19" s="1" t="s">
        <v>29</v>
      </c>
      <c r="C19" s="2">
        <v>1106.6400000000001</v>
      </c>
      <c r="D19" s="2" t="s">
        <v>10</v>
      </c>
      <c r="E19" s="2">
        <f>ROUND(IF(D19='[1]Liste choix'!$C$8,0,IF($H19=$S$4,(C19/1.14975*0.05*0.5),C19/1.14975*0.05)),2)</f>
        <v>0</v>
      </c>
      <c r="F19" s="2">
        <f>ROUND(IF(D19='[1]Liste choix'!$C$8,0,IF($H19=$S$4,C19/1.14975*0.09975*0.5,C19/1.14975*0.09975)),2)</f>
        <v>0</v>
      </c>
      <c r="G19" s="2">
        <f t="shared" si="0"/>
        <v>1106.6400000000001</v>
      </c>
      <c r="H19" s="3" t="s">
        <v>11</v>
      </c>
      <c r="I19" s="3" t="s">
        <v>12</v>
      </c>
    </row>
    <row r="20" spans="1:9" x14ac:dyDescent="0.25">
      <c r="A20" s="4">
        <v>45505</v>
      </c>
      <c r="B20" s="1" t="s">
        <v>30</v>
      </c>
      <c r="C20" s="2">
        <v>1106.6400000000001</v>
      </c>
      <c r="D20" s="2" t="s">
        <v>10</v>
      </c>
      <c r="E20" s="2">
        <f>ROUND(IF(D20='[1]Liste choix'!$C$8,0,IF($H20=$S$4,(C20/1.14975*0.05*0.5),C20/1.14975*0.05)),2)</f>
        <v>0</v>
      </c>
      <c r="F20" s="2">
        <f>ROUND(IF(D20='[1]Liste choix'!$C$8,0,IF($H20=$S$4,C20/1.14975*0.09975*0.5,C20/1.14975*0.09975)),2)</f>
        <v>0</v>
      </c>
      <c r="G20" s="2">
        <f t="shared" si="0"/>
        <v>1106.6400000000001</v>
      </c>
      <c r="H20" s="3" t="s">
        <v>11</v>
      </c>
      <c r="I20" s="3" t="s">
        <v>12</v>
      </c>
    </row>
    <row r="21" spans="1:9" x14ac:dyDescent="0.25">
      <c r="A21" s="4">
        <v>45505</v>
      </c>
      <c r="B21" s="1" t="s">
        <v>31</v>
      </c>
      <c r="C21" s="2">
        <v>1106.6400000000001</v>
      </c>
      <c r="D21" s="2" t="s">
        <v>10</v>
      </c>
      <c r="E21" s="2">
        <f>ROUND(IF(D21='[1]Liste choix'!$C$8,0,IF($H21=$S$4,(C21/1.14975*0.05*0.5),C21/1.14975*0.05)),2)</f>
        <v>0</v>
      </c>
      <c r="F21" s="2">
        <f>ROUND(IF(D21='[1]Liste choix'!$C$8,0,IF($H21=$S$4,C21/1.14975*0.09975*0.5,C21/1.14975*0.09975)),2)</f>
        <v>0</v>
      </c>
      <c r="G21" s="2">
        <f t="shared" si="0"/>
        <v>1106.6400000000001</v>
      </c>
      <c r="H21" s="3" t="s">
        <v>11</v>
      </c>
      <c r="I21" s="3" t="s">
        <v>12</v>
      </c>
    </row>
    <row r="22" spans="1:9" x14ac:dyDescent="0.25">
      <c r="A22" s="4">
        <v>45505</v>
      </c>
      <c r="B22" s="1" t="s">
        <v>32</v>
      </c>
      <c r="C22" s="2">
        <v>1106.6400000000001</v>
      </c>
      <c r="D22" s="2" t="s">
        <v>10</v>
      </c>
      <c r="E22" s="2">
        <f>ROUND(IF(D22='[1]Liste choix'!$C$8,0,IF($H22=$S$4,(C22/1.14975*0.05*0.5),C22/1.14975*0.05)),2)</f>
        <v>0</v>
      </c>
      <c r="F22" s="2">
        <f>ROUND(IF(D22='[1]Liste choix'!$C$8,0,IF($H22=$S$4,C22/1.14975*0.09975*0.5,C22/1.14975*0.09975)),2)</f>
        <v>0</v>
      </c>
      <c r="G22" s="2">
        <f t="shared" si="0"/>
        <v>1106.6400000000001</v>
      </c>
      <c r="H22" s="3" t="s">
        <v>11</v>
      </c>
      <c r="I22" s="3" t="s">
        <v>12</v>
      </c>
    </row>
    <row r="23" spans="1:9" x14ac:dyDescent="0.25">
      <c r="A23" s="4">
        <v>45505</v>
      </c>
      <c r="B23" s="1" t="s">
        <v>33</v>
      </c>
      <c r="C23" s="2">
        <v>1106.6400000000001</v>
      </c>
      <c r="D23" s="2" t="s">
        <v>10</v>
      </c>
      <c r="E23" s="2">
        <f>ROUND(IF(D23='[1]Liste choix'!$C$8,0,IF($H23=$S$4,(C23/1.14975*0.05*0.5),C23/1.14975*0.05)),2)</f>
        <v>0</v>
      </c>
      <c r="F23" s="2">
        <f>ROUND(IF(D23='[1]Liste choix'!$C$8,0,IF($H23=$S$4,C23/1.14975*0.09975*0.5,C23/1.14975*0.09975)),2)</f>
        <v>0</v>
      </c>
      <c r="G23" s="2">
        <f t="shared" si="0"/>
        <v>1106.6400000000001</v>
      </c>
      <c r="H23" s="3" t="s">
        <v>11</v>
      </c>
      <c r="I23" s="3" t="s">
        <v>12</v>
      </c>
    </row>
    <row r="24" spans="1:9" x14ac:dyDescent="0.25">
      <c r="A24" s="4">
        <v>45505</v>
      </c>
      <c r="B24" s="1" t="s">
        <v>34</v>
      </c>
      <c r="C24" s="2">
        <v>1106.6400000000001</v>
      </c>
      <c r="D24" s="2" t="s">
        <v>10</v>
      </c>
      <c r="E24" s="2">
        <f>ROUND(IF(D24='[1]Liste choix'!$C$8,0,IF($H24=$S$4,(C24/1.14975*0.05*0.5),C24/1.14975*0.05)),2)</f>
        <v>0</v>
      </c>
      <c r="F24" s="2">
        <f>ROUND(IF(D24='[1]Liste choix'!$C$8,0,IF($H24=$S$4,C24/1.14975*0.09975*0.5,C24/1.14975*0.09975)),2)</f>
        <v>0</v>
      </c>
      <c r="G24" s="2">
        <f t="shared" si="0"/>
        <v>1106.6400000000001</v>
      </c>
      <c r="H24" s="3" t="s">
        <v>11</v>
      </c>
      <c r="I24" s="3" t="s">
        <v>12</v>
      </c>
    </row>
    <row r="25" spans="1:9" x14ac:dyDescent="0.25">
      <c r="A25" s="4">
        <v>45505</v>
      </c>
      <c r="B25" s="1" t="s">
        <v>35</v>
      </c>
      <c r="C25" s="2">
        <v>1106.6400000000001</v>
      </c>
      <c r="D25" s="2" t="s">
        <v>10</v>
      </c>
      <c r="E25" s="2">
        <f>ROUND(IF(D25='[1]Liste choix'!$C$8,0,IF($H25=$S$4,(C25/1.14975*0.05*0.5),C25/1.14975*0.05)),2)</f>
        <v>0</v>
      </c>
      <c r="F25" s="2">
        <f>ROUND(IF(D25='[1]Liste choix'!$C$8,0,IF($H25=$S$4,C25/1.14975*0.09975*0.5,C25/1.14975*0.09975)),2)</f>
        <v>0</v>
      </c>
      <c r="G25" s="2">
        <f t="shared" si="0"/>
        <v>1106.6400000000001</v>
      </c>
      <c r="H25" s="3" t="s">
        <v>11</v>
      </c>
      <c r="I25" s="3" t="s">
        <v>12</v>
      </c>
    </row>
    <row r="26" spans="1:9" x14ac:dyDescent="0.25">
      <c r="A26" s="4">
        <v>45505</v>
      </c>
      <c r="B26" s="1" t="s">
        <v>36</v>
      </c>
      <c r="C26" s="2">
        <v>5633.78</v>
      </c>
      <c r="D26" s="2" t="s">
        <v>10</v>
      </c>
      <c r="E26" s="2">
        <f>ROUND(IF(D26='[1]Liste choix'!$C$8,0,IF($H26=$S$4,(C26/1.14975*0.05*0.5),C26/1.14975*0.05)),2)</f>
        <v>0</v>
      </c>
      <c r="F26" s="2">
        <f>ROUND(IF(D26='[1]Liste choix'!$C$8,0,IF($H26=$S$4,C26/1.14975*0.09975*0.5,C26/1.14975*0.09975)),2)</f>
        <v>0</v>
      </c>
      <c r="G26" s="2">
        <f t="shared" si="0"/>
        <v>5633.78</v>
      </c>
      <c r="H26" s="3" t="s">
        <v>11</v>
      </c>
      <c r="I26" s="3" t="s">
        <v>12</v>
      </c>
    </row>
    <row r="27" spans="1:9" x14ac:dyDescent="0.25">
      <c r="A27" s="4">
        <v>45505</v>
      </c>
      <c r="B27" s="1" t="s">
        <v>37</v>
      </c>
      <c r="C27" s="2">
        <v>8450.66</v>
      </c>
      <c r="D27" s="2" t="s">
        <v>10</v>
      </c>
      <c r="E27" s="2">
        <f>ROUND(IF(D27='[1]Liste choix'!$C$8,0,IF($H27=$S$4,(C27/1.14975*0.05*0.5),C27/1.14975*0.05)),2)</f>
        <v>0</v>
      </c>
      <c r="F27" s="2">
        <f>ROUND(IF(D27='[1]Liste choix'!$C$8,0,IF($H27=$S$4,C27/1.14975*0.09975*0.5,C27/1.14975*0.09975)),2)</f>
        <v>0</v>
      </c>
      <c r="G27" s="2">
        <f t="shared" si="0"/>
        <v>8450.66</v>
      </c>
      <c r="H27" s="3" t="s">
        <v>11</v>
      </c>
      <c r="I27" s="3" t="s">
        <v>12</v>
      </c>
    </row>
    <row r="28" spans="1:9" x14ac:dyDescent="0.25">
      <c r="A28" s="4">
        <v>45505</v>
      </c>
      <c r="B28" s="1" t="s">
        <v>38</v>
      </c>
      <c r="C28" s="2">
        <v>201.21</v>
      </c>
      <c r="D28" s="2" t="s">
        <v>10</v>
      </c>
      <c r="E28" s="2">
        <f>ROUND(IF(D28='[1]Liste choix'!$C$8,0,IF($H28=$S$4,(C28/1.14975*0.05*0.5),C28/1.14975*0.05)),2)</f>
        <v>0</v>
      </c>
      <c r="F28" s="2">
        <f>ROUND(IF(D28='[1]Liste choix'!$C$8,0,IF($H28=$S$4,C28/1.14975*0.09975*0.5,C28/1.14975*0.09975)),2)</f>
        <v>0</v>
      </c>
      <c r="G28" s="2">
        <f t="shared" si="0"/>
        <v>201.21</v>
      </c>
      <c r="H28" s="3" t="s">
        <v>11</v>
      </c>
      <c r="I28" s="3" t="s">
        <v>12</v>
      </c>
    </row>
    <row r="29" spans="1:9" x14ac:dyDescent="0.25">
      <c r="A29" s="4">
        <v>45505</v>
      </c>
      <c r="B29" s="1" t="s">
        <v>39</v>
      </c>
      <c r="C29" s="2">
        <v>5030.16</v>
      </c>
      <c r="D29" s="2" t="s">
        <v>10</v>
      </c>
      <c r="E29" s="2">
        <f>ROUND(IF(D29='[1]Liste choix'!$C$8,0,IF($H29=$S$4,(C29/1.14975*0.05*0.5),C29/1.14975*0.05)),2)</f>
        <v>0</v>
      </c>
      <c r="F29" s="2">
        <f>ROUND(IF(D29='[1]Liste choix'!$C$8,0,IF($H29=$S$4,C29/1.14975*0.09975*0.5,C29/1.14975*0.09975)),2)</f>
        <v>0</v>
      </c>
      <c r="G29" s="2">
        <f t="shared" si="0"/>
        <v>5030.16</v>
      </c>
      <c r="H29" s="3" t="s">
        <v>11</v>
      </c>
      <c r="I29" s="3" t="s">
        <v>12</v>
      </c>
    </row>
    <row r="30" spans="1:9" x14ac:dyDescent="0.25">
      <c r="A30" s="4">
        <v>45505</v>
      </c>
      <c r="B30" s="1" t="s">
        <v>40</v>
      </c>
      <c r="C30" s="2">
        <v>57401.53</v>
      </c>
      <c r="D30" s="2" t="s">
        <v>10</v>
      </c>
      <c r="E30" s="2">
        <f>ROUND(IF(D30='[1]Liste choix'!$C$8,0,IF($H30=$S$4,(C30/1.14975*0.05*0.5),C30/1.14975*0.05)),2)</f>
        <v>0</v>
      </c>
      <c r="F30" s="2">
        <f>ROUND(IF(D30='[1]Liste choix'!$C$8,0,IF($H30=$S$4,C30/1.14975*0.09975*0.5,C30/1.14975*0.09975)),2)</f>
        <v>0</v>
      </c>
      <c r="G30" s="2">
        <f t="shared" si="0"/>
        <v>57401.53</v>
      </c>
      <c r="H30" s="3" t="s">
        <v>41</v>
      </c>
      <c r="I30" s="3" t="s">
        <v>11</v>
      </c>
    </row>
    <row r="31" spans="1:9" x14ac:dyDescent="0.25">
      <c r="A31" s="4">
        <v>45505</v>
      </c>
      <c r="B31" s="1" t="s">
        <v>42</v>
      </c>
      <c r="C31" s="2">
        <v>114514.79</v>
      </c>
      <c r="D31" s="2" t="s">
        <v>10</v>
      </c>
      <c r="E31" s="2">
        <f>ROUND(IF(D31='[1]Liste choix'!$C$8,0,IF($H31=$S$4,(C31/1.14975*0.05*0.5),C31/1.14975*0.05)),2)</f>
        <v>0</v>
      </c>
      <c r="F31" s="2">
        <f>ROUND(IF(D31='[1]Liste choix'!$C$8,0,IF($H31=$S$4,C31/1.14975*0.09975*0.5,C31/1.14975*0.09975)),2)</f>
        <v>0</v>
      </c>
      <c r="G31" s="2">
        <f t="shared" si="0"/>
        <v>114514.79</v>
      </c>
      <c r="H31" s="3" t="s">
        <v>43</v>
      </c>
      <c r="I31" s="3" t="s">
        <v>11</v>
      </c>
    </row>
    <row r="32" spans="1:9" x14ac:dyDescent="0.25">
      <c r="A32" s="4">
        <v>45505</v>
      </c>
      <c r="B32" s="1" t="s">
        <v>44</v>
      </c>
      <c r="C32" s="2">
        <v>704.23</v>
      </c>
      <c r="D32" s="2" t="s">
        <v>10</v>
      </c>
      <c r="E32" s="2">
        <f>ROUND(IF(D32='[1]Liste choix'!$C$8,0,IF($H32=$S$4,(C32/1.14975*0.05*0.5),C32/1.14975*0.05)),2)</f>
        <v>0</v>
      </c>
      <c r="F32" s="2">
        <f>ROUND(IF(D32='[1]Liste choix'!$C$8,0,IF($H32=$S$4,C32/1.14975*0.09975*0.5,C32/1.14975*0.09975)),2)</f>
        <v>0</v>
      </c>
      <c r="G32" s="2">
        <f t="shared" si="0"/>
        <v>704.23</v>
      </c>
      <c r="H32" s="3" t="s">
        <v>11</v>
      </c>
      <c r="I32" s="3" t="s">
        <v>12</v>
      </c>
    </row>
    <row r="33" spans="1:9" x14ac:dyDescent="0.25">
      <c r="A33" s="4">
        <v>45505</v>
      </c>
      <c r="B33" s="1" t="s">
        <v>45</v>
      </c>
      <c r="C33" s="2">
        <v>15</v>
      </c>
      <c r="D33" s="2" t="s">
        <v>10</v>
      </c>
      <c r="E33" s="2">
        <f>ROUND(IF(D33='[1]Liste choix'!$C$8,0,IF($H33=$S$4,(C33/1.14975*0.05*0.5),C33/1.14975*0.05)),2)</f>
        <v>0</v>
      </c>
      <c r="F33" s="2">
        <f>ROUND(IF(D33='[1]Liste choix'!$C$8,0,IF($H33=$S$4,C33/1.14975*0.09975*0.5,C33/1.14975*0.09975)),2)</f>
        <v>0</v>
      </c>
      <c r="G33" s="2">
        <f t="shared" si="0"/>
        <v>15</v>
      </c>
      <c r="H33" s="3" t="s">
        <v>46</v>
      </c>
      <c r="I33" s="3" t="s">
        <v>11</v>
      </c>
    </row>
    <row r="34" spans="1:9" x14ac:dyDescent="0.25">
      <c r="A34" s="4">
        <v>45506</v>
      </c>
      <c r="B34" s="1" t="s">
        <v>47</v>
      </c>
      <c r="C34" s="2">
        <v>140000</v>
      </c>
      <c r="D34" s="2" t="s">
        <v>10</v>
      </c>
      <c r="E34" s="2">
        <f>ROUND(IF(D34='[1]Liste choix'!$C$8,0,IF($H34=$S$4,(C34/1.14975*0.05*0.5),C34/1.14975*0.05)),2)</f>
        <v>0</v>
      </c>
      <c r="F34" s="2">
        <f>ROUND(IF(D34='[1]Liste choix'!$C$8,0,IF($H34=$S$4,C34/1.14975*0.09975*0.5,C34/1.14975*0.09975)),2)</f>
        <v>0</v>
      </c>
      <c r="G34" s="2">
        <f t="shared" si="0"/>
        <v>140000</v>
      </c>
      <c r="H34" s="3" t="s">
        <v>11</v>
      </c>
      <c r="I34" s="3" t="s">
        <v>48</v>
      </c>
    </row>
    <row r="35" spans="1:9" x14ac:dyDescent="0.25">
      <c r="A35" s="4">
        <v>45506</v>
      </c>
      <c r="B35" s="1" t="s">
        <v>49</v>
      </c>
      <c r="C35" s="2">
        <v>78093</v>
      </c>
      <c r="D35" s="2" t="s">
        <v>10</v>
      </c>
      <c r="E35" s="2">
        <f>ROUND(IF(D35='[1]Liste choix'!$C$8,0,IF($H35=$S$4,(C35/1.14975*0.05*0.5),C35/1.14975*0.05)),2)</f>
        <v>0</v>
      </c>
      <c r="F35" s="2">
        <f>ROUND(IF(D35='[1]Liste choix'!$C$8,0,IF($H35=$S$4,C35/1.14975*0.09975*0.5,C35/1.14975*0.09975)),2)</f>
        <v>0</v>
      </c>
      <c r="G35" s="2">
        <f t="shared" si="0"/>
        <v>78093</v>
      </c>
      <c r="H35" s="3" t="s">
        <v>50</v>
      </c>
      <c r="I35" s="3" t="s">
        <v>11</v>
      </c>
    </row>
    <row r="36" spans="1:9" x14ac:dyDescent="0.25">
      <c r="A36" s="4">
        <v>45506</v>
      </c>
      <c r="B36" s="1" t="s">
        <v>51</v>
      </c>
      <c r="C36" s="2">
        <v>55200</v>
      </c>
      <c r="D36" s="2" t="s">
        <v>10</v>
      </c>
      <c r="E36" s="2">
        <f>ROUND(IF(D36='[1]Liste choix'!$C$8,0,IF($H36=$S$4,(C36/1.14975*0.05*0.5),C36/1.14975*0.05)),2)</f>
        <v>0</v>
      </c>
      <c r="F36" s="2">
        <f>ROUND(IF(D36='[1]Liste choix'!$C$8,0,IF($H36=$S$4,C36/1.14975*0.09975*0.5,C36/1.14975*0.09975)),2)</f>
        <v>0</v>
      </c>
      <c r="G36" s="2">
        <f t="shared" si="0"/>
        <v>55200</v>
      </c>
      <c r="H36" s="3" t="s">
        <v>52</v>
      </c>
      <c r="I36" s="3" t="s">
        <v>11</v>
      </c>
    </row>
    <row r="37" spans="1:9" x14ac:dyDescent="0.25">
      <c r="A37" s="4">
        <v>45506</v>
      </c>
      <c r="B37" s="1" t="s">
        <v>53</v>
      </c>
      <c r="C37" s="2">
        <v>1106.6400000000001</v>
      </c>
      <c r="D37" s="2" t="s">
        <v>10</v>
      </c>
      <c r="E37" s="2">
        <f>ROUND(IF(D37='[1]Liste choix'!$C$8,0,IF($H37=$S$4,(C37/1.14975*0.05*0.5),C37/1.14975*0.05)),2)</f>
        <v>0</v>
      </c>
      <c r="F37" s="2">
        <f>ROUND(IF(D37='[1]Liste choix'!$C$8,0,IF($H37=$S$4,C37/1.14975*0.09975*0.5,C37/1.14975*0.09975)),2)</f>
        <v>0</v>
      </c>
      <c r="G37" s="2">
        <f t="shared" si="0"/>
        <v>1106.6400000000001</v>
      </c>
      <c r="H37" s="3" t="s">
        <v>11</v>
      </c>
      <c r="I37" s="3" t="s">
        <v>12</v>
      </c>
    </row>
    <row r="38" spans="1:9" x14ac:dyDescent="0.25">
      <c r="A38" s="4">
        <v>45506</v>
      </c>
      <c r="B38" s="1" t="s">
        <v>54</v>
      </c>
      <c r="C38" s="2">
        <v>2213.27</v>
      </c>
      <c r="D38" s="2" t="s">
        <v>10</v>
      </c>
      <c r="E38" s="2">
        <f>ROUND(IF(D38='[1]Liste choix'!$C$8,0,IF($H38=$S$4,(C38/1.14975*0.05*0.5),C38/1.14975*0.05)),2)</f>
        <v>0</v>
      </c>
      <c r="F38" s="2">
        <f>ROUND(IF(D38='[1]Liste choix'!$C$8,0,IF($H38=$S$4,C38/1.14975*0.09975*0.5,C38/1.14975*0.09975)),2)</f>
        <v>0</v>
      </c>
      <c r="G38" s="2">
        <f t="shared" si="0"/>
        <v>2213.27</v>
      </c>
      <c r="H38" s="3" t="s">
        <v>11</v>
      </c>
      <c r="I38" s="3" t="s">
        <v>12</v>
      </c>
    </row>
    <row r="39" spans="1:9" x14ac:dyDescent="0.25">
      <c r="A39" s="4">
        <v>45506</v>
      </c>
      <c r="B39" s="1" t="s">
        <v>55</v>
      </c>
      <c r="C39" s="2">
        <v>1624.12</v>
      </c>
      <c r="D39" s="2" t="s">
        <v>10</v>
      </c>
      <c r="E39" s="2">
        <f>ROUND(IF(D39='[1]Liste choix'!$C$8,0,IF($H39=$S$4,(C39/1.14975*0.05*0.5),C39/1.14975*0.05)),2)</f>
        <v>0</v>
      </c>
      <c r="F39" s="2">
        <f>ROUND(IF(D39='[1]Liste choix'!$C$8,0,IF($H39=$S$4,C39/1.14975*0.09975*0.5,C39/1.14975*0.09975)),2)</f>
        <v>0</v>
      </c>
      <c r="G39" s="2">
        <f t="shared" si="0"/>
        <v>1624.12</v>
      </c>
      <c r="H39" s="3" t="s">
        <v>56</v>
      </c>
      <c r="I39" s="3" t="s">
        <v>11</v>
      </c>
    </row>
    <row r="40" spans="1:9" x14ac:dyDescent="0.25">
      <c r="A40" s="4">
        <v>45509</v>
      </c>
      <c r="B40" s="1" t="s">
        <v>57</v>
      </c>
      <c r="C40" s="2">
        <v>2012.06</v>
      </c>
      <c r="D40" s="2" t="s">
        <v>10</v>
      </c>
      <c r="E40" s="2">
        <f>ROUND(IF(D40='[1]Liste choix'!$C$8,0,IF($H40=$S$4,(C40/1.14975*0.05*0.5),C40/1.14975*0.05)),2)</f>
        <v>0</v>
      </c>
      <c r="F40" s="2">
        <f>ROUND(IF(D40='[1]Liste choix'!$C$8,0,IF($H40=$S$4,C40/1.14975*0.09975*0.5,C40/1.14975*0.09975)),2)</f>
        <v>0</v>
      </c>
      <c r="G40" s="2">
        <f t="shared" si="0"/>
        <v>2012.06</v>
      </c>
      <c r="H40" s="3" t="s">
        <v>11</v>
      </c>
      <c r="I40" s="3" t="s">
        <v>12</v>
      </c>
    </row>
    <row r="41" spans="1:9" x14ac:dyDescent="0.25">
      <c r="A41" s="4">
        <v>45509</v>
      </c>
      <c r="B41" s="1" t="s">
        <v>58</v>
      </c>
      <c r="C41" s="2">
        <v>804.83</v>
      </c>
      <c r="D41" s="2" t="s">
        <v>10</v>
      </c>
      <c r="E41" s="2">
        <f>ROUND(IF(D41='[1]Liste choix'!$C$8,0,IF($H41=$S$4,(C41/1.14975*0.05*0.5),C41/1.14975*0.05)),2)</f>
        <v>0</v>
      </c>
      <c r="F41" s="2">
        <f>ROUND(IF(D41='[1]Liste choix'!$C$8,0,IF($H41=$S$4,C41/1.14975*0.09975*0.5,C41/1.14975*0.09975)),2)</f>
        <v>0</v>
      </c>
      <c r="G41" s="2">
        <f t="shared" si="0"/>
        <v>804.83</v>
      </c>
      <c r="H41" s="3" t="s">
        <v>11</v>
      </c>
      <c r="I41" s="3" t="s">
        <v>12</v>
      </c>
    </row>
    <row r="42" spans="1:9" x14ac:dyDescent="0.25">
      <c r="A42" s="4">
        <v>45509</v>
      </c>
      <c r="B42" s="1" t="s">
        <v>59</v>
      </c>
      <c r="C42" s="2">
        <v>402.41</v>
      </c>
      <c r="D42" s="2" t="s">
        <v>10</v>
      </c>
      <c r="E42" s="2">
        <f>ROUND(IF(D42='[1]Liste choix'!$C$8,0,IF($H42=$S$4,(C42/1.14975*0.05*0.5),C42/1.14975*0.05)),2)</f>
        <v>0</v>
      </c>
      <c r="F42" s="2">
        <f>ROUND(IF(D42='[1]Liste choix'!$C$8,0,IF($H42=$S$4,C42/1.14975*0.09975*0.5,C42/1.14975*0.09975)),2)</f>
        <v>0</v>
      </c>
      <c r="G42" s="2">
        <f t="shared" si="0"/>
        <v>402.41</v>
      </c>
      <c r="H42" s="3" t="s">
        <v>11</v>
      </c>
      <c r="I42" s="3" t="s">
        <v>12</v>
      </c>
    </row>
    <row r="43" spans="1:9" x14ac:dyDescent="0.25">
      <c r="A43" s="4">
        <v>45509</v>
      </c>
      <c r="B43" s="1" t="s">
        <v>60</v>
      </c>
      <c r="C43" s="2">
        <v>10000</v>
      </c>
      <c r="D43" s="2" t="s">
        <v>10</v>
      </c>
      <c r="E43" s="2">
        <f>ROUND(IF(D43='[1]Liste choix'!$C$8,0,IF($H43=$S$4,(C43/1.14975*0.05*0.5),C43/1.14975*0.05)),2)</f>
        <v>0</v>
      </c>
      <c r="F43" s="2">
        <f>ROUND(IF(D43='[1]Liste choix'!$C$8,0,IF($H43=$S$4,C43/1.14975*0.09975*0.5,C43/1.14975*0.09975)),2)</f>
        <v>0</v>
      </c>
      <c r="G43" s="2">
        <f t="shared" si="0"/>
        <v>10000</v>
      </c>
      <c r="H43" s="3" t="s">
        <v>11</v>
      </c>
      <c r="I43" s="3" t="s">
        <v>12</v>
      </c>
    </row>
    <row r="44" spans="1:9" x14ac:dyDescent="0.25">
      <c r="A44" s="4">
        <v>45505</v>
      </c>
      <c r="B44" s="1" t="s">
        <v>61</v>
      </c>
      <c r="C44" s="2">
        <v>1264.73</v>
      </c>
      <c r="D44" s="2" t="s">
        <v>14</v>
      </c>
      <c r="E44" s="2">
        <f>ROUND(IF(D44='[1]Liste choix'!$C$8,0,IF($H44=$S$4,(C44/1.14975*0.05*0.5),C44/1.14975*0.05)),2)</f>
        <v>55</v>
      </c>
      <c r="F44" s="2">
        <f>ROUND(IF(D44='[1]Liste choix'!$C$8,0,IF($H44=$S$4,C44/1.14975*0.09975*0.5,C44/1.14975*0.09975)),2)</f>
        <v>109.73</v>
      </c>
      <c r="G44" s="2">
        <f t="shared" si="0"/>
        <v>1100</v>
      </c>
      <c r="H44" s="3" t="s">
        <v>62</v>
      </c>
      <c r="I44" s="3" t="s">
        <v>56</v>
      </c>
    </row>
    <row r="45" spans="1:9" x14ac:dyDescent="0.25">
      <c r="A45" s="4">
        <v>45508</v>
      </c>
      <c r="B45" s="1" t="s">
        <v>63</v>
      </c>
      <c r="C45" s="2">
        <v>180.25</v>
      </c>
      <c r="D45" s="2" t="s">
        <v>14</v>
      </c>
      <c r="E45" s="2">
        <f>ROUND(IF(D45='[1]Liste choix'!$C$8,0,IF($H45=$S$4,(C45/1.14975*0.05*0.5),C45/1.14975*0.05)),2)</f>
        <v>7.84</v>
      </c>
      <c r="F45" s="2">
        <f>ROUND(IF(D45='[1]Liste choix'!$C$8,0,IF($H45=$S$4,C45/1.14975*0.09975*0.5,C45/1.14975*0.09975)),2)</f>
        <v>15.64</v>
      </c>
      <c r="G45" s="2">
        <f t="shared" si="0"/>
        <v>156.76999999999998</v>
      </c>
      <c r="H45" s="3" t="s">
        <v>64</v>
      </c>
      <c r="I45" s="3" t="s">
        <v>56</v>
      </c>
    </row>
    <row r="46" spans="1:9" x14ac:dyDescent="0.25">
      <c r="A46" s="4">
        <v>45509</v>
      </c>
      <c r="B46" s="1" t="s">
        <v>65</v>
      </c>
      <c r="C46" s="2">
        <v>325.95999999999998</v>
      </c>
      <c r="D46" s="2" t="s">
        <v>10</v>
      </c>
      <c r="E46" s="2">
        <f>ROUND(IF(D46='[1]Liste choix'!$C$8,0,IF($H46=$S$4,(C46/1.14975*0.05*0.5),C46/1.14975*0.05)),2)</f>
        <v>0</v>
      </c>
      <c r="F46" s="2">
        <f>ROUND(IF(D46='[1]Liste choix'!$C$8,0,IF($H46=$S$4,C46/1.14975*0.09975*0.5,C46/1.14975*0.09975)),2)</f>
        <v>0</v>
      </c>
      <c r="G46" s="2">
        <f t="shared" si="0"/>
        <v>325.95999999999998</v>
      </c>
      <c r="H46" s="3" t="s">
        <v>66</v>
      </c>
      <c r="I46" s="3" t="s">
        <v>56</v>
      </c>
    </row>
    <row r="47" spans="1:9" x14ac:dyDescent="0.25">
      <c r="A47" s="4">
        <v>45510</v>
      </c>
      <c r="B47" s="1" t="s">
        <v>67</v>
      </c>
      <c r="C47" s="2">
        <v>329.94</v>
      </c>
      <c r="D47" s="2" t="s">
        <v>10</v>
      </c>
      <c r="E47" s="2">
        <f>ROUND(IF(D47='[1]Liste choix'!$C$8,0,IF($H47=$S$4,(C47/1.14975*0.05*0.5),C47/1.14975*0.05)),2)</f>
        <v>0</v>
      </c>
      <c r="F47" s="2">
        <f>ROUND(IF(D47='[1]Liste choix'!$C$8,0,IF($H47=$S$4,C47/1.14975*0.09975*0.5,C47/1.14975*0.09975)),2)</f>
        <v>0</v>
      </c>
      <c r="G47" s="2">
        <f t="shared" si="0"/>
        <v>329.94</v>
      </c>
      <c r="H47" s="3" t="s">
        <v>68</v>
      </c>
      <c r="I47" s="3" t="s">
        <v>56</v>
      </c>
    </row>
    <row r="48" spans="1:9" x14ac:dyDescent="0.25">
      <c r="A48" s="4">
        <v>45510</v>
      </c>
      <c r="B48" s="1" t="s">
        <v>69</v>
      </c>
      <c r="C48" s="2">
        <v>167.9</v>
      </c>
      <c r="D48" s="2" t="s">
        <v>14</v>
      </c>
      <c r="E48" s="2">
        <f>ROUND(IF(D48='[1]Liste choix'!$C$8,0,IF($H48=$S$4,(C48/1.14975*0.05*0.5),C48/1.14975*0.05)),2)</f>
        <v>7.3</v>
      </c>
      <c r="F48" s="2">
        <f>ROUND(IF(D48='[1]Liste choix'!$C$8,0,IF($H48=$S$4,C48/1.14975*0.09975*0.5,C48/1.14975*0.09975)),2)</f>
        <v>14.57</v>
      </c>
      <c r="G48" s="2">
        <f t="shared" si="0"/>
        <v>146.03</v>
      </c>
      <c r="H48" s="3" t="s">
        <v>70</v>
      </c>
      <c r="I48" s="3" t="s">
        <v>56</v>
      </c>
    </row>
    <row r="49" spans="1:9" x14ac:dyDescent="0.25">
      <c r="A49" s="4">
        <v>45511</v>
      </c>
      <c r="B49" s="1" t="s">
        <v>71</v>
      </c>
      <c r="C49" s="2">
        <v>58.97</v>
      </c>
      <c r="D49" s="2" t="s">
        <v>14</v>
      </c>
      <c r="E49" s="2">
        <f>ROUND(IF(D49='[1]Liste choix'!$C$8,0,IF($H49=$S$4,(C49/1.14975*0.05*0.5),C49/1.14975*0.05)),2)</f>
        <v>2.56</v>
      </c>
      <c r="F49" s="2">
        <f>ROUND(IF(D49='[1]Liste choix'!$C$8,0,IF($H49=$S$4,C49/1.14975*0.09975*0.5,C49/1.14975*0.09975)),2)</f>
        <v>5.12</v>
      </c>
      <c r="G49" s="2">
        <f t="shared" si="0"/>
        <v>51.29</v>
      </c>
      <c r="H49" s="3" t="s">
        <v>68</v>
      </c>
      <c r="I49" s="3" t="s">
        <v>56</v>
      </c>
    </row>
    <row r="50" spans="1:9" x14ac:dyDescent="0.25">
      <c r="A50" s="4">
        <v>45511</v>
      </c>
      <c r="B50" s="1" t="s">
        <v>72</v>
      </c>
      <c r="C50" s="2">
        <v>50</v>
      </c>
      <c r="D50" s="2" t="s">
        <v>10</v>
      </c>
      <c r="E50" s="2">
        <f>ROUND(IF(D50='[1]Liste choix'!$C$8,0,IF($H50=$S$4,(C50/1.14975*0.05*0.5),C50/1.14975*0.05)),2)</f>
        <v>0</v>
      </c>
      <c r="F50" s="2">
        <f>ROUND(IF(D50='[1]Liste choix'!$C$8,0,IF($H50=$S$4,C50/1.14975*0.09975*0.5,C50/1.14975*0.09975)),2)</f>
        <v>0</v>
      </c>
      <c r="G50" s="2">
        <f t="shared" si="0"/>
        <v>50</v>
      </c>
      <c r="H50" s="3" t="s">
        <v>73</v>
      </c>
      <c r="I50" s="3" t="s">
        <v>56</v>
      </c>
    </row>
    <row r="51" spans="1:9" x14ac:dyDescent="0.25">
      <c r="A51" s="4">
        <v>45515</v>
      </c>
      <c r="B51" s="1" t="s">
        <v>74</v>
      </c>
      <c r="C51" s="2">
        <v>107.68</v>
      </c>
      <c r="D51" s="2" t="s">
        <v>14</v>
      </c>
      <c r="E51" s="2">
        <f>ROUND(IF(D51='[1]Liste choix'!$C$8,0,IF($H51=$S$4,(C51/1.14975*0.05*0.5),C51/1.14975*0.05)),2)</f>
        <v>4.68</v>
      </c>
      <c r="F51" s="2">
        <f>ROUND(IF(D51='[1]Liste choix'!$C$8,0,IF($H51=$S$4,C51/1.14975*0.09975*0.5,C51/1.14975*0.09975)),2)</f>
        <v>9.34</v>
      </c>
      <c r="G51" s="2">
        <f t="shared" si="0"/>
        <v>93.66</v>
      </c>
      <c r="H51" s="3" t="s">
        <v>64</v>
      </c>
      <c r="I51" s="3" t="s">
        <v>56</v>
      </c>
    </row>
    <row r="52" spans="1:9" x14ac:dyDescent="0.25">
      <c r="A52" s="4">
        <v>45518</v>
      </c>
      <c r="B52" s="1" t="s">
        <v>75</v>
      </c>
      <c r="C52" s="2">
        <v>2299.5</v>
      </c>
      <c r="D52" s="2" t="s">
        <v>14</v>
      </c>
      <c r="E52" s="2">
        <f>ROUND(IF(D52='[1]Liste choix'!$C$8,0,IF($H52=$S$4,(C52/1.14975*0.05*0.5),C52/1.14975*0.05)),2)</f>
        <v>100</v>
      </c>
      <c r="F52" s="2">
        <f>ROUND(IF(D52='[1]Liste choix'!$C$8,0,IF($H52=$S$4,C52/1.14975*0.09975*0.5,C52/1.14975*0.09975)),2)</f>
        <v>199.5</v>
      </c>
      <c r="G52" s="2">
        <f t="shared" si="0"/>
        <v>2000</v>
      </c>
      <c r="H52" s="3" t="s">
        <v>66</v>
      </c>
      <c r="I52" s="3" t="s">
        <v>56</v>
      </c>
    </row>
    <row r="53" spans="1:9" x14ac:dyDescent="0.25">
      <c r="A53" s="4">
        <v>45509</v>
      </c>
      <c r="B53" s="1" t="s">
        <v>76</v>
      </c>
      <c r="C53" s="2">
        <v>32.04</v>
      </c>
      <c r="D53" s="2" t="s">
        <v>14</v>
      </c>
      <c r="E53" s="2">
        <f>ROUND(IF(D53='[1]Liste choix'!$C$8,0,IF($H53=$S$4,(C53/1.14975*0.05*0.5),C53/1.14975*0.05)),2)</f>
        <v>1.39</v>
      </c>
      <c r="F53" s="2">
        <f>ROUND(IF(D53='[1]Liste choix'!$C$8,0,IF($H53=$S$4,C53/1.14975*0.09975*0.5,C53/1.14975*0.09975)),2)</f>
        <v>2.78</v>
      </c>
      <c r="G53" s="2">
        <f t="shared" si="0"/>
        <v>27.869999999999997</v>
      </c>
      <c r="H53" s="3" t="s">
        <v>77</v>
      </c>
      <c r="I53" s="3" t="s">
        <v>56</v>
      </c>
    </row>
    <row r="55" spans="1:9" ht="15.75" thickBot="1" x14ac:dyDescent="0.3">
      <c r="C55" s="9">
        <f>SUM(C2:C54)</f>
        <v>519638.79</v>
      </c>
      <c r="E55" s="9">
        <f>SUM(E2:E54)</f>
        <v>210.51999999999998</v>
      </c>
      <c r="F55" s="9">
        <f>SUM(F2:F54)</f>
        <v>420.02</v>
      </c>
      <c r="G55" s="9">
        <f>SUM(G2:G54)</f>
        <v>519008.25000000006</v>
      </c>
    </row>
    <row r="56" spans="1:9" x14ac:dyDescent="0.25">
      <c r="H56" s="3" t="s">
        <v>50</v>
      </c>
      <c r="I56" s="2">
        <f>SUMIF($H$2:$H$53,$H56,$G$2:$G$53)</f>
        <v>78093</v>
      </c>
    </row>
    <row r="57" spans="1:9" x14ac:dyDescent="0.25">
      <c r="H57" s="3" t="s">
        <v>52</v>
      </c>
      <c r="I57" s="2">
        <f>SUMIF($H$2:$H$53,$H57,$G$2:$G$53)</f>
        <v>55200</v>
      </c>
    </row>
    <row r="58" spans="1:9" x14ac:dyDescent="0.25">
      <c r="H58" s="3" t="s">
        <v>41</v>
      </c>
      <c r="I58" s="2">
        <f>SUMIF($H$2:$H$53,$H58,$G$2:$G$53)</f>
        <v>57401.53</v>
      </c>
    </row>
    <row r="59" spans="1:9" x14ac:dyDescent="0.25">
      <c r="H59" s="3" t="s">
        <v>43</v>
      </c>
      <c r="I59" s="2">
        <f>SUMIF($H$2:$H$53,$H59,$G$2:$G$53)</f>
        <v>114514.79</v>
      </c>
    </row>
    <row r="60" spans="1:9" x14ac:dyDescent="0.25">
      <c r="H60" s="3" t="s">
        <v>56</v>
      </c>
      <c r="I60" s="2">
        <f>SUMIF($H$2:$H$53,$H60,$G$2:$G$53)</f>
        <v>1624.12</v>
      </c>
    </row>
    <row r="61" spans="1:9" x14ac:dyDescent="0.25">
      <c r="H61" s="3" t="s">
        <v>11</v>
      </c>
      <c r="I61" s="2">
        <f>SUMIF($H$2:$H$53,$H61,$G$2:$G$53)</f>
        <v>207243.28999999998</v>
      </c>
    </row>
    <row r="62" spans="1:9" x14ac:dyDescent="0.25">
      <c r="H62" s="3" t="s">
        <v>70</v>
      </c>
      <c r="I62" s="2">
        <f>SUMIF($H$2:$H$53,$H62,$G$2:$G$53)</f>
        <v>146.03</v>
      </c>
    </row>
    <row r="63" spans="1:9" x14ac:dyDescent="0.25">
      <c r="H63" s="3" t="s">
        <v>64</v>
      </c>
      <c r="I63" s="2">
        <f>SUMIF($H$2:$H$53,$H63,$G$2:$G$53)</f>
        <v>250.42999999999998</v>
      </c>
    </row>
    <row r="64" spans="1:9" x14ac:dyDescent="0.25">
      <c r="H64" s="3" t="s">
        <v>62</v>
      </c>
      <c r="I64" s="2">
        <f>SUMIF($H$2:$H$53,$H64,$G$2:$G$53)</f>
        <v>1100</v>
      </c>
    </row>
    <row r="65" spans="8:9" x14ac:dyDescent="0.25">
      <c r="H65" s="3" t="s">
        <v>77</v>
      </c>
      <c r="I65" s="2">
        <f>SUMIF($H$2:$H$53,$H65,$G$2:$G$53)</f>
        <v>27.869999999999997</v>
      </c>
    </row>
    <row r="66" spans="8:9" x14ac:dyDescent="0.25">
      <c r="H66" s="3" t="s">
        <v>73</v>
      </c>
      <c r="I66" s="2">
        <f>SUMIF($H$2:$H$53,$H66,$G$2:$G$53)</f>
        <v>50</v>
      </c>
    </row>
    <row r="67" spans="8:9" x14ac:dyDescent="0.25">
      <c r="H67" s="3" t="s">
        <v>68</v>
      </c>
      <c r="I67" s="2">
        <f>SUMIF($H$2:$H$53,$H67,$G$2:$G$53)</f>
        <v>381.23</v>
      </c>
    </row>
    <row r="68" spans="8:9" x14ac:dyDescent="0.25">
      <c r="H68" s="3" t="s">
        <v>46</v>
      </c>
      <c r="I68" s="2">
        <f>SUMIF($H$2:$H$53,$H68,$G$2:$G$53)</f>
        <v>15</v>
      </c>
    </row>
    <row r="69" spans="8:9" x14ac:dyDescent="0.25">
      <c r="H69" s="3" t="s">
        <v>66</v>
      </c>
      <c r="I69" s="2">
        <f>SUMIF($H$2:$H$53,$H69,$G$2:$G$53)</f>
        <v>2325.96</v>
      </c>
    </row>
    <row r="70" spans="8:9" x14ac:dyDescent="0.25">
      <c r="H70" s="3" t="s">
        <v>15</v>
      </c>
      <c r="I70" s="2">
        <f>SUMIF($H$2:$H$53,$H70,$G$2:$G$53)</f>
        <v>635</v>
      </c>
    </row>
    <row r="71" spans="8:9" x14ac:dyDescent="0.25">
      <c r="H71" s="11"/>
      <c r="I71" s="11"/>
    </row>
    <row r="72" spans="8:9" ht="15.75" thickBot="1" x14ac:dyDescent="0.3">
      <c r="H72" s="11"/>
      <c r="I72" s="10">
        <f>SUBTOTAL(9,I56:I71)</f>
        <v>519008.25</v>
      </c>
    </row>
  </sheetData>
  <autoFilter ref="A1:I53" xr:uid="{D9E17FF2-81A3-4CD5-A3F6-86EE321A78BB}"/>
  <sortState xmlns:xlrd2="http://schemas.microsoft.com/office/spreadsheetml/2017/richdata2" ref="H56:I70">
    <sortCondition ref="H56:H70"/>
  </sortState>
  <conditionalFormatting sqref="A2:I53 H56:I70 I72">
    <cfRule type="expression" dxfId="0" priority="1">
      <formula>AND($A2&lt;&gt;"",MOD(ROW(),2)=1)</formula>
    </cfRule>
  </conditionalFormatting>
  <dataValidations disablePrompts="1" count="2">
    <dataValidation type="list" allowBlank="1" showInputMessage="1" showErrorMessage="1" sqref="D2:D53" xr:uid="{5B0A1D0D-FA0F-4843-B8AC-D4BC4A28E398}">
      <formula1>Taxesv2</formula1>
    </dataValidation>
    <dataValidation type="list" allowBlank="1" showInputMessage="1" showErrorMessage="1" sqref="H2:I53" xr:uid="{625AD495-E16A-401B-8165-E599A050F150}">
      <formula1>Liste_de_comptes_de_GL</formula1>
    </dataValidation>
  </dataValidations>
  <pageMargins left="0.11811023622047245" right="0.11811023622047245" top="0.47244094488188981" bottom="0.43307086614173229" header="0.11811023622047245" footer="0.11811023622047245"/>
  <pageSetup scale="85" fitToHeight="0" orientation="landscape" r:id="rId1"/>
  <headerFooter>
    <oddFooter>&amp;L&amp;9&amp;D - &amp;T&amp;C&amp;9&amp;F&amp;R&amp;9Page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Feuil1!Impression_des_titres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2024-08-21T18:12:24Z</cp:lastPrinted>
  <dcterms:created xsi:type="dcterms:W3CDTF">2024-08-21T18:01:36Z</dcterms:created>
  <dcterms:modified xsi:type="dcterms:W3CDTF">2024-08-21T18:12:25Z</dcterms:modified>
</cp:coreProperties>
</file>