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drawings/drawing140.xml" ContentType="application/vnd.openxmlformats-officedocument.drawing+xml"/>
  <Override PartName="/xl/drawings/drawing141.xml" ContentType="application/vnd.openxmlformats-officedocument.drawing+xml"/>
  <Override PartName="/xl/drawings/drawing142.xml" ContentType="application/vnd.openxmlformats-officedocument.drawing+xml"/>
  <Override PartName="/xl/drawings/drawing143.xml" ContentType="application/vnd.openxmlformats-officedocument.drawing+xml"/>
  <Override PartName="/xl/drawings/drawing144.xml" ContentType="application/vnd.openxmlformats-officedocument.drawing+xml"/>
  <Override PartName="/xl/drawings/drawing145.xml" ContentType="application/vnd.openxmlformats-officedocument.drawing+xml"/>
  <Override PartName="/xl/drawings/drawing146.xml" ContentType="application/vnd.openxmlformats-officedocument.drawing+xml"/>
  <Override PartName="/xl/drawings/drawing147.xml" ContentType="application/vnd.openxmlformats-officedocument.drawing+xml"/>
  <Override PartName="/xl/drawings/drawing148.xml" ContentType="application/vnd.openxmlformats-officedocument.drawing+xml"/>
  <Override PartName="/xl/drawings/drawing149.xml" ContentType="application/vnd.openxmlformats-officedocument.drawing+xml"/>
  <Override PartName="/xl/drawings/drawing150.xml" ContentType="application/vnd.openxmlformats-officedocument.drawing+xml"/>
  <Override PartName="/xl/drawings/drawing151.xml" ContentType="application/vnd.openxmlformats-officedocument.drawing+xml"/>
  <Override PartName="/xl/drawings/drawing152.xml" ContentType="application/vnd.openxmlformats-officedocument.drawing+xml"/>
  <Override PartName="/xl/drawings/drawing153.xml" ContentType="application/vnd.openxmlformats-officedocument.drawing+xml"/>
  <Override PartName="/xl/drawings/drawing154.xml" ContentType="application/vnd.openxmlformats-officedocument.drawing+xml"/>
  <Override PartName="/xl/drawings/drawing155.xml" ContentType="application/vnd.openxmlformats-officedocument.drawing+xml"/>
  <Override PartName="/xl/drawings/drawing156.xml" ContentType="application/vnd.openxmlformats-officedocument.drawing+xml"/>
  <Override PartName="/xl/drawings/drawing157.xml" ContentType="application/vnd.openxmlformats-officedocument.drawing+xml"/>
  <Override PartName="/xl/drawings/drawing158.xml" ContentType="application/vnd.openxmlformats-officedocument.drawing+xml"/>
  <Override PartName="/xl/drawings/drawing159.xml" ContentType="application/vnd.openxmlformats-officedocument.drawing+xml"/>
  <Override PartName="/xl/drawings/drawing160.xml" ContentType="application/vnd.openxmlformats-officedocument.drawing+xml"/>
  <Override PartName="/xl/drawings/drawing161.xml" ContentType="application/vnd.openxmlformats-officedocument.drawing+xml"/>
  <Override PartName="/xl/drawings/drawing162.xml" ContentType="application/vnd.openxmlformats-officedocument.drawing+xml"/>
  <Override PartName="/xl/drawings/drawing163.xml" ContentType="application/vnd.openxmlformats-officedocument.drawing+xml"/>
  <Override PartName="/xl/drawings/drawing164.xml" ContentType="application/vnd.openxmlformats-officedocument.drawing+xml"/>
  <Override PartName="/xl/drawings/drawing165.xml" ContentType="application/vnd.openxmlformats-officedocument.drawing+xml"/>
  <Override PartName="/xl/drawings/drawing166.xml" ContentType="application/vnd.openxmlformats-officedocument.drawing+xml"/>
  <Override PartName="/xl/drawings/drawing167.xml" ContentType="application/vnd.openxmlformats-officedocument.drawing+xml"/>
  <Override PartName="/xl/drawings/drawing168.xml" ContentType="application/vnd.openxmlformats-officedocument.drawing+xml"/>
  <Override PartName="/xl/drawings/drawing169.xml" ContentType="application/vnd.openxmlformats-officedocument.drawing+xml"/>
  <Override PartName="/xl/drawings/drawing170.xml" ContentType="application/vnd.openxmlformats-officedocument.drawing+xml"/>
  <Override PartName="/xl/drawings/drawing171.xml" ContentType="application/vnd.openxmlformats-officedocument.drawing+xml"/>
  <Override PartName="/xl/drawings/drawing172.xml" ContentType="application/vnd.openxmlformats-officedocument.drawing+xml"/>
  <Override PartName="/xl/drawings/drawing173.xml" ContentType="application/vnd.openxmlformats-officedocument.drawing+xml"/>
  <Override PartName="/xl/drawings/drawing174.xml" ContentType="application/vnd.openxmlformats-officedocument.drawing+xml"/>
  <Override PartName="/xl/drawings/drawing175.xml" ContentType="application/vnd.openxmlformats-officedocument.drawing+xml"/>
  <Override PartName="/xl/drawings/drawing176.xml" ContentType="application/vnd.openxmlformats-officedocument.drawing+xml"/>
  <Override PartName="/xl/drawings/drawing177.xml" ContentType="application/vnd.openxmlformats-officedocument.drawing+xml"/>
  <Override PartName="/xl/drawings/drawing17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A870DC96-FFFF-4AF5-AF6F-CB0A1A18EA54}" xr6:coauthVersionLast="47" xr6:coauthVersionMax="47" xr10:uidLastSave="{00000000-0000-0000-0000-000000000000}"/>
  <bookViews>
    <workbookView xWindow="-120" yWindow="-120" windowWidth="38640" windowHeight="15840" tabRatio="679" firstSheet="161" activeTab="178" xr2:uid="{00000000-000D-0000-FFFF-FFFF00000000}"/>
  </bookViews>
  <sheets>
    <sheet name="28-01-13" sheetId="4" r:id="rId1"/>
    <sheet name="28-01-13 (2)" sheetId="6" r:id="rId2"/>
    <sheet name="28-01-13 (3)" sheetId="7" r:id="rId3"/>
    <sheet name="21-02-13" sheetId="8" r:id="rId4"/>
    <sheet name="09-03-13" sheetId="9" r:id="rId5"/>
    <sheet name="09-03-13 (2)" sheetId="10" r:id="rId6"/>
    <sheet name="09-03-13 (3)" sheetId="11" r:id="rId7"/>
    <sheet name="22-03-13" sheetId="12" r:id="rId8"/>
    <sheet name="22-03-13 (2)" sheetId="13" r:id="rId9"/>
    <sheet name="22-03-13 (3)" sheetId="14" r:id="rId10"/>
    <sheet name="06-04-13" sheetId="15" r:id="rId11"/>
    <sheet name="06-04-13 (2)" sheetId="16" r:id="rId12"/>
    <sheet name="06-04-13 (3)" sheetId="17" r:id="rId13"/>
    <sheet name="19-04-13" sheetId="18" r:id="rId14"/>
    <sheet name="19-04-13 (2)" sheetId="19" r:id="rId15"/>
    <sheet name="19-04-13 (3)" sheetId="20" r:id="rId16"/>
    <sheet name="10-05-13" sheetId="21" r:id="rId17"/>
    <sheet name="05-07-13" sheetId="22" r:id="rId18"/>
    <sheet name="26-08-13" sheetId="23" r:id="rId19"/>
    <sheet name="11-09-13" sheetId="25" r:id="rId20"/>
    <sheet name="30-09-13" sheetId="26" r:id="rId21"/>
    <sheet name="17-02-14GVMI" sheetId="27" r:id="rId22"/>
    <sheet name="17-02-14Exc" sheetId="32" r:id="rId23"/>
    <sheet name="17-02-14Seb" sheetId="30" r:id="rId24"/>
    <sheet name="17-02-14Jer" sheetId="29" r:id="rId25"/>
    <sheet name="17-02-14Cath" sheetId="31" r:id="rId26"/>
    <sheet name="17-02-14-9199" sheetId="33" r:id="rId27"/>
    <sheet name="17-02-14-LP" sheetId="34" r:id="rId28"/>
    <sheet name="29-04-14Seb" sheetId="35" r:id="rId29"/>
    <sheet name="29-04-14Jer" sheetId="36" r:id="rId30"/>
    <sheet name="29-04-14Cath" sheetId="37" r:id="rId31"/>
    <sheet name="29-04-14Ben" sheetId="38" r:id="rId32"/>
    <sheet name="29-04-14Exc" sheetId="39" r:id="rId33"/>
    <sheet name="29-04-14-9216" sheetId="41" r:id="rId34"/>
    <sheet name="29-04-14-Holdco" sheetId="42" r:id="rId35"/>
    <sheet name="29-04-14-Immoco" sheetId="43" r:id="rId36"/>
    <sheet name="03-09-14Seb" sheetId="45" r:id="rId37"/>
    <sheet name="03-09-14Jer" sheetId="47" r:id="rId38"/>
    <sheet name="03-09-14Cath" sheetId="48" r:id="rId39"/>
    <sheet name="03-09-14Ben" sheetId="49" r:id="rId40"/>
    <sheet name="03-09-14Exc" sheetId="50" r:id="rId41"/>
    <sheet name="03-09-14-9216" sheetId="52" r:id="rId42"/>
    <sheet name="30-04-15Seb" sheetId="53" r:id="rId43"/>
    <sheet name="30-04-15Seb (2)" sheetId="59" r:id="rId44"/>
    <sheet name="30-04-15Jer" sheetId="54" r:id="rId45"/>
    <sheet name="30-04-15Cat" sheetId="55" r:id="rId46"/>
    <sheet name="30-04-15Ben" sheetId="56" r:id="rId47"/>
    <sheet name="30-04-15Exc" sheetId="57" r:id="rId48"/>
    <sheet name="17-05-16-Holdco" sheetId="61" r:id="rId49"/>
    <sheet name="17-05-16 - Exc" sheetId="63" r:id="rId50"/>
    <sheet name="17-05-16Cat" sheetId="64" r:id="rId51"/>
    <sheet name="17-05-16Ben" sheetId="65" r:id="rId52"/>
    <sheet name="17-05-16Seb" sheetId="66" r:id="rId53"/>
    <sheet name="17-05-16Jer" sheetId="67" r:id="rId54"/>
    <sheet name="17-05-16-9216" sheetId="62" r:id="rId55"/>
    <sheet name="17-05-16AAK" sheetId="69" r:id="rId56"/>
    <sheet name="06-07-16-9216" sheetId="71" r:id="rId57"/>
    <sheet name="06-07-16Ben" sheetId="72" r:id="rId58"/>
    <sheet name="06-09-16" sheetId="73" r:id="rId59"/>
    <sheet name="08-09-16" sheetId="74" r:id="rId60"/>
    <sheet name="08-09-16 (2)" sheetId="75" r:id="rId61"/>
    <sheet name="10-11-16" sheetId="76" r:id="rId62"/>
    <sheet name="06-02-17Holdco" sheetId="77" r:id="rId63"/>
    <sheet name="#1702corrigée" sheetId="79" r:id="rId64"/>
    <sheet name="06-02-17AAK" sheetId="78" r:id="rId65"/>
    <sheet name="18-03-17" sheetId="80" r:id="rId66"/>
    <sheet name="18-03-17-2339" sheetId="81" r:id="rId67"/>
    <sheet name="18-03-17-AAK" sheetId="83" r:id="rId68"/>
    <sheet name="08-05-17" sheetId="84" r:id="rId69"/>
    <sheet name="02-07-17" sheetId="86" r:id="rId70"/>
    <sheet name="02-07-17-AAK (2)" sheetId="87" r:id="rId71"/>
    <sheet name="21-07-17-GVMI" sheetId="88" r:id="rId72"/>
    <sheet name="21-07-17-2339" sheetId="89" r:id="rId73"/>
    <sheet name="31-08-17-2339" sheetId="90" r:id="rId74"/>
    <sheet name="19-12-17" sheetId="91" r:id="rId75"/>
    <sheet name="19-02-18-2339" sheetId="92" r:id="rId76"/>
    <sheet name="19-02-18-9199" sheetId="93" r:id="rId77"/>
    <sheet name="18-04-18" sheetId="94" r:id="rId78"/>
    <sheet name="18-04-18(2)" sheetId="95" r:id="rId79"/>
    <sheet name="14-06-18" sheetId="96" r:id="rId80"/>
    <sheet name="14-06-18(2)" sheetId="97" r:id="rId81"/>
    <sheet name="17-07-18" sheetId="98" r:id="rId82"/>
    <sheet name="26-09-18" sheetId="99" r:id="rId83"/>
    <sheet name="26-09-18(2)" sheetId="100" r:id="rId84"/>
    <sheet name="15-12-18" sheetId="101" r:id="rId85"/>
    <sheet name="15-12-18(2)" sheetId="102" r:id="rId86"/>
    <sheet name="05-03-19" sheetId="103" r:id="rId87"/>
    <sheet name="05-03-19(2)" sheetId="104" r:id="rId88"/>
    <sheet name="05-03-19(3)" sheetId="105" r:id="rId89"/>
    <sheet name="19-04-19" sheetId="106" r:id="rId90"/>
    <sheet name="19-04-19-2" sheetId="107" r:id="rId91"/>
    <sheet name="28-04-19" sheetId="108" r:id="rId92"/>
    <sheet name="08-10-19" sheetId="109" r:id="rId93"/>
    <sheet name="08-10-19 (2)" sheetId="111" r:id="rId94"/>
    <sheet name="08-10-19 (3)" sheetId="110" r:id="rId95"/>
    <sheet name="16-12-19" sheetId="112" r:id="rId96"/>
    <sheet name="16-12-19(2)" sheetId="113" r:id="rId97"/>
    <sheet name="16-12-19(3)" sheetId="114" r:id="rId98"/>
    <sheet name="06-03-20" sheetId="115" r:id="rId99"/>
    <sheet name="06-03-20(2)" sheetId="116" r:id="rId100"/>
    <sheet name="06-03-20(3)" sheetId="117" r:id="rId101"/>
    <sheet name="06-03-20(4)" sheetId="118" r:id="rId102"/>
    <sheet name="06-03-20(5)" sheetId="119" r:id="rId103"/>
    <sheet name="24-07-20" sheetId="120" r:id="rId104"/>
    <sheet name="24-07-20(2)" sheetId="121" r:id="rId105"/>
    <sheet name="24-07-20(3)" sheetId="122" r:id="rId106"/>
    <sheet name="24-07-20(4)" sheetId="123" r:id="rId107"/>
    <sheet name="24-07-20(5)" sheetId="124" r:id="rId108"/>
    <sheet name="24-07-20(6)" sheetId="125" r:id="rId109"/>
    <sheet name="02-12-20" sheetId="126" r:id="rId110"/>
    <sheet name="14-12-20" sheetId="127" r:id="rId111"/>
    <sheet name="15-12-20" sheetId="128" r:id="rId112"/>
    <sheet name="15-12-20 (2)" sheetId="129" r:id="rId113"/>
    <sheet name="04-03-21" sheetId="130" r:id="rId114"/>
    <sheet name="04-03-21 (2)" sheetId="131" r:id="rId115"/>
    <sheet name="04-03-21(3)" sheetId="132" r:id="rId116"/>
    <sheet name="04-03-21(4)" sheetId="133" r:id="rId117"/>
    <sheet name="17-04-21" sheetId="134" r:id="rId118"/>
    <sheet name="17-04-21 (2)" sheetId="135" r:id="rId119"/>
    <sheet name="17-04-21(3)" sheetId="136" r:id="rId120"/>
    <sheet name="21-05-21" sheetId="137" r:id="rId121"/>
    <sheet name="21-05-21(2)" sheetId="138" r:id="rId122"/>
    <sheet name="21-05-21(3)" sheetId="139" r:id="rId123"/>
    <sheet name="21-05-21(4)" sheetId="140" r:id="rId124"/>
    <sheet name="18-06-21" sheetId="141" r:id="rId125"/>
    <sheet name="18-06-21(2)" sheetId="142" r:id="rId126"/>
    <sheet name="18-06-21(3)" sheetId="143" r:id="rId127"/>
    <sheet name="18-06-21(4)" sheetId="144" r:id="rId128"/>
    <sheet name="21-07-21" sheetId="145" r:id="rId129"/>
    <sheet name="21-07-21 (2)" sheetId="146" r:id="rId130"/>
    <sheet name="21-07-21 (3)" sheetId="153" r:id="rId131"/>
    <sheet name="07-09-21" sheetId="147" r:id="rId132"/>
    <sheet name="07-09-21 (2)" sheetId="148" r:id="rId133"/>
    <sheet name="05-10-21" sheetId="150" r:id="rId134"/>
    <sheet name="28-03-22" sheetId="151" r:id="rId135"/>
    <sheet name="28-03-22(2)" sheetId="152" r:id="rId136"/>
    <sheet name="28-03-22(3)" sheetId="154" r:id="rId137"/>
    <sheet name="28-03-22(4)" sheetId="155" r:id="rId138"/>
    <sheet name="28-03-22(5)" sheetId="156" r:id="rId139"/>
    <sheet name="28-03-22(6)" sheetId="157" r:id="rId140"/>
    <sheet name="28-03-22(7)" sheetId="158" r:id="rId141"/>
    <sheet name="30-06-22" sheetId="159" r:id="rId142"/>
    <sheet name="06-11-22" sheetId="160" r:id="rId143"/>
    <sheet name="19-12-22" sheetId="161" r:id="rId144"/>
    <sheet name="19-12-22(2)" sheetId="162" r:id="rId145"/>
    <sheet name="19-12-22(3)" sheetId="163" r:id="rId146"/>
    <sheet name="21-03-23" sheetId="164" r:id="rId147"/>
    <sheet name="21-03-23(2)" sheetId="165" r:id="rId148"/>
    <sheet name="21-03-23(3)" sheetId="166" r:id="rId149"/>
    <sheet name="21-03-23(4)" sheetId="167" r:id="rId150"/>
    <sheet name="05-05-23" sheetId="168" r:id="rId151"/>
    <sheet name="05-06-23" sheetId="169" r:id="rId152"/>
    <sheet name="07-06-23" sheetId="170" r:id="rId153"/>
    <sheet name="03-10-23" sheetId="171" r:id="rId154"/>
    <sheet name="10-12-23" sheetId="172" r:id="rId155"/>
    <sheet name="18-02-24" sheetId="173" r:id="rId156"/>
    <sheet name="18-02-24(2)" sheetId="174" r:id="rId157"/>
    <sheet name="18-02-24(3)" sheetId="175" r:id="rId158"/>
    <sheet name="29-03-24" sheetId="176" r:id="rId159"/>
    <sheet name="22-04-24" sheetId="177" r:id="rId160"/>
    <sheet name="22-04-24(2)" sheetId="178" r:id="rId161"/>
    <sheet name="22-04-24(3)" sheetId="179" r:id="rId162"/>
    <sheet name="31-05-24" sheetId="180" r:id="rId163"/>
    <sheet name="31-05-24 (2)" sheetId="181" r:id="rId164"/>
    <sheet name="31-05-24(3)" sheetId="182" r:id="rId165"/>
    <sheet name="27-07-24" sheetId="183" r:id="rId166"/>
    <sheet name="27-07-24(2)" sheetId="184" r:id="rId167"/>
    <sheet name="27-07-24(3)" sheetId="185" r:id="rId168"/>
    <sheet name="27-07-24(4)" sheetId="186" r:id="rId169"/>
    <sheet name="2024-10-15 - 24-24528" sheetId="187" r:id="rId170"/>
    <sheet name="Activités" sheetId="5" r:id="rId171"/>
    <sheet name="2024-12-21 - 24-24687" sheetId="188" r:id="rId172"/>
    <sheet name="2024-12-21 - 24-24688" sheetId="189" r:id="rId173"/>
    <sheet name="2024-12-22 - 24-24709" sheetId="190" r:id="rId174"/>
    <sheet name="2025-03-02 - 25-24822" sheetId="191" r:id="rId175"/>
    <sheet name="2025-03-02 - 25-24823" sheetId="192" r:id="rId176"/>
    <sheet name="2025-05-17 - 25-24934" sheetId="194" r:id="rId177"/>
    <sheet name="2025-05-18 - 25-25023" sheetId="195" r:id="rId178"/>
    <sheet name="2025-05-18 - 25-25024" sheetId="197" r:id="rId179"/>
  </sheets>
  <externalReferences>
    <externalReference r:id="rId180"/>
  </externalReferences>
  <definedNames>
    <definedName name="_Order1" hidden="1">255</definedName>
    <definedName name="_Order2" hidden="1">255</definedName>
    <definedName name="Liste_Activités" localSheetId="63">Activités!$C$5:$C$53</definedName>
    <definedName name="Liste_Activités" localSheetId="69">Activités!$C$5:$C$53</definedName>
    <definedName name="Liste_Activités" localSheetId="70">Activités!$C$5:$C$53</definedName>
    <definedName name="Liste_Activités" localSheetId="109">Activités!$C$5:$C$53</definedName>
    <definedName name="Liste_Activités" localSheetId="153">Activités!$C$5:$C$53</definedName>
    <definedName name="Liste_Activités" localSheetId="113">Activités!$C$5:$C$53</definedName>
    <definedName name="Liste_Activités" localSheetId="114">Activités!$C$5:$C$53</definedName>
    <definedName name="Liste_Activités" localSheetId="115">Activités!$C$5:$C$53</definedName>
    <definedName name="Liste_Activités" localSheetId="116">Activités!$C$5:$C$53</definedName>
    <definedName name="Liste_Activités" localSheetId="86">Activités!$C$5:$C$53</definedName>
    <definedName name="Liste_Activités" localSheetId="87">Activités!$C$5:$C$53</definedName>
    <definedName name="Liste_Activités" localSheetId="88">Activités!$C$5:$C$53</definedName>
    <definedName name="Liste_Activités" localSheetId="150">Activités!$C$5:$C$53</definedName>
    <definedName name="Liste_Activités" localSheetId="151">Activités!$C$5:$C$53</definedName>
    <definedName name="Liste_Activités" localSheetId="133">Activités!$C$5:$C$53</definedName>
    <definedName name="Liste_Activités" localSheetId="64">Activités!$C$5:$C$53</definedName>
    <definedName name="Liste_Activités" localSheetId="62">Activités!$C$5:$C$53</definedName>
    <definedName name="Liste_Activités" localSheetId="98">Activités!$C$5:$C$53</definedName>
    <definedName name="Liste_Activités" localSheetId="99">Activités!$C$5:$C$53</definedName>
    <definedName name="Liste_Activités" localSheetId="100">Activités!$C$5:$C$53</definedName>
    <definedName name="Liste_Activités" localSheetId="101">Activités!$C$5:$C$53</definedName>
    <definedName name="Liste_Activités" localSheetId="102">Activités!$C$5:$C$53</definedName>
    <definedName name="Liste_Activités" localSheetId="56">Activités!$C$5:$C$53</definedName>
    <definedName name="Liste_Activités" localSheetId="57">Activités!$C$5:$C$53</definedName>
    <definedName name="Liste_Activités" localSheetId="58">Activités!$C$5:$C$53</definedName>
    <definedName name="Liste_Activités" localSheetId="142">Activités!$C$5:$C$53</definedName>
    <definedName name="Liste_Activités" localSheetId="152">Activités!$C$5:$C$53</definedName>
    <definedName name="Liste_Activités" localSheetId="131">Activités!$C$5:$C$53</definedName>
    <definedName name="Liste_Activités" localSheetId="132">Activités!$C$5:$C$53</definedName>
    <definedName name="Liste_Activités" localSheetId="68">Activités!$C$5:$C$53</definedName>
    <definedName name="Liste_Activités" localSheetId="59">Activités!$C$5:$C$53</definedName>
    <definedName name="Liste_Activités" localSheetId="60">Activités!$C$5:$C$53</definedName>
    <definedName name="Liste_Activités" localSheetId="92">Activités!$C$5:$C$53</definedName>
    <definedName name="Liste_Activités" localSheetId="93">Activités!$C$5:$C$53</definedName>
    <definedName name="Liste_Activités" localSheetId="94">Activités!$C$5:$C$53</definedName>
    <definedName name="Liste_Activités" localSheetId="61">Activités!$C$5:$C$53</definedName>
    <definedName name="Liste_Activités" localSheetId="154">Activités!$C$5:$C$53</definedName>
    <definedName name="Liste_Activités" localSheetId="79">Activités!$C$5:$C$53</definedName>
    <definedName name="Liste_Activités" localSheetId="80">Activités!$C$5:$C$53</definedName>
    <definedName name="Liste_Activités" localSheetId="110">Activités!$C$5:$C$53</definedName>
    <definedName name="Liste_Activités" localSheetId="84">Activités!$C$5:$C$53</definedName>
    <definedName name="Liste_Activités" localSheetId="85">Activités!$C$5:$C$53</definedName>
    <definedName name="Liste_Activités" localSheetId="111">Activités!$C$5:$C$53</definedName>
    <definedName name="Liste_Activités" localSheetId="112">Activités!$C$5:$C$53</definedName>
    <definedName name="Liste_Activités" localSheetId="95">Activités!$C$5:$C$53</definedName>
    <definedName name="Liste_Activités" localSheetId="96">Activités!$C$5:$C$53</definedName>
    <definedName name="Liste_Activités" localSheetId="97">Activités!$C$5:$C$53</definedName>
    <definedName name="Liste_Activités" localSheetId="117">Activités!$C$5:$C$53</definedName>
    <definedName name="Liste_Activités" localSheetId="118">Activités!$C$5:$C$53</definedName>
    <definedName name="Liste_Activités" localSheetId="119">Activités!$C$5:$C$53</definedName>
    <definedName name="Liste_Activités" localSheetId="49">Activités!$C$5:$C$53</definedName>
    <definedName name="Liste_Activités" localSheetId="54">Activités!$C$5:$C$53</definedName>
    <definedName name="Liste_Activités" localSheetId="55">Activités!$C$5:$C$53</definedName>
    <definedName name="Liste_Activités" localSheetId="51">Activités!$C$5:$C$53</definedName>
    <definedName name="Liste_Activités" localSheetId="50">Activités!$C$5:$C$53</definedName>
    <definedName name="Liste_Activités" localSheetId="48">Activités!$C$5:$C$53</definedName>
    <definedName name="Liste_Activités" localSheetId="53">Activités!$C$5:$C$53</definedName>
    <definedName name="Liste_Activités" localSheetId="52">Activités!$C$5:$C$53</definedName>
    <definedName name="Liste_Activités" localSheetId="81">Activités!$C$5:$C$53</definedName>
    <definedName name="Liste_Activités" localSheetId="155">Activités!$C$5:$C$53</definedName>
    <definedName name="Liste_Activités" localSheetId="156">Activités!$C$5:$C$53</definedName>
    <definedName name="Liste_Activités" localSheetId="157">Activités!$C$5:$C$53</definedName>
    <definedName name="Liste_Activités" localSheetId="65">Activités!$C$5:$C$53</definedName>
    <definedName name="Liste_Activités" localSheetId="66">Activités!$C$5:$C$53</definedName>
    <definedName name="Liste_Activités" localSheetId="67">Activités!$C$5:$C$53</definedName>
    <definedName name="Liste_Activités" localSheetId="77">Activités!$C$5:$C$53</definedName>
    <definedName name="Liste_Activités" localSheetId="78">Activités!$C$5:$C$53</definedName>
    <definedName name="Liste_Activités" localSheetId="124">Activités!$C$5:$C$53</definedName>
    <definedName name="Liste_Activités" localSheetId="125">Activités!$C$5:$C$53</definedName>
    <definedName name="Liste_Activités" localSheetId="126">Activités!$C$5:$C$53</definedName>
    <definedName name="Liste_Activités" localSheetId="127">Activités!$C$5:$C$53</definedName>
    <definedName name="Liste_Activités" localSheetId="75">Activités!$C$5:$C$53</definedName>
    <definedName name="Liste_Activités" localSheetId="76">Activités!$C$5:$C$53</definedName>
    <definedName name="Liste_Activités" localSheetId="89">Activités!$C$5:$C$53</definedName>
    <definedName name="Liste_Activités" localSheetId="90">Activités!$C$5:$C$53</definedName>
    <definedName name="Liste_Activités" localSheetId="74">Activités!$C$5:$C$53</definedName>
    <definedName name="Liste_Activités" localSheetId="143">Activités!$C$5:$C$53</definedName>
    <definedName name="Liste_Activités" localSheetId="144">Activités!$C$5:$C$53</definedName>
    <definedName name="Liste_Activités" localSheetId="145">Activités!$C$5:$C$53</definedName>
    <definedName name="Liste_Activités" localSheetId="146">Activités!$C$5:$C$53</definedName>
    <definedName name="Liste_Activités" localSheetId="147">Activités!$C$5:$C$53</definedName>
    <definedName name="Liste_Activités" localSheetId="148">Activités!$C$5:$C$53</definedName>
    <definedName name="Liste_Activités" localSheetId="149">Activités!$C$5:$C$53</definedName>
    <definedName name="Liste_Activités" localSheetId="120">Activités!$C$5:$C$53</definedName>
    <definedName name="Liste_Activités" localSheetId="121">Activités!$C$5:$C$53</definedName>
    <definedName name="Liste_Activités" localSheetId="122">Activités!$C$5:$C$53</definedName>
    <definedName name="Liste_Activités" localSheetId="123">Activités!$C$5:$C$53</definedName>
    <definedName name="Liste_Activités" localSheetId="72">Activités!$C$5:$C$53</definedName>
    <definedName name="Liste_Activités" localSheetId="71">Activités!$C$5:$C$53</definedName>
    <definedName name="Liste_Activités" localSheetId="128">Activités!$C$5:$C$53</definedName>
    <definedName name="Liste_Activités" localSheetId="129">Activités!$C$5:$C$53</definedName>
    <definedName name="Liste_Activités" localSheetId="130">Activités!$C$5:$C$53</definedName>
    <definedName name="Liste_Activités" localSheetId="159">Activités!$C$5:$C$53</definedName>
    <definedName name="Liste_Activités" localSheetId="160">Activités!$C$5:$C$53</definedName>
    <definedName name="Liste_Activités" localSheetId="161">Activités!$C$5:$C$53</definedName>
    <definedName name="Liste_Activités" localSheetId="103">Activités!$C$5:$C$53</definedName>
    <definedName name="Liste_Activités" localSheetId="104">Activités!$C$5:$C$53</definedName>
    <definedName name="Liste_Activités" localSheetId="105">Activités!$C$5:$C$53</definedName>
    <definedName name="Liste_Activités" localSheetId="106">Activités!$C$5:$C$53</definedName>
    <definedName name="Liste_Activités" localSheetId="107">Activités!$C$5:$C$53</definedName>
    <definedName name="Liste_Activités" localSheetId="108">Activités!$C$5:$C$53</definedName>
    <definedName name="Liste_Activités" localSheetId="82">Activités!$C$5:$C$53</definedName>
    <definedName name="Liste_Activités" localSheetId="83">Activités!$C$5:$C$53</definedName>
    <definedName name="Liste_Activités" localSheetId="165">Activités!$C$5:$C$53</definedName>
    <definedName name="Liste_Activités" localSheetId="166">Activités!$C$5:$C$53</definedName>
    <definedName name="Liste_Activités" localSheetId="167">Activités!$C$5:$C$53</definedName>
    <definedName name="Liste_Activités" localSheetId="168">Activités!$C$5:$C$53</definedName>
    <definedName name="Liste_Activités" localSheetId="134">Activités!$C$5:$C$53</definedName>
    <definedName name="Liste_Activités" localSheetId="135">Activités!$C$5:$C$53</definedName>
    <definedName name="Liste_Activités" localSheetId="136">Activités!$C$5:$C$53</definedName>
    <definedName name="Liste_Activités" localSheetId="137">Activités!$C$5:$C$53</definedName>
    <definedName name="Liste_Activités" localSheetId="138">Activités!$C$5:$C$53</definedName>
    <definedName name="Liste_Activités" localSheetId="139">Activités!$C$5:$C$53</definedName>
    <definedName name="Liste_Activités" localSheetId="140">Activités!$C$5:$C$53</definedName>
    <definedName name="Liste_Activités" localSheetId="91">Activités!$C$5:$C$53</definedName>
    <definedName name="Liste_Activités" localSheetId="158">Activités!$C$5:$C$53</definedName>
    <definedName name="Liste_Activités" localSheetId="46">Activités!$C$5:$C$53</definedName>
    <definedName name="Liste_Activités" localSheetId="45">Activités!$C$5:$C$53</definedName>
    <definedName name="Liste_Activités" localSheetId="47">Activités!$C$5:$C$53</definedName>
    <definedName name="Liste_Activités" localSheetId="44">Activités!$C$5:$C$53</definedName>
    <definedName name="Liste_Activités" localSheetId="42">Activités!$C$5:$C$53</definedName>
    <definedName name="Liste_Activités" localSheetId="43">Activités!$C$5:$C$53</definedName>
    <definedName name="Liste_Activités" localSheetId="141">Activités!$C$5:$C$53</definedName>
    <definedName name="Liste_Activités" localSheetId="162">Activités!$C$5:$C$53</definedName>
    <definedName name="Liste_Activités" localSheetId="163">Activités!$C$5:$C$53</definedName>
    <definedName name="Liste_Activités" localSheetId="164">Activités!$C$5:$C$53</definedName>
    <definedName name="Liste_Activités" localSheetId="73">Activités!$C$5:$C$53</definedName>
    <definedName name="Liste_Activités">Activités!$C$5:$C$47</definedName>
    <definedName name="Liste_clients">[1]Clients!$B$2:$B$1051</definedName>
    <definedName name="Liste_de_comptes_de_GL">'[1]Comptes GL'!$B$7:$B$66</definedName>
    <definedName name="Print_Area" localSheetId="63">'#1702corrigée'!$A$1:$F$89</definedName>
    <definedName name="Print_Area" localSheetId="69">'02-07-17'!$A$1:$F$88</definedName>
    <definedName name="Print_Area" localSheetId="70">'02-07-17-AAK (2)'!$A$1:$F$89</definedName>
    <definedName name="Print_Area" localSheetId="109">'02-12-20'!$A$1:$F$90</definedName>
    <definedName name="Print_Area" localSheetId="153">'03-10-23'!$A$1:$F$89</definedName>
    <definedName name="Print_Area" localSheetId="113">'04-03-21'!$A$1:$F$90</definedName>
    <definedName name="Print_Area" localSheetId="114">'04-03-21 (2)'!$A$1:$F$90</definedName>
    <definedName name="Print_Area" localSheetId="115">'04-03-21(3)'!$A$1:$F$89</definedName>
    <definedName name="Print_Area" localSheetId="116">'04-03-21(4)'!$A$1:$F$89</definedName>
    <definedName name="Print_Area" localSheetId="86">'05-03-19'!$A$1:$F$89</definedName>
    <definedName name="Print_Area" localSheetId="87">'05-03-19(2)'!$A$1:$F$88</definedName>
    <definedName name="Print_Area" localSheetId="88">'05-03-19(3)'!$A$1:$F$89</definedName>
    <definedName name="Print_Area" localSheetId="150">'05-05-23'!$A$1:$F$90</definedName>
    <definedName name="Print_Area" localSheetId="151">'05-06-23'!$A$1:$F$89</definedName>
    <definedName name="Print_Area" localSheetId="133">'05-10-21'!$A$1:$F$90</definedName>
    <definedName name="Print_Area" localSheetId="64">'06-02-17AAK'!$A$1:$F$88</definedName>
    <definedName name="Print_Area" localSheetId="62">'06-02-17Holdco'!$A$1:$F$89</definedName>
    <definedName name="Print_Area" localSheetId="98">'06-03-20'!$A$1:$F$88</definedName>
    <definedName name="Print_Area" localSheetId="99">'06-03-20(2)'!$A$1:$F$89</definedName>
    <definedName name="Print_Area" localSheetId="100">'06-03-20(3)'!$A$1:$F$89</definedName>
    <definedName name="Print_Area" localSheetId="101">'06-03-20(4)'!$A$1:$F$89</definedName>
    <definedName name="Print_Area" localSheetId="102">'06-03-20(5)'!$A$1:$F$89</definedName>
    <definedName name="Print_Area" localSheetId="56">'06-07-16-9216'!$A$1:$F$89</definedName>
    <definedName name="Print_Area" localSheetId="57">'06-07-16Ben'!$A$1:$F$89</definedName>
    <definedName name="Print_Area" localSheetId="58">'06-09-16'!$A$1:$F$89</definedName>
    <definedName name="Print_Area" localSheetId="142">'06-11-22'!$A$1:$F$90</definedName>
    <definedName name="Print_Area" localSheetId="152">'07-06-23'!$A$1:$F$89</definedName>
    <definedName name="Print_Area" localSheetId="131">'07-09-21'!$A$1:$F$87</definedName>
    <definedName name="Print_Area" localSheetId="132">'07-09-21 (2)'!$A$1:$F$87</definedName>
    <definedName name="Print_Area" localSheetId="68">'08-05-17'!$A$1:$F$88</definedName>
    <definedName name="Print_Area" localSheetId="59">'08-09-16'!$A$1:$F$89</definedName>
    <definedName name="Print_Area" localSheetId="60">'08-09-16 (2)'!$A$1:$F$89</definedName>
    <definedName name="Print_Area" localSheetId="92">'08-10-19'!$A$1:$F$89</definedName>
    <definedName name="Print_Area" localSheetId="93">'08-10-19 (2)'!$A$1:$F$89</definedName>
    <definedName name="Print_Area" localSheetId="94">'08-10-19 (3)'!$A$1:$F$89</definedName>
    <definedName name="Print_Area" localSheetId="61">'10-11-16'!$A$1:$F$89</definedName>
    <definedName name="Print_Area" localSheetId="154">'10-12-23'!$A$1:$F$89</definedName>
    <definedName name="Print_Area" localSheetId="79">'14-06-18'!$A$1:$F$89</definedName>
    <definedName name="Print_Area" localSheetId="80">'14-06-18(2)'!$A$1:$F$89</definedName>
    <definedName name="Print_Area" localSheetId="110">'14-12-20'!$A$1:$F$89</definedName>
    <definedName name="Print_Area" localSheetId="84">'15-12-18'!$A$1:$F$90</definedName>
    <definedName name="Print_Area" localSheetId="85">'15-12-18(2)'!$A$1:$F$89</definedName>
    <definedName name="Print_Area" localSheetId="111">'15-12-20'!$A$1:$F$90</definedName>
    <definedName name="Print_Area" localSheetId="112">'15-12-20 (2)'!$A$1:$F$90</definedName>
    <definedName name="Print_Area" localSheetId="95">'16-12-19'!$A$1:$F$89</definedName>
    <definedName name="Print_Area" localSheetId="96">'16-12-19(2)'!$A$1:$F$89</definedName>
    <definedName name="Print_Area" localSheetId="97">'16-12-19(3)'!$A$1:$F$89</definedName>
    <definedName name="Print_Area" localSheetId="117">'17-04-21'!$A$1:$F$89</definedName>
    <definedName name="Print_Area" localSheetId="118">'17-04-21 (2)'!$A$1:$F$89</definedName>
    <definedName name="Print_Area" localSheetId="119">'17-04-21(3)'!$A$1:$F$89</definedName>
    <definedName name="Print_Area" localSheetId="49">'17-05-16 - Exc'!$A$1:$F$88</definedName>
    <definedName name="Print_Area" localSheetId="54">'17-05-16-9216'!$A$1:$F$89</definedName>
    <definedName name="Print_Area" localSheetId="55">'17-05-16AAK'!$A$1:$F$88</definedName>
    <definedName name="Print_Area" localSheetId="51">'17-05-16Ben'!$A$1:$F$87</definedName>
    <definedName name="Print_Area" localSheetId="50">'17-05-16Cat'!$A$1:$F$89</definedName>
    <definedName name="Print_Area" localSheetId="48">'17-05-16-Holdco'!$A$1:$F$89</definedName>
    <definedName name="Print_Area" localSheetId="53">'17-05-16Jer'!$A$1:$F$88</definedName>
    <definedName name="Print_Area" localSheetId="52">'17-05-16Seb'!$A$1:$F$88</definedName>
    <definedName name="Print_Area" localSheetId="81">'17-07-18'!$A$1:$F$88</definedName>
    <definedName name="Print_Area" localSheetId="155">'18-02-24'!$A$1:$F$87</definedName>
    <definedName name="Print_Area" localSheetId="156">'18-02-24(2)'!$A$1:$F$89</definedName>
    <definedName name="Print_Area" localSheetId="157">'18-02-24(3)'!$A$1:$F$87</definedName>
    <definedName name="Print_Area" localSheetId="65">'18-03-17'!$A$1:$F$90</definedName>
    <definedName name="Print_Area" localSheetId="66">'18-03-17-2339'!$A$1:$F$89</definedName>
    <definedName name="Print_Area" localSheetId="67">'18-03-17-AAK'!$A$1:$F$89</definedName>
    <definedName name="Print_Area" localSheetId="77">'18-04-18'!$A$1:$F$89</definedName>
    <definedName name="Print_Area" localSheetId="78">'18-04-18(2)'!$A$1:$F$89</definedName>
    <definedName name="Print_Area" localSheetId="124">'18-06-21'!$A$1:$F$88</definedName>
    <definedName name="Print_Area" localSheetId="125">'18-06-21(2)'!$A$1:$F$88</definedName>
    <definedName name="Print_Area" localSheetId="126">'18-06-21(3)'!$A$1:$F$90</definedName>
    <definedName name="Print_Area" localSheetId="127">'18-06-21(4)'!$A$1:$F$90</definedName>
    <definedName name="Print_Area" localSheetId="75">'19-02-18-2339'!$A$1:$F$89</definedName>
    <definedName name="Print_Area" localSheetId="76">'19-02-18-9199'!$A$1:$F$88</definedName>
    <definedName name="Print_Area" localSheetId="89">'19-04-19'!$A$1:$F$89</definedName>
    <definedName name="Print_Area" localSheetId="90">'19-04-19-2'!$A$1:$F$89</definedName>
    <definedName name="Print_Area" localSheetId="74">'19-12-17'!$A$1:$F$89</definedName>
    <definedName name="Print_Area" localSheetId="143">'19-12-22'!$A$1:$F$90</definedName>
    <definedName name="Print_Area" localSheetId="144">'19-12-22(2)'!$A$1:$F$90</definedName>
    <definedName name="Print_Area" localSheetId="145">'19-12-22(3)'!$A$1:$F$90</definedName>
    <definedName name="Print_Area" localSheetId="146">'21-03-23'!$A$1:$F$90</definedName>
    <definedName name="Print_Area" localSheetId="147">'21-03-23(2)'!$A$1:$F$90</definedName>
    <definedName name="Print_Area" localSheetId="148">'21-03-23(3)'!$A$1:$F$90</definedName>
    <definedName name="Print_Area" localSheetId="149">'21-03-23(4)'!$A$1:$F$90</definedName>
    <definedName name="Print_Area" localSheetId="120">'21-05-21'!$A$1:$F$89</definedName>
    <definedName name="Print_Area" localSheetId="121">'21-05-21(2)'!$A$1:$F$89</definedName>
    <definedName name="Print_Area" localSheetId="122">'21-05-21(3)'!$A$1:$F$90</definedName>
    <definedName name="Print_Area" localSheetId="123">'21-05-21(4)'!$A$1:$F$90</definedName>
    <definedName name="Print_Area" localSheetId="72">'21-07-17-2339'!$A$1:$F$89</definedName>
    <definedName name="Print_Area" localSheetId="71">'21-07-17-GVMI'!$A$1:$F$88</definedName>
    <definedName name="Print_Area" localSheetId="128">'21-07-21'!$A$1:$F$90</definedName>
    <definedName name="Print_Area" localSheetId="129">'21-07-21 (2)'!$A$1:$F$90</definedName>
    <definedName name="Print_Area" localSheetId="130">'21-07-21 (3)'!$A$1:$F$90</definedName>
    <definedName name="Print_Area" localSheetId="159">'22-04-24'!$A$1:$F$87</definedName>
    <definedName name="Print_Area" localSheetId="160">'22-04-24(2)'!$A$1:$F$89</definedName>
    <definedName name="Print_Area" localSheetId="161">'22-04-24(3)'!$A$1:$F$87</definedName>
    <definedName name="Print_Area" localSheetId="103">'24-07-20'!$A$1:$F$89</definedName>
    <definedName name="Print_Area" localSheetId="104">'24-07-20(2)'!$A$1:$F$88</definedName>
    <definedName name="Print_Area" localSheetId="105">'24-07-20(3)'!$A$1:$F$89</definedName>
    <definedName name="Print_Area" localSheetId="106">'24-07-20(4)'!$A$1:$F$88</definedName>
    <definedName name="Print_Area" localSheetId="107">'24-07-20(5)'!$A$1:$F$89</definedName>
    <definedName name="Print_Area" localSheetId="108">'24-07-20(6)'!$A$1:$F$89</definedName>
    <definedName name="Print_Area" localSheetId="82">'26-09-18'!$A$1:$F$88</definedName>
    <definedName name="Print_Area" localSheetId="83">'26-09-18(2)'!$A$1:$F$89</definedName>
    <definedName name="Print_Area" localSheetId="165">'27-07-24'!$A$1:$F$87</definedName>
    <definedName name="Print_Area" localSheetId="166">'27-07-24(2)'!$A$1:$F$87</definedName>
    <definedName name="Print_Area" localSheetId="167">'27-07-24(3)'!$A$1:$F$87</definedName>
    <definedName name="Print_Area" localSheetId="168">'27-07-24(4)'!$A$1:$F$87</definedName>
    <definedName name="Print_Area" localSheetId="134">'28-03-22'!$A$1:$F$90</definedName>
    <definedName name="Print_Area" localSheetId="135">'28-03-22(2)'!$A$1:$F$90</definedName>
    <definedName name="Print_Area" localSheetId="136">'28-03-22(3)'!$A$1:$F$90</definedName>
    <definedName name="Print_Area" localSheetId="137">'28-03-22(4)'!$A$1:$F$90</definedName>
    <definedName name="Print_Area" localSheetId="138">'28-03-22(5)'!$A$1:$F$90</definedName>
    <definedName name="Print_Area" localSheetId="139">'28-03-22(6)'!$A$1:$F$90</definedName>
    <definedName name="Print_Area" localSheetId="140">'28-03-22(7)'!$A$1:$F$90</definedName>
    <definedName name="Print_Area" localSheetId="91">'28-04-19'!$A$1:$F$89</definedName>
    <definedName name="Print_Area" localSheetId="158">'29-03-24'!$A$1:$F$89</definedName>
    <definedName name="Print_Area" localSheetId="46">'30-04-15Ben'!$A$1:$F$88</definedName>
    <definedName name="Print_Area" localSheetId="45">'30-04-15Cat'!$A$1:$F$89</definedName>
    <definedName name="Print_Area" localSheetId="47">'30-04-15Exc'!$A$1:$F$88</definedName>
    <definedName name="Print_Area" localSheetId="44">'30-04-15Jer'!$A$1:$F$88</definedName>
    <definedName name="Print_Area" localSheetId="42">'30-04-15Seb'!$A$1:$F$88</definedName>
    <definedName name="Print_Area" localSheetId="43">'30-04-15Seb (2)'!$A$1:$F$88</definedName>
    <definedName name="Print_Area" localSheetId="141">'30-06-22'!$A$1:$F$89</definedName>
    <definedName name="Print_Area" localSheetId="162">'31-05-24'!$A$1:$F$87</definedName>
    <definedName name="Print_Area" localSheetId="163">'31-05-24 (2)'!$A$1:$F$87</definedName>
    <definedName name="Print_Area" localSheetId="164">'31-05-24(3)'!$A$1:$F$87</definedName>
    <definedName name="Print_Area" localSheetId="73">'31-08-17-2339'!$A$1:$F$89</definedName>
    <definedName name="taxes">'[1]Liste choix'!$C$6:$C$7</definedName>
    <definedName name="Taxesv2">'[1]Liste choix'!$C$6:$C$8</definedName>
    <definedName name="_xlnm.Print_Area" localSheetId="63">'#1702corrigée'!$A$1:$F$89</definedName>
    <definedName name="_xlnm.Print_Area" localSheetId="69">'02-07-17'!$A$1:$F$88</definedName>
    <definedName name="_xlnm.Print_Area" localSheetId="70">'02-07-17-AAK (2)'!$A$1:$F$89</definedName>
    <definedName name="_xlnm.Print_Area" localSheetId="109">'02-12-20'!$A$1:$F$90</definedName>
    <definedName name="_xlnm.Print_Area" localSheetId="41">'03-09-14-9216'!$A$1:$F$93</definedName>
    <definedName name="_xlnm.Print_Area" localSheetId="39">'03-09-14Ben'!$A$1:$F$90</definedName>
    <definedName name="_xlnm.Print_Area" localSheetId="38">'03-09-14Cath'!$A$1:$F$90</definedName>
    <definedName name="_xlnm.Print_Area" localSheetId="40">'03-09-14Exc'!$A$1:$F$90</definedName>
    <definedName name="_xlnm.Print_Area" localSheetId="37">'03-09-14Jer'!$A$1:$F$90</definedName>
    <definedName name="_xlnm.Print_Area" localSheetId="36">'03-09-14Seb'!$A$1:$F$90</definedName>
    <definedName name="_xlnm.Print_Area" localSheetId="153">'03-10-23'!$A$1:$F$89</definedName>
    <definedName name="_xlnm.Print_Area" localSheetId="113">'04-03-21'!$A$1:$F$90</definedName>
    <definedName name="_xlnm.Print_Area" localSheetId="114">'04-03-21 (2)'!$A$1:$F$90</definedName>
    <definedName name="_xlnm.Print_Area" localSheetId="115">'04-03-21(3)'!$A$1:$F$89</definedName>
    <definedName name="_xlnm.Print_Area" localSheetId="116">'04-03-21(4)'!$A$1:$F$89</definedName>
    <definedName name="_xlnm.Print_Area" localSheetId="86">'05-03-19'!$A$1:$F$89</definedName>
    <definedName name="_xlnm.Print_Area" localSheetId="87">'05-03-19(2)'!$A$1:$F$88</definedName>
    <definedName name="_xlnm.Print_Area" localSheetId="88">'05-03-19(3)'!$A$1:$F$89</definedName>
    <definedName name="_xlnm.Print_Area" localSheetId="150">'05-05-23'!$A$1:$F$90</definedName>
    <definedName name="_xlnm.Print_Area" localSheetId="151">'05-06-23'!$A$1:$F$89</definedName>
    <definedName name="_xlnm.Print_Area" localSheetId="17">'05-07-13'!$A$1:$F$91</definedName>
    <definedName name="_xlnm.Print_Area" localSheetId="133">'05-10-21'!$A$1:$F$90</definedName>
    <definedName name="_xlnm.Print_Area" localSheetId="64">'06-02-17AAK'!$A$1:$F$88</definedName>
    <definedName name="_xlnm.Print_Area" localSheetId="62">'06-02-17Holdco'!$A$1:$F$89</definedName>
    <definedName name="_xlnm.Print_Area" localSheetId="98">'06-03-20'!$A$1:$F$88</definedName>
    <definedName name="_xlnm.Print_Area" localSheetId="99">'06-03-20(2)'!$A$1:$F$89</definedName>
    <definedName name="_xlnm.Print_Area" localSheetId="100">'06-03-20(3)'!$A$1:$F$89</definedName>
    <definedName name="_xlnm.Print_Area" localSheetId="101">'06-03-20(4)'!$A$1:$F$89</definedName>
    <definedName name="_xlnm.Print_Area" localSheetId="102">'06-03-20(5)'!$A$1:$F$89</definedName>
    <definedName name="_xlnm.Print_Area" localSheetId="10">'06-04-13'!$A$1:$F$91</definedName>
    <definedName name="_xlnm.Print_Area" localSheetId="11">'06-04-13 (2)'!$A$1:$F$91</definedName>
    <definedName name="_xlnm.Print_Area" localSheetId="12">'06-04-13 (3)'!$A$1:$F$91</definedName>
    <definedName name="_xlnm.Print_Area" localSheetId="56">'06-07-16-9216'!$A$1:$F$89</definedName>
    <definedName name="_xlnm.Print_Area" localSheetId="57">'06-07-16Ben'!$A$1:$F$89</definedName>
    <definedName name="_xlnm.Print_Area" localSheetId="58">'06-09-16'!$A$1:$F$89</definedName>
    <definedName name="_xlnm.Print_Area" localSheetId="142">'06-11-22'!$A$1:$F$90</definedName>
    <definedName name="_xlnm.Print_Area" localSheetId="152">'07-06-23'!$A$1:$F$89</definedName>
    <definedName name="_xlnm.Print_Area" localSheetId="131">'07-09-21'!$A$1:$F$87</definedName>
    <definedName name="_xlnm.Print_Area" localSheetId="132">'07-09-21 (2)'!$A$1:$F$87</definedName>
    <definedName name="_xlnm.Print_Area" localSheetId="68">'08-05-17'!$A$1:$F$88</definedName>
    <definedName name="_xlnm.Print_Area" localSheetId="59">'08-09-16'!$A$1:$F$89</definedName>
    <definedName name="_xlnm.Print_Area" localSheetId="60">'08-09-16 (2)'!$A$1:$F$89</definedName>
    <definedName name="_xlnm.Print_Area" localSheetId="92">'08-10-19'!$A$1:$F$89</definedName>
    <definedName name="_xlnm.Print_Area" localSheetId="93">'08-10-19 (2)'!$A$1:$F$89</definedName>
    <definedName name="_xlnm.Print_Area" localSheetId="94">'08-10-19 (3)'!$A$1:$F$89</definedName>
    <definedName name="_xlnm.Print_Area" localSheetId="4">'09-03-13'!$A$1:$F$94</definedName>
    <definedName name="_xlnm.Print_Area" localSheetId="5">'09-03-13 (2)'!$A$1:$F$94</definedName>
    <definedName name="_xlnm.Print_Area" localSheetId="6">'09-03-13 (3)'!$A$1:$F$94</definedName>
    <definedName name="_xlnm.Print_Area" localSheetId="16">'10-05-13'!$A$1:$F$91</definedName>
    <definedName name="_xlnm.Print_Area" localSheetId="61">'10-11-16'!$A$1:$F$89</definedName>
    <definedName name="_xlnm.Print_Area" localSheetId="154">'10-12-23'!$A$1:$F$89</definedName>
    <definedName name="_xlnm.Print_Area" localSheetId="19">'11-09-13'!$A$1:$F$94</definedName>
    <definedName name="_xlnm.Print_Area" localSheetId="79">'14-06-18'!$A$1:$F$89</definedName>
    <definedName name="_xlnm.Print_Area" localSheetId="80">'14-06-18(2)'!$A$1:$F$89</definedName>
    <definedName name="_xlnm.Print_Area" localSheetId="110">'14-12-20'!$A$1:$F$89</definedName>
    <definedName name="_xlnm.Print_Area" localSheetId="84">'15-12-18'!$A$1:$F$90</definedName>
    <definedName name="_xlnm.Print_Area" localSheetId="85">'15-12-18(2)'!$A$1:$F$89</definedName>
    <definedName name="_xlnm.Print_Area" localSheetId="111">'15-12-20'!$A$1:$F$90</definedName>
    <definedName name="_xlnm.Print_Area" localSheetId="112">'15-12-20 (2)'!$A$1:$F$90</definedName>
    <definedName name="_xlnm.Print_Area" localSheetId="95">'16-12-19'!$A$1:$F$89</definedName>
    <definedName name="_xlnm.Print_Area" localSheetId="96">'16-12-19(2)'!$A$1:$F$89</definedName>
    <definedName name="_xlnm.Print_Area" localSheetId="97">'16-12-19(3)'!$A$1:$F$89</definedName>
    <definedName name="_xlnm.Print_Area" localSheetId="26">'17-02-14-9199'!$A$1:$F$89</definedName>
    <definedName name="_xlnm.Print_Area" localSheetId="25">'17-02-14Cath'!$A$1:$F$89</definedName>
    <definedName name="_xlnm.Print_Area" localSheetId="22">'17-02-14Exc'!$A$1:$F$89</definedName>
    <definedName name="_xlnm.Print_Area" localSheetId="21">'17-02-14GVMI'!$A$1:$F$93</definedName>
    <definedName name="_xlnm.Print_Area" localSheetId="24">'17-02-14Jer'!$A$1:$F$89</definedName>
    <definedName name="_xlnm.Print_Area" localSheetId="27">'17-02-14-LP'!$A$1:$F$89</definedName>
    <definedName name="_xlnm.Print_Area" localSheetId="23">'17-02-14Seb'!$A$1:$F$89</definedName>
    <definedName name="_xlnm.Print_Area" localSheetId="117">'17-04-21'!$A$1:$F$89</definedName>
    <definedName name="_xlnm.Print_Area" localSheetId="118">'17-04-21 (2)'!$A$1:$F$89</definedName>
    <definedName name="_xlnm.Print_Area" localSheetId="119">'17-04-21(3)'!$A$1:$F$89</definedName>
    <definedName name="_xlnm.Print_Area" localSheetId="49">'17-05-16 - Exc'!$A$1:$F$88</definedName>
    <definedName name="_xlnm.Print_Area" localSheetId="54">'17-05-16-9216'!$A$1:$F$89</definedName>
    <definedName name="_xlnm.Print_Area" localSheetId="55">'17-05-16AAK'!$A$1:$F$88</definedName>
    <definedName name="_xlnm.Print_Area" localSheetId="51">'17-05-16Ben'!$A$1:$F$87</definedName>
    <definedName name="_xlnm.Print_Area" localSheetId="50">'17-05-16Cat'!$A$1:$F$89</definedName>
    <definedName name="_xlnm.Print_Area" localSheetId="48">'17-05-16-Holdco'!$A$1:$F$89</definedName>
    <definedName name="_xlnm.Print_Area" localSheetId="53">'17-05-16Jer'!$A$1:$F$88</definedName>
    <definedName name="_xlnm.Print_Area" localSheetId="52">'17-05-16Seb'!$A$1:$F$88</definedName>
    <definedName name="_xlnm.Print_Area" localSheetId="81">'17-07-18'!$A$1:$F$88</definedName>
    <definedName name="_xlnm.Print_Area" localSheetId="155">'18-02-24'!$A$1:$F$87</definedName>
    <definedName name="_xlnm.Print_Area" localSheetId="156">'18-02-24(2)'!$A$1:$F$89</definedName>
    <definedName name="_xlnm.Print_Area" localSheetId="157">'18-02-24(3)'!$A$1:$F$87</definedName>
    <definedName name="_xlnm.Print_Area" localSheetId="65">'18-03-17'!$A$1:$F$90</definedName>
    <definedName name="_xlnm.Print_Area" localSheetId="66">'18-03-17-2339'!$A$1:$F$89</definedName>
    <definedName name="_xlnm.Print_Area" localSheetId="67">'18-03-17-AAK'!$A$1:$F$89</definedName>
    <definedName name="_xlnm.Print_Area" localSheetId="77">'18-04-18'!$A$1:$F$89</definedName>
    <definedName name="_xlnm.Print_Area" localSheetId="78">'18-04-18(2)'!$A$1:$F$89</definedName>
    <definedName name="_xlnm.Print_Area" localSheetId="124">'18-06-21'!$A$1:$F$88</definedName>
    <definedName name="_xlnm.Print_Area" localSheetId="125">'18-06-21(2)'!$A$1:$F$88</definedName>
    <definedName name="_xlnm.Print_Area" localSheetId="126">'18-06-21(3)'!$A$1:$F$90</definedName>
    <definedName name="_xlnm.Print_Area" localSheetId="127">'18-06-21(4)'!$A$1:$F$90</definedName>
    <definedName name="_xlnm.Print_Area" localSheetId="75">'19-02-18-2339'!$A$1:$F$89</definedName>
    <definedName name="_xlnm.Print_Area" localSheetId="76">'19-02-18-9199'!$A$1:$F$88</definedName>
    <definedName name="_xlnm.Print_Area" localSheetId="13">'19-04-13'!$A$1:$F$91</definedName>
    <definedName name="_xlnm.Print_Area" localSheetId="14">'19-04-13 (2)'!$A$1:$F$91</definedName>
    <definedName name="_xlnm.Print_Area" localSheetId="15">'19-04-13 (3)'!$A$1:$F$91</definedName>
    <definedName name="_xlnm.Print_Area" localSheetId="89">'19-04-19'!$A$1:$F$89</definedName>
    <definedName name="_xlnm.Print_Area" localSheetId="90">'19-04-19-2'!$A$1:$F$89</definedName>
    <definedName name="_xlnm.Print_Area" localSheetId="74">'19-12-17'!$A$1:$F$89</definedName>
    <definedName name="_xlnm.Print_Area" localSheetId="143">'19-12-22'!$A$1:$F$90</definedName>
    <definedName name="_xlnm.Print_Area" localSheetId="144">'19-12-22(2)'!$A$1:$F$90</definedName>
    <definedName name="_xlnm.Print_Area" localSheetId="145">'19-12-22(3)'!$A$1:$F$90</definedName>
    <definedName name="_xlnm.Print_Area" localSheetId="169">'2024-10-15 - 24-24528'!$A$1:$F$89</definedName>
    <definedName name="_xlnm.Print_Area" localSheetId="171">'2024-12-21 - 24-24687'!$A$1:$F$88</definedName>
    <definedName name="_xlnm.Print_Area" localSheetId="172">'2024-12-21 - 24-24688'!$A$1:$F$88</definedName>
    <definedName name="_xlnm.Print_Area" localSheetId="173">'2024-12-22 - 24-24709'!$A$1:$F$88</definedName>
    <definedName name="_xlnm.Print_Area" localSheetId="174">'2025-03-02 - 25-24822'!$A$1:$F$88</definedName>
    <definedName name="_xlnm.Print_Area" localSheetId="175">'2025-03-02 - 25-24823'!$A$1:$F$88</definedName>
    <definedName name="_xlnm.Print_Area" localSheetId="176">'2025-05-17 - 25-24934'!$A$1:$F$88</definedName>
    <definedName name="_xlnm.Print_Area" localSheetId="177">'2025-05-18 - 25-25023'!$A$1:$F$88</definedName>
    <definedName name="_xlnm.Print_Area" localSheetId="178">'2025-05-18 - 25-25024'!$A$1:$F$88</definedName>
    <definedName name="_xlnm.Print_Area" localSheetId="3">'21-02-13'!$A$1:$F$95</definedName>
    <definedName name="_xlnm.Print_Area" localSheetId="146">'21-03-23'!$A$1:$F$90</definedName>
    <definedName name="_xlnm.Print_Area" localSheetId="147">'21-03-23(2)'!$A$1:$F$90</definedName>
    <definedName name="_xlnm.Print_Area" localSheetId="148">'21-03-23(3)'!$A$1:$F$90</definedName>
    <definedName name="_xlnm.Print_Area" localSheetId="149">'21-03-23(4)'!$A$1:$F$90</definedName>
    <definedName name="_xlnm.Print_Area" localSheetId="120">'21-05-21'!$A$1:$F$89</definedName>
    <definedName name="_xlnm.Print_Area" localSheetId="121">'21-05-21(2)'!$A$1:$F$89</definedName>
    <definedName name="_xlnm.Print_Area" localSheetId="122">'21-05-21(3)'!$A$1:$F$90</definedName>
    <definedName name="_xlnm.Print_Area" localSheetId="123">'21-05-21(4)'!$A$1:$F$90</definedName>
    <definedName name="_xlnm.Print_Area" localSheetId="72">'21-07-17-2339'!$A$1:$F$89</definedName>
    <definedName name="_xlnm.Print_Area" localSheetId="71">'21-07-17-GVMI'!$A$1:$F$88</definedName>
    <definedName name="_xlnm.Print_Area" localSheetId="128">'21-07-21'!$A$1:$F$90</definedName>
    <definedName name="_xlnm.Print_Area" localSheetId="129">'21-07-21 (2)'!$A$1:$F$90</definedName>
    <definedName name="_xlnm.Print_Area" localSheetId="130">'21-07-21 (3)'!$A$1:$F$90</definedName>
    <definedName name="_xlnm.Print_Area" localSheetId="7">'22-03-13'!$A$1:$F$94</definedName>
    <definedName name="_xlnm.Print_Area" localSheetId="8">'22-03-13 (2)'!$A$1:$F$94</definedName>
    <definedName name="_xlnm.Print_Area" localSheetId="9">'22-03-13 (3)'!$A$1:$F$94</definedName>
    <definedName name="_xlnm.Print_Area" localSheetId="159">'22-04-24'!$A$1:$F$87</definedName>
    <definedName name="_xlnm.Print_Area" localSheetId="160">'22-04-24(2)'!$A$1:$F$89</definedName>
    <definedName name="_xlnm.Print_Area" localSheetId="161">'22-04-24(3)'!$A$1:$F$87</definedName>
    <definedName name="_xlnm.Print_Area" localSheetId="103">'24-07-20'!$A$1:$F$89</definedName>
    <definedName name="_xlnm.Print_Area" localSheetId="104">'24-07-20(2)'!$A$1:$F$88</definedName>
    <definedName name="_xlnm.Print_Area" localSheetId="105">'24-07-20(3)'!$A$1:$F$89</definedName>
    <definedName name="_xlnm.Print_Area" localSheetId="106">'24-07-20(4)'!$A$1:$F$88</definedName>
    <definedName name="_xlnm.Print_Area" localSheetId="107">'24-07-20(5)'!$A$1:$F$89</definedName>
    <definedName name="_xlnm.Print_Area" localSheetId="108">'24-07-20(6)'!$A$1:$F$89</definedName>
    <definedName name="_xlnm.Print_Area" localSheetId="18">'26-08-13'!$A$1:$F$93</definedName>
    <definedName name="_xlnm.Print_Area" localSheetId="82">'26-09-18'!$A$1:$F$88</definedName>
    <definedName name="_xlnm.Print_Area" localSheetId="83">'26-09-18(2)'!$A$1:$F$89</definedName>
    <definedName name="_xlnm.Print_Area" localSheetId="165">'27-07-24'!$A$1:$F$87</definedName>
    <definedName name="_xlnm.Print_Area" localSheetId="166">'27-07-24(2)'!$A$1:$F$87</definedName>
    <definedName name="_xlnm.Print_Area" localSheetId="167">'27-07-24(3)'!$A$1:$F$87</definedName>
    <definedName name="_xlnm.Print_Area" localSheetId="168">'27-07-24(4)'!$A$1:$F$87</definedName>
    <definedName name="_xlnm.Print_Area" localSheetId="0">'28-01-13'!$A$1:$F$95</definedName>
    <definedName name="_xlnm.Print_Area" localSheetId="1">'28-01-13 (2)'!$A$1:$F$95</definedName>
    <definedName name="_xlnm.Print_Area" localSheetId="2">'28-01-13 (3)'!$A$1:$F$95</definedName>
    <definedName name="_xlnm.Print_Area" localSheetId="134">'28-03-22'!$A$1:$F$90</definedName>
    <definedName name="_xlnm.Print_Area" localSheetId="135">'28-03-22(2)'!$A$1:$F$90</definedName>
    <definedName name="_xlnm.Print_Area" localSheetId="136">'28-03-22(3)'!$A$1:$F$90</definedName>
    <definedName name="_xlnm.Print_Area" localSheetId="137">'28-03-22(4)'!$A$1:$F$90</definedName>
    <definedName name="_xlnm.Print_Area" localSheetId="138">'28-03-22(5)'!$A$1:$F$90</definedName>
    <definedName name="_xlnm.Print_Area" localSheetId="139">'28-03-22(6)'!$A$1:$F$90</definedName>
    <definedName name="_xlnm.Print_Area" localSheetId="140">'28-03-22(7)'!$A$1:$F$90</definedName>
    <definedName name="_xlnm.Print_Area" localSheetId="91">'28-04-19'!$A$1:$F$89</definedName>
    <definedName name="_xlnm.Print_Area" localSheetId="158">'29-03-24'!$A$1:$F$89</definedName>
    <definedName name="_xlnm.Print_Area" localSheetId="33">'29-04-14-9216'!$A$1:$F$92</definedName>
    <definedName name="_xlnm.Print_Area" localSheetId="31">'29-04-14Ben'!$A$1:$F$93</definedName>
    <definedName name="_xlnm.Print_Area" localSheetId="30">'29-04-14Cath'!$A$1:$F$93</definedName>
    <definedName name="_xlnm.Print_Area" localSheetId="32">'29-04-14Exc'!$A$1:$F$93</definedName>
    <definedName name="_xlnm.Print_Area" localSheetId="34">'29-04-14-Holdco'!$A$1:$F$93</definedName>
    <definedName name="_xlnm.Print_Area" localSheetId="35">'29-04-14-Immoco'!$A$1:$F$93</definedName>
    <definedName name="_xlnm.Print_Area" localSheetId="29">'29-04-14Jer'!$A$1:$F$93</definedName>
    <definedName name="_xlnm.Print_Area" localSheetId="28">'29-04-14Seb'!$A$1:$F$93</definedName>
    <definedName name="_xlnm.Print_Area" localSheetId="46">'30-04-15Ben'!$A$1:$F$88</definedName>
    <definedName name="_xlnm.Print_Area" localSheetId="45">'30-04-15Cat'!$A$1:$F$89</definedName>
    <definedName name="_xlnm.Print_Area" localSheetId="47">'30-04-15Exc'!$A$1:$F$88</definedName>
    <definedName name="_xlnm.Print_Area" localSheetId="44">'30-04-15Jer'!$A$1:$F$88</definedName>
    <definedName name="_xlnm.Print_Area" localSheetId="42">'30-04-15Seb'!$A$1:$F$88</definedName>
    <definedName name="_xlnm.Print_Area" localSheetId="43">'30-04-15Seb (2)'!$A$1:$F$88</definedName>
    <definedName name="_xlnm.Print_Area" localSheetId="141">'30-06-22'!$A$1:$F$89</definedName>
    <definedName name="_xlnm.Print_Area" localSheetId="20">'30-09-13'!$A$1:$F$93</definedName>
    <definedName name="_xlnm.Print_Area" localSheetId="162">'31-05-24'!$A$1:$F$87</definedName>
    <definedName name="_xlnm.Print_Area" localSheetId="163">'31-05-24 (2)'!$A$1:$F$87</definedName>
    <definedName name="_xlnm.Print_Area" localSheetId="164">'31-05-24(3)'!$A$1:$F$87</definedName>
    <definedName name="_xlnm.Print_Area" localSheetId="73">'31-08-17-2339'!$A$1:$F$89</definedName>
    <definedName name="_xlnm.Print_Area" localSheetId="170">Activités!$A$1:$D$47</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86" l="1"/>
  <c r="E70" i="186" s="1"/>
  <c r="E67" i="185"/>
  <c r="E70" i="185" s="1"/>
  <c r="E67" i="184"/>
  <c r="E70" i="184" s="1"/>
  <c r="E67" i="183"/>
  <c r="E70" i="183" s="1"/>
  <c r="E67" i="182"/>
  <c r="E70" i="182" s="1"/>
  <c r="E67" i="181"/>
  <c r="E70" i="181" s="1"/>
  <c r="E67" i="180"/>
  <c r="E70" i="180" s="1"/>
  <c r="E72" i="186" l="1"/>
  <c r="E71" i="186"/>
  <c r="E74" i="186" s="1"/>
  <c r="E78" i="186" s="1"/>
  <c r="E72" i="185"/>
  <c r="E71" i="185"/>
  <c r="E74" i="185" s="1"/>
  <c r="E78" i="185" s="1"/>
  <c r="E72" i="184"/>
  <c r="E71" i="184"/>
  <c r="E72" i="183"/>
  <c r="E71" i="183"/>
  <c r="E74" i="183" s="1"/>
  <c r="E78" i="183" s="1"/>
  <c r="E72" i="182"/>
  <c r="E71" i="182"/>
  <c r="E74" i="182" s="1"/>
  <c r="E78" i="182" s="1"/>
  <c r="E72" i="181"/>
  <c r="E71" i="181"/>
  <c r="E74" i="181" s="1"/>
  <c r="E78" i="181" s="1"/>
  <c r="E72" i="180"/>
  <c r="E71" i="180"/>
  <c r="E74" i="180" s="1"/>
  <c r="E78" i="180" s="1"/>
  <c r="E74" i="184" l="1"/>
  <c r="E78" i="184" s="1"/>
  <c r="E67" i="179"/>
  <c r="E70" i="179" s="1"/>
  <c r="E69" i="178"/>
  <c r="E72" i="178"/>
  <c r="E67" i="177"/>
  <c r="E70" i="177" s="1"/>
  <c r="E69" i="176"/>
  <c r="E72" i="176" s="1"/>
  <c r="E67" i="175"/>
  <c r="E70" i="175" s="1"/>
  <c r="E69" i="174"/>
  <c r="E72" i="174" s="1"/>
  <c r="E67" i="173"/>
  <c r="E70" i="173"/>
  <c r="E69" i="172"/>
  <c r="E72" i="172"/>
  <c r="E69" i="171"/>
  <c r="E72" i="171"/>
  <c r="E69" i="170"/>
  <c r="E72" i="170"/>
  <c r="E69" i="169"/>
  <c r="E72" i="169" s="1"/>
  <c r="E70" i="168"/>
  <c r="E73" i="168"/>
  <c r="E73" i="167"/>
  <c r="E74" i="167"/>
  <c r="E75" i="167"/>
  <c r="E77" i="167"/>
  <c r="E81" i="167"/>
  <c r="E70" i="166"/>
  <c r="E73" i="166"/>
  <c r="E74" i="166"/>
  <c r="E75" i="166"/>
  <c r="E77" i="166"/>
  <c r="E81" i="166"/>
  <c r="E70" i="164"/>
  <c r="E70" i="165"/>
  <c r="E73" i="165"/>
  <c r="E74" i="165"/>
  <c r="E75" i="165"/>
  <c r="E77" i="165"/>
  <c r="E81" i="165"/>
  <c r="E73" i="164"/>
  <c r="E74" i="164"/>
  <c r="E75" i="164"/>
  <c r="E77" i="164"/>
  <c r="E81" i="164"/>
  <c r="E70" i="163"/>
  <c r="E73" i="163"/>
  <c r="E74" i="163"/>
  <c r="E75" i="163"/>
  <c r="E77" i="163"/>
  <c r="E81" i="163"/>
  <c r="E70" i="162"/>
  <c r="E73" i="162"/>
  <c r="E74" i="162"/>
  <c r="E75" i="162"/>
  <c r="E77" i="162"/>
  <c r="E81" i="162"/>
  <c r="E70" i="161"/>
  <c r="E73" i="161"/>
  <c r="E74" i="161"/>
  <c r="E75" i="161"/>
  <c r="E77" i="161"/>
  <c r="E81" i="161"/>
  <c r="E70" i="160"/>
  <c r="E73" i="160"/>
  <c r="E74" i="160"/>
  <c r="E75" i="160"/>
  <c r="E77" i="160"/>
  <c r="E81" i="160"/>
  <c r="E69" i="159"/>
  <c r="E72" i="159"/>
  <c r="E73" i="159"/>
  <c r="E74" i="159"/>
  <c r="E76" i="159"/>
  <c r="E80" i="159"/>
  <c r="E70" i="158"/>
  <c r="E70" i="157"/>
  <c r="E73" i="158"/>
  <c r="E74" i="158"/>
  <c r="E75" i="158"/>
  <c r="E77" i="158"/>
  <c r="E81" i="158"/>
  <c r="E73" i="157"/>
  <c r="E74" i="157"/>
  <c r="E75" i="157"/>
  <c r="E77" i="157"/>
  <c r="E81" i="157"/>
  <c r="E70" i="156"/>
  <c r="E73" i="156"/>
  <c r="E74" i="156"/>
  <c r="E75" i="156"/>
  <c r="E77" i="156"/>
  <c r="E81" i="156"/>
  <c r="E70" i="155"/>
  <c r="E73" i="155"/>
  <c r="E74" i="155"/>
  <c r="E75" i="155"/>
  <c r="E77" i="155"/>
  <c r="E81" i="155"/>
  <c r="E70" i="154"/>
  <c r="E73" i="154"/>
  <c r="E74" i="154"/>
  <c r="E75" i="154"/>
  <c r="E77" i="154"/>
  <c r="E81" i="154"/>
  <c r="E70" i="152"/>
  <c r="E70" i="153"/>
  <c r="E73" i="153"/>
  <c r="E74" i="153"/>
  <c r="E75" i="153"/>
  <c r="E77" i="153"/>
  <c r="E81" i="153"/>
  <c r="E73" i="152"/>
  <c r="E74" i="152"/>
  <c r="E75" i="152"/>
  <c r="E77" i="152"/>
  <c r="E81" i="152"/>
  <c r="E70" i="151"/>
  <c r="E73" i="151"/>
  <c r="E74" i="151"/>
  <c r="E75" i="151"/>
  <c r="E77" i="151"/>
  <c r="E81" i="151"/>
  <c r="E70" i="150"/>
  <c r="E73" i="150"/>
  <c r="E74" i="150"/>
  <c r="E75" i="150"/>
  <c r="E77" i="150"/>
  <c r="E81" i="150"/>
  <c r="E67" i="148"/>
  <c r="E70" i="148"/>
  <c r="E71" i="148"/>
  <c r="E72" i="148"/>
  <c r="E74" i="148"/>
  <c r="E78" i="148"/>
  <c r="E67" i="147"/>
  <c r="E70" i="147"/>
  <c r="E71" i="147"/>
  <c r="E72" i="147"/>
  <c r="E74" i="147"/>
  <c r="E78" i="147"/>
  <c r="E70" i="146"/>
  <c r="E73" i="146"/>
  <c r="E74" i="146"/>
  <c r="E75" i="146"/>
  <c r="E77" i="146"/>
  <c r="E81" i="146"/>
  <c r="E70" i="145"/>
  <c r="E73" i="145"/>
  <c r="E74" i="145"/>
  <c r="E75" i="145"/>
  <c r="E77" i="145"/>
  <c r="E81" i="145"/>
  <c r="E70" i="144"/>
  <c r="E73" i="144"/>
  <c r="E74" i="144"/>
  <c r="E75" i="144"/>
  <c r="E77" i="144"/>
  <c r="E81" i="144"/>
  <c r="E70" i="143"/>
  <c r="E73" i="143"/>
  <c r="E74" i="143"/>
  <c r="E75" i="143"/>
  <c r="E77" i="143"/>
  <c r="E81" i="143"/>
  <c r="E68" i="142"/>
  <c r="E68" i="141"/>
  <c r="E71" i="142"/>
  <c r="E72" i="142"/>
  <c r="E73" i="142"/>
  <c r="E75" i="142"/>
  <c r="E79" i="142"/>
  <c r="E71" i="141"/>
  <c r="E72" i="141"/>
  <c r="E73" i="141"/>
  <c r="E75" i="141"/>
  <c r="E79" i="141"/>
  <c r="E70" i="140"/>
  <c r="E73" i="140"/>
  <c r="E74" i="140"/>
  <c r="E75" i="140"/>
  <c r="E77" i="140"/>
  <c r="E81" i="140"/>
  <c r="E70" i="139"/>
  <c r="E73" i="139"/>
  <c r="E74" i="139"/>
  <c r="E75" i="139"/>
  <c r="E77" i="139"/>
  <c r="E81" i="139"/>
  <c r="E69" i="138"/>
  <c r="E72" i="138"/>
  <c r="E73" i="138"/>
  <c r="E74" i="138"/>
  <c r="E76" i="138"/>
  <c r="E80" i="138"/>
  <c r="E69" i="137"/>
  <c r="E72" i="137"/>
  <c r="E73" i="137"/>
  <c r="E74" i="137"/>
  <c r="E76" i="137"/>
  <c r="E80" i="137"/>
  <c r="E69" i="136"/>
  <c r="E72" i="136"/>
  <c r="E73" i="136"/>
  <c r="E74" i="136"/>
  <c r="E76" i="136"/>
  <c r="E80" i="136"/>
  <c r="E69" i="135"/>
  <c r="E72" i="135"/>
  <c r="E73" i="135"/>
  <c r="E74" i="135"/>
  <c r="E76" i="135"/>
  <c r="E80" i="135"/>
  <c r="E69" i="134"/>
  <c r="E72" i="134"/>
  <c r="E73" i="134"/>
  <c r="E74" i="134"/>
  <c r="E76" i="134"/>
  <c r="E80" i="134"/>
  <c r="E69" i="132"/>
  <c r="E69" i="133"/>
  <c r="E72" i="133"/>
  <c r="E73" i="133"/>
  <c r="E74" i="133"/>
  <c r="E76" i="133"/>
  <c r="E80" i="133"/>
  <c r="E72" i="132"/>
  <c r="E73" i="132"/>
  <c r="E74" i="132"/>
  <c r="E76" i="132"/>
  <c r="E80" i="132"/>
  <c r="E70" i="131"/>
  <c r="E70" i="130"/>
  <c r="E73" i="131"/>
  <c r="E74" i="131"/>
  <c r="E75" i="131"/>
  <c r="E77" i="131"/>
  <c r="E81" i="131"/>
  <c r="E73" i="130"/>
  <c r="E74" i="130"/>
  <c r="E75" i="130"/>
  <c r="E77" i="130"/>
  <c r="E81" i="130"/>
  <c r="E70" i="129"/>
  <c r="E73" i="129"/>
  <c r="E74" i="129"/>
  <c r="E75" i="129"/>
  <c r="E77" i="129"/>
  <c r="E81" i="129"/>
  <c r="E70" i="128"/>
  <c r="E73" i="128"/>
  <c r="E74" i="128"/>
  <c r="E75" i="128"/>
  <c r="E77" i="128"/>
  <c r="E81" i="128"/>
  <c r="E69" i="127"/>
  <c r="E72" i="127"/>
  <c r="E73" i="127"/>
  <c r="E74" i="127"/>
  <c r="E76" i="127"/>
  <c r="E80" i="127"/>
  <c r="E70" i="126"/>
  <c r="E73" i="126"/>
  <c r="E74" i="126"/>
  <c r="E75" i="126"/>
  <c r="E77" i="126"/>
  <c r="E81" i="126"/>
  <c r="E69" i="125"/>
  <c r="E72" i="125"/>
  <c r="E73" i="125"/>
  <c r="E74" i="125"/>
  <c r="E76" i="125"/>
  <c r="E80" i="125"/>
  <c r="E69" i="124"/>
  <c r="E72" i="124"/>
  <c r="E73" i="124"/>
  <c r="E74" i="124"/>
  <c r="E76" i="124"/>
  <c r="E80" i="124"/>
  <c r="E71" i="123"/>
  <c r="E72" i="123"/>
  <c r="E73" i="123"/>
  <c r="E75" i="123"/>
  <c r="E79" i="123"/>
  <c r="E69" i="122"/>
  <c r="E72" i="122"/>
  <c r="E73" i="122"/>
  <c r="E74" i="122"/>
  <c r="E76" i="122"/>
  <c r="E80" i="122"/>
  <c r="E71" i="121"/>
  <c r="E72" i="121"/>
  <c r="E73" i="121"/>
  <c r="E75" i="121"/>
  <c r="E79" i="121"/>
  <c r="E69" i="120"/>
  <c r="E72" i="120"/>
  <c r="E73" i="120"/>
  <c r="E74" i="120"/>
  <c r="E76" i="120"/>
  <c r="E80" i="120"/>
  <c r="E69" i="119"/>
  <c r="E72" i="119"/>
  <c r="E73" i="119"/>
  <c r="E74" i="119"/>
  <c r="E76" i="119"/>
  <c r="E80" i="119"/>
  <c r="E69" i="118"/>
  <c r="E72" i="118"/>
  <c r="E73" i="118"/>
  <c r="E74" i="118"/>
  <c r="E76" i="118"/>
  <c r="E80" i="118"/>
  <c r="E69" i="117"/>
  <c r="E72" i="117"/>
  <c r="E73" i="117"/>
  <c r="E74" i="117"/>
  <c r="E76" i="117"/>
  <c r="E80" i="117"/>
  <c r="E69" i="116"/>
  <c r="E72" i="116"/>
  <c r="E73" i="116"/>
  <c r="E74" i="116"/>
  <c r="E76" i="116"/>
  <c r="E80" i="116"/>
  <c r="E68" i="115"/>
  <c r="E71" i="115"/>
  <c r="E72" i="115"/>
  <c r="E73" i="115"/>
  <c r="E75" i="115"/>
  <c r="E79" i="115"/>
  <c r="E69" i="114"/>
  <c r="E72" i="114"/>
  <c r="E73" i="114"/>
  <c r="E74" i="114"/>
  <c r="E76" i="114"/>
  <c r="E80" i="114"/>
  <c r="E69" i="113"/>
  <c r="E72" i="113"/>
  <c r="E73" i="113"/>
  <c r="E74" i="113"/>
  <c r="E76" i="113"/>
  <c r="E80" i="113"/>
  <c r="E69" i="112"/>
  <c r="E72" i="112"/>
  <c r="E73" i="112"/>
  <c r="E74" i="112"/>
  <c r="E76" i="112"/>
  <c r="E80" i="112"/>
  <c r="E69" i="110"/>
  <c r="E69" i="111"/>
  <c r="E72" i="111"/>
  <c r="E73" i="111"/>
  <c r="E74" i="111"/>
  <c r="E76" i="111"/>
  <c r="E80" i="111"/>
  <c r="E69" i="109"/>
  <c r="E72" i="110"/>
  <c r="E73" i="110"/>
  <c r="E74" i="110"/>
  <c r="E76" i="110"/>
  <c r="E80" i="110"/>
  <c r="E72" i="109"/>
  <c r="E73" i="109"/>
  <c r="E74" i="109"/>
  <c r="E76" i="109"/>
  <c r="E80" i="109"/>
  <c r="E69" i="108"/>
  <c r="E72" i="108"/>
  <c r="E73" i="108"/>
  <c r="E74" i="108"/>
  <c r="E76" i="108"/>
  <c r="E80" i="108"/>
  <c r="E69" i="107"/>
  <c r="E72" i="107"/>
  <c r="E73" i="107"/>
  <c r="E74" i="107"/>
  <c r="E76" i="107"/>
  <c r="E80" i="107"/>
  <c r="E69" i="106"/>
  <c r="E72" i="106"/>
  <c r="E73" i="106"/>
  <c r="E74" i="106"/>
  <c r="E76" i="106"/>
  <c r="E80" i="106"/>
  <c r="E69" i="105"/>
  <c r="E72" i="105"/>
  <c r="E73" i="105"/>
  <c r="E74" i="105"/>
  <c r="E76" i="105"/>
  <c r="E80" i="105"/>
  <c r="E68" i="104"/>
  <c r="E71" i="104"/>
  <c r="E72" i="104"/>
  <c r="E73" i="104"/>
  <c r="E75" i="104"/>
  <c r="E79" i="104"/>
  <c r="E72" i="103"/>
  <c r="E73" i="103"/>
  <c r="E74" i="103"/>
  <c r="E76" i="103"/>
  <c r="E80" i="103"/>
  <c r="E69" i="102"/>
  <c r="E72" i="102"/>
  <c r="E73" i="102"/>
  <c r="E74" i="102"/>
  <c r="E76" i="102"/>
  <c r="E80" i="102"/>
  <c r="E73" i="101"/>
  <c r="E74" i="101"/>
  <c r="E75" i="101"/>
  <c r="E77" i="101"/>
  <c r="E81" i="101"/>
  <c r="E69" i="100"/>
  <c r="E72" i="100"/>
  <c r="E73" i="100"/>
  <c r="E74" i="100"/>
  <c r="E76" i="100"/>
  <c r="E80" i="100"/>
  <c r="E68" i="99"/>
  <c r="E71" i="99"/>
  <c r="E72" i="99"/>
  <c r="E73" i="99"/>
  <c r="E75" i="99"/>
  <c r="E79" i="99"/>
  <c r="E68" i="98"/>
  <c r="E71" i="98"/>
  <c r="E72" i="98"/>
  <c r="E73" i="98"/>
  <c r="E75" i="98"/>
  <c r="E79" i="98"/>
  <c r="E69" i="97"/>
  <c r="E72" i="97"/>
  <c r="E73" i="97"/>
  <c r="E74" i="97"/>
  <c r="E76" i="97"/>
  <c r="E80" i="97"/>
  <c r="E69" i="96"/>
  <c r="E72" i="96"/>
  <c r="E73" i="96"/>
  <c r="E74" i="96"/>
  <c r="E76" i="96"/>
  <c r="E80" i="96"/>
  <c r="E69" i="95"/>
  <c r="E72" i="95"/>
  <c r="E73" i="95"/>
  <c r="E74" i="95"/>
  <c r="E76" i="95"/>
  <c r="E80" i="95"/>
  <c r="E69" i="94"/>
  <c r="E72" i="94"/>
  <c r="E73" i="94"/>
  <c r="E74" i="94"/>
  <c r="E76" i="94"/>
  <c r="E80" i="94"/>
  <c r="E35" i="93"/>
  <c r="E68" i="93"/>
  <c r="E71" i="93"/>
  <c r="E72" i="93"/>
  <c r="E73" i="93"/>
  <c r="E75" i="93"/>
  <c r="E79" i="93"/>
  <c r="E35" i="92"/>
  <c r="E69" i="92"/>
  <c r="E72" i="92"/>
  <c r="E73" i="92"/>
  <c r="E74" i="92"/>
  <c r="E76" i="92"/>
  <c r="E80" i="92"/>
  <c r="E69" i="91"/>
  <c r="E72" i="91"/>
  <c r="E73" i="91"/>
  <c r="E74" i="91"/>
  <c r="E76" i="91"/>
  <c r="E80" i="91"/>
  <c r="E35" i="90"/>
  <c r="E69" i="90"/>
  <c r="E72" i="90"/>
  <c r="E73" i="90"/>
  <c r="E74" i="90"/>
  <c r="E76" i="90"/>
  <c r="E80" i="90"/>
  <c r="E35" i="89"/>
  <c r="E69" i="89"/>
  <c r="E72" i="89"/>
  <c r="E73" i="89"/>
  <c r="E74" i="89"/>
  <c r="E76" i="89"/>
  <c r="E80" i="89"/>
  <c r="E71" i="88"/>
  <c r="E72" i="88"/>
  <c r="E73" i="88"/>
  <c r="E75" i="88"/>
  <c r="E79" i="88"/>
  <c r="E69" i="87"/>
  <c r="E72" i="87"/>
  <c r="E73" i="87"/>
  <c r="E74" i="87"/>
  <c r="E76" i="87"/>
  <c r="E80" i="87"/>
  <c r="E68" i="86"/>
  <c r="E71" i="86"/>
  <c r="E72" i="86"/>
  <c r="E73" i="86"/>
  <c r="E75" i="86"/>
  <c r="E79" i="86"/>
  <c r="E68" i="84"/>
  <c r="E71" i="84"/>
  <c r="E72" i="84"/>
  <c r="E73" i="84"/>
  <c r="E75" i="84"/>
  <c r="E79" i="84"/>
  <c r="E69" i="83"/>
  <c r="E72" i="83"/>
  <c r="E73" i="83"/>
  <c r="E74" i="83"/>
  <c r="E76" i="83"/>
  <c r="E80" i="83"/>
  <c r="E69" i="81"/>
  <c r="E72" i="81"/>
  <c r="E73" i="81"/>
  <c r="E74" i="81"/>
  <c r="E76" i="81"/>
  <c r="E80" i="81"/>
  <c r="E70" i="80"/>
  <c r="E73" i="80"/>
  <c r="E74" i="80"/>
  <c r="E75" i="80"/>
  <c r="E77" i="80"/>
  <c r="E81" i="80"/>
  <c r="E69" i="79"/>
  <c r="E72" i="79"/>
  <c r="E73" i="79"/>
  <c r="E74" i="79"/>
  <c r="E76" i="79"/>
  <c r="E80" i="79"/>
  <c r="E35" i="78"/>
  <c r="E68" i="78"/>
  <c r="E71" i="78"/>
  <c r="E72" i="78"/>
  <c r="E73" i="78"/>
  <c r="E75" i="78"/>
  <c r="E79" i="78"/>
  <c r="E69" i="77"/>
  <c r="E72" i="77"/>
  <c r="E73" i="77"/>
  <c r="E74" i="77"/>
  <c r="E76" i="77"/>
  <c r="E80" i="77"/>
  <c r="E69" i="76"/>
  <c r="E72" i="76"/>
  <c r="E73" i="76"/>
  <c r="E74" i="76"/>
  <c r="E76" i="76"/>
  <c r="E80" i="76"/>
  <c r="E69" i="75"/>
  <c r="E69" i="74"/>
  <c r="E72" i="75"/>
  <c r="E73" i="75"/>
  <c r="E74" i="75"/>
  <c r="E76" i="75"/>
  <c r="E80" i="75"/>
  <c r="E72" i="74"/>
  <c r="E73" i="74"/>
  <c r="E74" i="74"/>
  <c r="E76" i="74"/>
  <c r="E80" i="74"/>
  <c r="E69" i="73"/>
  <c r="E72" i="73"/>
  <c r="E73" i="73"/>
  <c r="E74" i="73"/>
  <c r="E76" i="73"/>
  <c r="E80" i="73"/>
  <c r="E69" i="72"/>
  <c r="E72" i="72"/>
  <c r="E73" i="72"/>
  <c r="E74" i="72"/>
  <c r="E76" i="72"/>
  <c r="E80" i="72"/>
  <c r="E69" i="71"/>
  <c r="E72" i="71"/>
  <c r="E73" i="71"/>
  <c r="E74" i="71"/>
  <c r="E76" i="71"/>
  <c r="E80" i="71"/>
  <c r="E36" i="64"/>
  <c r="E44" i="66"/>
  <c r="E41" i="67"/>
  <c r="E35" i="69"/>
  <c r="E68" i="69"/>
  <c r="E71" i="69"/>
  <c r="E72" i="69"/>
  <c r="E73" i="69"/>
  <c r="E75" i="69"/>
  <c r="E79" i="69"/>
  <c r="E68" i="67"/>
  <c r="E41" i="66"/>
  <c r="E68" i="66"/>
  <c r="E38" i="65"/>
  <c r="E41" i="65"/>
  <c r="E67" i="65"/>
  <c r="E69" i="64"/>
  <c r="E69" i="62"/>
  <c r="E71" i="67"/>
  <c r="E72" i="67"/>
  <c r="E73" i="67"/>
  <c r="E75" i="67"/>
  <c r="E79" i="67"/>
  <c r="E71" i="66"/>
  <c r="E72" i="66"/>
  <c r="E73" i="66"/>
  <c r="E75" i="66"/>
  <c r="E79" i="66"/>
  <c r="E70" i="65"/>
  <c r="E71" i="65"/>
  <c r="E72" i="65"/>
  <c r="E74" i="65"/>
  <c r="E78" i="65"/>
  <c r="E72" i="64"/>
  <c r="E73" i="64"/>
  <c r="E74" i="64"/>
  <c r="E76" i="64"/>
  <c r="E80" i="64"/>
  <c r="E38" i="63"/>
  <c r="E68" i="63"/>
  <c r="E71" i="63"/>
  <c r="E72" i="63"/>
  <c r="E73" i="63"/>
  <c r="E75" i="63"/>
  <c r="E79" i="63"/>
  <c r="E72" i="62"/>
  <c r="E73" i="62"/>
  <c r="E74" i="62"/>
  <c r="E76" i="62"/>
  <c r="E80" i="62"/>
  <c r="E69" i="61"/>
  <c r="E72" i="61"/>
  <c r="E73" i="61"/>
  <c r="E74" i="61"/>
  <c r="E76" i="61"/>
  <c r="E80" i="61"/>
  <c r="E71" i="59"/>
  <c r="E73" i="59"/>
  <c r="E72" i="59"/>
  <c r="E75" i="59"/>
  <c r="E79" i="59"/>
  <c r="E40" i="57"/>
  <c r="E68" i="57"/>
  <c r="E71" i="57"/>
  <c r="E40" i="56"/>
  <c r="E68" i="56"/>
  <c r="E71" i="56"/>
  <c r="E52" i="55"/>
  <c r="E40" i="55"/>
  <c r="E69" i="55"/>
  <c r="E72" i="55"/>
  <c r="E52" i="54"/>
  <c r="E40" i="54"/>
  <c r="E68" i="54"/>
  <c r="E71" i="54"/>
  <c r="E52" i="53"/>
  <c r="E40" i="53"/>
  <c r="E73" i="57"/>
  <c r="E72" i="57"/>
  <c r="E75" i="57"/>
  <c r="E79" i="57"/>
  <c r="E73" i="56"/>
  <c r="E72" i="56"/>
  <c r="E75" i="56"/>
  <c r="E79" i="56"/>
  <c r="E74" i="55"/>
  <c r="E73" i="55"/>
  <c r="E76" i="55"/>
  <c r="E80" i="55"/>
  <c r="E73" i="54"/>
  <c r="E72" i="54"/>
  <c r="E75" i="54"/>
  <c r="E79" i="54"/>
  <c r="E68" i="53"/>
  <c r="E71" i="53"/>
  <c r="E73" i="53"/>
  <c r="E72" i="53"/>
  <c r="E75" i="53"/>
  <c r="E79" i="53"/>
  <c r="E73" i="52"/>
  <c r="E76" i="52"/>
  <c r="E57" i="50"/>
  <c r="E47" i="50"/>
  <c r="E70" i="50"/>
  <c r="E73" i="50"/>
  <c r="E47" i="49"/>
  <c r="E70" i="49"/>
  <c r="E73" i="49"/>
  <c r="E47" i="48"/>
  <c r="E70" i="48"/>
  <c r="E73" i="48"/>
  <c r="E57" i="47"/>
  <c r="E47" i="47"/>
  <c r="E70" i="47"/>
  <c r="E73" i="47"/>
  <c r="E57" i="45"/>
  <c r="E47" i="45"/>
  <c r="E70" i="45"/>
  <c r="E73" i="45"/>
  <c r="E77" i="52"/>
  <c r="E78" i="52"/>
  <c r="E75" i="50"/>
  <c r="E74" i="50"/>
  <c r="E77" i="50"/>
  <c r="E81" i="50"/>
  <c r="E75" i="49"/>
  <c r="E74" i="49"/>
  <c r="E77" i="49"/>
  <c r="E81" i="49"/>
  <c r="E75" i="48"/>
  <c r="E74" i="48"/>
  <c r="E77" i="48"/>
  <c r="E81" i="48"/>
  <c r="E75" i="47"/>
  <c r="E74" i="47"/>
  <c r="E77" i="47"/>
  <c r="E81" i="47"/>
  <c r="E75" i="45"/>
  <c r="E74" i="45"/>
  <c r="E77" i="45"/>
  <c r="E81" i="45"/>
  <c r="E80" i="52"/>
  <c r="E84" i="52"/>
  <c r="E40" i="39"/>
  <c r="E40" i="38"/>
  <c r="E40" i="37"/>
  <c r="E51" i="36"/>
  <c r="E40" i="36"/>
  <c r="E51" i="35"/>
  <c r="E40" i="35"/>
  <c r="E73" i="43"/>
  <c r="E76" i="43"/>
  <c r="E73" i="42"/>
  <c r="E76" i="42"/>
  <c r="E72" i="41"/>
  <c r="E78" i="43"/>
  <c r="E77" i="43"/>
  <c r="E80" i="43"/>
  <c r="E84" i="43"/>
  <c r="E77" i="42"/>
  <c r="E78" i="42"/>
  <c r="E80" i="42"/>
  <c r="E84" i="42"/>
  <c r="E75" i="41"/>
  <c r="E73" i="36"/>
  <c r="E76" i="36"/>
  <c r="E73" i="35"/>
  <c r="E73" i="39"/>
  <c r="E76" i="39"/>
  <c r="E50" i="38"/>
  <c r="E50" i="37"/>
  <c r="E76" i="35"/>
  <c r="E78" i="35"/>
  <c r="E77" i="41"/>
  <c r="E76" i="41"/>
  <c r="E78" i="39"/>
  <c r="E77" i="39"/>
  <c r="E80" i="39"/>
  <c r="E84" i="39"/>
  <c r="E73" i="38"/>
  <c r="E76" i="38"/>
  <c r="E77" i="38"/>
  <c r="E73" i="37"/>
  <c r="E76" i="37"/>
  <c r="E78" i="37"/>
  <c r="E78" i="36"/>
  <c r="E77" i="36"/>
  <c r="E69" i="34"/>
  <c r="E72" i="34"/>
  <c r="E73" i="34"/>
  <c r="E74" i="34"/>
  <c r="E76" i="34"/>
  <c r="E80" i="34"/>
  <c r="E69" i="33"/>
  <c r="E69" i="29"/>
  <c r="E69" i="30"/>
  <c r="E69" i="32"/>
  <c r="E69" i="31"/>
  <c r="E72" i="33"/>
  <c r="E72" i="31"/>
  <c r="E72" i="30"/>
  <c r="E72" i="32"/>
  <c r="E74" i="32"/>
  <c r="E72" i="29"/>
  <c r="E76" i="27"/>
  <c r="E73" i="26"/>
  <c r="E76" i="26"/>
  <c r="E77" i="26"/>
  <c r="E74" i="25"/>
  <c r="E77" i="25"/>
  <c r="E78" i="25"/>
  <c r="E73" i="23"/>
  <c r="E76" i="23"/>
  <c r="E78" i="23"/>
  <c r="E71" i="22"/>
  <c r="E74" i="22"/>
  <c r="E75" i="22"/>
  <c r="E71" i="21"/>
  <c r="E74" i="21"/>
  <c r="E75" i="21"/>
  <c r="E71" i="20"/>
  <c r="E74" i="20"/>
  <c r="E71" i="19"/>
  <c r="E74" i="19"/>
  <c r="E75" i="19"/>
  <c r="E71" i="18"/>
  <c r="E74" i="18"/>
  <c r="E75" i="18"/>
  <c r="E73" i="17"/>
  <c r="E71" i="17"/>
  <c r="E74" i="17"/>
  <c r="E75" i="17"/>
  <c r="E73" i="16"/>
  <c r="E71" i="16"/>
  <c r="E74" i="16"/>
  <c r="E75" i="16"/>
  <c r="E73" i="15"/>
  <c r="E71" i="15"/>
  <c r="E74" i="15"/>
  <c r="E76" i="15"/>
  <c r="E74" i="14"/>
  <c r="E77" i="14"/>
  <c r="E74" i="13"/>
  <c r="E77" i="13"/>
  <c r="E74" i="12"/>
  <c r="E77" i="12"/>
  <c r="E74" i="11"/>
  <c r="E77" i="11"/>
  <c r="E79" i="11"/>
  <c r="E74" i="10"/>
  <c r="E77" i="10"/>
  <c r="E79" i="10"/>
  <c r="E74" i="9"/>
  <c r="E77" i="9"/>
  <c r="E75" i="8"/>
  <c r="E78" i="8"/>
  <c r="E75" i="7"/>
  <c r="E78" i="7"/>
  <c r="E80" i="7"/>
  <c r="E75" i="6"/>
  <c r="E78" i="6"/>
  <c r="E75" i="4"/>
  <c r="E78" i="4"/>
  <c r="E80" i="4"/>
  <c r="E73" i="33"/>
  <c r="E74" i="33"/>
  <c r="E73" i="32"/>
  <c r="E76" i="32"/>
  <c r="E80" i="32"/>
  <c r="E73" i="31"/>
  <c r="E74" i="31"/>
  <c r="E76" i="31"/>
  <c r="E80" i="31"/>
  <c r="E73" i="30"/>
  <c r="E74" i="30"/>
  <c r="E76" i="30"/>
  <c r="E80" i="30"/>
  <c r="E73" i="29"/>
  <c r="E74" i="29"/>
  <c r="E76" i="29"/>
  <c r="E80" i="29"/>
  <c r="E77" i="27"/>
  <c r="E78" i="27"/>
  <c r="E80" i="27"/>
  <c r="E84" i="27"/>
  <c r="E78" i="14"/>
  <c r="E79" i="14"/>
  <c r="E81" i="14"/>
  <c r="E85" i="14"/>
  <c r="E78" i="13"/>
  <c r="E79" i="13"/>
  <c r="E81" i="13"/>
  <c r="E85" i="13"/>
  <c r="E78" i="26"/>
  <c r="E80" i="26"/>
  <c r="E84" i="26"/>
  <c r="E79" i="25"/>
  <c r="E81" i="25"/>
  <c r="E85" i="25"/>
  <c r="E77" i="23"/>
  <c r="E80" i="23"/>
  <c r="E84" i="23"/>
  <c r="E76" i="22"/>
  <c r="E78" i="22"/>
  <c r="E82" i="22"/>
  <c r="E76" i="21"/>
  <c r="E78" i="21"/>
  <c r="E82" i="21"/>
  <c r="E76" i="20"/>
  <c r="E75" i="20"/>
  <c r="E78" i="20"/>
  <c r="E82" i="20"/>
  <c r="E76" i="19"/>
  <c r="E78" i="19"/>
  <c r="E82" i="19"/>
  <c r="E76" i="18"/>
  <c r="E78" i="18"/>
  <c r="E82" i="18"/>
  <c r="E76" i="17"/>
  <c r="E78" i="17"/>
  <c r="E82" i="17"/>
  <c r="E76" i="16"/>
  <c r="E78" i="16"/>
  <c r="E82" i="16"/>
  <c r="E75" i="15"/>
  <c r="E78" i="15"/>
  <c r="E82" i="15"/>
  <c r="E78" i="12"/>
  <c r="E79" i="12"/>
  <c r="E78" i="11"/>
  <c r="E81" i="11"/>
  <c r="E85" i="11"/>
  <c r="E78" i="10"/>
  <c r="E81" i="10"/>
  <c r="E85" i="10"/>
  <c r="E79" i="9"/>
  <c r="E78" i="9"/>
  <c r="E79" i="8"/>
  <c r="E80" i="8"/>
  <c r="E82" i="8"/>
  <c r="E86" i="8"/>
  <c r="E79" i="7"/>
  <c r="E82" i="7"/>
  <c r="E86" i="7"/>
  <c r="E79" i="6"/>
  <c r="E80" i="6"/>
  <c r="E79" i="4"/>
  <c r="E76" i="33"/>
  <c r="E80" i="33"/>
  <c r="E82" i="6"/>
  <c r="E86" i="6"/>
  <c r="E81" i="12"/>
  <c r="E85" i="12"/>
  <c r="E81" i="9"/>
  <c r="E85" i="9"/>
  <c r="E82" i="4"/>
  <c r="E86" i="4"/>
  <c r="E80" i="36"/>
  <c r="E84" i="36"/>
  <c r="E77" i="35"/>
  <c r="E80" i="35"/>
  <c r="E84" i="35"/>
  <c r="E79" i="41"/>
  <c r="E83" i="41"/>
  <c r="E78" i="38"/>
  <c r="E80" i="38"/>
  <c r="E84" i="38"/>
  <c r="E77" i="37"/>
  <c r="E80" i="37"/>
  <c r="E84" i="37"/>
  <c r="E72" i="179" l="1"/>
  <c r="E71" i="179"/>
  <c r="E74" i="179" s="1"/>
  <c r="E78" i="179" s="1"/>
  <c r="E73" i="178"/>
  <c r="E76" i="178" s="1"/>
  <c r="E80" i="178" s="1"/>
  <c r="E74" i="178"/>
  <c r="E71" i="177"/>
  <c r="E72" i="177"/>
  <c r="E74" i="176"/>
  <c r="E73" i="176"/>
  <c r="E76" i="176" s="1"/>
  <c r="E80" i="176" s="1"/>
  <c r="E72" i="175"/>
  <c r="E71" i="175"/>
  <c r="E74" i="175" s="1"/>
  <c r="E78" i="175" s="1"/>
  <c r="E74" i="174"/>
  <c r="E73" i="174"/>
  <c r="E76" i="174" s="1"/>
  <c r="E80" i="174" s="1"/>
  <c r="E72" i="173"/>
  <c r="E71" i="173"/>
  <c r="E74" i="173" s="1"/>
  <c r="E78" i="173" s="1"/>
  <c r="E74" i="172"/>
  <c r="E73" i="172"/>
  <c r="E74" i="171"/>
  <c r="E73" i="171"/>
  <c r="E76" i="171" s="1"/>
  <c r="E80" i="171" s="1"/>
  <c r="E74" i="170"/>
  <c r="E73" i="170"/>
  <c r="E76" i="170" s="1"/>
  <c r="E80" i="170" s="1"/>
  <c r="E74" i="169"/>
  <c r="E73" i="169"/>
  <c r="E76" i="169" s="1"/>
  <c r="E80" i="169" s="1"/>
  <c r="E75" i="168"/>
  <c r="E74" i="168"/>
  <c r="E77" i="168" s="1"/>
  <c r="E81" i="168" s="1"/>
  <c r="E74" i="177" l="1"/>
  <c r="E78" i="177" s="1"/>
  <c r="E76" i="172"/>
  <c r="E80" i="172" s="1"/>
</calcChain>
</file>

<file path=xl/sharedStrings.xml><?xml version="1.0" encoding="utf-8"?>
<sst xmlns="http://schemas.openxmlformats.org/spreadsheetml/2006/main" count="4666" uniqueCount="824">
  <si>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</si>
  <si>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</si>
  <si>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</si>
  <si>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</si>
  <si>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</si>
  <si>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</si>
  <si>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</si>
  <si>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</si>
  <si>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</si>
  <si>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</si>
  <si>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</si>
  <si>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</si>
  <si>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</si>
  <si>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Divers calculs effectués;</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</si>
  <si>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</si>
  <si>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</si>
  <si>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</si>
  <si>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</si>
  <si>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</si>
  <si>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</si>
  <si>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</si>
  <si>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</si>
  <si>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</si>
  <si>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</si>
  <si>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</si>
  <si>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</si>
  <si>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</si>
  <si>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</si>
  <si>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</si>
  <si>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</si>
  <si>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</si>
  <si>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</si>
  <si>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</si>
  <si>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</si>
  <si>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</si>
  <si>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Le 28 janvier 2013</t>
  </si>
  <si>
    <t>NADINE BERNIER / BENOIT ALARY</t>
  </si>
  <si>
    <t>7415 boul Taschereau O.</t>
  </si>
  <si>
    <t>Brossard  Québec  J4Y 1A2</t>
  </si>
  <si>
    <t># 13003</t>
  </si>
  <si>
    <t xml:space="preserve"> - Rencontre avec vous à vos bureaux et déplacement le 20 décembre et 23 janvier;</t>
  </si>
  <si>
    <t xml:space="preserve"> - Préparation d'un organigramme corporatif pour mieux figurer la structure actuelle;</t>
  </si>
  <si>
    <t xml:space="preserve"> - Analyse de de la réorganisation effectuée par LRMM;</t>
  </si>
  <si>
    <t xml:space="preserve"> - Préparation d'un tableau sommaire de la vente des hopitaux afin d'avoir une meilleure vue d'ensemble;</t>
  </si>
  <si>
    <t xml:space="preserve"> - Analyse des conséquences de la dissolution de la SENC, des solutions possibles, tableau de calcul des PBR des parts de la SENC;</t>
  </si>
  <si>
    <t xml:space="preserve"> - Préparer un sommaire des points à régler en vue de notre rencontre et faire sommaire des solutions;</t>
  </si>
  <si>
    <t xml:space="preserve"> - Débuter l'analyse des écritures comptables à effectuer pour la transaction de LRMM;</t>
  </si>
  <si>
    <t xml:space="preserve"> - Diverses discussions téléphoniques avec vous, les conseillers juridiques et le comptable ;</t>
  </si>
  <si>
    <t xml:space="preserve"> - Prise de connaissance et analyse des différents documents ;</t>
  </si>
  <si>
    <t>HOPITAL VÉTÉRINAIRE RIVE-SUD INC</t>
  </si>
  <si>
    <t>CENTRE VÉTÉRINAIRE LAVAL INC</t>
  </si>
  <si>
    <t># 13004</t>
  </si>
  <si>
    <t># 13005</t>
  </si>
  <si>
    <t>HOPITAL VÉTÉRINAIRE ST-EUSTACHE / DEUX-MONTAGNES (2008) INC</t>
  </si>
  <si>
    <t># 13019</t>
  </si>
  <si>
    <t>Le 21 février 2013</t>
  </si>
  <si>
    <t xml:space="preserve"> - Diverses discussions téléphoniques avec vous, les conseillers juridiques et les comptables ;</t>
  </si>
  <si>
    <t xml:space="preserve"> - Recherches et faire un sommaire des écritures comptables à effectuer pour les transactions de LRMM;</t>
  </si>
  <si>
    <t xml:space="preserve"> - Travail et analyses concernant le CDC de 137888 et communications avec les gouvernements;</t>
  </si>
  <si>
    <t xml:space="preserve"> - Finalisations et recherches entourant l'impact du PBR négatif des parts de la SENC et des solutions;</t>
  </si>
  <si>
    <t xml:space="preserve"> - Rencontres avec Georges Tremblay, avec Sébastien et Jérôme pour régler les différents problèmes dans leurs compagnies de gestion respectives en lien avec les diverses actions;</t>
  </si>
  <si>
    <t xml:space="preserve"> - Analyse des transactions sur les actions détenues par les compagnies de gestion de Jérôme et Sébastien et fournir les écritures comptables à Georges Tremblay pour la comptabilisation aux états financiers;</t>
  </si>
  <si>
    <t xml:space="preserve"> - Analyse des solutions pour régler le problème des sociétés non rattachées;</t>
  </si>
  <si>
    <t xml:space="preserve"> - Rencontre avec vous et préparation à la rencontre à vos bureaux et déplacement;</t>
  </si>
  <si>
    <t>Le 9 mars 2013</t>
  </si>
  <si>
    <t># 13046</t>
  </si>
  <si>
    <t xml:space="preserve"> - Analyse de toutes les dispositions fiscales applicables aux non SPCC;</t>
  </si>
  <si>
    <t xml:space="preserve"> - Analyse de la convention d'actionnaire d'AVC et des impacts sur la notion de SPCC;</t>
  </si>
  <si>
    <t xml:space="preserve"> - Aide à George pour l'aider à finaliser les états financiers et déclarations dans les sociétés de gestion;</t>
  </si>
  <si>
    <t xml:space="preserve"> - Analyse juridique de l'acte de fiducie d'AVC et impacts pour nous;</t>
  </si>
  <si>
    <t xml:space="preserve"> - Faire les tests de qualifications pour l'exonération de gain en capital (AAPE) pour les diverses société;</t>
  </si>
  <si>
    <t xml:space="preserve"> - Analyser la mise en place à faire afin de régler les différents problèmes de non qualification à l'exonération;</t>
  </si>
  <si>
    <t xml:space="preserve"> - Rencontres avec vous et préparation à la rencontre à vos bureaux et déplacement;</t>
  </si>
  <si>
    <t xml:space="preserve"> - Préparation d'un ordre du jour de points à régler pour une rencontre avec vous;</t>
  </si>
  <si>
    <t xml:space="preserve"> - Avancement dans la rédaction d'un mémorandum fiscal pour mettre en place la réorganisation;</t>
  </si>
  <si>
    <t># 13047</t>
  </si>
  <si>
    <t># 13048</t>
  </si>
  <si>
    <t xml:space="preserve"> - Rencontres avec vous et préparation aux rencontres à vos bureaux et déplacement;</t>
  </si>
  <si>
    <t>Le 22 mars 2013</t>
  </si>
  <si>
    <t># 13054</t>
  </si>
  <si>
    <t xml:space="preserve"> - Rédaction de deux mémorandums fiscaux pour mettre en place la réorganisation;</t>
  </si>
  <si>
    <t xml:space="preserve"> - Préparation d'organigrammes pour se structurer à travers les diverses étapes de réorganisation;</t>
  </si>
  <si>
    <t xml:space="preserve"> - Préparation d'un tableau de vente des actions, de la répartition du prix de vente, etc.</t>
  </si>
  <si>
    <t xml:space="preserve"> - Préparation d'un sommaire en anglais à fournir à AVC sur les transactions à intervenir;</t>
  </si>
  <si>
    <t xml:space="preserve"> - Discussions entourant le dossier de Vet Action;</t>
  </si>
  <si>
    <t xml:space="preserve"> - Analyse des structures indivuelles de chacun et rédaction de la réorganisation pour améliorer cette structure post-transaction;</t>
  </si>
  <si>
    <t># 13055</t>
  </si>
  <si>
    <t># 13056</t>
  </si>
  <si>
    <t>Le 6 avril 2013</t>
  </si>
  <si>
    <t># 13076</t>
  </si>
  <si>
    <t xml:space="preserve"> - Discussions et analyses entourant la mise en place de Vet-Actions;</t>
  </si>
  <si>
    <t>Frais de consultant en taxes à la consommation</t>
  </si>
  <si>
    <t xml:space="preserve"> - Discussions téléphoniques avec Michael, AVC, Nadine, Benoit, Georges, Yvon et autres intervenants;</t>
  </si>
  <si>
    <t xml:space="preserve"> - Fournir les écritures comptables à Georges pour finaliser les états financiers de 9184 et 9200;</t>
  </si>
  <si>
    <t xml:space="preserve"> - Débuter la révision de la documentation juridique de la mise en place;</t>
  </si>
  <si>
    <t xml:space="preserve"> - Suite à l'analyse de Michael, changement de plan du au règlement de l'ordre - analyse des solutions potentielles pour régler le problème et modifications au mémorandum;</t>
  </si>
  <si>
    <t xml:space="preserve"> - Suite à l'entente avec AVC sur le fonctionnement, la réception du solde de l'hypothèque en date des transaction de RBC et les états financiers de 9200 et 9184, réanalyser les modifications à effectuer et modifier le mémorandum pour le rendre près de sa version finale;</t>
  </si>
  <si>
    <t xml:space="preserve"> - Discussions au sujet du traitement fiscal de la SENC et communications avec tous pour 2012 et 2013;</t>
  </si>
  <si>
    <t xml:space="preserve"> - Diverses discussions et démarches entourant la mise en place administrative de la réorganisation;</t>
  </si>
  <si>
    <t># 13077</t>
  </si>
  <si>
    <t># 13078</t>
  </si>
  <si>
    <t>Le 19 avril 2013</t>
  </si>
  <si>
    <t># 13102</t>
  </si>
  <si>
    <t>Frais de poste recommandé - formulaires de CDC</t>
  </si>
  <si>
    <t xml:space="preserve"> - Produire les 14 formulaires de CDC;</t>
  </si>
  <si>
    <t xml:space="preserve"> - Travail pour aider la finalisation des états financiers de 9200 et 9184;</t>
  </si>
  <si>
    <t xml:space="preserve"> - Préparation, déplacement et rencontre le 11 avril pour faire un sommaire de la transaction;</t>
  </si>
  <si>
    <t xml:space="preserve"> - Répondre aux diverses demandes d'AVC;</t>
  </si>
  <si>
    <t xml:space="preserve"> - Préparer un sommaire des chèques à effectuer et faire le contrôle des chèques effectués;</t>
  </si>
  <si>
    <t xml:space="preserve"> - Faire le calcul des sommes dues entre Yves et Catherine (contre-lettre) et Sébastien et Jérôme (prêt et vente des parts de SENC);</t>
  </si>
  <si>
    <t xml:space="preserve"> - Révision des déclarations de revenus de 2008 à 2012 de 9200 et 9184;</t>
  </si>
  <si>
    <t xml:space="preserve"> - Préparer les 82 formulaires de roulement;</t>
  </si>
  <si>
    <t xml:space="preserve"> - Modifier le mémorandum fiscal pour l'introduction de Louis-Philippe, le changement pour la liquidation de HVRS, les PNCP de Jérôme et Sébastien et surtout le changement pour qu'on puisse profiter de l'exonération même si on signe un contrat de vente le 23 avril avec une date effective après approbation de l'OMVQ;</t>
  </si>
  <si>
    <t xml:space="preserve"> - Analyse des impacts sur les états financiers du 1er mémorandum et questions de M. Lamarre;</t>
  </si>
  <si>
    <t xml:space="preserve"> - Révision juridique de la réorganisation pré-closing (plus de 700 pages);</t>
  </si>
  <si>
    <t xml:space="preserve"> - Révision des premières version des contrat de vente;</t>
  </si>
  <si>
    <t xml:space="preserve"> - Lecture et rédaction de multiples courriels avec les divers intervenants;</t>
  </si>
  <si>
    <t># 13103</t>
  </si>
  <si>
    <t># 13104</t>
  </si>
  <si>
    <t>Le 10 mai 2013</t>
  </si>
  <si>
    <t># 13124</t>
  </si>
  <si>
    <t>GROUPE VÉTÉRI MÉDIC INC</t>
  </si>
  <si>
    <t xml:space="preserve"> - Modifier le mémorandum fiscal pour refléter les changements convenus avec AVC;</t>
  </si>
  <si>
    <t xml:space="preserve"> - Fournir les écritures comptables distinctement pour chacune des sociétés;</t>
  </si>
  <si>
    <t xml:space="preserve"> - Révision juridique de la réorganisation, des multiples version du contrat de vente, convention d'indemnisation, 2ième section de réorganisation post vente et autres documentation juridique;</t>
  </si>
  <si>
    <t xml:space="preserve"> - Fournir les différents tableaux demandés pour joindre au contrat de vente et pour faire les répartitions entre les divers actionnaires;</t>
  </si>
  <si>
    <t xml:space="preserve"> - Préparation, déplacement et rencontre de signature le 25 avril aux bureaux de PME Inter Notaires à Boucherville;</t>
  </si>
  <si>
    <t xml:space="preserve"> - Modifier et réviser la version finale des 82 formulaires de roulement, gérer la mise à la poste, le scan et autres;</t>
  </si>
  <si>
    <t>Frais de poste recommandé - formulaires de Roulement</t>
  </si>
  <si>
    <t>Le 5 juillet 2013</t>
  </si>
  <si>
    <t xml:space="preserve"> - Gestion administrative avec Nadine de la transition post 24-04-13;</t>
  </si>
  <si>
    <t xml:space="preserve"> - Gestion administrative avec Nadine de la fin du 5 juillet 2013;</t>
  </si>
  <si>
    <t xml:space="preserve"> - Répondre aux questions de Georges pour fins d'années de 9200 et 9184;</t>
  </si>
  <si>
    <t xml:space="preserve"> - Modifier et réviser la version finale des 12 formulaires de roulement restants;</t>
  </si>
  <si>
    <t xml:space="preserve"> - Discussions téléphoniques avec Michael, Nadine, Benoit, Georges, Yvon, Yves, Martine et autres intervenants;</t>
  </si>
  <si>
    <t xml:space="preserve"> - Révision des déclarations de revenus 2013 de 9184 et 9200;</t>
  </si>
  <si>
    <t xml:space="preserve"> - Planification de la retenue lors du 1er versement d'AVC;</t>
  </si>
  <si>
    <t xml:space="preserve"> - Effectuer les tableaux pour déterminer à qui sera distribuer la première tranche de versement du prix de vente;</t>
  </si>
  <si>
    <t xml:space="preserve"> - Rencontre et déplacement pour rencontre avec Nadine et M. Lamarre pour les aspects comptables, recherches comptables, répondre aux questions comptables;</t>
  </si>
  <si>
    <t xml:space="preserve"> - Rencontre et déplacement pour rencontre et préparation pour rencontre pour signature de la deuxième série de documents;</t>
  </si>
  <si>
    <t>Frais d'un consultant expert en comptabilité</t>
  </si>
  <si>
    <t># 13169</t>
  </si>
  <si>
    <t>Le 26 août 2013</t>
  </si>
  <si>
    <t xml:space="preserve"> - Gestion administrative avec Nadine, Benoit et Michael de la fin du 5 juillet 2013;</t>
  </si>
  <si>
    <t xml:space="preserve"> - Finalisation des formulaires de roulement restant et poste des différents documents;</t>
  </si>
  <si>
    <t xml:space="preserve"> - Rencontre, déplacement et répondre aux diverses questions pour produire les bilans d'ouverture post 5 juillet avec Georges Tremblay et Jacques Gagnon;</t>
  </si>
  <si>
    <t xml:space="preserve"> - Problème de TPS/TVQ vs loyer courus non payés - discussions avec Nadine, le consultant en taxes et recherches;</t>
  </si>
  <si>
    <t>Frais de poste recommandé</t>
  </si>
  <si>
    <t>Frais d'un consultant en taxes à la consommation</t>
  </si>
  <si>
    <t xml:space="preserve"> - Révision des déclarations de revenus 2013 de HVRS, CVL et St-Eustache vs la réorganisation;</t>
  </si>
  <si>
    <t># 13187</t>
  </si>
  <si>
    <t xml:space="preserve"> - Discussions téléphoniques avec Michael, Nadine, Benoit, Georges, Yvon, Yves et autres intervenants;</t>
  </si>
  <si>
    <t>Le 11 septembre 2013</t>
  </si>
  <si>
    <t># 13206</t>
  </si>
  <si>
    <t xml:space="preserve"> - Gestion administrative avec Nadine, Benoit et Michael ;</t>
  </si>
  <si>
    <t xml:space="preserve"> - Travail (fournir les informations, révisions, analyse, etc) avec Georges et Nadine pour préparer le bilan d'ouverture post fusion et liquidation;</t>
  </si>
  <si>
    <t xml:space="preserve"> - Dissolution de SENC, fermer les # de taxes, produire formulaire, discussion avec le gouvernement;</t>
  </si>
  <si>
    <t xml:space="preserve"> - Discussions téléphoniques avec Michael, Nadine, Benoit, Georges et autres intervenants;</t>
  </si>
  <si>
    <t xml:space="preserve"> - Travail relativement aux avances entre actionnaires suite à la réorganisation;</t>
  </si>
  <si>
    <t xml:space="preserve"> - Analyse du travail à venir et préparation en vue de finaliser les transactions;</t>
  </si>
  <si>
    <t>Frais d'un consultant en comptabilité</t>
  </si>
  <si>
    <t>Le 30 septembre 2013</t>
  </si>
  <si>
    <t># 13225</t>
  </si>
  <si>
    <t xml:space="preserve"> - Préparation de tous les tableaux sous forme projet  - calcul de la provision d'impôt, calcul du gain en capital par action et par actionnaire, calcul de l'ajustement final, aide à déterminer les ajustements finaux, calcul du prix de vente final, distribution du prix de vente final par action;</t>
  </si>
  <si>
    <t>Le 17 février 2014</t>
  </si>
  <si>
    <t># 14015</t>
  </si>
  <si>
    <t>Facturation progressive relativement aux travaux effectués, notamment:</t>
  </si>
  <si>
    <t xml:space="preserve"> - Fournir les multiples explications sur les ajustements au prix de vente final et argumentation avec AVC au sujet du prix de vente final;</t>
  </si>
  <si>
    <t xml:space="preserve"> - Diverses communication avec les gouvernements sur de multiples problèmes administratifs suite aux divers changements;</t>
  </si>
  <si>
    <t xml:space="preserve"> - Préparation, déplacement et rencontre avec vous pour expliquer tous les aspects finaux des transactions;</t>
  </si>
  <si>
    <t xml:space="preserve"> - Diverses argumentations avec AVC au sujet de la fin d'année financière du 5 juillet 2013;</t>
  </si>
  <si>
    <t xml:space="preserve"> - Production de la déclaration de revenus de GVMI au 24 avril 2013;</t>
  </si>
  <si>
    <t xml:space="preserve"> - Révision des différentes versions des documents légaux pour la finalisation des ajustements au prix de vente;</t>
  </si>
  <si>
    <t xml:space="preserve"> - Multiples modifications aux tableaux préparés antérieurement - calcul de la provision d'impôt, calcul du gain en capital par action et par actionnaire, calcul de l'ajustement final, aide à déterminer les ajustements finaux, calcul du prix de vente final, distribution du prix de vente final par action;</t>
  </si>
  <si>
    <t xml:space="preserve"> - Calcul de la provision pour gain en capital qui peut être réclamée par chacun pour somme non encore reçue;</t>
  </si>
  <si>
    <t xml:space="preserve"> - Débuter la production des T5 des diverses sociétés pour l'année 2013;</t>
  </si>
  <si>
    <t xml:space="preserve"> - Préparation, déplacement et rencontre avec vous et Ginette pour expliquer les diverses transactions survenues et leurs impact pour vos situations personnelles;</t>
  </si>
  <si>
    <t xml:space="preserve"> - Discussions et courriels avec Ginette pour expliquer les impacts pour Excellia et 9218;</t>
  </si>
  <si>
    <t xml:space="preserve"> - Analyse juridique de la réorganisation de votre société;</t>
  </si>
  <si>
    <t>BENOIT ALARY</t>
  </si>
  <si>
    <t># 14017</t>
  </si>
  <si>
    <t>JÉRÔME AUGER</t>
  </si>
  <si>
    <t>SÉBASTIEN KFOURY</t>
  </si>
  <si>
    <t># 14018</t>
  </si>
  <si>
    <t># 14019</t>
  </si>
  <si>
    <t># 14020</t>
  </si>
  <si>
    <t># 14021</t>
  </si>
  <si>
    <t>CATHERINE GOSSELIN</t>
  </si>
  <si>
    <t xml:space="preserve"> - Diverses analyses concernant le mode de fonctionnement pour les achats de cliniques futures et de celle de St-Louis vs injections de fonds différentes;</t>
  </si>
  <si>
    <t xml:space="preserve"> - Demandes et discussions au sujet de Vet Action;</t>
  </si>
  <si>
    <t xml:space="preserve"> - Demande au sujet de comment faire pour compenser les écarts entre les différents actionnaires restants vs prix de vente non identique pour chacun;</t>
  </si>
  <si>
    <t xml:space="preserve"> - Préparation, déplacement et rencontre avec vous à votre domicile pour votre planification personnelle - simulation au point de vue de l'impôt minimum de remplacement;</t>
  </si>
  <si>
    <t>RENÉ RAYMOND</t>
  </si>
  <si>
    <t>EXCELLIA RESSOURCES HUMAINES INC</t>
  </si>
  <si>
    <t>1100 BOUL CRÉMAZIE EST, BUREAU 805</t>
  </si>
  <si>
    <t>MONTRÉAL Québec  H2P 2X2</t>
  </si>
  <si>
    <t>9280-2271 QUÉBEC INC</t>
  </si>
  <si>
    <t>1539 RUE MACDONALD</t>
  </si>
  <si>
    <t>SAINT-BRUNO Québec  J3V 4J4</t>
  </si>
  <si>
    <t>154 RUE TERRY FOX</t>
  </si>
  <si>
    <t>MONTRÉAL Québec  H3E 1L5</t>
  </si>
  <si>
    <t>8 RUE WATERMAN</t>
  </si>
  <si>
    <t>SAINT-LAMBERT Québec  J4P 1R8</t>
  </si>
  <si>
    <t>9199-5308 QUÉBEC INC</t>
  </si>
  <si>
    <t>230 RUE DU LIMOUSIN</t>
  </si>
  <si>
    <t>SAINT-LAMBERT Québec  J4S 1G6</t>
  </si>
  <si>
    <t>2052 boul. Anne-Le Seigneur</t>
  </si>
  <si>
    <t>Chambly (Québec) J3L0A7</t>
  </si>
  <si>
    <t xml:space="preserve"> - Divers travaux entourant votre nouvel actionnariat;</t>
  </si>
  <si>
    <t>9280-2412 Québec inc.</t>
  </si>
  <si>
    <t>LOUIS-PHILIPPE DE LORIMIER</t>
  </si>
  <si>
    <t># 14061</t>
  </si>
  <si>
    <t>Le 02 avril 2014</t>
  </si>
  <si>
    <t>Le 29 avril 2014</t>
  </si>
  <si>
    <t># 14108</t>
  </si>
  <si>
    <r>
      <rPr>
        <u/>
        <sz val="11"/>
        <color rgb="FF625850"/>
        <rFont val="Verdana"/>
        <family val="2"/>
      </rPr>
      <t>Portion commune aux autres actionnaires de GROUPE VÉTÉRI MÉDIC INC.</t>
    </r>
    <r>
      <rPr>
        <sz val="11"/>
        <color rgb="FF625850"/>
        <rFont val="Verdana"/>
        <family val="2"/>
      </rPr>
      <t>:</t>
    </r>
  </si>
  <si>
    <t xml:space="preserve"> - Analyse et production des formulaires T5 pour 2013 pour les différentes sociétés;</t>
  </si>
  <si>
    <t xml:space="preserve"> - Diverses demande d'AVC au sujet des sociétés associées, écart d'acquisition, comptabilité, fusion / liquidation;</t>
  </si>
  <si>
    <t xml:space="preserve"> - Validation de la déclaration de revenus de Groupe Vétéri Médic pour 2013;</t>
  </si>
  <si>
    <t xml:space="preserve"> - Diverses discussions téléphoniques et courriels;</t>
  </si>
  <si>
    <t>Portion individuelle:</t>
  </si>
  <si>
    <t xml:space="preserve"> - Préparer les T5 pour votre ancienne compagnie de gestion;</t>
  </si>
  <si>
    <t xml:space="preserve"> - Révision de l'état financier et de la déclaration de revenu de 9280-2206 en lien avec la réorganisation;</t>
  </si>
  <si>
    <t xml:space="preserve"> - Préparation d'une lettre de choix pour clause de Earn-out;</t>
  </si>
  <si>
    <t xml:space="preserve"> - Discussion téléphonique avec vous et votre comptable;</t>
  </si>
  <si>
    <t># 14109</t>
  </si>
  <si>
    <t xml:space="preserve"> - Révision de l'état financier et de la déclaration de revenu de 9280-2271 en lien avec la réorganisation;</t>
  </si>
  <si>
    <t># 14110</t>
  </si>
  <si>
    <t xml:space="preserve"> - Révision de votre déclaration de revenu personnelle;</t>
  </si>
  <si>
    <t xml:space="preserve"> - Préparation / révision de votre déclaration de revenu personnelle;</t>
  </si>
  <si>
    <t># 14111</t>
  </si>
  <si>
    <t xml:space="preserve"> - Révision de l'état financier et de la déclaration de revenu de 9199-5308 en lien avec la réorganisation;</t>
  </si>
  <si>
    <t xml:space="preserve"> - Fournir les écritures comptables en lien avec la réorganisation fiscale survenue dans votre société;</t>
  </si>
  <si>
    <t xml:space="preserve"> - Révision légale de la réorganisation survenue dans votre société;</t>
  </si>
  <si>
    <t># 14112</t>
  </si>
  <si>
    <t>9216-3864 QUÉBEC INC</t>
  </si>
  <si>
    <t xml:space="preserve"> - Révision de l'état financier et de la déclaration de revenu de 9216-3864 Québec inc en lien avec la réorganisation;</t>
  </si>
  <si>
    <t xml:space="preserve"> - Révision de l'état financier et de la déclaration de revenu de Ste-Thérèse ;</t>
  </si>
  <si>
    <t xml:space="preserve"> - Analyse pour stratégie pour aller chercher les pertes fiscales de 9216;</t>
  </si>
  <si>
    <t xml:space="preserve"> - Travail de mise en place de réorganisation pour désassocier 9216 d'avec Holdco, incluant rédaction du mémorandum, recherches, analyse, discussions, etc;</t>
  </si>
  <si>
    <t xml:space="preserve"> - Diverses discussions téléphoniques avec les divers intervenants ;</t>
  </si>
  <si>
    <t>9280-2131 Québec inc.</t>
  </si>
  <si>
    <t># 14114</t>
  </si>
  <si>
    <t># 14115</t>
  </si>
  <si>
    <t xml:space="preserve"> - Révision de l'état financier et de la déclaration de revenu de 9280-2131 Québec inc en lien avec la réorganisation;</t>
  </si>
  <si>
    <t>9280-2339 Québec Inc.</t>
  </si>
  <si>
    <t># 14116</t>
  </si>
  <si>
    <t xml:space="preserve"> - Révision de l'état financier et de la déclaration de revenu de 9280-2339 Québec inc en lien avec la réorganisation;</t>
  </si>
  <si>
    <t xml:space="preserve"> - Préparer les T5 pour 2013;</t>
  </si>
  <si>
    <t>9278-0121 QUÉBEC INC</t>
  </si>
  <si>
    <t>Le 3 septembre 2014</t>
  </si>
  <si>
    <t># 14190</t>
  </si>
  <si>
    <t xml:space="preserve"> - Déclaration de revenus demandée par MRQ pour HVRS pour le 4 juillet - disc., courriel avec Manon et AVC, révision de la déclaration;</t>
  </si>
  <si>
    <t xml:space="preserve"> - Déclaration de revenus demandée par MRQ pour HVRS au 24 janvier 2014 - disc., courriels et préparation de la déclaration;</t>
  </si>
  <si>
    <t xml:space="preserve"> - Diverses discussions téléphoniques pour diverses questions et courriels;</t>
  </si>
  <si>
    <t xml:space="preserve"> - Demande de multiples documents par l'ARC pour approuver la liquidation et émettre les chèques de remboursement, disc, courriel échange de documents, etc.;</t>
  </si>
  <si>
    <t xml:space="preserve"> - Problèmes liées aux TPS/TVQ  vs liquidation - régler la problématique avec le gouvernement;</t>
  </si>
  <si>
    <t xml:space="preserve"> - Modifier les tableaux en fonction des nouveaux chiffres pour le Earn-Out, révision des documents de Earn-Out, discussions, courriels;</t>
  </si>
  <si>
    <t xml:space="preserve"> - Discussions relativement à la cotisation en FSS et impact vs réorganisation à venir;</t>
  </si>
  <si>
    <t xml:space="preserve"> - Répondre aux diverses demande de l'ARC pour les charges sociales vs la liquidation;</t>
  </si>
  <si>
    <t xml:space="preserve"> - Discussion, analyse et courriels entourant le rajustement vs la réduction de facture par Rosenstein;</t>
  </si>
  <si>
    <t xml:space="preserve"> - Discussions avec le gouvernement suite à la vérification fiscale;</t>
  </si>
  <si>
    <t xml:space="preserve"> - Fournir les divers documents demandés;</t>
  </si>
  <si>
    <t>Sous-total</t>
  </si>
  <si>
    <t># 14191</t>
  </si>
  <si>
    <t xml:space="preserve"> - Déplacement et rencontre avec vous à votre domicile;</t>
  </si>
  <si>
    <t xml:space="preserve"> - Discussions téléphoniques et courriels;</t>
  </si>
  <si>
    <t># 14192</t>
  </si>
  <si>
    <t># 14193</t>
  </si>
  <si>
    <t># 14194</t>
  </si>
  <si>
    <t xml:space="preserve"> - Révision du travail d'état financier et déclaration de revenu effectué par Leewarden pour Excellia;</t>
  </si>
  <si>
    <t xml:space="preserve"> - Discussions téléphoniques et courriels sur divers aspects;</t>
  </si>
  <si>
    <t># 14196</t>
  </si>
  <si>
    <t xml:space="preserve"> - Travail de mise en place de réorganisation pour désassocier 9216 d'avec Holdco, incluant la révision légale de la documentation;</t>
  </si>
  <si>
    <t xml:space="preserve"> - Diverses discussions téléphoniques et courriel avec les notaires ;</t>
  </si>
  <si>
    <t>Autres</t>
  </si>
  <si>
    <t>*** Veuillez faire votre chèque à l'ordre de GC Fiscalité Plus Inc. Payable en ligne dans les institutions financières participantes.***</t>
  </si>
  <si>
    <t>*** Payable sur réception.  Frais d’administration de 24 % par année sur note d’honoraires passée due. ***</t>
  </si>
  <si>
    <t>Le 30 avril 2015</t>
  </si>
  <si>
    <t># 15075</t>
  </si>
  <si>
    <t>154 RUE TERRY FOX
MONTRÉAL Québec  H3E 1L5</t>
  </si>
  <si>
    <t>Portion commune aux autres actionnaires de GROUPE VÉTÉRI MÉDIC INC. pour la vérification fiscale:</t>
  </si>
  <si>
    <t xml:space="preserve"> - Préparer un mémorandum modifié à fournir à Revenu Québec pour leurs fins de vérification;</t>
  </si>
  <si>
    <t xml:space="preserve"> - Diverses discussions téléphoniques avec vous, avec le gouvernement, avec les juristes et les comptables;</t>
  </si>
  <si>
    <t xml:space="preserve"> - Analyse des documents demandés, élaboration d'une stratégie et établir la liste des documents à sortir;</t>
  </si>
  <si>
    <t xml:space="preserve"> - Travail de préparer toute la documentation demandée dans les diverses lettres de demande d'information;</t>
  </si>
  <si>
    <t xml:space="preserve"> - Analyse de répartition des intérêts sur le montant en fidéicommis;</t>
  </si>
  <si>
    <t xml:space="preserve"> - Rencontre avec vous au bureau de Georges Tremblay pour analyse de votre structure immobilière;</t>
  </si>
  <si>
    <t xml:space="preserve"> - Analyse fiscale de l'impact potentiel des règles d'association en lien avec la nouvelle structure;</t>
  </si>
  <si>
    <t xml:space="preserve"> - 2ième rencontre avec Georges pour explication de la structure envisagée;</t>
  </si>
  <si>
    <t xml:space="preserve"> - Diverses discussions avec Georges et avec les juristes pour la mise en place de la structure;</t>
  </si>
  <si>
    <t xml:space="preserve"> - Fournir les directives aux juriste pour la mise en place;</t>
  </si>
  <si>
    <t xml:space="preserve"> - Lecture et rédaction de divers courriels;</t>
  </si>
  <si>
    <t xml:space="preserve"> - Lecture et rédaction de divers courriels avec vous, le gouvernement, les juristes et les comptables;</t>
  </si>
  <si>
    <t xml:space="preserve"> - Analyse de votre déclaration de revenus, compléter la section en lien avec la vente des actions, recherches pour l'optimisation de l'imposition des earn-out;</t>
  </si>
  <si>
    <t xml:space="preserve"> - Préparation d'une lettre à Revenu Québec pour la déduction pour gain en capital réclamée;</t>
  </si>
  <si>
    <t>1539 RUE MACDONALD
SAINT-BRUNO Québec  J3V 4J4</t>
  </si>
  <si>
    <t># 15076</t>
  </si>
  <si>
    <t>8 RUE WATERMAN
SAINT-LAMBERT Québec  J4P 1R8</t>
  </si>
  <si>
    <t># 15077</t>
  </si>
  <si>
    <t xml:space="preserve"> - Analyse des acomptes provisionnels à faire pour 2015;</t>
  </si>
  <si>
    <t xml:space="preserve"> - Analyse de l'impact de la vente des actions sur votre déclaration de revenus 2014;</t>
  </si>
  <si>
    <t xml:space="preserve"> - Lecture et rédaction de divers courriels avec vous et votre comptable;</t>
  </si>
  <si>
    <t>230 RUE DU LIMOUSIN
SAINT-LAMBERT Québec  J4S 1G6</t>
  </si>
  <si>
    <t># 15078</t>
  </si>
  <si>
    <t>1100 BOUL CRÉMAZIE EST, BUREAU 805
MONTRÉAL Québec  H2P 2X2</t>
  </si>
  <si>
    <t># 15079</t>
  </si>
  <si>
    <t xml:space="preserve"> - Planification fiscale;</t>
  </si>
  <si>
    <t>7415 boul Taschereau O.
Brossard  Québec  J4Y 1A2</t>
  </si>
  <si>
    <t>Le 17 mai 2016</t>
  </si>
  <si>
    <t xml:space="preserve"> - Différentes demandes / analyses concernant les dividendes reçus / à recevoir de GVMI ;</t>
  </si>
  <si>
    <t># 16110</t>
  </si>
  <si>
    <t xml:space="preserve"> - Finalisation de la vérification fiscale de Revenu Québec (quote-part avec les autres) ;</t>
  </si>
  <si>
    <t># 16111</t>
  </si>
  <si>
    <t># 16112</t>
  </si>
  <si>
    <t xml:space="preserve"> - Travail concernant Lapointe Rosenstein - ajustement à la hausse du prix de vente (quote-part avec les autres de HVRS) ;</t>
  </si>
  <si>
    <t># 16113</t>
  </si>
  <si>
    <t xml:space="preserve"> - Vérification fiscale de Revenu Canada - Procuration, analyse de ce qui a été fait, préparer des tableaux, fournir les informations (quote-part avec Benoit) ;</t>
  </si>
  <si>
    <t xml:space="preserve"> - Vérification fiscale de Revenu Canada - Procuration, analyse de ce qui a été fait, préparer des tableaux, fournir les informations (quote-part avec Excellia) ;</t>
  </si>
  <si>
    <t xml:space="preserve"> - Discussion avec votre comptable au sujet de dividendes ;</t>
  </si>
  <si>
    <t># 16114</t>
  </si>
  <si>
    <t xml:space="preserve"> - Travail concernant la structure de détention d'immobilier avec Jérôme - Analyses, recherches, discussions, courriels, etc - (Quote-part avec Jérôme) ;</t>
  </si>
  <si>
    <t xml:space="preserve"> - Questions de votre comptables et support pour compléter des annexes, questions de structures et autres ;</t>
  </si>
  <si>
    <t># 16115</t>
  </si>
  <si>
    <t xml:space="preserve"> - Travail concernant la structure de détention d'immobilier avec Jérôme - Analyses, recherches, discussions, courriels, etc - (Quote-part avec Sébastien) ;</t>
  </si>
  <si>
    <t># 16116</t>
  </si>
  <si>
    <t xml:space="preserve"> - Discussion téléphonique avec votre comptable concernant l'imposition des revenus ;</t>
  </si>
  <si>
    <t xml:space="preserve"> - Analyse concernant l'imposition des revenus dans la société ;</t>
  </si>
  <si>
    <t>GESTION AAK INC.</t>
  </si>
  <si>
    <t>7415 boul. Taschereau
Brossard (Québec) J4Y1A2</t>
  </si>
  <si>
    <t># 16119</t>
  </si>
  <si>
    <t xml:space="preserve"> - Travail concernant l'achat de l'immeuble de Blainville - Analyses et recherches, discussions, travail de support avec Michael, etc ;</t>
  </si>
  <si>
    <t>Le 6 juillet 2016</t>
  </si>
  <si>
    <t># 16149</t>
  </si>
  <si>
    <t xml:space="preserve"> - Analyse des livres des minutes pour déterminer les caractéristiques fiscales des actions de 9216 / Ste-Thérèse ;</t>
  </si>
  <si>
    <t xml:space="preserve"> - Analayse des différents scénarios possible lors de la vente des actions de Ste-Thérèse pour déterminer le scénario idéal ;</t>
  </si>
  <si>
    <t xml:space="preserve"> - Préparation de tableaux présentant les différences entre les deux scénarios de planification fiscale ;</t>
  </si>
  <si>
    <t xml:space="preserve"> - Répondre aux diverses questions provenant des divers intervenants ;</t>
  </si>
  <si>
    <t xml:space="preserve"> - Lecture et rédactions des divers courriels entourant la vente de Ste-Thérèse ;</t>
  </si>
  <si>
    <t xml:space="preserve"> - Analyse de la LOI et commentaires sur les modifications à apporter ;</t>
  </si>
  <si>
    <t># 16150</t>
  </si>
  <si>
    <t xml:space="preserve"> - Vérification fiscale de Revenu Canada - Fournir les informations et discussions téléphoniques ;</t>
  </si>
  <si>
    <t># 16188</t>
  </si>
  <si>
    <t xml:space="preserve"> - Présentation en fiscalité ;</t>
  </si>
  <si>
    <t>Le 6 Septembre 2016</t>
  </si>
  <si>
    <t>Le 8 septembre 2016</t>
  </si>
  <si>
    <t>HÔPITAL VÉTÉRINAIRE STE-THÉRÈSE INC.</t>
  </si>
  <si>
    <t>268 boul. du Curé-Labelle
Sainte-Thérèse (Québec) J7E 2X7</t>
  </si>
  <si>
    <t># 16192</t>
  </si>
  <si>
    <t xml:space="preserve"> - Analyse des livres des minutes pour déterminer les caractéristiques fiscales des actions de 9216 / Ste-Thérèse / Gestion Mario Giard ;</t>
  </si>
  <si>
    <t xml:space="preserve"> - Diverses discussions téléphoniques avec les conseillers juridiques de 9216 et de Gestion Mario Giard;</t>
  </si>
  <si>
    <t># 16193</t>
  </si>
  <si>
    <t>Le 10 novembre 2016</t>
  </si>
  <si>
    <t>9280-2339 Québec inc</t>
  </si>
  <si>
    <t xml:space="preserve"> - Diverses consultations fiscales concernant vos activités ;</t>
  </si>
  <si>
    <t># 16247</t>
  </si>
  <si>
    <t>Le 6 FÉVRIER 2017</t>
  </si>
  <si>
    <t># 17002</t>
  </si>
  <si>
    <t xml:space="preserve"> - Préparation d'un organigramme à jour de toutes les sociétés rattachées afin d'avoir une meilleure vue d'ebsemble ;</t>
  </si>
  <si>
    <t xml:space="preserve"> - Lecture et rédaction de divers courriels avec AVC, vous, les notaires, et vos comptables ;</t>
  </si>
  <si>
    <t xml:space="preserve"> - Analyses des impacts des changements sur l'actionnariat dans GVMI et les impacts sur la structure des différentes sociétés ;</t>
  </si>
  <si>
    <t xml:space="preserve"> - Analayse des documents soumis dans le cadre des modifications à venir sur actionnariat ;</t>
  </si>
  <si>
    <t xml:space="preserve"> - Révision de la documentation juridique rattachée à tous les changements dans l'actionnariat dans GVMI ;</t>
  </si>
  <si>
    <t xml:space="preserve"> - Analayse quant aux avances envers GVMI depuis le début de l'association avec AVC ;</t>
  </si>
  <si>
    <t xml:space="preserve"> - Dossier de l'actionnariat de Louis-Philippe ;</t>
  </si>
  <si>
    <t>Le 6 février 2017</t>
  </si>
  <si>
    <t># 17003</t>
  </si>
  <si>
    <t xml:space="preserve"> - Travail avec votre comptable et le juriste concernant les rapports de TPS/TVQ, la liquidation, la comptabilisation, les étapes à faire, explications, etc. pour les transactions survenues pour l'achat de Blainville ;</t>
  </si>
  <si>
    <t xml:space="preserve"> - Diverses consultations fiscales ;</t>
  </si>
  <si>
    <t>Le 18 mars 2017</t>
  </si>
  <si>
    <t># 17043</t>
  </si>
  <si>
    <t xml:space="preserve"> - Diverses consultations fiscales tel que discuté ;</t>
  </si>
  <si>
    <t>9280-2339 QUÉBEC INC</t>
  </si>
  <si>
    <t># 17044</t>
  </si>
  <si>
    <t># 17047</t>
  </si>
  <si>
    <t>Le 8 mai 2017</t>
  </si>
  <si>
    <t># 17110</t>
  </si>
  <si>
    <t>900-1000 rue De La Gauchetière O
Montréal (Québec) H3B 5H4</t>
  </si>
  <si>
    <t xml:space="preserve"> - Analayses, recherches, discussions téléphoniques, courriels et autres concernant l'achat de Blainville et le traitement comptable et fiscal à appliquer ;</t>
  </si>
  <si>
    <t>Le 2 juillet 2017</t>
  </si>
  <si>
    <t># 17161</t>
  </si>
  <si>
    <t># 17162</t>
  </si>
  <si>
    <t xml:space="preserve"> - Travail avec votre comptable à la comptabilisation des transactions de l'exercice ;</t>
  </si>
  <si>
    <t xml:space="preserve"> - Analyse des documents légaux concernant les transactions de l'exercice ;</t>
  </si>
  <si>
    <t xml:space="preserve"> - Analayse fiscale nécessaire pour voir s'il était possible de majorer le coût du terrain ;</t>
  </si>
  <si>
    <t xml:space="preserve"> - Préparation de lettres de choix de majoration de coût fiscal pour envoyer aux gouvernements afin de majorer le coût du terrain ;</t>
  </si>
  <si>
    <t xml:space="preserve"> - Travail avec votre comptable afin de réduire l'imposition au maximum et planification à mettre de l'avant ;</t>
  </si>
  <si>
    <t># 17174</t>
  </si>
  <si>
    <r>
      <t>Facturation progressive relativement aux travaux effectués</t>
    </r>
    <r>
      <rPr>
        <sz val="11"/>
        <color rgb="FF625850"/>
        <rFont val="Verdana"/>
        <family val="2"/>
      </rPr>
      <t>, notamment:</t>
    </r>
  </si>
  <si>
    <t xml:space="preserve"> - Analayses, recherches, discussions téléphoniques, courriels et autres concernant la transaction de Ste-Thérèse et le traitement comptable et fiscal à appliquer (portion déjà comptabilisée comme un frais couru dans Ste-Thérèse) ;</t>
  </si>
  <si>
    <t>Le 21 juillet 2017</t>
  </si>
  <si>
    <t># 17175</t>
  </si>
  <si>
    <t># 17195</t>
  </si>
  <si>
    <t>Le 31 août 2017</t>
  </si>
  <si>
    <t>Le 19 décembre 2017</t>
  </si>
  <si>
    <t># 17301</t>
  </si>
  <si>
    <t>Le 19 février 2018</t>
  </si>
  <si>
    <t># 18034</t>
  </si>
  <si>
    <t>742 rue de Namur 
Saint-Lambert (Québec) J4S 1Z3</t>
  </si>
  <si>
    <t># 18036</t>
  </si>
  <si>
    <t xml:space="preserve"> - Travail avec vos comptable à la comptabilisation des opérations de l'exercices, révision des états financiers et déclarations de revenus, diverses discussions téléponiques et échanges de courriels ;</t>
  </si>
  <si>
    <t>Le 18 AVRIL 2018</t>
  </si>
  <si>
    <t># 18088</t>
  </si>
  <si>
    <t xml:space="preserve"> - Analyses, recherches et discussions avec vos comptables concernant Vetaction ;</t>
  </si>
  <si>
    <t xml:space="preserve"> - Diverses questions entourant des avantages imposables au employées, analyses, recherches et discussions ;</t>
  </si>
  <si>
    <t># 18089</t>
  </si>
  <si>
    <t># 18144</t>
  </si>
  <si>
    <t>Le 14 JUIN 2018</t>
  </si>
  <si>
    <t>Frais d'un consultant en taxes de vente</t>
  </si>
  <si>
    <t xml:space="preserve"> - Analyses, recherches et discussions avec un consultant en taxes de ventes et avec le conseiller juridique concernant Vet-action ;</t>
  </si>
  <si>
    <t># 18145</t>
  </si>
  <si>
    <t>Le 17 Juillet 2018</t>
  </si>
  <si>
    <t xml:space="preserve"> - Analyses de la documentation juridique, courriels et discussions avec un consultant en taxes de ventes et avec le conseiller juridique concernant Vet-action - notion de TPS/TVQ ;</t>
  </si>
  <si>
    <t xml:space="preserve"> - Analyse de règles fiscales rattachées aux congés sabatiques et application à la situation présentée ;</t>
  </si>
  <si>
    <t># 18165</t>
  </si>
  <si>
    <t>Le 26 septembre 2018</t>
  </si>
  <si>
    <t># 18207</t>
  </si>
  <si>
    <t xml:space="preserve"> - Analyse de la décision de souscrire à une assurance Maladie-Grave par la société, avantages et inconvénients, courriels et discussions ;</t>
  </si>
  <si>
    <t># 18208</t>
  </si>
  <si>
    <t># 18292</t>
  </si>
  <si>
    <t>Le 15 décembre 2018</t>
  </si>
  <si>
    <t># 18293</t>
  </si>
  <si>
    <t xml:space="preserve"> - Discussions relativement aux assurances des bâtisses ;</t>
  </si>
  <si>
    <t xml:space="preserve"> - Analyse des différentes options relativement au paiement des téléphones cellulaires pour les employés ;</t>
  </si>
  <si>
    <t xml:space="preserve"> - Analyse en lien avec Vet-Actions ;</t>
  </si>
  <si>
    <t>Le 5 mars 2019</t>
  </si>
  <si>
    <t># 19011</t>
  </si>
  <si>
    <t xml:space="preserve"> - Analyses en lien avec Vet-Actions et échanges avec Patrick Lafleur à ce sujet ;</t>
  </si>
  <si>
    <t>Le 5 MARS 2019</t>
  </si>
  <si>
    <t># 19012</t>
  </si>
  <si>
    <t xml:space="preserve"> - Analyse et représentations envers l'ARC lors d'une vérification fiscale de la société ;</t>
  </si>
  <si>
    <t># 19013</t>
  </si>
  <si>
    <t>GROUPE VÉT-ACTION INC.</t>
  </si>
  <si>
    <t>Le 19 AVRIL 2019</t>
  </si>
  <si>
    <t># 19092</t>
  </si>
  <si>
    <t xml:space="preserve"> - Vérification fiscale de la société relativement à la provision gain en capital 2016 et répondre aux demandes et production des informations demandées ;</t>
  </si>
  <si>
    <t># 19093</t>
  </si>
  <si>
    <t>Le 28 JUIN 2019</t>
  </si>
  <si>
    <t># 19164</t>
  </si>
  <si>
    <t xml:space="preserve"> - Honoraires pour consultations sur de sujets multiples  ;</t>
  </si>
  <si>
    <t>Le 8 OCTOBRE 2019</t>
  </si>
  <si>
    <t># 19256</t>
  </si>
  <si>
    <t># 19257</t>
  </si>
  <si>
    <t># 19258</t>
  </si>
  <si>
    <t xml:space="preserve"> - Travail en lien avec les problèmes de rétention des différents employés et solutions ;</t>
  </si>
  <si>
    <t>PAUL-HUBERT TREMBLAY / CHRISTINE CARLE</t>
  </si>
  <si>
    <t>GESTION TREMCARL INC.</t>
  </si>
  <si>
    <t>309, RUE SAINT-DENIS
SAINT-LAMBERT (QUÉBEC) J4P 2G5</t>
  </si>
  <si>
    <t>Le 16 DÉCEMBRE 2019</t>
  </si>
  <si>
    <t># 19285</t>
  </si>
  <si>
    <t xml:space="preserve"> - Travail en lien avec les différentes demandes d'AVC concernant le capital-versé, le PBR, répartition des actions, etc ;</t>
  </si>
  <si>
    <t xml:space="preserve"> - Demande relativement au paiement de consultants sous la forme de sous-traitants incorporés ;</t>
  </si>
  <si>
    <t>9280-2206 QUÉBEC INC</t>
  </si>
  <si>
    <t># 19286</t>
  </si>
  <si>
    <t xml:space="preserve"> - Analyse, calculs, validation de soldes, directives aux juristes, révision de la documentation légale, préparation des formulaires fiscaux, préparation des différentes annexes et transmettre les choix de compte de dividende en capital (CDC) ;</t>
  </si>
  <si>
    <t># 19289</t>
  </si>
  <si>
    <t>Le 6 MARS 2020</t>
  </si>
  <si>
    <t># 20006</t>
  </si>
  <si>
    <t xml:space="preserve"> - Mise à jour de l'analyse de la valeur de la société - analyse des différents chiffres, obtenir les réponses, modifications aux différents tableaux, divers échanges ;</t>
  </si>
  <si>
    <t xml:space="preserve"> - Analyse pour déterminer quelle somme est disponible libre d'impôt de la société ;</t>
  </si>
  <si>
    <t xml:space="preserve"> - Divers échanges courriels et discussions téléphoniques ;</t>
  </si>
  <si>
    <t># 20007</t>
  </si>
  <si>
    <t># 20008</t>
  </si>
  <si>
    <t xml:space="preserve"> - Question relativement aux vétérinaires spécialistes qui souhaitent incorporer leur pratique pour facturer la société ;</t>
  </si>
  <si>
    <t>PAUL-HUBERT TREMBLAY ET SÉBASTIEN KFOURY</t>
  </si>
  <si>
    <t>9389-6090 QUÉBEC INC,</t>
  </si>
  <si>
    <t>488 av. Elm
Westmount (Québec) H3Y 3J1</t>
  </si>
  <si>
    <t># 20009</t>
  </si>
  <si>
    <t xml:space="preserve"> - Consultation relativement à la vente d'un immeuble avec profit de 1M$ et analyse des différentes options fiscales possibles ;</t>
  </si>
  <si>
    <t># 20010</t>
  </si>
  <si>
    <t>9388-2199 QUÉBEC INC</t>
  </si>
  <si>
    <t>488 av. Elm 
Westmount (Québec) H3Y3J1</t>
  </si>
  <si>
    <t>PAUL-HUBERT TREMBLAY</t>
  </si>
  <si>
    <t xml:space="preserve"> - Travail entourant l'analyse de l'achat de Chatonelle, achat de clinique de Westmount et achat de l'immeuble de Westmount ;</t>
  </si>
  <si>
    <t>Le 24 JUILLET 2020</t>
  </si>
  <si>
    <t># 20171</t>
  </si>
  <si>
    <t xml:space="preserve"> - Question relativement aux TPS/TVQ sur remboursement de Syndicats ;</t>
  </si>
  <si>
    <t xml:space="preserve"> - Question relativement aux rabais employés ;</t>
  </si>
  <si>
    <t>Frais d'un consultant en TPS/TVQ</t>
  </si>
  <si>
    <t xml:space="preserve"> - Différentes discussions avec VCA sur des transactions à venir ;</t>
  </si>
  <si>
    <t xml:space="preserve"> - Différentes demandes et analyses pour VCA en lien avec la transaction passée de Sainte-Thérèse et les ajustements post-transaction ;</t>
  </si>
  <si>
    <t># 20172</t>
  </si>
  <si>
    <t xml:space="preserve"> - Discussion téléphonique avec vous le 23 avril 2020 sur différents sujets ;</t>
  </si>
  <si>
    <t xml:space="preserve"> - Analayse vs sommes à sortir libre d'impôt de la société ;</t>
  </si>
  <si>
    <t># 20173</t>
  </si>
  <si>
    <t># 20174</t>
  </si>
  <si>
    <t xml:space="preserve"> - Analyses, courriel et discussions relativement à divers sujets dont le versement de dividendes ;</t>
  </si>
  <si>
    <t># 20175</t>
  </si>
  <si>
    <t xml:space="preserve"> - Différentes discussions téléphoniques avec vous, analyses, préparation à notre rencontre, rencontre et différentes démarches avec vous, Paul-Hubert, le comptable et le notaire ;</t>
  </si>
  <si>
    <t>LES INVESTISSEMENTS MADJAX INC.</t>
  </si>
  <si>
    <t># 20176</t>
  </si>
  <si>
    <t xml:space="preserve"> - Différentes discussions téléphoniques avec vous, analyses, préparation à notre rencontre, rencontre et différentes démarches avec vous, Sébastien, le comptable et le notaire ;</t>
  </si>
  <si>
    <t xml:space="preserve"> - Analyse et sommaire à votre comptable relativement à la possibilité de réclamer le compte d'urgence ;</t>
  </si>
  <si>
    <t>Le 2 DÉCEMBRE 2020</t>
  </si>
  <si>
    <t># 20291</t>
  </si>
  <si>
    <t xml:space="preserve"> - Différentes analyses et discussions téléphoniques avec vous ;</t>
  </si>
  <si>
    <t>Le 14 DÉCEMBRE 2020</t>
  </si>
  <si>
    <t># 20328</t>
  </si>
  <si>
    <t xml:space="preserve"> - Discussions téléphoniques avec vous et votre comptable ;</t>
  </si>
  <si>
    <t>Le 15 DÉCEMBRE 2020</t>
  </si>
  <si>
    <t># 20333</t>
  </si>
  <si>
    <t xml:space="preserve"> - Analyse et travail entourant l'évaluation de la valeur de GVMI et de vos parts dans la société 9280-2131 Québec Inc ;</t>
  </si>
  <si>
    <t xml:space="preserve"> - Analyse et travail entourant les avances présentes dans 9280-2131 Québec avancées à GVMI ;</t>
  </si>
  <si>
    <t xml:space="preserve"> - Analyse de la meilleure structure fiscale de la transaction ;</t>
  </si>
  <si>
    <t xml:space="preserve"> - Différentes analyses et travail avec VCA afin de concilier nos différents écarts ;</t>
  </si>
  <si>
    <t xml:space="preserve"> - Analyse et intégration de la vente de vos parts de 9280-2131 dans l'optimisation de votre planification financière et fiscale de retraite ;</t>
  </si>
  <si>
    <t xml:space="preserve"> - Diverses discussions téléphoniques avec les différents intervenants ;</t>
  </si>
  <si>
    <t xml:space="preserve"> - Lecture et rédaction de divers courriels avec les différents intervenants;</t>
  </si>
  <si>
    <t># 20334</t>
  </si>
  <si>
    <t>591 rue Riverside
St-Lambert, Qc, J4P 1B5</t>
  </si>
  <si>
    <t>Le 4 MARS 2021</t>
  </si>
  <si>
    <t># 21028</t>
  </si>
  <si>
    <t>Facturation progressive relativement aux travaux effectués depuis le 15 décembre 2020, notamment:</t>
  </si>
  <si>
    <t># 21029</t>
  </si>
  <si>
    <t># 21031</t>
  </si>
  <si>
    <t># 21032</t>
  </si>
  <si>
    <t xml:space="preserve"> - Question relativement à la rémunération de Nathalie Talbot ;</t>
  </si>
  <si>
    <t>Le 17 AVRIL 2021</t>
  </si>
  <si>
    <t># 21173</t>
  </si>
  <si>
    <t xml:space="preserve"> - Travail entourant toute la négociation de prix de vente avec VCA de vos actions de GVMI - Différents échanges de courriels, discussions téléphoniques, calculs, analyses et réflexions, vidéoconférences, etc. </t>
  </si>
  <si>
    <t xml:space="preserve"> - Travail d'analyse des différentes version de documentation juridique de la transaction avec VCA ;</t>
  </si>
  <si>
    <t xml:space="preserve"> - Différentes analyses et travail dans le contexte de vente ;</t>
  </si>
  <si>
    <t># 21174</t>
  </si>
  <si>
    <t># 21175</t>
  </si>
  <si>
    <t xml:space="preserve"> - Révision de la documentation légale des rachats d’actions survenus en 2020 ;</t>
  </si>
  <si>
    <t xml:space="preserve"> - Travail avec Patrick sur les états financiers de 9280-2131 du 31/12/2020 ;</t>
  </si>
  <si>
    <t xml:space="preserve"> - Travail relativement à la modification de la convention d’actionnaires de GVMI ;</t>
  </si>
  <si>
    <t xml:space="preserve"> - Courriels, discussions téléphoniques, videoconferences ;</t>
  </si>
  <si>
    <t>9280-2131 QUÉBEC INC.</t>
  </si>
  <si>
    <t># 21232</t>
  </si>
  <si>
    <t xml:space="preserve"> - Travail avec votre notaire sur la modification à la convention d'actionnaires ;</t>
  </si>
  <si>
    <t xml:space="preserve"> - Courriels et discussions téléphoniques;</t>
  </si>
  <si>
    <t>Le 21 MAI 2021</t>
  </si>
  <si>
    <t># 21233</t>
  </si>
  <si>
    <t xml:space="preserve"> - Analyse et recherches fiscales entourant les différents impacts fiscaux lors du transfert des actions votantes de GVMI de Jérôme selon les différentes alternatives ;</t>
  </si>
  <si>
    <t># 21234</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</si>
  <si>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</si>
  <si>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</si>
  <si>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</si>
  <si>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</si>
  <si>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</si>
  <si>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</si>
  <si>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</si>
  <si>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</si>
  <si>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</si>
  <si>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</si>
  <si>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</si>
  <si>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</si>
  <si>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</si>
  <si>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Divers calculs effectués en lien avec la mise en place;</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</si>
  <si>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</si>
  <si>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</si>
  <si>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</si>
  <si>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</si>
  <si>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</si>
  <si>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</si>
  <si>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</si>
  <si>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</si>
  <si>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</si>
  <si>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Analyse des caractéristiques fiscales des actions dans les différentes sociétés ;</t>
  </si>
  <si>
    <t xml:space="preserve"> - Retourner en arrière sur toutes les transactions du passé pour s'assurer de ne rien oublier dans le cadre de la présente planification ;</t>
  </si>
  <si>
    <t>9438-5549 QUÉBEC INC.</t>
  </si>
  <si>
    <t># 21235</t>
  </si>
  <si>
    <t xml:space="preserve"> - Démarches afin d'obtenir les renseignements nécessaire pour vider le compte de dividende de la société ;</t>
  </si>
  <si>
    <t>Le 18 JUIN 2021</t>
  </si>
  <si>
    <t># 21243</t>
  </si>
  <si>
    <t xml:space="preserve"> - Travail relativement à la à votre participation dans la société immobilière avec Sébastien et Dany afin d'optimiser le traitement fiscal - travail avec votre comptable sur les différents états financiers, comptabilisation, directives relativement à refaire la documentation légale, révision de la documentation légale, planification, etc,</t>
  </si>
  <si>
    <t xml:space="preserve"> - Analyses et travail avec votre comptable relativement à la comptabilisation de la transaction d'achat d'actions de Christine ;</t>
  </si>
  <si>
    <t xml:space="preserve"> - Analyse et explication relativement à l'achat d'un condo US et droits successoraux américains ;</t>
  </si>
  <si>
    <t># 21244</t>
  </si>
  <si>
    <t xml:space="preserve"> - Discussion relativement à la construction d'un immeuble aux iles de la madeleine ;</t>
  </si>
  <si>
    <t xml:space="preserve"> - Travail relativement à la à votre participation dans la société immobilière avec Paul-Hubert et Dany afin d'optimiser le traitement fiscal - travail avec votre comptable sur les différents états financiers, comptabilisation, directives relativement à refaire la documentation légale, révision de la documentation légale, planification, etc,</t>
  </si>
  <si>
    <t># 21260</t>
  </si>
  <si>
    <t xml:space="preserve"> - Répondre aux différentes questions entourant la réorganisation mise en place ;</t>
  </si>
  <si>
    <t xml:space="preserve"> - Préparation d'un sommaire de chèques à préparer ;</t>
  </si>
  <si>
    <t xml:space="preserve"> - Révision de la documentation légale afférente à la présente réorganisation ;</t>
  </si>
  <si>
    <t xml:space="preserve"> - Modifications requises au mémorandum fiscal de réorganisation ;</t>
  </si>
  <si>
    <t xml:space="preserve"> - Préparation de tous les formulaires de CDC requis ;</t>
  </si>
  <si>
    <t xml:space="preserve"> - Préparation des formulaires de roulement requis ;</t>
  </si>
  <si>
    <t># 21261</t>
  </si>
  <si>
    <t>Le 21 JUILLET 2021</t>
  </si>
  <si>
    <t># 21299</t>
  </si>
  <si>
    <t xml:space="preserve"> - Travail avec votre conseiller juridique sur la finalisation de la documentation ;</t>
  </si>
  <si>
    <t xml:space="preserve"> - Finalisation de la transaction - préparation à la séance de clôture, téléphone, analyser les chèques émis, etc.</t>
  </si>
  <si>
    <t># 21300</t>
  </si>
  <si>
    <t>Le 7 SEPTEMBRE 2021</t>
  </si>
  <si>
    <t xml:space="preserve"> - Différentes questions avec vous et Paul-Hubert relativement à la vente d'immeuble, vente d'actif vs vente d'actions, structure de détention, analyse analyse juridique de la dissolution, gain en capital vs revenu d'entreprise, rencontre à nos bureaux, et analyse de l'utilité de la deuxième société, etc,</t>
  </si>
  <si>
    <t xml:space="preserve"> - Dossier de déclaration du CDC - Préparation de l'analyse, optimisation de structure, directives juridiques, révision juridique, préparation de la documentation fiscale et de ses diverses annexes, diverses communications avec les divers intervenants ;</t>
  </si>
  <si>
    <t># 21335</t>
  </si>
  <si>
    <t># 21336</t>
  </si>
  <si>
    <t xml:space="preserve"> - Différentes questions avec vous et Sébastien Kfoury relativement à la vente d'immeuble, vente d'actif vs vente d'actions, structure de détention, analyse analyse juridique de la dissolution, gain en capital vs revenu d'entreprise, rencontre à nos bureaux, et analyse de l'utilité de la deuxième société, etc,</t>
  </si>
  <si>
    <t># 21337</t>
  </si>
  <si>
    <t xml:space="preserve"> - Travail de planification de retraite complète et optimisation en fonction du coût de vie actuel et du coût de vie maximum ;</t>
  </si>
  <si>
    <t>Le 5 octobre 2021</t>
  </si>
  <si>
    <t># 21362</t>
  </si>
  <si>
    <t xml:space="preserve"> - Valider les acomptes provisionnels à faire ;</t>
  </si>
  <si>
    <t xml:space="preserve"> - Analyse de la possibilité d'investir dans l'assurance maladie-grave avec prime partagée et sommaire ;</t>
  </si>
  <si>
    <t># 22058</t>
  </si>
  <si>
    <t>Le 28 MARS 2022</t>
  </si>
  <si>
    <t xml:space="preserve"> - Travail sur les impôts de 2021, analyse, courriels et discussions téléphoniques ;</t>
  </si>
  <si>
    <t># 22059</t>
  </si>
  <si>
    <t xml:space="preserve"> - Travail d'optimisation fiscale de fin d'année ;</t>
  </si>
  <si>
    <t xml:space="preserve"> - Diverses discussions téléphoniques et courriels avec votre comptable ;</t>
  </si>
  <si>
    <t>Le 28 mars 2022</t>
  </si>
  <si>
    <t># 22060</t>
  </si>
  <si>
    <t xml:space="preserve"> - Discussion téléphonique relativement aux employés incorporés dans les cliniques achetées ;</t>
  </si>
  <si>
    <t xml:space="preserve"> - Analyse des projets de modification de la convention d'actionnaire et échanges ;</t>
  </si>
  <si>
    <t># 22061</t>
  </si>
  <si>
    <t>9280-2131 QUÉBEC INC,</t>
  </si>
  <si>
    <t>7415 boul. Taschereau 
Brossard (Québec) J4Y 1A2</t>
  </si>
  <si>
    <t xml:space="preserve"> - Travail avec votre comptable sur la comptabilisation des différentes transactions de l'année ;</t>
  </si>
  <si>
    <t xml:space="preserve"> - Travail avec votre comptable sur les formulaires T5/Relevé 3 ;</t>
  </si>
  <si>
    <t xml:space="preserve"> - Diverses discussions téléphoniques avec vous et votre comptable afférent à différents aspects dont les dividendes annuels ;</t>
  </si>
  <si>
    <t xml:space="preserve"> - Travail avec votre comptable sur les états financiers et déclarations d'impôts 2021 ;</t>
  </si>
  <si>
    <t>742 rue de Namur
Saint-Lambert (Québec) J4S 1Z3</t>
  </si>
  <si>
    <t># 22062</t>
  </si>
  <si>
    <t xml:space="preserve"> - Rencontre en vidéoconférence et préparation à la rencontre ;</t>
  </si>
  <si>
    <t xml:space="preserve"> - Analyse des différents documents reçus (LOI, états financiers, déclarations d'impôts, historique, etc) ;</t>
  </si>
  <si>
    <t xml:space="preserve"> - Analyse de la meilleure planification fiscale à mettre en place ;</t>
  </si>
  <si>
    <t xml:space="preserve"> - Analyse des livres des minutes de la société ;</t>
  </si>
  <si>
    <t xml:space="preserve"> - Préparation des directives aux juristes pour la mise en place de la réorganisation à effectuer ;</t>
  </si>
  <si>
    <t xml:space="preserve"> - Révision de la documentation juridique ;</t>
  </si>
  <si>
    <t># 22063A</t>
  </si>
  <si>
    <t># 22063B</t>
  </si>
  <si>
    <t>JOHANNIE BOUCHER</t>
  </si>
  <si>
    <t>1289 rue Briand
Chambly, QC, J3L 2T4</t>
  </si>
  <si>
    <t>Le 30 JUIN 2022</t>
  </si>
  <si>
    <t># 22283</t>
  </si>
  <si>
    <t xml:space="preserve"> - Vidéoconference avec Frédérik et envoi d'informations relatives à sa situation ;</t>
  </si>
  <si>
    <t xml:space="preserve"> - Discussion, analyse et recherches fiscales et sommaire des conclusions de l'analyse entourant la possibilité de ne pas imposer une partie ou la totalité des bonus à la signature de certains employés ;</t>
  </si>
  <si>
    <t>Le 6 NOVEMBRE 2022</t>
  </si>
  <si>
    <t>PAUL-HUBERT TREMBLAY/SÉBASTIEN KFOURY</t>
  </si>
  <si>
    <t>9421-2933 QUÉBEC INC</t>
  </si>
  <si>
    <t># 22399</t>
  </si>
  <si>
    <t xml:space="preserve"> - Analyse des divers livres des minutes pour déterminer les caractéristiques fiscales des actions;</t>
  </si>
  <si>
    <t xml:space="preserve"> - Révision de l'offre d'achat ;</t>
  </si>
  <si>
    <t xml:space="preserve"> - Rédaction d'un mémorandum fiscal et diverses modifications suite aux modifications de données pour mettre en place la réorganisation fiscale déterminée ;</t>
  </si>
  <si>
    <t>Heures</t>
  </si>
  <si>
    <t>Taux</t>
  </si>
  <si>
    <t>Le 19 DÉCEMBRE 2022</t>
  </si>
  <si>
    <t># 22420</t>
  </si>
  <si>
    <t xml:space="preserve"> - Préparation de directives juridiques sur les transactions à effectuer en lien avec l'immeuble de St-Eustache ;</t>
  </si>
  <si>
    <t xml:space="preserve"> - Diverses discussions téléphoniques avec vous et le notaire ;</t>
  </si>
  <si>
    <t xml:space="preserve"> - Révision de la documentation juridique afférente aux présentes transactions ;</t>
  </si>
  <si>
    <t xml:space="preserve"> - Préparation de directives relativement aux paiements à effectuer ;</t>
  </si>
  <si>
    <t xml:space="preserve"> - Analyse des différents livres des minutes afin de déterminer les caractéristiques des actions ;</t>
  </si>
  <si>
    <t xml:space="preserve"> - Analyse des transctions exactes à mettre en place ;</t>
  </si>
  <si>
    <t># 22421</t>
  </si>
  <si>
    <t xml:space="preserve"> - Diverses discussions téléphoniques et écahnges courriels avec vous et les notaires ;</t>
  </si>
  <si>
    <t xml:space="preserve"> - Mettre à jour l'organigramme post-rachats ;</t>
  </si>
  <si>
    <t xml:space="preserve"> - Analyses relativement aux rachats d'actions à effectuer et planification des prochaines années ;</t>
  </si>
  <si>
    <t xml:space="preserve"> - Travail afin de préparer les tableaux de rachats d'actions et fournir les directives aux juristes ;</t>
  </si>
  <si>
    <t>9280-2339 QUÉBEC INC.</t>
  </si>
  <si>
    <t># 22422</t>
  </si>
  <si>
    <t xml:space="preserve"> - Analyse de l'optimisation fiscale afin de sortir l'argent de la société suite au refinancement ;</t>
  </si>
  <si>
    <t xml:space="preserve"> - Diverses discussions téléphoniques avec vous et les différents actionnaires et votre comptable ;</t>
  </si>
  <si>
    <t xml:space="preserve"> - Travail avec votre comptable relativement à la mise en place ;</t>
  </si>
  <si>
    <t xml:space="preserve"> - Préparation de directives juridiques sur les transactions à effectuer ;</t>
  </si>
  <si>
    <t>Le 21 MARS 2023</t>
  </si>
  <si>
    <t># 23109</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</si>
  <si>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</si>
  <si>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</si>
  <si>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</si>
  <si>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</si>
  <si>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Diverses discussions téléphoniques avec vous et VCA ;</t>
  </si>
  <si>
    <t xml:space="preserve"> - Prise de connaissance des documents soumis;</t>
  </si>
  <si>
    <t xml:space="preserve"> - Analyse de toute la documentation pertinente à votre retrait potentiel de 9280-2131 ;</t>
  </si>
  <si>
    <t xml:space="preserve"> - Analyse du prix de vente et des impacts de différents facteurs ;</t>
  </si>
  <si>
    <t xml:space="preserve"> - Analyse de différentes versions soumises ;</t>
  </si>
  <si>
    <t xml:space="preserve"> - Lecture, analyse et rédaction de divers courriels avec vous et VCA;</t>
  </si>
  <si>
    <t xml:space="preserve"> - Préparation à diverses rencontres et rencontres avec vous et VCA par Vidéoconférence ;</t>
  </si>
  <si>
    <t xml:space="preserve"> - Divers calculs requis en cours de route ;</t>
  </si>
  <si>
    <t># 23110</t>
  </si>
  <si>
    <t xml:space="preserve"> - Révision de la documentation juridique des divers rachats d'actions ;</t>
  </si>
  <si>
    <t xml:space="preserve"> - Diverses questions en lien avec la documentation comptables des rachats d'actions ;</t>
  </si>
  <si>
    <t xml:space="preserve"> - Diverses discussions téléphoniques relativement à l'achat possible de bâtisse ;</t>
  </si>
  <si>
    <t xml:space="preserve"> - Analyse des diverses questions des comptables afférents à divers points dont les dépôts et paiements et numéros d'entreprises;</t>
  </si>
  <si>
    <t># 23111</t>
  </si>
  <si>
    <t xml:space="preserve"> - Analyse de soldes à recevoir de 9280-2131 ;</t>
  </si>
  <si>
    <t xml:space="preserve"> - Discussion avec vous re: optimisation de sorties de fonds de la société ;</t>
  </si>
  <si>
    <t># 23112</t>
  </si>
  <si>
    <t xml:space="preserve"> - Travail d'optimisation fiscale de fin d'année avec votre comptable ;</t>
  </si>
  <si>
    <t>Le 5 MAI 2023</t>
  </si>
  <si>
    <t># 23188</t>
  </si>
  <si>
    <t xml:space="preserve"> - Analyse des livres des minutes pour déterminer les caractéristiques fiscales des actions des différentes sociétés ;</t>
  </si>
  <si>
    <t xml:space="preserve"> - Analyses, calculs et préparation de tableaux en lien avec l'établissement d'une juste valeur marchande des diverses sociétés ;</t>
  </si>
  <si>
    <t xml:space="preserve"> - Validation des différents soldes fiscaux auprès des gouvernements ;</t>
  </si>
  <si>
    <t xml:space="preserve"> - Avancer la préparation des différents formulaires et annexes requises afin de déclarer les différents CDC ;</t>
  </si>
  <si>
    <t xml:space="preserve"> - Préparation des lettres pour les demandes de changement de fin d'année financière de la société ;</t>
  </si>
  <si>
    <t>Le 5 JUIN 2023</t>
  </si>
  <si>
    <t># 23224</t>
  </si>
  <si>
    <r>
      <t xml:space="preserve">Facturation progressive relativement aux travaux effectués </t>
    </r>
    <r>
      <rPr>
        <b/>
        <u/>
        <sz val="11"/>
        <color rgb="FF625850"/>
        <rFont val="Verdana"/>
        <family val="2"/>
      </rPr>
      <t>depuis le 6 novembre 2022</t>
    </r>
    <r>
      <rPr>
        <sz val="11"/>
        <color rgb="FF625850"/>
        <rFont val="Verdana"/>
        <family val="2"/>
      </rPr>
      <t>, notamment:</t>
    </r>
  </si>
  <si>
    <t xml:space="preserve"> - Diverses discussions téléphoniques avec vous, votre banquier, le juriste et votre comptable;</t>
  </si>
  <si>
    <t xml:space="preserve"> - Modifications au mémorandum requises ;</t>
  </si>
  <si>
    <t xml:space="preserve"> - Travail avec votre banquier afin de faire accepter le financement, notamment, sommaire de la transaction par courriel, fournir des documents, explications, préparation d'un organigramme modifié pour les besoins de la SCHL, explication du prix de vente, etc.</t>
  </si>
  <si>
    <t xml:space="preserve"> - Faire le point sur la situation, analyse des informations manquantes afin de pouvoir mettre à jour les informations de transaction ;</t>
  </si>
  <si>
    <t>Le 7 JUIN 2023</t>
  </si>
  <si>
    <t># 23225</t>
  </si>
  <si>
    <t xml:space="preserve"> - Travail avec votre comptable à la modification aux états financiers et déclaration de revenus de 2131 suite aux modifications liées à la réorganisation corporative ;</t>
  </si>
  <si>
    <t xml:space="preserve"> - Révision de la documentation juridique et travail avec les notaires relativement à la documentation afférente à la présente réorganisation;</t>
  </si>
  <si>
    <t xml:space="preserve"> - Modifications au mémorandum fiscal pour mettre en place la réorganisation fiscale déterminée ;</t>
  </si>
  <si>
    <t xml:space="preserve"> - Préparation des différents formulaires et annexes requises afin de déclarer les différents CDC ;</t>
  </si>
  <si>
    <t>Le 3 OCTOBRE 2023</t>
  </si>
  <si>
    <t># 23312</t>
  </si>
  <si>
    <t xml:space="preserve"> - Demande de changement de fin d'année fiscale ;</t>
  </si>
  <si>
    <t xml:space="preserve"> - Diverses discussions téléphoniques avec vous concernant la vente de vos parts dans la société immobilière ;</t>
  </si>
  <si>
    <t>Le 10 DÉCEMBRE 2023</t>
  </si>
  <si>
    <t># 23476</t>
  </si>
  <si>
    <t xml:space="preserve"> - Diverses questions de votre comptable en lien avec les transactions de l'année et l'optimisation fiscale ;</t>
  </si>
  <si>
    <t xml:space="preserve"> - Analyse de la possibilité de vous retirer en partie de 2131 et des impacts fiscaux potentiels ;</t>
  </si>
  <si>
    <t>Le 18 FÉVRIER 2024</t>
  </si>
  <si>
    <t># 24002</t>
  </si>
  <si>
    <t xml:space="preserve"> - Divers échanges de courriels et téléphonique avec VCA afin de déterminer votre rachat partiel de la société ;</t>
  </si>
  <si>
    <t xml:space="preserve"> - Révision de la documentation juridique préparée par VCA ;</t>
  </si>
  <si>
    <t xml:space="preserve"> - Divers échanges concernant le transfert de l'immeuble aux Îles de la madeleine ;</t>
  </si>
  <si>
    <t># 24003</t>
  </si>
  <si>
    <t xml:space="preserve"> - Travail relativement à l'analyse de la juste valeur marchande de Tack Immobilier ;</t>
  </si>
  <si>
    <t xml:space="preserve"> - Travail avec votre comptable relativement à la révision des impacts des transactions de l'année sur les états financiers et déclaration d'impôt de 9199-5308 ;</t>
  </si>
  <si>
    <t xml:space="preserve"> - Travail avec votre comptable relativement à la révision des impacts des transactions de 9199-5308 sur les états financiers et déclaration d'impôt de 9280-2131 ;</t>
  </si>
  <si>
    <t xml:space="preserve"> - Lecture, analyse et rédaction de divers courriels avec vous;</t>
  </si>
  <si>
    <t>SOCIÉTÉ IMMOBILIÈRE 88 INC.</t>
  </si>
  <si>
    <t># 24004</t>
  </si>
  <si>
    <t xml:space="preserve"> - Dossier d'achat potentiel de Tremcarl - vidéoconférence et autres ;</t>
  </si>
  <si>
    <t xml:space="preserve"> - Analyse des informations reçues de votre comptable et avancement dans la modification à la réorganisation corporative ;</t>
  </si>
  <si>
    <t>Le 29 MARS 2024</t>
  </si>
  <si>
    <t># 24147</t>
  </si>
  <si>
    <t xml:space="preserve"> - Analyse des documents fournis par Paul-Hubert et Sébastien pour l'achat de vos parts dans Tack Immobilier ;</t>
  </si>
  <si>
    <t xml:space="preserve"> - Discussions téléphoniques avec vous et courriels ;</t>
  </si>
  <si>
    <t>Le 22 AVRIL 2024</t>
  </si>
  <si>
    <t># 24155</t>
  </si>
  <si>
    <t xml:space="preserve"> - Travail avec vos comptables pour la préparation des états financiers et déclarations de revenus des sociétés ;</t>
  </si>
  <si>
    <t xml:space="preserve"> - Préparation des différents formulaires et annexes requises afin de déclarer des CDC ;</t>
  </si>
  <si>
    <t xml:space="preserve"> - Travail en lien avec le transfert de la maison aux iles ;</t>
  </si>
  <si>
    <t xml:space="preserve"> - Modifications et finalisation du mémorandum de réorganisation fiscal ;</t>
  </si>
  <si>
    <t># 24156</t>
  </si>
  <si>
    <t xml:space="preserve"> - Revoir l'organigramme complet du groupe pour l'ordre et fournir une version épurée ;</t>
  </si>
  <si>
    <t># 24157</t>
  </si>
  <si>
    <t xml:space="preserve"> - Analyse des informations reçues de votre comptable ;</t>
  </si>
  <si>
    <t xml:space="preserve"> - Modifications aux organigrammes corporatifs avant et après opérations;</t>
  </si>
  <si>
    <t>Le 31 MAI 2024</t>
  </si>
  <si>
    <t>LA MUTUELLE D'IMMEUBLES INC.</t>
  </si>
  <si>
    <t># 24280</t>
  </si>
  <si>
    <t xml:space="preserve"> - Rédaction de directives aux juristes afin de rédiger une lettre d'intention ;</t>
  </si>
  <si>
    <t xml:space="preserve"> - Révision juridique de la lettre d'intention ;</t>
  </si>
  <si>
    <t xml:space="preserve"> - Diverses discussions téléphoniques avec vous, le juriste, votre banquier et votre comptable;</t>
  </si>
  <si>
    <t># 24281</t>
  </si>
  <si>
    <t># 24282</t>
  </si>
  <si>
    <t xml:space="preserve"> - Révision de la documentation juridique afférente à la déclaration des dividendes du CDC ;</t>
  </si>
  <si>
    <t xml:space="preserve"> - Préparation des différents formulaires et annexes requises afin de déclarer les différents dividendes du CDC ;</t>
  </si>
  <si>
    <t>Le 27 JUILLET 2024</t>
  </si>
  <si>
    <t># 24363</t>
  </si>
  <si>
    <t xml:space="preserve"> - Lecture, analyse et rédaction de divers courriels avec vos comptables;</t>
  </si>
  <si>
    <t xml:space="preserve"> - Travail avec vos comptables pour la préparation des états financiers et déclarations de revenus des différentes sociétés ;</t>
  </si>
  <si>
    <t># 24364</t>
  </si>
  <si>
    <t xml:space="preserve"> - Finalisation du mémorandum fiscal pour mettre en place la réorganisation fiscale déterminée ;</t>
  </si>
  <si>
    <t># 24365</t>
  </si>
  <si>
    <t xml:space="preserve"> - Préparation de tous les formulaires de roulement T2057 et TP-518 requis et des directives de signature;</t>
  </si>
  <si>
    <t># 24366</t>
  </si>
  <si>
    <t xml:space="preserve"> - Révision de la documentation juridique afférente à la présente réorganisation et travail avec vos juristes ;</t>
  </si>
  <si>
    <t>Frais d'expert en taxes</t>
  </si>
  <si>
    <t xml:space="preserve"> - Diverses discussions téléphoniques avec vous;</t>
  </si>
  <si>
    <t/>
  </si>
  <si>
    <t xml:space="preserve"> - Analyse de l'optimisation possible des décaissements de retraite et commentaires;</t>
  </si>
  <si>
    <t xml:space="preserve"> - Analyse du plan de retraite et décaissement préparé par RBC;</t>
  </si>
  <si>
    <t xml:space="preserve"> - Préparation de la documentation de CDC pour signature et cueuillette des signatures;</t>
  </si>
  <si>
    <t xml:space="preserve"> - Révision de la documentation juridique afférente au CDC;</t>
  </si>
  <si>
    <t xml:space="preserve"> - Rédaction de directives aux juristes afin de préparer la documentation requise;</t>
  </si>
  <si>
    <t xml:space="preserve"> - Préparation des différents formulaires et annexes requises afin de déclarer un CDC;</t>
  </si>
  <si>
    <t xml:space="preserve"> - Préparation du tableau de détermination du solde de CDC;</t>
  </si>
  <si>
    <t xml:space="preserve"> - Recueullir les différentes informations pertinentes à la détermination du solde de CDC;</t>
  </si>
  <si>
    <t>24-24528</t>
  </si>
  <si>
    <t>Saint-Lambert, Québec, J4S 1Z3</t>
  </si>
  <si>
    <t>742 rue de Namur</t>
  </si>
  <si>
    <t>9199-5308 Québec Inc.</t>
  </si>
  <si>
    <t>Benoit Alary</t>
  </si>
  <si>
    <t>Le 15 OCTOBRE 2024</t>
  </si>
  <si>
    <t>Le 21 DÉCEMBRE 2024</t>
  </si>
  <si>
    <t>Sébastien Kfoury</t>
  </si>
  <si>
    <t>9280-2206 Québec Inc</t>
  </si>
  <si>
    <t>154 rue Terry Fox</t>
  </si>
  <si>
    <t>Montréal, Québec, H3E 1L5</t>
  </si>
  <si>
    <t>24-24687</t>
  </si>
  <si>
    <t xml:space="preserve"> - Analyse de la cotisation pour CDC soumis par Patrick ;</t>
  </si>
  <si>
    <t xml:space="preserve"> - Travail entourant la planification de transfert de la maison des iles ;</t>
  </si>
  <si>
    <t>Jérôme Auger</t>
  </si>
  <si>
    <t>9280-2271 Québec Inc.</t>
  </si>
  <si>
    <t>1539 rue MacDonald</t>
  </si>
  <si>
    <t>Saint-Bruno, Québec, J3V 4J4</t>
  </si>
  <si>
    <t>24-24688</t>
  </si>
  <si>
    <t xml:space="preserve"> - Courriel avec votre comptable ;</t>
  </si>
  <si>
    <t>Le 22 DÉCEMBRE 2024</t>
  </si>
  <si>
    <t>Paul-Hubert Tremblay</t>
  </si>
  <si>
    <t>La Mutuelle D'Immeubles Inc.</t>
  </si>
  <si>
    <t>7415 boul. Taschereau</t>
  </si>
  <si>
    <t>Brossard, Québec, J4Y 1A2</t>
  </si>
  <si>
    <t>24-24709</t>
  </si>
  <si>
    <t xml:space="preserve"> - Projet achat de clinique et immeuble Westmount:</t>
  </si>
  <si>
    <t xml:space="preserve"> - Analyse et préparation d'un sommaire des étapes à mettre en place pour la structure ;</t>
  </si>
  <si>
    <t>Le 2 MARS 2025</t>
  </si>
  <si>
    <t>25-24822</t>
  </si>
  <si>
    <t xml:space="preserve"> - Préparation d'un organigramme complet de votre structure ;</t>
  </si>
  <si>
    <t xml:space="preserve"> - Diverses discussions téléphoniques avec votre comptable su comptabilité de fin d'année;</t>
  </si>
  <si>
    <t xml:space="preserve"> - Recherches fiscales requises en lien avec la déductibilité de la perte lors du transfert de la maison des iles ;</t>
  </si>
  <si>
    <t>25-24823</t>
  </si>
  <si>
    <t xml:space="preserve"> - Analyse, réflexions et recherches permettant de déterminer la meilleure structure fiscale de détention de Westmount;</t>
  </si>
  <si>
    <t xml:space="preserve"> - Rédaction de directives aux juristes afin de mettre en place la planification fiscale;</t>
  </si>
  <si>
    <t>Le 17 MAI 2025</t>
  </si>
  <si>
    <t>9280-2131 Québec Inc.</t>
  </si>
  <si>
    <t>7415 boul Taschereau</t>
  </si>
  <si>
    <t>25-24934</t>
  </si>
  <si>
    <t xml:space="preserve"> - Analyse des transactions comptables, avances, rachats, etc ;</t>
  </si>
  <si>
    <t xml:space="preserve"> - Travail avec votre comptable à la préparation/révision des états financiers et déclarations de revenus;</t>
  </si>
  <si>
    <t>Le 18 MAI 2025</t>
  </si>
  <si>
    <t>25-25023</t>
  </si>
  <si>
    <t xml:space="preserve"> - Analyse de la proposition de transaction des comptables, détermination des impacts fiscaux et réflexions;</t>
  </si>
  <si>
    <t xml:space="preserve"> - Analyse du mémorandum fiscal de RCGT, réflexions et calculs des impacts fiscaux rattachés à cette planification ;</t>
  </si>
  <si>
    <t xml:space="preserve"> - Recueullir les différentes informations pertinentes à l'analyse des risques potentiels et impacts fiscaux;</t>
  </si>
  <si>
    <t xml:space="preserve"> - Révision de la lettre d'intention soumise et commentaires/modifications ;</t>
  </si>
  <si>
    <t xml:space="preserve"> - Échanges avec votre comptable en lien avec la transaction de Teck ;</t>
  </si>
  <si>
    <t>Les Investissements Madjax Inc.</t>
  </si>
  <si>
    <t>488 av. Elm</t>
  </si>
  <si>
    <t>Westmount, Québec, H3Y 3J1</t>
  </si>
  <si>
    <t>25-25024</t>
  </si>
  <si>
    <t xml:space="preserve"> - Travail dans le dossier de rachat des actions de Christine dans TremCarl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</si>
</sst>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5"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u/>
      <sz val="11"/>
      <color rgb="FF625850"/>
      <name val="Verdana"/>
      <family val="2"/>
    </font>
    <font>
      <b/>
      <u/>
      <sz val="11"/>
      <color rgb="FF625850"/>
      <name val="Verdana"/>
      <family val="2"/>
    </font>
    <font>
      <sz val="10"/>
      <name val="Arial"/>
      <family val="2"/>
    </font>
    <font>
      <b/>
      <sz val="8"/>
      <color rgb="FF625850"/>
      <name val="Verdana"/>
      <family val="2"/>
    </font>
    <font>
      <b/>
      <sz val="11"/>
      <color rgb="FF625850"/>
      <name val="Verdana"/>
      <family val="2"/>
    </font>
    <font>
      <b/>
      <u/>
      <sz val="11"/>
      <color rgb="FF625850"/>
      <name val="Calibri"/>
      <family val="2"/>
      <scheme val="minor"/>
    </font>
    <font>
      <sz val="11"/>
      <color theme="0"/>
      <name val="Verdana"/>
      <family val="2"/>
    </font>
    <font>
      <sz val="10"/>
      <color theme="0"/>
      <name val="Calibri"/>
      <family val="2"/>
      <scheme val="minor"/>
    </font>
    <font>
      <sz val="11"/>
      <name val="Verdana"/>
      <family val="2"/>
    </font>
    <font>
      <sz val="10"/>
      <name val="Arial"/>
    </font>
    <font>
      <b/>
      <u/>
      <sz val="10"/>
      <color rgb="FF625850"/>
      <name val="Calibri"/>
      <family val="2"/>
      <scheme val="minor"/>
    </font>
    <font>
      <b/>
      <sz val="12"/>
      <color rgb="FFFFFFFF"/>
      <name val="Verdana"/>
      <family val="2"/>
    </font>
    <font>
      <sz val="12"/>
      <color rgb="FFFFFFFF"/>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164" fontId="1" fillId="0" borderId="0" applyFont="0" applyFill="0" applyBorder="0" applyAlignment="0" applyProtection="0"/>
    <xf numFmtId="44" fontId="1" fillId="0" borderId="0" applyFont="0" applyFill="0" applyBorder="0" applyAlignment="0" applyProtection="0"/>
    <xf numFmtId="0" fontId="24" fillId="0" borderId="0"/>
    <xf numFmtId="44" fontId="1" fillId="0" borderId="0" applyFont="0" applyFill="0" applyBorder="0" applyAlignment="0" applyProtection="0"/>
    <xf numFmtId="164" fontId="1" fillId="0" borderId="0" applyFont="0" applyFill="0" applyBorder="0" applyAlignment="0" applyProtection="0"/>
    <xf numFmtId="0" fontId="1" fillId="0" borderId="0"/>
    <xf numFmtId="9" fontId="1" fillId="0" borderId="0" applyFont="0" applyFill="0" applyBorder="0" applyAlignment="0" applyProtection="0"/>
    <xf numFmtId="9" fontId="31" fillId="0" borderId="0" applyFont="0" applyFill="0" applyBorder="0" applyAlignment="0" applyProtection="0"/>
  </cellStyleXfs>
  <cellXfs count="208">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5" fillId="2" borderId="0" xfId="0" applyFont="1" applyFill="1" applyAlignment="1">
      <alignment horizontal="center"/>
    </xf>
    <xf numFmtId="0" fontId="3" fillId="2" borderId="10" xfId="0" applyFont="1" applyFill="1" applyBorder="1" applyAlignment="1">
      <alignment horizontal="center"/>
    </xf>
    <xf numFmtId="0" fontId="2" fillId="2" borderId="11"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3" xfId="2" applyNumberFormat="1" applyFont="1" applyBorder="1"/>
    <xf numFmtId="0" fontId="17" fillId="0" borderId="0" xfId="0" applyFont="1" applyAlignment="1">
      <alignment horizontal="right"/>
    </xf>
    <xf numFmtId="166" fontId="17" fillId="0" borderId="0" xfId="1" applyNumberFormat="1" applyFont="1"/>
    <xf numFmtId="166" fontId="17" fillId="0" borderId="2" xfId="1" applyNumberFormat="1" applyFont="1" applyBorder="1"/>
    <xf numFmtId="7" fontId="17" fillId="0" borderId="0" xfId="0" applyNumberFormat="1" applyFont="1"/>
    <xf numFmtId="0" fontId="19" fillId="3" borderId="15" xfId="0" applyFont="1" applyFill="1" applyBorder="1" applyAlignment="1">
      <alignment vertical="center"/>
    </xf>
    <xf numFmtId="0" fontId="20" fillId="3" borderId="16" xfId="0" applyFont="1" applyFill="1" applyBorder="1" applyAlignment="1">
      <alignment vertical="center"/>
    </xf>
    <xf numFmtId="7" fontId="19" fillId="3" borderId="17" xfId="0" applyNumberFormat="1" applyFont="1" applyFill="1" applyBorder="1" applyAlignment="1">
      <alignment vertical="center"/>
    </xf>
    <xf numFmtId="0" fontId="2" fillId="0" borderId="0" xfId="0" applyFont="1" applyAlignment="1">
      <alignment vertical="center"/>
    </xf>
    <xf numFmtId="0" fontId="21" fillId="2" borderId="6" xfId="0" applyFont="1" applyFill="1" applyBorder="1" applyAlignment="1">
      <alignment horizontal="left" wrapText="1" shrinkToFit="1"/>
    </xf>
    <xf numFmtId="167" fontId="17" fillId="0" borderId="0" xfId="0" applyNumberFormat="1" applyFont="1" applyAlignment="1">
      <alignment horizontal="left"/>
    </xf>
    <xf numFmtId="0" fontId="12" fillId="0" borderId="0" xfId="0" applyFont="1" applyAlignment="1">
      <alignment horizontal="left" wrapText="1" indent="1" shrinkToFit="1"/>
    </xf>
    <xf numFmtId="0" fontId="12" fillId="0" borderId="0" xfId="0" applyFont="1" applyAlignment="1">
      <alignment horizontal="left" wrapText="1" shrinkToFit="1"/>
    </xf>
    <xf numFmtId="0" fontId="2" fillId="0" borderId="0" xfId="0" applyFont="1" applyAlignment="1">
      <alignment wrapText="1" shrinkToFit="1"/>
    </xf>
    <xf numFmtId="12" fontId="12" fillId="0" borderId="0" xfId="0" applyNumberFormat="1" applyFont="1"/>
    <xf numFmtId="168" fontId="12" fillId="0" borderId="0" xfId="0" applyNumberFormat="1" applyFont="1"/>
    <xf numFmtId="0" fontId="22" fillId="0" borderId="0" xfId="0" applyFont="1" applyAlignment="1">
      <alignment horizontal="left" wrapText="1" shrinkToFit="1"/>
    </xf>
    <xf numFmtId="166" fontId="2" fillId="0" borderId="0" xfId="0" applyNumberFormat="1" applyFont="1"/>
    <xf numFmtId="0" fontId="17" fillId="0" borderId="0" xfId="0" applyFont="1" applyAlignment="1">
      <alignment wrapText="1"/>
    </xf>
    <xf numFmtId="0" fontId="2" fillId="0" borderId="0" xfId="3" applyFont="1"/>
    <xf numFmtId="0" fontId="7" fillId="0" borderId="0" xfId="3" applyFont="1" applyAlignment="1">
      <alignment horizontal="center"/>
    </xf>
    <xf numFmtId="0" fontId="11" fillId="0" borderId="0" xfId="3" applyFont="1"/>
    <xf numFmtId="7" fontId="19" fillId="3" borderId="17" xfId="3" applyNumberFormat="1" applyFont="1" applyFill="1" applyBorder="1" applyAlignment="1">
      <alignment vertical="center"/>
    </xf>
    <xf numFmtId="0" fontId="20" fillId="3" borderId="16" xfId="3" applyFont="1" applyFill="1" applyBorder="1" applyAlignment="1">
      <alignment vertical="center"/>
    </xf>
    <xf numFmtId="0" fontId="19" fillId="3" borderId="15" xfId="3" applyFont="1" applyFill="1" applyBorder="1" applyAlignment="1">
      <alignment vertical="center"/>
    </xf>
    <xf numFmtId="7" fontId="17" fillId="0" borderId="0" xfId="3" applyNumberFormat="1" applyFont="1"/>
    <xf numFmtId="166" fontId="16" fillId="0" borderId="3" xfId="4" applyNumberFormat="1" applyFont="1" applyBorder="1"/>
    <xf numFmtId="0" fontId="17" fillId="0" borderId="0" xfId="3" applyFont="1"/>
    <xf numFmtId="0" fontId="16" fillId="0" borderId="0" xfId="3" applyFont="1"/>
    <xf numFmtId="166" fontId="17" fillId="0" borderId="0" xfId="3" applyNumberFormat="1" applyFont="1"/>
    <xf numFmtId="166" fontId="17" fillId="0" borderId="2" xfId="5" applyNumberFormat="1" applyFont="1" applyBorder="1"/>
    <xf numFmtId="167" fontId="17" fillId="0" borderId="0" xfId="3" applyNumberFormat="1" applyFont="1" applyAlignment="1">
      <alignment horizontal="left"/>
    </xf>
    <xf numFmtId="166" fontId="17" fillId="0" borderId="0" xfId="5" applyNumberFormat="1" applyFont="1"/>
    <xf numFmtId="10" fontId="17" fillId="0" borderId="0" xfId="3" applyNumberFormat="1" applyFont="1" applyAlignment="1">
      <alignment horizontal="left"/>
    </xf>
    <xf numFmtId="166" fontId="16" fillId="0" borderId="0" xfId="4" applyNumberFormat="1" applyFont="1"/>
    <xf numFmtId="166" fontId="17" fillId="0" borderId="0" xfId="4" applyNumberFormat="1" applyFont="1"/>
    <xf numFmtId="0" fontId="17" fillId="0" borderId="0" xfId="3" applyFont="1" applyAlignment="1">
      <alignment horizontal="right"/>
    </xf>
    <xf numFmtId="7" fontId="12" fillId="0" borderId="0" xfId="3" applyNumberFormat="1" applyFont="1"/>
    <xf numFmtId="0" fontId="12" fillId="0" borderId="0" xfId="3" applyFont="1"/>
    <xf numFmtId="0" fontId="8" fillId="0" borderId="0" xfId="3" applyFont="1"/>
    <xf numFmtId="0" fontId="9" fillId="0" borderId="0" xfId="3" applyFont="1"/>
    <xf numFmtId="0" fontId="2" fillId="0" borderId="0" xfId="3" applyFont="1" applyAlignment="1">
      <alignment vertical="center"/>
    </xf>
    <xf numFmtId="0" fontId="2" fillId="0" borderId="1" xfId="3" applyFont="1" applyBorder="1"/>
    <xf numFmtId="0" fontId="8" fillId="0" borderId="1" xfId="3" applyFont="1" applyBorder="1"/>
    <xf numFmtId="0" fontId="16" fillId="0" borderId="0" xfId="3" applyFont="1" applyAlignment="1">
      <alignment horizontal="right"/>
    </xf>
    <xf numFmtId="0" fontId="13" fillId="0" borderId="0" xfId="3" applyFont="1"/>
    <xf numFmtId="0" fontId="13" fillId="0" borderId="0" xfId="3" applyFont="1" applyAlignment="1">
      <alignment horizontal="center"/>
    </xf>
    <xf numFmtId="0" fontId="17" fillId="0" borderId="0" xfId="3" applyFont="1" applyAlignment="1">
      <alignment wrapText="1"/>
    </xf>
    <xf numFmtId="165" fontId="2" fillId="0" borderId="0" xfId="3" applyNumberFormat="1" applyFont="1"/>
    <xf numFmtId="0" fontId="2" fillId="0" borderId="0" xfId="3" applyFont="1" applyAlignment="1">
      <alignment horizontal="left" indent="2"/>
    </xf>
    <xf numFmtId="0" fontId="11" fillId="0" borderId="0" xfId="6" applyFont="1"/>
    <xf numFmtId="0" fontId="12" fillId="0" borderId="0" xfId="6" applyFont="1" applyAlignment="1">
      <alignment horizontal="left" wrapText="1" indent="1" shrinkToFit="1"/>
    </xf>
    <xf numFmtId="0" fontId="23" fillId="0" borderId="0" xfId="6" applyFont="1" applyAlignment="1">
      <alignment horizontal="center" wrapText="1" shrinkToFit="1"/>
    </xf>
    <xf numFmtId="7" fontId="12" fillId="0" borderId="0" xfId="6" applyNumberFormat="1" applyFont="1"/>
    <xf numFmtId="0" fontId="2" fillId="0" borderId="0" xfId="6" applyFont="1"/>
    <xf numFmtId="39" fontId="12" fillId="0" borderId="0" xfId="6" applyNumberFormat="1" applyFont="1" applyAlignment="1">
      <alignment horizontal="center" wrapText="1" shrinkToFit="1"/>
    </xf>
    <xf numFmtId="7" fontId="12" fillId="0" borderId="0" xfId="6" applyNumberFormat="1" applyFont="1" applyAlignment="1">
      <alignment horizontal="left" wrapText="1" indent="2" shrinkToFit="1"/>
    </xf>
    <xf numFmtId="0" fontId="6" fillId="4" borderId="12" xfId="0" applyFont="1" applyFill="1" applyBorder="1" applyAlignment="1">
      <alignment horizontal="center"/>
    </xf>
    <xf numFmtId="0" fontId="6" fillId="4" borderId="13" xfId="0" applyFont="1" applyFill="1" applyBorder="1" applyAlignment="1">
      <alignment horizontal="center"/>
    </xf>
    <xf numFmtId="0" fontId="1" fillId="0" borderId="0" xfId="6"/>
    <xf numFmtId="0" fontId="12" fillId="0" borderId="0" xfId="6" applyFont="1" applyAlignment="1">
      <alignment horizontal="center" vertical="center"/>
    </xf>
    <xf numFmtId="0" fontId="12" fillId="0" borderId="0" xfId="6" applyFont="1"/>
    <xf numFmtId="0" fontId="14" fillId="0" borderId="0" xfId="6" applyFont="1"/>
    <xf numFmtId="0" fontId="14" fillId="0" borderId="0" xfId="6" applyFont="1" applyAlignment="1">
      <alignment vertical="center"/>
    </xf>
    <xf numFmtId="168" fontId="17" fillId="0" borderId="0" xfId="6" applyNumberFormat="1" applyFont="1" applyAlignment="1">
      <alignment horizontal="right" vertical="center"/>
    </xf>
    <xf numFmtId="4" fontId="17" fillId="0" borderId="0" xfId="6" applyNumberFormat="1" applyFont="1" applyAlignment="1">
      <alignment horizontal="right" vertical="center"/>
    </xf>
    <xf numFmtId="0" fontId="17" fillId="0" borderId="0" xfId="6" applyFont="1" applyAlignment="1">
      <alignment vertical="center"/>
    </xf>
    <xf numFmtId="168" fontId="19" fillId="3" borderId="16" xfId="6" applyNumberFormat="1" applyFont="1" applyFill="1" applyBorder="1" applyAlignment="1">
      <alignment horizontal="right" vertical="center"/>
    </xf>
    <xf numFmtId="4" fontId="20" fillId="3" borderId="16" xfId="6" applyNumberFormat="1" applyFont="1" applyFill="1" applyBorder="1" applyAlignment="1">
      <alignment horizontal="right" vertical="center"/>
    </xf>
    <xf numFmtId="0" fontId="17" fillId="0" borderId="0" xfId="6" applyFont="1" applyAlignment="1">
      <alignment horizontal="left" vertical="center"/>
    </xf>
    <xf numFmtId="168" fontId="17" fillId="0" borderId="0" xfId="6" applyNumberFormat="1" applyFont="1" applyAlignment="1">
      <alignment horizontal="left" vertical="center"/>
    </xf>
    <xf numFmtId="0" fontId="16" fillId="0" borderId="0" xfId="6" applyFont="1" applyAlignment="1">
      <alignment horizontal="left" vertical="center"/>
    </xf>
    <xf numFmtId="166" fontId="16" fillId="0" borderId="0" xfId="2" applyNumberFormat="1" applyFont="1" applyBorder="1"/>
    <xf numFmtId="168" fontId="16" fillId="0" borderId="3" xfId="2" applyNumberFormat="1" applyFont="1" applyBorder="1"/>
    <xf numFmtId="166" fontId="17" fillId="0" borderId="0" xfId="5" applyNumberFormat="1" applyFont="1" applyBorder="1"/>
    <xf numFmtId="0" fontId="26" fillId="0" borderId="0" xfId="6" applyFont="1"/>
    <xf numFmtId="168" fontId="17" fillId="0" borderId="0" xfId="5" applyNumberFormat="1" applyFont="1" applyBorder="1"/>
    <xf numFmtId="168" fontId="17" fillId="0" borderId="2" xfId="5" applyNumberFormat="1" applyFont="1" applyBorder="1"/>
    <xf numFmtId="0" fontId="17" fillId="0" borderId="0" xfId="6" applyFont="1"/>
    <xf numFmtId="167" fontId="17" fillId="0" borderId="0" xfId="7" applyNumberFormat="1" applyFont="1" applyAlignment="1">
      <alignment horizontal="left" vertical="center"/>
    </xf>
    <xf numFmtId="10" fontId="17" fillId="0" borderId="0" xfId="7" applyNumberFormat="1" applyFont="1" applyAlignment="1">
      <alignment horizontal="left" vertical="center"/>
    </xf>
    <xf numFmtId="168" fontId="16" fillId="0" borderId="0" xfId="5" applyNumberFormat="1" applyFont="1"/>
    <xf numFmtId="0" fontId="16" fillId="0" borderId="0" xfId="6" applyFont="1" applyAlignment="1">
      <alignment vertical="center"/>
    </xf>
    <xf numFmtId="168" fontId="17" fillId="0" borderId="0" xfId="2" applyNumberFormat="1" applyFont="1"/>
    <xf numFmtId="7" fontId="17" fillId="0" borderId="0" xfId="6" applyNumberFormat="1" applyFont="1" applyAlignment="1">
      <alignment horizontal="right" vertical="center"/>
    </xf>
    <xf numFmtId="0" fontId="17" fillId="0" borderId="0" xfId="6" applyFont="1" applyAlignment="1">
      <alignment horizontal="right" vertical="center"/>
    </xf>
    <xf numFmtId="168" fontId="16" fillId="0" borderId="0" xfId="2" applyNumberFormat="1" applyFont="1"/>
    <xf numFmtId="0" fontId="12" fillId="0" borderId="0" xfId="6" applyFont="1" applyAlignment="1">
      <alignment vertical="center"/>
    </xf>
    <xf numFmtId="0" fontId="26" fillId="0" borderId="0" xfId="6" applyFont="1" applyAlignment="1">
      <alignment vertical="center" shrinkToFit="1"/>
    </xf>
    <xf numFmtId="0" fontId="26" fillId="0" borderId="0" xfId="6" quotePrefix="1" applyFont="1" applyAlignment="1">
      <alignment vertical="center" shrinkToFit="1"/>
    </xf>
    <xf numFmtId="168" fontId="12" fillId="0" borderId="0" xfId="6" applyNumberFormat="1" applyFont="1" applyAlignment="1">
      <alignment horizontal="right" vertical="center" wrapText="1" shrinkToFit="1"/>
    </xf>
    <xf numFmtId="0" fontId="26" fillId="0" borderId="0" xfId="6" quotePrefix="1" applyFont="1" applyAlignment="1">
      <alignment horizontal="right" vertical="center" wrapText="1" shrinkToFit="1"/>
    </xf>
    <xf numFmtId="7" fontId="12" fillId="0" borderId="0" xfId="6" applyNumberFormat="1" applyFont="1" applyAlignment="1">
      <alignment vertical="center" wrapText="1" shrinkToFit="1"/>
    </xf>
    <xf numFmtId="168" fontId="12" fillId="0" borderId="0" xfId="6" applyNumberFormat="1" applyFont="1" applyAlignment="1">
      <alignment horizontal="center" vertical="center"/>
    </xf>
    <xf numFmtId="169" fontId="12" fillId="0" borderId="0" xfId="6" applyNumberFormat="1" applyFont="1" applyAlignment="1">
      <alignment horizontal="center" vertical="center"/>
    </xf>
    <xf numFmtId="0" fontId="12" fillId="0" borderId="0" xfId="6" quotePrefix="1" applyFont="1" applyAlignment="1">
      <alignment vertical="center" wrapText="1" shrinkToFit="1"/>
    </xf>
    <xf numFmtId="168" fontId="23" fillId="0" borderId="0" xfId="6" applyNumberFormat="1" applyFont="1" applyAlignment="1">
      <alignment horizontal="center" vertical="center"/>
    </xf>
    <xf numFmtId="169" fontId="23" fillId="0" borderId="0" xfId="6" applyNumberFormat="1" applyFont="1" applyAlignment="1">
      <alignment horizontal="center" vertical="center"/>
    </xf>
    <xf numFmtId="0" fontId="12" fillId="0" borderId="0" xfId="6" quotePrefix="1" applyFont="1" applyAlignment="1">
      <alignment horizontal="left" vertical="center" wrapText="1" shrinkToFit="1"/>
    </xf>
    <xf numFmtId="168" fontId="27" fillId="0" borderId="0" xfId="6" applyNumberFormat="1" applyFont="1" applyAlignment="1">
      <alignment horizontal="center" vertical="center"/>
    </xf>
    <xf numFmtId="4" fontId="27" fillId="0" borderId="0" xfId="6" applyNumberFormat="1" applyFont="1" applyAlignment="1">
      <alignment horizontal="center" vertical="center"/>
    </xf>
    <xf numFmtId="168" fontId="28" fillId="0" borderId="0" xfId="6" applyNumberFormat="1" applyFont="1" applyAlignment="1">
      <alignment horizontal="right" vertical="center" wrapText="1" shrinkToFit="1"/>
    </xf>
    <xf numFmtId="168" fontId="29" fillId="0" borderId="0" xfId="6" applyNumberFormat="1" applyFont="1" applyAlignment="1">
      <alignment horizontal="center" wrapText="1"/>
    </xf>
    <xf numFmtId="4" fontId="29" fillId="0" borderId="0" xfId="6" applyNumberFormat="1" applyFont="1" applyAlignment="1">
      <alignment horizontal="center" vertical="center" wrapText="1"/>
    </xf>
    <xf numFmtId="2" fontId="28" fillId="0" borderId="0" xfId="6" applyNumberFormat="1" applyFont="1" applyAlignment="1">
      <alignment horizontal="right" vertical="center" wrapText="1" shrinkToFit="1"/>
    </xf>
    <xf numFmtId="0" fontId="12" fillId="0" borderId="0" xfId="6" quotePrefix="1" applyFont="1" applyAlignment="1">
      <alignment horizontal="left" indent="1"/>
    </xf>
    <xf numFmtId="0" fontId="28" fillId="0" borderId="0" xfId="6" quotePrefix="1" applyFont="1" applyAlignment="1">
      <alignment horizontal="left" wrapText="1" indent="1" shrinkToFit="1"/>
    </xf>
    <xf numFmtId="2" fontId="28" fillId="0" borderId="0" xfId="6" applyNumberFormat="1" applyFont="1" applyAlignment="1">
      <alignment horizontal="right" vertical="center"/>
    </xf>
    <xf numFmtId="4" fontId="23" fillId="0" borderId="0" xfId="6" applyNumberFormat="1" applyFont="1" applyAlignment="1">
      <alignment horizontal="center" vertical="center"/>
    </xf>
    <xf numFmtId="0" fontId="26" fillId="0" borderId="0" xfId="6" applyFont="1" applyAlignment="1">
      <alignment vertical="center"/>
    </xf>
    <xf numFmtId="0" fontId="26" fillId="0" borderId="0" xfId="6" applyFont="1" applyAlignment="1">
      <alignment horizontal="center" vertical="top"/>
    </xf>
    <xf numFmtId="0" fontId="11" fillId="0" borderId="0" xfId="6" applyFont="1" applyAlignment="1">
      <alignment vertical="top"/>
    </xf>
    <xf numFmtId="168" fontId="17" fillId="0" borderId="1" xfId="6" applyNumberFormat="1" applyFont="1" applyBorder="1" applyAlignment="1">
      <alignment horizontal="right" vertical="center"/>
    </xf>
    <xf numFmtId="4" fontId="17" fillId="0" borderId="1" xfId="6" applyNumberFormat="1" applyFont="1" applyBorder="1" applyAlignment="1">
      <alignment horizontal="right" vertical="center"/>
    </xf>
    <xf numFmtId="0" fontId="17" fillId="0" borderId="1" xfId="6" applyFont="1" applyBorder="1" applyAlignment="1">
      <alignment vertical="center"/>
    </xf>
    <xf numFmtId="0" fontId="16" fillId="0" borderId="0" xfId="6" applyFont="1" applyAlignment="1">
      <alignment horizontal="center" vertical="center"/>
    </xf>
    <xf numFmtId="168" fontId="16" fillId="0" borderId="0" xfId="6" applyNumberFormat="1" applyFont="1" applyAlignment="1">
      <alignment horizontal="right" vertical="center"/>
    </xf>
    <xf numFmtId="4" fontId="16" fillId="0" borderId="0" xfId="6" applyNumberFormat="1" applyFont="1" applyAlignment="1">
      <alignment horizontal="right" vertical="center"/>
    </xf>
    <xf numFmtId="49" fontId="16" fillId="0" borderId="0" xfId="6" applyNumberFormat="1" applyFont="1" applyAlignment="1">
      <alignment vertical="center"/>
    </xf>
    <xf numFmtId="168" fontId="30" fillId="0" borderId="0" xfId="6" applyNumberFormat="1" applyFont="1" applyAlignment="1">
      <alignment horizontal="right"/>
    </xf>
    <xf numFmtId="4" fontId="30" fillId="0" borderId="0" xfId="6" applyNumberFormat="1" applyFont="1" applyAlignment="1">
      <alignment horizontal="right"/>
    </xf>
    <xf numFmtId="0" fontId="30" fillId="0" borderId="0" xfId="6" applyFont="1" applyAlignment="1">
      <alignment horizontal="left" indent="2"/>
    </xf>
    <xf numFmtId="0" fontId="30" fillId="0" borderId="0" xfId="6" applyFont="1"/>
    <xf numFmtId="2" fontId="12" fillId="0" borderId="0" xfId="6" applyNumberFormat="1" applyFont="1" applyAlignment="1">
      <alignment horizontal="right" vertical="center" wrapText="1" shrinkToFit="1"/>
    </xf>
    <xf numFmtId="2" fontId="12" fillId="0" borderId="0" xfId="6" applyNumberFormat="1" applyFont="1" applyAlignment="1">
      <alignment horizontal="right" vertical="center"/>
    </xf>
    <xf numFmtId="0" fontId="12" fillId="0" borderId="0" xfId="6" quotePrefix="1" applyFont="1" applyAlignment="1">
      <alignment horizontal="left" wrapText="1" indent="1" shrinkToFit="1"/>
    </xf>
    <xf numFmtId="0" fontId="26" fillId="0" borderId="0" xfId="6" quotePrefix="1" applyFont="1" applyAlignment="1">
      <alignment horizontal="left" indent="1"/>
    </xf>
    <xf numFmtId="4" fontId="32" fillId="0" borderId="0" xfId="0" applyNumberFormat="1" applyFont="1" applyAlignment="1">
      <alignment horizontal="center" vertical="center" wrapText="1"/>
    </xf>
    <xf numFmtId="168" fontId="32" fillId="0" borderId="0" xfId="0" applyNumberFormat="1" applyFont="1" applyAlignment="1">
      <alignment horizontal="center" wrapText="1"/>
    </xf>
    <xf numFmtId="169" fontId="23" fillId="0" borderId="0" xfId="0" applyNumberFormat="1" applyFont="1" applyAlignment="1">
      <alignment horizontal="center" vertical="center"/>
    </xf>
    <xf numFmtId="168" fontId="23" fillId="0" borderId="0" xfId="0" applyNumberFormat="1" applyFont="1" applyAlignment="1">
      <alignment horizontal="center" vertical="center"/>
    </xf>
    <xf numFmtId="10" fontId="17" fillId="0" borderId="0" xfId="8" applyNumberFormat="1" applyFont="1" applyAlignment="1">
      <alignment horizontal="left" vertical="center"/>
    </xf>
    <xf numFmtId="167" fontId="17" fillId="0" borderId="0" xfId="8" applyNumberFormat="1" applyFont="1" applyAlignment="1">
      <alignment horizontal="left" vertical="center"/>
    </xf>
    <xf numFmtId="4" fontId="34" fillId="3" borderId="16" xfId="6" applyNumberFormat="1" applyFont="1" applyFill="1" applyBorder="1" applyAlignment="1">
      <alignment horizontal="right" vertical="center"/>
    </xf>
    <xf numFmtId="168" fontId="33" fillId="3" borderId="16" xfId="6" applyNumberFormat="1" applyFont="1" applyFill="1" applyBorder="1" applyAlignment="1">
      <alignment horizontal="right" vertical="center"/>
    </xf>
    <xf numFmtId="4" fontId="30" fillId="5" borderId="0" xfId="6" applyNumberFormat="1" applyFont="1" applyFill="1" applyAlignment="1">
      <alignment horizontal="right"/>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0" fillId="0" borderId="14" xfId="0" applyFont="1" applyBorder="1" applyAlignment="1">
      <alignment horizontal="center" vertical="center"/>
    </xf>
    <xf numFmtId="0" fontId="17" fillId="0" borderId="0" xfId="0" applyFont="1" applyAlignment="1">
      <alignment horizontal="left"/>
    </xf>
    <xf numFmtId="0" fontId="17" fillId="0" borderId="0" xfId="0" applyFont="1" applyAlignment="1">
      <alignment horizontal="left" indent="1"/>
    </xf>
    <xf numFmtId="0" fontId="12" fillId="0" borderId="0" xfId="0" applyFont="1" applyAlignment="1">
      <alignment horizontal="center"/>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shrinkToFit="1"/>
    </xf>
    <xf numFmtId="0" fontId="12" fillId="0" borderId="0" xfId="0" applyFont="1" applyAlignment="1">
      <alignment horizontal="right" wrapText="1" shrinkToFit="1"/>
    </xf>
    <xf numFmtId="0" fontId="23" fillId="0" borderId="0" xfId="0" applyFont="1" applyAlignment="1">
      <alignment horizontal="left" wrapText="1" shrinkToFit="1"/>
    </xf>
    <xf numFmtId="0" fontId="23" fillId="0" borderId="0" xfId="0" applyFont="1" applyAlignment="1">
      <alignment horizontal="left" wrapText="1" indent="1" shrinkToFit="1"/>
    </xf>
    <xf numFmtId="0" fontId="18" fillId="0" borderId="0" xfId="3" applyFont="1" applyAlignment="1">
      <alignment horizontal="center"/>
    </xf>
    <xf numFmtId="0" fontId="12" fillId="0" borderId="0" xfId="3" applyFont="1" applyAlignment="1">
      <alignment horizontal="center"/>
    </xf>
    <xf numFmtId="0" fontId="15" fillId="0" borderId="0" xfId="3" applyFont="1" applyAlignment="1">
      <alignment horizontal="center"/>
    </xf>
    <xf numFmtId="0" fontId="10"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4" fillId="0" borderId="0" xfId="3" applyFont="1" applyAlignment="1">
      <alignment horizontal="center"/>
    </xf>
    <xf numFmtId="0" fontId="17" fillId="0" borderId="0" xfId="3" applyFont="1" applyAlignment="1">
      <alignment horizontal="left" indent="1"/>
    </xf>
    <xf numFmtId="0" fontId="12" fillId="0" borderId="0" xfId="3" applyFont="1" applyAlignment="1">
      <alignment horizontal="left" wrapText="1" indent="1" shrinkToFit="1"/>
    </xf>
    <xf numFmtId="0" fontId="17" fillId="0" borderId="0" xfId="3" applyFont="1" applyAlignment="1">
      <alignment horizontal="left"/>
    </xf>
    <xf numFmtId="0" fontId="23" fillId="0" borderId="0" xfId="3" applyFont="1" applyAlignment="1">
      <alignment horizontal="left" wrapText="1" shrinkToFit="1"/>
    </xf>
    <xf numFmtId="0" fontId="10" fillId="0" borderId="14" xfId="3" applyFont="1" applyBorder="1" applyAlignment="1">
      <alignment horizontal="center" vertical="center"/>
    </xf>
    <xf numFmtId="0" fontId="16" fillId="0" borderId="0" xfId="6" applyFont="1" applyAlignment="1">
      <alignment horizontal="center"/>
    </xf>
    <xf numFmtId="0" fontId="16" fillId="0" borderId="14" xfId="6" applyFont="1" applyBorder="1" applyAlignment="1">
      <alignment horizontal="center" vertical="center"/>
    </xf>
    <xf numFmtId="0" fontId="19" fillId="3" borderId="15" xfId="6" applyFont="1" applyFill="1" applyBorder="1" applyAlignment="1">
      <alignment horizontal="left" vertical="center"/>
    </xf>
    <xf numFmtId="0" fontId="19" fillId="3" borderId="16" xfId="6" applyFont="1" applyFill="1" applyBorder="1" applyAlignment="1">
      <alignment horizontal="left" vertical="center"/>
    </xf>
    <xf numFmtId="0" fontId="25" fillId="0" borderId="0" xfId="6" applyFont="1" applyAlignment="1">
      <alignment horizontal="center" vertical="center"/>
    </xf>
    <xf numFmtId="0" fontId="14" fillId="0" borderId="0" xfId="6" applyFont="1" applyAlignment="1">
      <alignment horizontal="center" vertical="center"/>
    </xf>
    <xf numFmtId="0" fontId="18" fillId="0" borderId="0" xfId="6" applyFont="1" applyAlignment="1">
      <alignment horizontal="center" vertical="center"/>
    </xf>
    <xf numFmtId="0" fontId="12" fillId="0" borderId="0" xfId="6" applyFont="1" applyAlignment="1">
      <alignment horizontal="center" vertical="center"/>
    </xf>
    <xf numFmtId="0" fontId="5" fillId="2" borderId="0" xfId="0" applyFont="1" applyFill="1" applyAlignment="1">
      <alignment horizontal="center"/>
    </xf>
    <xf numFmtId="0" fontId="16" fillId="0" borderId="0" xfId="0" applyFont="1" applyAlignment="1">
      <alignment horizontal="center"/>
    </xf>
    <xf numFmtId="0" fontId="33" fillId="3" borderId="15" xfId="6" applyFont="1" applyFill="1" applyBorder="1" applyAlignment="1">
      <alignment horizontal="left" vertical="center"/>
    </xf>
    <xf numFmtId="0" fontId="33" fillId="3" borderId="16" xfId="6" applyFont="1" applyFill="1" applyBorder="1" applyAlignment="1">
      <alignment horizontal="left" vertical="center"/>
    </xf>
  </cellXfs>
  <cellStyles count="9">
    <cellStyle name="Milliers" xfId="1" builtinId="3"/>
    <cellStyle name="Milliers 2" xfId="5" xr:uid="{724BFECA-0A02-4328-8A95-F5B1798FE75D}"/>
    <cellStyle name="Monétaire" xfId="2" builtinId="4"/>
    <cellStyle name="Monétaire 2" xfId="4" xr:uid="{FC901909-44F5-4439-B49D-011A8844D955}"/>
    <cellStyle name="Normal" xfId="0" builtinId="0"/>
    <cellStyle name="Normal 2" xfId="6" xr:uid="{66BDA65D-8C73-4087-B1B8-407D1A1504AF}"/>
    <cellStyle name="Normal 3" xfId="3" xr:uid="{50964F4A-2CC5-49ED-9AF6-1C367FF2830E}"/>
    <cellStyle name="Pourcentage" xfId="8" builtinId="5"/>
    <cellStyle name="Pourcentage 2" xfId="7" xr:uid="{32C3958E-B7DD-46DA-BAA3-57E19674084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theme" Target="theme/theme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styles" Target="styles.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calcChain" Target="calcChain.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externalLink" Target="externalLinks/externalLink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4.xml.rels><?xml version="1.0" encoding="UTF-8" standalone="yes"?>
<Relationships xmlns="http://schemas.openxmlformats.org/package/2006/relationships"><Relationship Id="rId1" Type="http://schemas.openxmlformats.org/officeDocument/2006/relationships/image" Target="../media/image4.emf"/></Relationships>
</file>

<file path=xl/drawings/_rels/drawing175.xml.rels><?xml version="1.0" encoding="UTF-8" standalone="yes"?>
<Relationships xmlns="http://schemas.openxmlformats.org/package/2006/relationships"><Relationship Id="rId1" Type="http://schemas.openxmlformats.org/officeDocument/2006/relationships/image" Target="../media/image4.emf"/></Relationships>
</file>

<file path=xl/drawings/_rels/drawing176.xml.rels><?xml version="1.0" encoding="UTF-8" standalone="yes"?>
<Relationships xmlns="http://schemas.openxmlformats.org/package/2006/relationships"><Relationship Id="rId1" Type="http://schemas.openxmlformats.org/officeDocument/2006/relationships/image" Target="../media/image4.emf"/></Relationships>
</file>

<file path=xl/drawings/_rels/drawing177.xml.rels><?xml version="1.0" encoding="UTF-8" standalone="yes"?>
<Relationships xmlns="http://schemas.openxmlformats.org/package/2006/relationships"><Relationship Id="rId1" Type="http://schemas.openxmlformats.org/officeDocument/2006/relationships/image" Target="../media/image4.emf"/></Relationships>
</file>

<file path=xl/drawings/_rels/drawing178.xml.rels><?xml version="1.0" encoding="UTF-8" standalone="yes"?>
<Relationships xmlns="http://schemas.openxmlformats.org/package/2006/relationships"><Relationship Id="rId1" Type="http://schemas.openxmlformats.org/officeDocument/2006/relationships/image" Target="../media/image4.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8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7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16962</xdr:colOff>
      <xdr:row>20</xdr:row>
      <xdr:rowOff>74150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9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88962" cy="3312650"/>
        </a:xfrm>
        <a:prstGeom prst="rect">
          <a:avLst/>
        </a:prstGeom>
      </xdr:spPr>
    </xdr:pic>
    <xdr:clientData/>
  </xdr:twoCellAnchor>
</xdr:wsDr>
</file>

<file path=xl/drawings/drawing17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B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72.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C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7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D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7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86369" name="Picture 1">
          <a:extLst>
            <a:ext uri="{FF2B5EF4-FFF2-40B4-BE49-F238E27FC236}">
              <a16:creationId xmlns:a16="http://schemas.microsoft.com/office/drawing/2014/main" id="{5FB109FA-7BD2-6EA2-9A0D-172C1D4272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87393" name="Picture 1">
          <a:extLst>
            <a:ext uri="{FF2B5EF4-FFF2-40B4-BE49-F238E27FC236}">
              <a16:creationId xmlns:a16="http://schemas.microsoft.com/office/drawing/2014/main" id="{248B8FAA-B1AC-B2C3-4A81-B0A32F99B5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6.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89441" name="Picture 1">
          <a:extLst>
            <a:ext uri="{FF2B5EF4-FFF2-40B4-BE49-F238E27FC236}">
              <a16:creationId xmlns:a16="http://schemas.microsoft.com/office/drawing/2014/main" id="{65CECC43-66A6-58A4-F06C-FFC1ABEBD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89441" name="Picture 1">
          <a:extLst>
            <a:ext uri="{FF2B5EF4-FFF2-40B4-BE49-F238E27FC236}">
              <a16:creationId xmlns:a16="http://schemas.microsoft.com/office/drawing/2014/main" id="{823779B5-1924-DBF4-6B39-0A84A89BE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91489" name="Picture 1">
          <a:extLst>
            <a:ext uri="{FF2B5EF4-FFF2-40B4-BE49-F238E27FC236}">
              <a16:creationId xmlns:a16="http://schemas.microsoft.com/office/drawing/2014/main" id="{923FB534-5B88-6FA5-0FE2-6471477BF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dmin-GC/GC%20Fiscalit&#233;%20Plus%20Inc/Comptabilit&#233;/31-07-2022/Comptabilit&#233;%20GC%20Fiscalit&#233;%20-%2031-07-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m. H. Charg."/>
      <sheetName val="TEC"/>
      <sheetName val="Temps facturé"/>
      <sheetName val="Clients"/>
      <sheetName val="CAR"/>
      <sheetName val="Prospection"/>
      <sheetName val="MC"/>
      <sheetName val="DÉPÔTS"/>
      <sheetName val="Août"/>
      <sheetName val="Sept"/>
      <sheetName val="Oct"/>
      <sheetName val="Nov"/>
      <sheetName val="Déc"/>
      <sheetName val="Janv"/>
      <sheetName val="Fév"/>
      <sheetName val="Mars"/>
      <sheetName val="Avril"/>
      <sheetName val="Mai"/>
      <sheetName val="Juin"/>
      <sheetName val="Juill"/>
      <sheetName val="BV"/>
      <sheetName val="Revenus mensuels"/>
      <sheetName val="Couv."/>
      <sheetName val="TM"/>
      <sheetName val="ER"/>
      <sheetName val="BNR"/>
      <sheetName val="Bilan"/>
      <sheetName val="A"/>
      <sheetName val="A2"/>
      <sheetName val="A3"/>
      <sheetName val="Comptes GL"/>
      <sheetName val="Liste choix"/>
      <sheetName val="Conso"/>
    </sheetNames>
    <sheetDataSet>
      <sheetData sheetId="0"/>
      <sheetData sheetId="1"/>
      <sheetData sheetId="2"/>
      <sheetData sheetId="3">
        <row r="3">
          <cell r="B3" t="str">
            <v>100 - AL Carrière Extincteurs Ltée</v>
          </cell>
        </row>
        <row r="4">
          <cell r="B4" t="str">
            <v>101 - Atelier d'automobile Tony Inc.</v>
          </cell>
        </row>
        <row r="5">
          <cell r="B5" t="str">
            <v>102 - DeChamplain Services Financiers Inc.</v>
          </cell>
        </row>
        <row r="6">
          <cell r="B6" t="str">
            <v>103 - François Poulin / Synaptech</v>
          </cell>
        </row>
        <row r="7">
          <cell r="B7" t="str">
            <v>104 - Groupe Millénium Micro Inc.</v>
          </cell>
        </row>
        <row r="8">
          <cell r="B8" t="str">
            <v>105 - BJC Consultants inc.</v>
          </cell>
        </row>
        <row r="9">
          <cell r="B9" t="str">
            <v>106 - Ghislain Falardeau</v>
          </cell>
        </row>
        <row r="10">
          <cell r="B10" t="str">
            <v>107- Université de Sherbrooke</v>
          </cell>
        </row>
        <row r="11">
          <cell r="B11" t="str">
            <v>108- Montacier</v>
          </cell>
        </row>
        <row r="12">
          <cell r="B12" t="str">
            <v>109 - Dan Chafai</v>
          </cell>
        </row>
        <row r="13">
          <cell r="B13" t="str">
            <v>110 - Aubut &amp; Coutu CA</v>
          </cell>
        </row>
        <row r="14">
          <cell r="B14" t="str">
            <v>111 - Luc Archambeault, CGA</v>
          </cell>
        </row>
        <row r="15">
          <cell r="B15" t="str">
            <v>112 - Courtage Plus 3R Inc.</v>
          </cell>
        </row>
        <row r="16">
          <cell r="B16" t="str">
            <v>113 - Bonin McLaughlin</v>
          </cell>
        </row>
        <row r="17">
          <cell r="B17" t="str">
            <v>114 - Perspective - groupe financier</v>
          </cell>
        </row>
        <row r="18">
          <cell r="B18" t="str">
            <v>115 - Groupe Global Santé Inc</v>
          </cell>
        </row>
        <row r="19">
          <cell r="B19" t="str">
            <v>116 - Denis Adam - Marcoux Adam Picard</v>
          </cell>
        </row>
        <row r="20">
          <cell r="B20" t="str">
            <v>117 - Martin Boulard</v>
          </cell>
        </row>
        <row r="21">
          <cell r="B21" t="str">
            <v>118 - Constructions et rénovations 9002 Inc.</v>
          </cell>
        </row>
        <row r="22">
          <cell r="B22" t="str">
            <v>119 - Yves Gagnon</v>
          </cell>
        </row>
        <row r="23">
          <cell r="B23" t="str">
            <v>120 - CGF Solutions d'affaires inc.</v>
          </cell>
        </row>
        <row r="24">
          <cell r="B24" t="str">
            <v>121 - Clic Voyage</v>
          </cell>
        </row>
        <row r="25">
          <cell r="B25" t="str">
            <v>122 - Les entreprises Daunais inc.</v>
          </cell>
        </row>
        <row r="26">
          <cell r="B26" t="str">
            <v>123 - Acman Conseils inc.</v>
          </cell>
        </row>
        <row r="27">
          <cell r="B27" t="str">
            <v>124 - Sport Médias inc</v>
          </cell>
        </row>
        <row r="28">
          <cell r="B28" t="str">
            <v>125 - Micro-Connexion</v>
          </cell>
        </row>
        <row r="29">
          <cell r="B29" t="str">
            <v>126 - Jodoin Ménard Vincent</v>
          </cell>
        </row>
        <row r="30">
          <cell r="B30" t="str">
            <v>127 - Sauvageau Boulerice, CA</v>
          </cell>
        </row>
        <row r="31">
          <cell r="B31" t="str">
            <v>128 - Soin de Santé Terrebonne</v>
          </cell>
        </row>
        <row r="32">
          <cell r="B32" t="str">
            <v>129 - Idée Conceptuelle Intégrable inc.</v>
          </cell>
        </row>
        <row r="33">
          <cell r="B33" t="str">
            <v>130 - JF Paré et Carole Michon</v>
          </cell>
        </row>
        <row r="34">
          <cell r="B34" t="str">
            <v>131 - Centre financier de l'estrie</v>
          </cell>
        </row>
        <row r="35">
          <cell r="B35" t="str">
            <v>132 - Construction Des-Sard</v>
          </cell>
        </row>
        <row r="36">
          <cell r="B36" t="str">
            <v>133 - SETYM International</v>
          </cell>
        </row>
        <row r="37">
          <cell r="B37" t="str">
            <v>134 - iDevcom</v>
          </cell>
        </row>
        <row r="38">
          <cell r="B38" t="str">
            <v>135 - Comptabilité Générale NLT</v>
          </cell>
        </row>
        <row r="39">
          <cell r="B39" t="str">
            <v>136 - Fondation Héritage NDG</v>
          </cell>
        </row>
        <row r="40">
          <cell r="B40" t="str">
            <v>137 - Jetcut</v>
          </cell>
        </row>
        <row r="41">
          <cell r="B41" t="str">
            <v>138 - Pierre Picard - Marcoux Adam Picard</v>
          </cell>
        </row>
        <row r="42">
          <cell r="B42" t="str">
            <v>139 - Beaudoin Monahan</v>
          </cell>
        </row>
        <row r="43">
          <cell r="B43" t="str">
            <v>140 - 9201-1568 QUÉBEC INC.</v>
          </cell>
        </row>
        <row r="44">
          <cell r="B44" t="str">
            <v>141 - Groupe Financier Douville et Ass.</v>
          </cell>
        </row>
        <row r="45">
          <cell r="B45" t="str">
            <v>142 - Technorol</v>
          </cell>
        </row>
        <row r="46">
          <cell r="B46" t="str">
            <v>143 - Luc Lessard CA, Inc.</v>
          </cell>
        </row>
        <row r="47">
          <cell r="B47" t="str">
            <v>144 - Couture vitres d'autos</v>
          </cell>
        </row>
        <row r="48">
          <cell r="B48" t="str">
            <v>145 - Construction J.C.R. Inc. (Carlos Rodriguez)</v>
          </cell>
        </row>
        <row r="49">
          <cell r="B49" t="str">
            <v>146 - CDJL</v>
          </cell>
        </row>
        <row r="50">
          <cell r="B50" t="str">
            <v>147 - Jean-Marc Gravel, CGA</v>
          </cell>
        </row>
        <row r="51">
          <cell r="B51" t="str">
            <v>148 - Jean-Pierre Legris - nom de compagnie à venir</v>
          </cell>
        </row>
        <row r="52">
          <cell r="B52" t="str">
            <v>149 - Innotek</v>
          </cell>
        </row>
        <row r="53">
          <cell r="B53" t="str">
            <v>150 - Suzanne Dubée, avocate</v>
          </cell>
        </row>
        <row r="54">
          <cell r="B54" t="str">
            <v>151 - Visibilart inc.</v>
          </cell>
        </row>
        <row r="55">
          <cell r="B55" t="str">
            <v>152 - 9068-4465 Québec inc</v>
          </cell>
        </row>
        <row r="56">
          <cell r="B56" t="str">
            <v>153 - Innomax</v>
          </cell>
        </row>
        <row r="57">
          <cell r="B57" t="str">
            <v>154 - Sans-ci Sans-ça Traiteurs</v>
          </cell>
        </row>
        <row r="58">
          <cell r="B58" t="str">
            <v>155 - One way Transport (9179-4016 Qc inc)</v>
          </cell>
        </row>
        <row r="59">
          <cell r="B59" t="str">
            <v>156 - Laurent Harvey, CGA</v>
          </cell>
        </row>
        <row r="60">
          <cell r="B60" t="str">
            <v>157 - Fiscalliance inc.</v>
          </cell>
        </row>
        <row r="61">
          <cell r="B61" t="str">
            <v>158 - Service de valets Mont-Tremblant</v>
          </cell>
        </row>
        <row r="62">
          <cell r="B62" t="str">
            <v>159 - Cong Van Kieu et Boi Anh Tran</v>
          </cell>
        </row>
        <row r="63">
          <cell r="B63" t="str">
            <v>160 - Garage de Marcel Vendette</v>
          </cell>
        </row>
        <row r="64">
          <cell r="B64" t="str">
            <v>161 - Ferme Cormier</v>
          </cell>
        </row>
        <row r="65">
          <cell r="B65" t="str">
            <v>162 - Tessier &amp; Cloutier, Arpenteurs Géomètres</v>
          </cell>
        </row>
        <row r="66">
          <cell r="B66" t="str">
            <v>163 - Progestion Michel Lafrance</v>
          </cell>
        </row>
        <row r="67">
          <cell r="B67" t="str">
            <v>164 - René Martin, CA</v>
          </cell>
        </row>
        <row r="68">
          <cell r="B68" t="str">
            <v>165 - McKinnon Groupe Conseil</v>
          </cell>
        </row>
        <row r="69">
          <cell r="B69" t="str">
            <v>166 - Aux Bois fins</v>
          </cell>
        </row>
        <row r="70">
          <cell r="B70" t="str">
            <v>167 - Dominique Racine, CA</v>
          </cell>
        </row>
        <row r="71">
          <cell r="B71" t="str">
            <v>168 - Serrurier L'Élite</v>
          </cell>
        </row>
        <row r="72">
          <cell r="B72" t="str">
            <v>169 - Recrutement intégral</v>
          </cell>
        </row>
        <row r="73">
          <cell r="B73" t="str">
            <v>170 - Café Morgane</v>
          </cell>
        </row>
        <row r="74">
          <cell r="B74" t="str">
            <v>171 - Résidences rivière richelieu</v>
          </cell>
        </row>
        <row r="75">
          <cell r="B75" t="str">
            <v>172 - Mario Belval</v>
          </cell>
        </row>
        <row r="76">
          <cell r="B76" t="str">
            <v>173 - Pierre Mayer, CA</v>
          </cell>
        </row>
        <row r="77">
          <cell r="B77" t="str">
            <v>174 - Carl Boutet - 41…</v>
          </cell>
        </row>
        <row r="78">
          <cell r="B78" t="str">
            <v>175 - NAD Supplements inc</v>
          </cell>
        </row>
        <row r="79">
          <cell r="B79" t="str">
            <v>176 - S.M.C. Installations inc.</v>
          </cell>
        </row>
        <row r="80">
          <cell r="B80" t="str">
            <v>177 - 9024-9111 Québec Inc - Nancy Tremblay</v>
          </cell>
        </row>
        <row r="81">
          <cell r="B81" t="str">
            <v>178 - Assurances Jarry &amp; Associés inc.</v>
          </cell>
        </row>
        <row r="82">
          <cell r="B82" t="str">
            <v>179 - Ébénisterie Dufranbois</v>
          </cell>
        </row>
        <row r="83">
          <cell r="B83" t="str">
            <v>180 - Penda Jacques Cartier</v>
          </cell>
        </row>
        <row r="84">
          <cell r="B84" t="str">
            <v>181 - Annie Tardif Avocate, Inc</v>
          </cell>
        </row>
        <row r="85">
          <cell r="B85" t="str">
            <v>182 - 137567 Canada Inc. - BMR</v>
          </cell>
        </row>
        <row r="86">
          <cell r="B86" t="str">
            <v>183 - Habitations Dalpé</v>
          </cell>
        </row>
        <row r="87">
          <cell r="B87" t="str">
            <v>184 - 341 Auto Plus inc.</v>
          </cell>
        </row>
        <row r="88">
          <cell r="B88" t="str">
            <v>185 - Marc Fournier - 9196-6739 Québec inc.</v>
          </cell>
        </row>
        <row r="89">
          <cell r="B89" t="str">
            <v>186 - Freins et alignements Taschereau inc.</v>
          </cell>
        </row>
        <row r="90">
          <cell r="B90" t="str">
            <v>187 - 4228561 Canada inc. (Cadwork)</v>
          </cell>
        </row>
        <row r="91">
          <cell r="B91" t="str">
            <v>188 - Explorer solution</v>
          </cell>
        </row>
        <row r="92">
          <cell r="B92" t="str">
            <v>189 - Yannick Parent</v>
          </cell>
        </row>
        <row r="93">
          <cell r="B93" t="str">
            <v>190 - 9037-6831 - Daniel Adam</v>
          </cell>
        </row>
        <row r="94">
          <cell r="B94" t="str">
            <v>191 - Chantal Boulay - Marcoux adam picard</v>
          </cell>
        </row>
        <row r="95">
          <cell r="B95" t="str">
            <v>192 - Daniel Turenne (Gestion DP)</v>
          </cell>
        </row>
        <row r="96">
          <cell r="B96" t="str">
            <v>193 - Logiciels Informat</v>
          </cell>
        </row>
        <row r="97">
          <cell r="B97" t="str">
            <v>194 - André Roberge - JMAM</v>
          </cell>
        </row>
        <row r="98">
          <cell r="B98" t="str">
            <v>195 - Hoang Huy Nguyen - Canada inc</v>
          </cell>
        </row>
        <row r="99">
          <cell r="B99" t="str">
            <v>196 - Robert Grégoire</v>
          </cell>
        </row>
        <row r="100">
          <cell r="B100" t="str">
            <v>197 - Léa Consultant</v>
          </cell>
        </row>
        <row r="101">
          <cell r="B101" t="str">
            <v>198 - Maréchalerie Bromont</v>
          </cell>
        </row>
        <row r="102">
          <cell r="B102" t="str">
            <v>199 - Lavage de vitres future inc.</v>
          </cell>
        </row>
        <row r="103">
          <cell r="B103" t="str">
            <v>1000 - Coaching de gestion</v>
          </cell>
        </row>
        <row r="104">
          <cell r="B104" t="str">
            <v>1001 - Ken Armstrong - Canada inc.</v>
          </cell>
        </row>
        <row r="105">
          <cell r="B105" t="str">
            <v>1002 - Bourdon Dufresne Meilleur</v>
          </cell>
        </row>
        <row r="106">
          <cell r="B106" t="str">
            <v>1003 - Martin Roy, CA</v>
          </cell>
        </row>
        <row r="107">
          <cell r="B107" t="str">
            <v>1004 - Gigacon</v>
          </cell>
        </row>
        <row r="108">
          <cell r="B108" t="str">
            <v>1005 - Érecteur international</v>
          </cell>
        </row>
        <row r="109">
          <cell r="B109" t="str">
            <v>1006 - Rénovations Luc Desharnaies</v>
          </cell>
        </row>
        <row r="110">
          <cell r="B110" t="str">
            <v>1007 - Location d'auto Viau</v>
          </cell>
        </row>
        <row r="111">
          <cell r="B111" t="str">
            <v>1008 - Placement Sojel</v>
          </cell>
        </row>
        <row r="112">
          <cell r="B112" t="str">
            <v>1009 - Virtuel graphique</v>
          </cell>
        </row>
        <row r="113">
          <cell r="B113" t="str">
            <v>1010 - Inpoxy</v>
          </cell>
        </row>
        <row r="114">
          <cell r="B114" t="str">
            <v>1011 - Alexandre Lamarsalle - Ostéopathe</v>
          </cell>
        </row>
        <row r="115">
          <cell r="B115" t="str">
            <v>1012 - Assurances Gervais Tremblay</v>
          </cell>
        </row>
        <row r="116">
          <cell r="B116" t="str">
            <v>1013 - Hopital vétérinaire</v>
          </cell>
        </row>
        <row r="117">
          <cell r="B117" t="str">
            <v>1013a - Sébastien et Jérôme</v>
          </cell>
        </row>
        <row r="118">
          <cell r="B118" t="str">
            <v>1013b - Catherine</v>
          </cell>
        </row>
        <row r="119">
          <cell r="B119" t="str">
            <v>1013c - 9216</v>
          </cell>
        </row>
        <row r="120">
          <cell r="B120" t="str">
            <v>1013d - Yves Gosselin et 137888</v>
          </cell>
        </row>
        <row r="121">
          <cell r="B121" t="str">
            <v>1013e - Holdco</v>
          </cell>
        </row>
        <row r="122">
          <cell r="B122" t="str">
            <v>1013f - Gestion AAK Inc.</v>
          </cell>
        </row>
        <row r="123">
          <cell r="B123" t="str">
            <v>1013g - 9199 (Benoit)</v>
          </cell>
        </row>
        <row r="124">
          <cell r="B124" t="str">
            <v>1013h - 9280-2339 Québec inc (Immeuble St-Eustache)</v>
          </cell>
        </row>
        <row r="125">
          <cell r="B125" t="str">
            <v>1013i - GVMI</v>
          </cell>
        </row>
        <row r="126">
          <cell r="B126" t="str">
            <v>1013j - Sébastien et Paul-Hubert - Immobilier</v>
          </cell>
        </row>
        <row r="127">
          <cell r="B127" t="str">
            <v>1013k - Tac Immobilier</v>
          </cell>
        </row>
        <row r="128">
          <cell r="B128" t="str">
            <v>1013L - 9218-4720 Québec Inc (Yves et René)</v>
          </cell>
        </row>
        <row r="129">
          <cell r="B129" t="str">
            <v>1013M - Paul-Hubert</v>
          </cell>
        </row>
        <row r="130">
          <cell r="B130" t="str">
            <v>1014 - Prévost - tous les projets</v>
          </cell>
        </row>
        <row r="131">
          <cell r="B131" t="str">
            <v>1015 - Boucherie Le Portage inc.</v>
          </cell>
        </row>
        <row r="132">
          <cell r="B132" t="str">
            <v>1016 - Création Logicom</v>
          </cell>
        </row>
        <row r="133">
          <cell r="B133" t="str">
            <v>1017 - JL Construction</v>
          </cell>
        </row>
        <row r="134">
          <cell r="B134" t="str">
            <v>1018 - 159247 Canada inc (Richard Gratton)</v>
          </cell>
        </row>
        <row r="135">
          <cell r="B135" t="str">
            <v>1019 - Groupe Synergiciel - Yvon Cadieux</v>
          </cell>
        </row>
        <row r="136">
          <cell r="B136" t="str">
            <v>1020 - 2630-4899 Qc inc (Guy Laterreur)</v>
          </cell>
        </row>
        <row r="137">
          <cell r="B137" t="str">
            <v>1021 - Nathalie Patenaude, CGA</v>
          </cell>
        </row>
        <row r="138">
          <cell r="B138" t="str">
            <v>1022 - Gestion JVJ (Gilles Laforest)</v>
          </cell>
        </row>
        <row r="139">
          <cell r="B139" t="str">
            <v>1023 - 9054-7555 Québec inc (Mikael Dallaire)</v>
          </cell>
        </row>
        <row r="140">
          <cell r="B140" t="str">
            <v>1024 - Liquidations Lemieux inc (Richard Lemieux)</v>
          </cell>
        </row>
        <row r="141">
          <cell r="B141" t="str">
            <v>1025 - Médecin - Gertie Goudreault</v>
          </cell>
        </row>
        <row r="142">
          <cell r="B142" t="str">
            <v>1026 - BW Draper</v>
          </cell>
        </row>
        <row r="143">
          <cell r="B143" t="str">
            <v>1027 - Cléroux Gaboury CA Inc.</v>
          </cell>
        </row>
        <row r="144">
          <cell r="B144" t="str">
            <v>1028 - Claude Marcoux - Marcoux Adam Picard</v>
          </cell>
        </row>
        <row r="145">
          <cell r="B145" t="str">
            <v>1029 - Martin Juteau - inc.</v>
          </cell>
        </row>
        <row r="146">
          <cell r="B146" t="str">
            <v>1030 - Serge Couture - 123476 Canada inc</v>
          </cell>
        </row>
        <row r="147">
          <cell r="B147" t="str">
            <v>1031 - Chiffondolls, Élevage de Ragdolls</v>
          </cell>
        </row>
        <row r="148">
          <cell r="B148" t="str">
            <v>1032 - 9178-0296 Québec inc - Sylvain Pelletier</v>
          </cell>
        </row>
        <row r="149">
          <cell r="B149" t="str">
            <v>1033 - Remax des milles-iles BP CL - Benoit Paradis</v>
          </cell>
        </row>
        <row r="150">
          <cell r="B150" t="str">
            <v>1034 - Les entreprises L. Grenier</v>
          </cell>
        </row>
        <row r="151">
          <cell r="B151" t="str">
            <v>1035 - Gaétan Frédette, CA</v>
          </cell>
        </row>
        <row r="152">
          <cell r="B152" t="str">
            <v>1036 - Assurances JM Beauregard</v>
          </cell>
        </row>
        <row r="153">
          <cell r="B153" t="str">
            <v>1037 - Serré De Looz inc</v>
          </cell>
        </row>
        <row r="154">
          <cell r="B154" t="str">
            <v>1038 - Gaétan Doyon</v>
          </cell>
        </row>
        <row r="155">
          <cell r="B155" t="str">
            <v>1039 - Biovitek</v>
          </cell>
        </row>
        <row r="156">
          <cell r="B156" t="str">
            <v>1040 - Club de patinage Artistique de Laval (Alain Martel)</v>
          </cell>
        </row>
        <row r="157">
          <cell r="B157" t="str">
            <v>1041 - Thierry Samlal, agent immobilier</v>
          </cell>
        </row>
        <row r="158">
          <cell r="B158" t="str">
            <v>1042 - 9164-0672 Québec Inc (Alexandre Payeur)</v>
          </cell>
        </row>
        <row r="159">
          <cell r="B159" t="str">
            <v>1043 - Québec inc (Ruben Larralde)</v>
          </cell>
        </row>
        <row r="160">
          <cell r="B160" t="str">
            <v>1044 - Pierre Séguin - Québec inc</v>
          </cell>
        </row>
        <row r="161">
          <cell r="B161" t="str">
            <v>1045 - CMNJ Immobilier (Philipe coupal et associés)</v>
          </cell>
        </row>
        <row r="162">
          <cell r="B162" t="str">
            <v>1046 - Services d'entretien global</v>
          </cell>
        </row>
        <row r="163">
          <cell r="B163" t="str">
            <v>1047 - Laplante et associés</v>
          </cell>
        </row>
        <row r="164">
          <cell r="B164" t="str">
            <v>1048 - Philippe Buu, Dentiste</v>
          </cell>
        </row>
        <row r="165">
          <cell r="B165" t="str">
            <v>1049 - Suzie Fournelle, Québec inc</v>
          </cell>
        </row>
        <row r="166">
          <cell r="B166" t="str">
            <v>1050 - Monsieur Gazon</v>
          </cell>
        </row>
        <row r="167">
          <cell r="B167" t="str">
            <v>1051 - Arthur Malouin Ltée</v>
          </cell>
        </row>
        <row r="168">
          <cell r="B168" t="str">
            <v>1052 - Robert Binet</v>
          </cell>
        </row>
        <row r="169">
          <cell r="B169" t="str">
            <v>1053 - MXI</v>
          </cell>
        </row>
        <row r="170">
          <cell r="B170" t="str">
            <v>1054 - Yannick Favreau, CA inc.</v>
          </cell>
        </row>
        <row r="171">
          <cell r="B171" t="str">
            <v>1055 - Groupe Ducharme</v>
          </cell>
        </row>
        <row r="172">
          <cell r="B172" t="str">
            <v>1055-B - Groupe Ducharme - Nicole et Bernard</v>
          </cell>
        </row>
        <row r="173">
          <cell r="B173" t="str">
            <v>1055-C - Fiducies Michel et Anne-Marie</v>
          </cell>
        </row>
        <row r="174">
          <cell r="B174" t="str">
            <v>1056 - André Filion &amp; Associé</v>
          </cell>
        </row>
        <row r="175">
          <cell r="B175" t="str">
            <v>1057 - Groupe LM2 inc</v>
          </cell>
        </row>
        <row r="176">
          <cell r="B176" t="str">
            <v>1058 - 9212-0344 Québec inc</v>
          </cell>
        </row>
        <row r="177">
          <cell r="B177" t="str">
            <v>1059 - Café Excel inc</v>
          </cell>
        </row>
        <row r="178">
          <cell r="B178" t="str">
            <v>1060 - Gilles Légaré - inc</v>
          </cell>
        </row>
        <row r="179">
          <cell r="B179" t="str">
            <v>1061 - Gestion Informatique Charles Langevinc GICL inc.</v>
          </cell>
        </row>
        <row r="180">
          <cell r="B180" t="str">
            <v>1062 - Robert Grégoire, CGA</v>
          </cell>
        </row>
        <row r="181">
          <cell r="B181" t="str">
            <v>1063 - Me Mao Chambers</v>
          </cell>
        </row>
        <row r="182">
          <cell r="B182" t="str">
            <v>1064 - Jocelyn Brunelle Assurances inc.</v>
          </cell>
        </row>
        <row r="183">
          <cell r="B183" t="str">
            <v>1065 - Les tricots maxime inc</v>
          </cell>
        </row>
        <row r="184">
          <cell r="B184" t="str">
            <v>1066 - Service et support industriel inc.</v>
          </cell>
        </row>
        <row r="185">
          <cell r="B185" t="str">
            <v>1067 - Gicir inc (Gilles Maillhot)</v>
          </cell>
        </row>
        <row r="186">
          <cell r="B186" t="str">
            <v>1068 - Louise Dessureault et François Bonneau</v>
          </cell>
        </row>
        <row r="187">
          <cell r="B187" t="str">
            <v>1069 - Gestion Profabco</v>
          </cell>
        </row>
        <row r="188">
          <cell r="B188" t="str">
            <v>1070 - Bernard Théoret</v>
          </cell>
        </row>
        <row r="189">
          <cell r="B189" t="str">
            <v>1071 - Les attaches Pelco inc</v>
          </cell>
        </row>
        <row r="190">
          <cell r="B190" t="str">
            <v>1072 - Jérome et Mathieu - résidence personnes agées</v>
          </cell>
        </row>
        <row r="191">
          <cell r="B191" t="str">
            <v>1073 - L'inspecteur Canin inc.</v>
          </cell>
        </row>
        <row r="192">
          <cell r="B192" t="str">
            <v>1074 - Milibec</v>
          </cell>
        </row>
        <row r="193">
          <cell r="B193" t="str">
            <v>1075 - Santco</v>
          </cell>
        </row>
        <row r="194">
          <cell r="B194" t="str">
            <v>1076 - Groupe Boroy Notiplex</v>
          </cell>
        </row>
        <row r="195">
          <cell r="B195" t="str">
            <v>1077 - Pierre Vercheval</v>
          </cell>
        </row>
        <row r="196">
          <cell r="B196" t="str">
            <v>1078 - Les entreprises J.C.R. Belval inc.</v>
          </cell>
        </row>
        <row r="197">
          <cell r="B197" t="str">
            <v>1079 - Les développements du Millésime</v>
          </cell>
        </row>
        <row r="198">
          <cell r="B198" t="str">
            <v>1080 - Bruno Clermont - Cie Québec inc</v>
          </cell>
        </row>
        <row r="199">
          <cell r="B199" t="str">
            <v>1081 - Maçonnerie M. Corriveau</v>
          </cell>
        </row>
        <row r="200">
          <cell r="B200" t="str">
            <v>1082 - 2314-5618 Québec inc.</v>
          </cell>
        </row>
        <row r="201">
          <cell r="B201" t="str">
            <v>1083 - Jean Rainville - Canada inc</v>
          </cell>
        </row>
        <row r="202">
          <cell r="B202" t="str">
            <v>1084 - 9084-4168 Québec inc (Michel Lapadula)</v>
          </cell>
        </row>
        <row r="203">
          <cell r="B203" t="str">
            <v>1085 - MBBA, SENCRL</v>
          </cell>
        </row>
        <row r="204">
          <cell r="B204" t="str">
            <v>1086 - Yvon Dalphond</v>
          </cell>
        </row>
        <row r="205">
          <cell r="B205" t="str">
            <v>1087 - 9258-0703 Québec inc (M. Lacaille)</v>
          </cell>
        </row>
        <row r="206">
          <cell r="B206" t="str">
            <v>1088 - Charles Drolet et Alain Lacaille</v>
          </cell>
        </row>
        <row r="207">
          <cell r="B207" t="str">
            <v>1089 - Alain Lacaille uniquement</v>
          </cell>
        </row>
        <row r="208">
          <cell r="B208" t="str">
            <v>1090 - Coffrage Duc</v>
          </cell>
        </row>
        <row r="209">
          <cell r="B209" t="str">
            <v>1091 - Angelini - Tim Hortons</v>
          </cell>
        </row>
        <row r="210">
          <cell r="B210" t="str">
            <v>1092 - Clinique d'optométrie Lachenaie</v>
          </cell>
        </row>
        <row r="211">
          <cell r="B211" t="str">
            <v>1093 - Richard et Maurice Holder - leurs compagnies de gestion</v>
          </cell>
        </row>
        <row r="212">
          <cell r="B212" t="str">
            <v>1094 - Mario Belval et Yvon Laliberté</v>
          </cell>
        </row>
        <row r="213">
          <cell r="B213" t="str">
            <v>1095 - Yvon Laliberté - planification successorale</v>
          </cell>
        </row>
        <row r="214">
          <cell r="B214" t="str">
            <v>1096 - Construction R Dumouchel</v>
          </cell>
        </row>
        <row r="215">
          <cell r="B215" t="str">
            <v>1097 - SVGO - Denis Hugron</v>
          </cell>
        </row>
        <row r="216">
          <cell r="B216" t="str">
            <v>1098 - Maurice Holder - Compagnie de gestion</v>
          </cell>
        </row>
        <row r="217">
          <cell r="B217" t="str">
            <v>1099 - Gravel et Associés inc.</v>
          </cell>
        </row>
        <row r="218">
          <cell r="B218" t="str">
            <v>1100 - Yvon Laliberté et René Despré</v>
          </cell>
        </row>
        <row r="219">
          <cell r="B219" t="str">
            <v>1101 - 9074-1810 Québec Inc (Bar de M. Adam)</v>
          </cell>
        </row>
        <row r="220">
          <cell r="B220" t="str">
            <v>1102 - Club jeunesse Côte-des-neiges inc.</v>
          </cell>
        </row>
        <row r="221">
          <cell r="B221" t="str">
            <v>1103 - L J Messier Lté (Boulangerie Charlemagne)</v>
          </cell>
        </row>
        <row r="222">
          <cell r="B222" t="str">
            <v>1104 - 3212572 Canada inc (Dismo - client Pierre Picard)</v>
          </cell>
        </row>
        <row r="223">
          <cell r="B223" t="str">
            <v>1105 - Stéphane Gagné, CGA</v>
          </cell>
        </row>
        <row r="224">
          <cell r="B224" t="str">
            <v>1106 - Dr Frédéric Morin Optométriste inc.</v>
          </cell>
        </row>
        <row r="225">
          <cell r="B225" t="str">
            <v>1107 - Gestion Caroussel inc.</v>
          </cell>
        </row>
        <row r="226">
          <cell r="B226" t="str">
            <v>1108 - Bois ronds</v>
          </cell>
        </row>
        <row r="227">
          <cell r="B227" t="str">
            <v>1109 - Gestion Niklo</v>
          </cell>
        </row>
        <row r="228">
          <cell r="B228" t="str">
            <v>1110 - Chauffage Robert Lacombe inc</v>
          </cell>
        </row>
        <row r="229">
          <cell r="B229" t="str">
            <v>1111 - Ferme Oli inc.</v>
          </cell>
        </row>
        <row r="230">
          <cell r="B230" t="str">
            <v>1112 - Kobloth - Vignoble</v>
          </cell>
        </row>
        <row r="231">
          <cell r="B231" t="str">
            <v>1113 - Summum Partenaires financiers</v>
          </cell>
        </row>
        <row r="232">
          <cell r="B232" t="str">
            <v>1114 - Les boitiers Labelle (2005) inc</v>
          </cell>
        </row>
        <row r="233">
          <cell r="B233" t="str">
            <v>1115 - Groupe Atila</v>
          </cell>
        </row>
        <row r="234">
          <cell r="B234" t="str">
            <v>1116 - Éditions de Villers</v>
          </cell>
        </row>
        <row r="235">
          <cell r="B235" t="str">
            <v>1117 - Soudure Rive-Nord Lavoie &amp; Fils inc.</v>
          </cell>
        </row>
        <row r="236">
          <cell r="B236" t="str">
            <v>1118 - RITMA</v>
          </cell>
        </row>
        <row r="237">
          <cell r="B237" t="str">
            <v>1119 - Maçonnerie LS</v>
          </cell>
        </row>
        <row r="238">
          <cell r="B238" t="str">
            <v>1120 - Éric Smith - Maçonnerie LS</v>
          </cell>
        </row>
        <row r="239">
          <cell r="B239" t="str">
            <v>1121 - ATR Communication</v>
          </cell>
        </row>
        <row r="240">
          <cell r="B240" t="str">
            <v>1122 - Les entreprises Houle Excavation inc.</v>
          </cell>
        </row>
        <row r="241">
          <cell r="B241" t="str">
            <v>1123 - Martial Lavoie inc</v>
          </cell>
        </row>
        <row r="242">
          <cell r="B242" t="str">
            <v>1124 - Nathalie Bourgeois</v>
          </cell>
        </row>
        <row r="243">
          <cell r="B243" t="str">
            <v>1125 - Commandare inc</v>
          </cell>
        </row>
        <row r="244">
          <cell r="B244" t="str">
            <v>1126 - Assurance Harvey Richard inc</v>
          </cell>
        </row>
        <row r="245">
          <cell r="B245" t="str">
            <v>1127 - FERNAND GAMACHE COURTIER D'ASSURANCES INC.</v>
          </cell>
        </row>
        <row r="246">
          <cell r="B246" t="str">
            <v>1128 - Gagnon, Tremblay inc.</v>
          </cell>
        </row>
        <row r="247">
          <cell r="B247" t="str">
            <v>1129 - François Lebreux</v>
          </cell>
        </row>
        <row r="248">
          <cell r="B248" t="str">
            <v>1130 - Yupi</v>
          </cell>
        </row>
        <row r="249">
          <cell r="B249" t="str">
            <v>1131 - Les entreprises Archi-Pelle inc</v>
          </cell>
        </row>
        <row r="250">
          <cell r="B250" t="str">
            <v>1132 - Alpha Mosaïk</v>
          </cell>
        </row>
        <row r="251">
          <cell r="B251" t="str">
            <v>1133 - Biplan (Yannick)</v>
          </cell>
        </row>
        <row r="252">
          <cell r="B252" t="str">
            <v>1134 - Air Trans Express</v>
          </cell>
        </row>
        <row r="253">
          <cell r="B253" t="str">
            <v>1135 - Service Planifié Techno-Choc</v>
          </cell>
        </row>
        <row r="254">
          <cell r="B254" t="str">
            <v>1136 - Arbo-en-ciel (Guy Doucet)</v>
          </cell>
        </row>
        <row r="255">
          <cell r="B255" t="str">
            <v>1137 - Brodeur Beauchamps SENC</v>
          </cell>
        </row>
        <row r="256">
          <cell r="B256" t="str">
            <v>1138 - 9241-7344 Québec inc (Carl Paquin)</v>
          </cell>
        </row>
        <row r="257">
          <cell r="B257" t="str">
            <v>1139 - Alain Villeneuve</v>
          </cell>
        </row>
        <row r="258">
          <cell r="B258" t="str">
            <v>1140 - Informatique Amérix inc</v>
          </cell>
        </row>
        <row r="259">
          <cell r="B259" t="str">
            <v>1141 - Gestion Psy-com inc.</v>
          </cell>
        </row>
        <row r="260">
          <cell r="B260" t="str">
            <v>1142 - Les entreprises Brient &amp; Lalonde</v>
          </cell>
        </row>
        <row r="261">
          <cell r="B261" t="str">
            <v>1143 - Technobiz (Jacques Bourbonnet)</v>
          </cell>
        </row>
        <row r="262">
          <cell r="B262" t="str">
            <v>1144 - 9056-3149 Québec inc (Bar B3)</v>
          </cell>
        </row>
        <row r="263">
          <cell r="B263" t="str">
            <v>1145 - Rotisserie des chutes</v>
          </cell>
        </row>
        <row r="264">
          <cell r="B264" t="str">
            <v>1146 - Hydromax Gatineau</v>
          </cell>
        </row>
        <row r="265">
          <cell r="B265" t="str">
            <v>1147 - Paré assurances</v>
          </cell>
        </row>
        <row r="266">
          <cell r="B266" t="str">
            <v>1148 - Maitres-Points</v>
          </cell>
        </row>
        <row r="267">
          <cell r="B267" t="str">
            <v>1149 - Dulude Perreault Assurances inc</v>
          </cell>
        </row>
        <row r="268">
          <cell r="B268" t="str">
            <v>1150 - Joman</v>
          </cell>
        </row>
        <row r="269">
          <cell r="B269" t="str">
            <v>1151 - I3 International</v>
          </cell>
        </row>
        <row r="270">
          <cell r="B270" t="str">
            <v>1152 - Construction Fasma inc.</v>
          </cell>
        </row>
        <row r="271">
          <cell r="B271" t="str">
            <v>1153 - Ékomini</v>
          </cell>
        </row>
        <row r="272">
          <cell r="B272" t="str">
            <v>1154 - Roxane Hamelin Avocate inc</v>
          </cell>
        </row>
        <row r="273">
          <cell r="B273" t="str">
            <v>1155 - LogiBM</v>
          </cell>
        </row>
        <row r="274">
          <cell r="B274" t="str">
            <v>1156 - Altima Solutions</v>
          </cell>
        </row>
        <row r="275">
          <cell r="B275" t="str">
            <v>1157 - Cabana Assurances</v>
          </cell>
        </row>
        <row r="276">
          <cell r="B276" t="str">
            <v>1158 - CCQ Assurances</v>
          </cell>
        </row>
        <row r="277">
          <cell r="B277" t="str">
            <v>1159 - École de conduite PAC inc.</v>
          </cell>
        </row>
        <row r="278">
          <cell r="B278" t="str">
            <v>1160 - AssurExpert Boisselle Inc.</v>
          </cell>
        </row>
        <row r="279">
          <cell r="B279" t="str">
            <v>1161 - Les enseignes Gilbert Bourgouin inc</v>
          </cell>
        </row>
        <row r="280">
          <cell r="B280" t="str">
            <v>1162 - Les services d'entretien Gemme 1986 inc.</v>
          </cell>
        </row>
        <row r="281">
          <cell r="B281" t="str">
            <v>1163 - D.R. Maçonnerie inc</v>
          </cell>
        </row>
        <row r="282">
          <cell r="B282" t="str">
            <v>1164 - ACRoyal</v>
          </cell>
        </row>
        <row r="283">
          <cell r="B283" t="str">
            <v>1165 - Innofort</v>
          </cell>
        </row>
        <row r="284">
          <cell r="B284" t="str">
            <v>1166 - Josée Roy, Notaire</v>
          </cell>
        </row>
        <row r="285">
          <cell r="B285" t="str">
            <v>1167 - Marie-Claude Auger</v>
          </cell>
        </row>
        <row r="286">
          <cell r="B286" t="str">
            <v>1168 - Zéa informatique</v>
          </cell>
        </row>
        <row r="287">
          <cell r="B287" t="str">
            <v>1169 - André Hamelin</v>
          </cell>
        </row>
        <row r="288">
          <cell r="B288" t="str">
            <v>1170 - Réparation et Maintenance RRPG inc</v>
          </cell>
        </row>
        <row r="289">
          <cell r="B289" t="str">
            <v>1171 - Assurancia - Marcel Hamel inc</v>
          </cell>
        </row>
        <row r="290">
          <cell r="B290" t="str">
            <v>1172 - Richard Provencher</v>
          </cell>
        </row>
        <row r="291">
          <cell r="B291" t="str">
            <v>1173 - KSNM</v>
          </cell>
        </row>
        <row r="292">
          <cell r="B292" t="str">
            <v>1174 - 9043-3939 Québec inc (Michel Ravary Assurance)</v>
          </cell>
        </row>
        <row r="293">
          <cell r="B293" t="str">
            <v>1175 - Jac-Par inc</v>
          </cell>
        </row>
        <row r="294">
          <cell r="B294" t="str">
            <v>1176 - 9138-3380 Québec inc (Ghyslain Trudel Électricien)</v>
          </cell>
        </row>
        <row r="295">
          <cell r="B295" t="str">
            <v>1177 - Pneus et mécanique serge Lefebvre</v>
          </cell>
        </row>
        <row r="296">
          <cell r="B296" t="str">
            <v>1178 - Nikolas Blanchette</v>
          </cell>
        </row>
        <row r="297">
          <cell r="B297" t="str">
            <v>1179 - Paul Béland et compagnie</v>
          </cell>
        </row>
        <row r="298">
          <cell r="B298" t="str">
            <v>1180 - Gina Dubé inc</v>
          </cell>
        </row>
        <row r="299">
          <cell r="B299" t="str">
            <v>1181 - Suspensions Longueuil</v>
          </cell>
        </row>
        <row r="300">
          <cell r="B300" t="str">
            <v>1182 - Machinerie Québec.com inc</v>
          </cell>
        </row>
        <row r="301">
          <cell r="B301" t="str">
            <v>1183 - Aqua Terra Expéditions inc.</v>
          </cell>
        </row>
        <row r="302">
          <cell r="B302" t="str">
            <v>1184 - Dr Sylvain Mc Mahon Optométriste inc.</v>
          </cell>
        </row>
        <row r="303">
          <cell r="B303" t="str">
            <v>1185 - J.P. Soubry, Distribution Représentation ltée</v>
          </cell>
        </row>
        <row r="304">
          <cell r="B304" t="str">
            <v>1186 - Les jardins Lemire inc</v>
          </cell>
        </row>
        <row r="305">
          <cell r="B305" t="str">
            <v>1187 - Ti-Bonhomme Excavation inc</v>
          </cell>
        </row>
        <row r="306">
          <cell r="B306" t="str">
            <v>1188 - Fluet Assurances inc.</v>
          </cell>
        </row>
        <row r="307">
          <cell r="B307" t="str">
            <v>1189 - 8372276 Canada inc (France Pelletier)</v>
          </cell>
        </row>
        <row r="308">
          <cell r="B308" t="str">
            <v>1190 - Tavares et cie</v>
          </cell>
        </row>
        <row r="309">
          <cell r="B309" t="str">
            <v>1191 - Gestion Gimajo</v>
          </cell>
        </row>
        <row r="310">
          <cell r="B310" t="str">
            <v>1192 - Mindcore</v>
          </cell>
        </row>
        <row r="311">
          <cell r="B311" t="str">
            <v>1193 - Solstice</v>
          </cell>
        </row>
        <row r="312">
          <cell r="B312" t="str">
            <v>1194 - Phan (Vétérinaire)</v>
          </cell>
        </row>
        <row r="313">
          <cell r="B313" t="str">
            <v>1195 - NGA</v>
          </cell>
        </row>
        <row r="314">
          <cell r="B314" t="str">
            <v>1196 - Les Immeubles Vito Randazzo inc</v>
          </cell>
        </row>
        <row r="315">
          <cell r="B315" t="str">
            <v>1197 - Marco Gaggino avocat inc.</v>
          </cell>
        </row>
        <row r="316">
          <cell r="B316" t="str">
            <v>1198 - Beccor</v>
          </cell>
        </row>
        <row r="317">
          <cell r="B317" t="str">
            <v>1199 - Procétec</v>
          </cell>
        </row>
        <row r="318">
          <cell r="B318" t="str">
            <v>1200 - Réfection Magma inc.</v>
          </cell>
        </row>
        <row r="319">
          <cell r="B319" t="str">
            <v>1201 - Pierre Moreau avocat</v>
          </cell>
        </row>
        <row r="320">
          <cell r="B320" t="str">
            <v>1202 - Courtage conseil Birar inc</v>
          </cell>
        </row>
        <row r="321">
          <cell r="B321" t="str">
            <v>1203 - Les produits Sanitaires Royal Net inc</v>
          </cell>
        </row>
        <row r="322">
          <cell r="B322" t="str">
            <v>1204 - Benoit Portugais et conjointe</v>
          </cell>
        </row>
        <row r="323">
          <cell r="B323" t="str">
            <v>1205 - Josée Fortin, Massothérapeuthe</v>
          </cell>
        </row>
        <row r="324">
          <cell r="B324" t="str">
            <v>1206 - Gestion GTM Inc</v>
          </cell>
        </row>
        <row r="325">
          <cell r="B325" t="str">
            <v>1207 - Alain Payette</v>
          </cell>
        </row>
        <row r="326">
          <cell r="B326" t="str">
            <v>1208 - Rénotech</v>
          </cell>
        </row>
        <row r="327">
          <cell r="B327" t="str">
            <v>1209 - 9285-7325 Québec inc</v>
          </cell>
        </row>
        <row r="328">
          <cell r="B328" t="str">
            <v>1210 - Vape-Dépôt</v>
          </cell>
        </row>
        <row r="329">
          <cell r="B329" t="str">
            <v>1211 - 9163-2563 Québec Inc. (Micah Dass)</v>
          </cell>
        </row>
        <row r="330">
          <cell r="B330" t="str">
            <v>1212 - Dr Julie Boivin, M.D.</v>
          </cell>
        </row>
        <row r="331">
          <cell r="B331" t="str">
            <v>1213 - 9030-1425 Québec inc (Pierre Nicoforo)</v>
          </cell>
        </row>
        <row r="332">
          <cell r="B332" t="str">
            <v>1214 - Groupe Latitude</v>
          </cell>
        </row>
        <row r="333">
          <cell r="B333" t="str">
            <v>1215 - Gestion Pierre Sabourin inc</v>
          </cell>
        </row>
        <row r="334">
          <cell r="B334" t="str">
            <v>1216 - Studio D</v>
          </cell>
        </row>
        <row r="335">
          <cell r="B335" t="str">
            <v>1217 - Protection Incendie fédéral</v>
          </cell>
        </row>
        <row r="336">
          <cell r="B336" t="str">
            <v>1218 - Innovasol inc.</v>
          </cell>
        </row>
        <row r="337">
          <cell r="B337" t="str">
            <v>1219 - Instal-O-Gaz inc.</v>
          </cell>
        </row>
        <row r="338">
          <cell r="B338" t="str">
            <v>1220 - Scrapbooking Céramique (9179-6847 Québec inc)</v>
          </cell>
        </row>
        <row r="339">
          <cell r="B339" t="str">
            <v>1221 - CDLB - 9298-9649 Québec inc (François Germano)</v>
          </cell>
        </row>
        <row r="340">
          <cell r="B340" t="str">
            <v>1222 - Piscine Instech inc.</v>
          </cell>
        </row>
        <row r="341">
          <cell r="B341" t="str">
            <v>1223 - Bablito Industries inc</v>
          </cell>
        </row>
        <row r="342">
          <cell r="B342" t="str">
            <v>1224 - Atome Inspection inc</v>
          </cell>
        </row>
        <row r="343">
          <cell r="B343" t="str">
            <v>1225 - Stor-All inc</v>
          </cell>
        </row>
        <row r="344">
          <cell r="B344" t="str">
            <v>1230 - Climatisation Repentigny</v>
          </cell>
        </row>
        <row r="345">
          <cell r="B345" t="str">
            <v>1231 - Optiprint</v>
          </cell>
        </row>
        <row r="346">
          <cell r="B346" t="str">
            <v>1232 - Mélanie Bonhomme et cie</v>
          </cell>
        </row>
        <row r="347">
          <cell r="B347" t="str">
            <v>1233 - Global King inc</v>
          </cell>
        </row>
        <row r="348">
          <cell r="B348" t="str">
            <v>1234 - Gaétan Bolduc inc</v>
          </cell>
        </row>
        <row r="349">
          <cell r="B349" t="str">
            <v>1235 - Auberge Lafontaine</v>
          </cell>
        </row>
        <row r="350">
          <cell r="B350" t="str">
            <v>1236 - Brigitte Martin Avocate</v>
          </cell>
        </row>
        <row r="351">
          <cell r="B351" t="str">
            <v>1237 - Bois Dorval inc.</v>
          </cell>
        </row>
        <row r="352">
          <cell r="B352" t="str">
            <v>1238 - Chaput Assurances</v>
          </cell>
        </row>
        <row r="353">
          <cell r="B353" t="str">
            <v>1239 - Taverne du Sud</v>
          </cell>
        </row>
        <row r="354">
          <cell r="B354" t="str">
            <v>1240 - Fleury Formes inc</v>
          </cell>
        </row>
        <row r="355">
          <cell r="B355" t="str">
            <v>1241 - 9165-6538 Québec inc (Phon Chau Tan)</v>
          </cell>
        </row>
        <row r="356">
          <cell r="B356" t="str">
            <v>1242 - Isolant VIP Inc.</v>
          </cell>
        </row>
        <row r="357">
          <cell r="B357" t="str">
            <v>1243 - Équipe Univers Selle</v>
          </cell>
        </row>
        <row r="358">
          <cell r="B358" t="str">
            <v>1244 - 9229-8850 Québec inc (Liquidation 125)</v>
          </cell>
        </row>
        <row r="359">
          <cell r="B359" t="str">
            <v>1245 - Gestion Carlos Cordoba Inc.</v>
          </cell>
        </row>
        <row r="360">
          <cell r="B360" t="str">
            <v>1246 - Coffrage Henri Simard Inc.</v>
          </cell>
        </row>
        <row r="361">
          <cell r="B361" t="str">
            <v>1247 - Artotech intégration inc</v>
          </cell>
        </row>
        <row r="362">
          <cell r="B362" t="str">
            <v>1248 - Les entreprises Christine Chapeau inc.</v>
          </cell>
        </row>
        <row r="363">
          <cell r="B363" t="str">
            <v>1249 -Les Plantations De Wolfe inc</v>
          </cell>
        </row>
        <row r="364">
          <cell r="B364" t="str">
            <v>1250 - Dafco Électrique inc</v>
          </cell>
        </row>
        <row r="365">
          <cell r="B365" t="str">
            <v>1251 - GSE</v>
          </cell>
        </row>
        <row r="366">
          <cell r="B366" t="str">
            <v>1252 - Abdul et Mohammad (Tim Hortons)</v>
          </cell>
        </row>
        <row r="367">
          <cell r="B367" t="str">
            <v>1253 - À Hauteur d'Homme</v>
          </cell>
        </row>
        <row r="368">
          <cell r="B368" t="str">
            <v>1254 - On board data Systems</v>
          </cell>
        </row>
        <row r="369">
          <cell r="B369" t="str">
            <v>1255 - Piscines A9</v>
          </cell>
        </row>
        <row r="370">
          <cell r="B370" t="str">
            <v>1256 - NCN Cardinal</v>
          </cell>
        </row>
        <row r="371">
          <cell r="B371" t="str">
            <v>1257 - Moja Technologies</v>
          </cell>
        </row>
        <row r="372">
          <cell r="B372" t="str">
            <v>1258 - MAF Courtier Immobilier inc</v>
          </cell>
        </row>
        <row r="373">
          <cell r="B373" t="str">
            <v>1259 - APPQ</v>
          </cell>
        </row>
        <row r="374">
          <cell r="B374" t="str">
            <v>1260 - Lunettes Dépôt inc</v>
          </cell>
        </row>
        <row r="375">
          <cell r="B375" t="str">
            <v>1261 - Alain Pilon CPA Inc.</v>
          </cell>
        </row>
        <row r="376">
          <cell r="B376" t="str">
            <v>1262 - Messina</v>
          </cell>
        </row>
        <row r="377">
          <cell r="B377" t="str">
            <v>1263 - Centre dentaire Patrick Canonne</v>
          </cell>
        </row>
        <row r="378">
          <cell r="B378" t="str">
            <v>1264 - Nathalie Bruneau - Bleuetière</v>
          </cell>
        </row>
        <row r="379">
          <cell r="B379" t="str">
            <v>1265 - Les logiciels E-Staff</v>
          </cell>
        </row>
        <row r="380">
          <cell r="B380" t="str">
            <v>1266 - Société de gestion Retco Lté</v>
          </cell>
        </row>
        <row r="381">
          <cell r="B381" t="str">
            <v>1267 - Consortium des courtiers indépendants inc</v>
          </cell>
        </row>
        <row r="382">
          <cell r="B382" t="str">
            <v>1268 - Gestion Marianth inc</v>
          </cell>
        </row>
        <row r="383">
          <cell r="B383" t="str">
            <v>1269 - HDirect Télécom inc</v>
          </cell>
        </row>
        <row r="384">
          <cell r="B384" t="str">
            <v>1270 - Gil Goyette, Architecture Conseil</v>
          </cell>
        </row>
        <row r="385">
          <cell r="B385" t="str">
            <v>1271 - Les érablières Lalanne inc</v>
          </cell>
        </row>
        <row r="386">
          <cell r="B386" t="str">
            <v>1272 - DSM</v>
          </cell>
        </row>
        <row r="387">
          <cell r="B387" t="str">
            <v>1273 - Harbec et fils</v>
          </cell>
        </row>
        <row r="388">
          <cell r="B388" t="str">
            <v>1274 - Beaudoin Dinh, CPA</v>
          </cell>
        </row>
        <row r="389">
          <cell r="B389" t="str">
            <v>1275 - FFARIQ</v>
          </cell>
        </row>
        <row r="390">
          <cell r="B390" t="str">
            <v>1276 - Marie-Pierre Guay</v>
          </cell>
        </row>
        <row r="391">
          <cell r="B391" t="str">
            <v>1277 - Halte garderie la citronelle enr</v>
          </cell>
        </row>
        <row r="392">
          <cell r="B392" t="str">
            <v>1278 - Gestion &amp; Développement Bergeron Gagné</v>
          </cell>
        </row>
        <row r="393">
          <cell r="B393" t="str">
            <v>1279 - A.D. Portes et Fenêtres inc.</v>
          </cell>
        </row>
        <row r="394">
          <cell r="B394" t="str">
            <v>1280 - Physio Ergo +</v>
          </cell>
        </row>
        <row r="395">
          <cell r="B395" t="str">
            <v>1281 - SERVICE CONSEILS P.C.D.A. INC</v>
          </cell>
        </row>
        <row r="396">
          <cell r="B396" t="str">
            <v>1282 - Aux Saveurs de Sevelin</v>
          </cell>
        </row>
        <row r="397">
          <cell r="B397" t="str">
            <v>1283 - Atelier d’ébénisterie SMJ</v>
          </cell>
        </row>
        <row r="398">
          <cell r="B398" t="str">
            <v>1284 - Ameublement Concept Confort inc</v>
          </cell>
        </row>
        <row r="399">
          <cell r="B399" t="str">
            <v>1285 - Bernard Labelle CPA</v>
          </cell>
        </row>
        <row r="400">
          <cell r="B400" t="str">
            <v>1286 - Isolation F Larente</v>
          </cell>
        </row>
        <row r="401">
          <cell r="B401" t="str">
            <v>1287 - Taxpro (Alain Lachapelle)</v>
          </cell>
        </row>
        <row r="402">
          <cell r="B402" t="str">
            <v>1288 - Messier et Associés - Gilles Séguin, CPA</v>
          </cell>
        </row>
        <row r="403">
          <cell r="B403" t="str">
            <v>1289 - Les entreprises P. Marion inc.</v>
          </cell>
        </row>
        <row r="404">
          <cell r="B404" t="str">
            <v>1290 - Luc Massé</v>
          </cell>
        </row>
        <row r="405">
          <cell r="B405" t="str">
            <v>1291 - Accès Habitation</v>
          </cell>
        </row>
        <row r="406">
          <cell r="B406" t="str">
            <v>1292 - Assurancia Inc</v>
          </cell>
        </row>
        <row r="407">
          <cell r="B407" t="str">
            <v>1293 - Roger Villemur, CPA</v>
          </cell>
        </row>
        <row r="408">
          <cell r="B408" t="str">
            <v>1294 - RESSAQ</v>
          </cell>
        </row>
        <row r="409">
          <cell r="B409" t="str">
            <v>1295 - Bellefeuille Assurances</v>
          </cell>
        </row>
        <row r="410">
          <cell r="B410" t="str">
            <v>1296 - 9206-0797 Québec inc (Réjean Noël)</v>
          </cell>
        </row>
        <row r="411">
          <cell r="B411" t="str">
            <v>1297 - Luc Aubin</v>
          </cell>
        </row>
        <row r="412">
          <cell r="B412" t="str">
            <v>1298 - Peter Quinn Courtier Hypothécaire inc</v>
          </cell>
        </row>
        <row r="413">
          <cell r="B413" t="str">
            <v>1299 - Pedro Antunes</v>
          </cell>
        </row>
        <row r="414">
          <cell r="B414" t="str">
            <v>1300 - Les entreprises Limoges inc</v>
          </cell>
        </row>
        <row r="415">
          <cell r="B415" t="str">
            <v>1301 - Alain Gagnon</v>
          </cell>
        </row>
        <row r="416">
          <cell r="B416" t="str">
            <v>1302 - Sylvain Jacques</v>
          </cell>
        </row>
        <row r="417">
          <cell r="B417" t="str">
            <v>1303 - Yanick Lamothe</v>
          </cell>
        </row>
        <row r="418">
          <cell r="B418" t="str">
            <v>1304 - Performance Chasse-Pêche Inc.</v>
          </cell>
        </row>
        <row r="419">
          <cell r="B419" t="str">
            <v>1305 - 9230-4302 Québec inc (Francis Gaudreau)</v>
          </cell>
        </row>
        <row r="420">
          <cell r="B420" t="str">
            <v>1306 - Hopital vétérinaire Saint-Lambert Inc.</v>
          </cell>
        </row>
        <row r="421">
          <cell r="B421" t="str">
            <v>1307 - Adam Vaillancourt</v>
          </cell>
        </row>
        <row r="422">
          <cell r="B422" t="str">
            <v>1308 - Imprimerie Lanaudière</v>
          </cell>
        </row>
        <row r="423">
          <cell r="B423" t="str">
            <v>1309 - Caisse Populaire de St-Roch</v>
          </cell>
        </row>
        <row r="424">
          <cell r="B424" t="str">
            <v>1310 - Lefaivre, Labrèche, Gagné, SENCRL</v>
          </cell>
        </row>
        <row r="425">
          <cell r="B425" t="str">
            <v>1311 - Solmatech</v>
          </cell>
        </row>
        <row r="426">
          <cell r="B426" t="str">
            <v>1312 - Dominic Massé, Dentiste</v>
          </cell>
        </row>
        <row r="427">
          <cell r="B427" t="str">
            <v>1313 - Boulanger &amp; Paquin, CPA Inc.</v>
          </cell>
        </row>
        <row r="428">
          <cell r="B428" t="str">
            <v>1314 - Manon Coulombe, CPA Inc</v>
          </cell>
        </row>
        <row r="429">
          <cell r="B429" t="str">
            <v>1315 - Manon Lafortune inc.</v>
          </cell>
        </row>
        <row r="430">
          <cell r="B430" t="str">
            <v>1316 - EstrieVet inc</v>
          </cell>
        </row>
        <row r="431">
          <cell r="B431" t="str">
            <v>1317 - Gestion Mario Giard inc.</v>
          </cell>
        </row>
        <row r="432">
          <cell r="B432" t="str">
            <v>1318 - Dr Marie-ève Théorêt Optomométriste inc</v>
          </cell>
        </row>
        <row r="433">
          <cell r="B433" t="str">
            <v>1319 - Dr Sophie Richar Optométriste inc</v>
          </cell>
        </row>
        <row r="434">
          <cell r="B434" t="str">
            <v>1320 - Gaztek inc</v>
          </cell>
        </row>
        <row r="435">
          <cell r="B435" t="str">
            <v>1321 - 2328-3476 Québec inc (Paul et Louis Moïse)</v>
          </cell>
        </row>
        <row r="436">
          <cell r="B436" t="str">
            <v>1322 - Gestion NESSS Inc</v>
          </cell>
        </row>
        <row r="437">
          <cell r="B437" t="str">
            <v>1323 - Filiatrault Assurances Inc.</v>
          </cell>
        </row>
        <row r="438">
          <cell r="B438" t="str">
            <v>1324 - Solartech inc</v>
          </cell>
        </row>
        <row r="439">
          <cell r="B439" t="str">
            <v>1325 - Centre de rénovations LB Inc.</v>
          </cell>
        </row>
        <row r="440">
          <cell r="B440" t="str">
            <v>1326 - Construction Alexandre Paré inc.</v>
          </cell>
        </row>
        <row r="441">
          <cell r="B441" t="str">
            <v>1327 - Services conseils JPCPA Inc.</v>
          </cell>
        </row>
        <row r="442">
          <cell r="B442" t="str">
            <v>1328 - Création Juar Inc.</v>
          </cell>
        </row>
        <row r="443">
          <cell r="B443" t="str">
            <v>1329 - Finstar inc (Simon Drouin)</v>
          </cell>
        </row>
        <row r="444">
          <cell r="B444" t="str">
            <v>1330 - Mapppex inc (Sylvain Michaud)</v>
          </cell>
        </row>
        <row r="445">
          <cell r="B445" t="str">
            <v>1331 - 9275-1072 Québec inc (Sylvie Cousineau)</v>
          </cell>
        </row>
        <row r="446">
          <cell r="B446" t="str">
            <v>1332 - Vincent Roy</v>
          </cell>
        </row>
        <row r="447">
          <cell r="B447" t="str">
            <v>1333 - Advic Sécurité inc</v>
          </cell>
        </row>
        <row r="448">
          <cell r="B448" t="str">
            <v>1334 - Latitude Nord</v>
          </cell>
        </row>
        <row r="449">
          <cell r="B449" t="str">
            <v>1335 - Camping du Lac Sandysun</v>
          </cell>
        </row>
        <row r="450">
          <cell r="B450" t="str">
            <v>1336 - Caméléon Média</v>
          </cell>
        </row>
        <row r="451">
          <cell r="B451" t="str">
            <v>1337 - Deschênes &amp; Deschênes inc (CPA)</v>
          </cell>
        </row>
        <row r="452">
          <cell r="B452" t="str">
            <v>1338 - Planification financière Donald Ross Inc.</v>
          </cell>
        </row>
        <row r="453">
          <cell r="B453" t="str">
            <v>1339 - 9051-1916 Québec inc (Natural World Distribution)</v>
          </cell>
        </row>
        <row r="454">
          <cell r="B454" t="str">
            <v>1340 - Les entreprises de Rodage D.G.M. Inc.</v>
          </cell>
        </row>
        <row r="455">
          <cell r="B455" t="str">
            <v>1341 - Yvon Labelle (Québec inc)</v>
          </cell>
        </row>
        <row r="456">
          <cell r="B456" t="str">
            <v>1342 - Revêtements Pierre Chagnon inc</v>
          </cell>
        </row>
        <row r="457">
          <cell r="B457" t="str">
            <v>1343 - 9355-2479 Québec inc (frères Boucher)</v>
          </cell>
        </row>
        <row r="458">
          <cell r="B458" t="str">
            <v>1344 - Golf Dev Inc (Rolland Fontaine)</v>
          </cell>
        </row>
        <row r="459">
          <cell r="B459" t="str">
            <v>1345 - Camping Sol Air Inc (Ghyslain Foucault)</v>
          </cell>
        </row>
        <row r="460">
          <cell r="B460" t="str">
            <v>1346 - 9296-3875 Québec inc (Yvan Boivin)</v>
          </cell>
        </row>
        <row r="461">
          <cell r="B461" t="str">
            <v>1347 - 9220-6986 Québec inc (Taxi Van Medic)</v>
          </cell>
        </row>
        <row r="462">
          <cell r="B462" t="str">
            <v>1348 - Maurice Chiasson, CPA</v>
          </cell>
        </row>
        <row r="463">
          <cell r="B463" t="str">
            <v>1349 - 124667 Canada inc (Honda Ste-Rose)</v>
          </cell>
        </row>
        <row r="464">
          <cell r="B464" t="str">
            <v>1350 - Acier Altitube inc.</v>
          </cell>
        </row>
        <row r="465">
          <cell r="B465" t="str">
            <v>1351 - 9058-2982 Québec inc (Mario Buonanno)</v>
          </cell>
        </row>
        <row r="466">
          <cell r="B466" t="str">
            <v>1352 - Michel Jarry Multimédia inc</v>
          </cell>
        </row>
        <row r="467">
          <cell r="B467" t="str">
            <v>1353 - Dieco Finition inc</v>
          </cell>
        </row>
        <row r="468">
          <cell r="B468" t="str">
            <v>1354 - Placements Imamedjian inc</v>
          </cell>
        </row>
        <row r="469">
          <cell r="B469" t="str">
            <v>1355 - Serge Bouchard Assurances Inc.</v>
          </cell>
        </row>
        <row r="470">
          <cell r="B470" t="str">
            <v>1356 - LA Hébert Ltée</v>
          </cell>
        </row>
        <row r="471">
          <cell r="B471" t="str">
            <v>1357 - Groupe 4M Inc</v>
          </cell>
        </row>
        <row r="472">
          <cell r="B472" t="str">
            <v>1358 - 2543-1263 Québec inc (André Martel)</v>
          </cell>
        </row>
        <row r="473">
          <cell r="B473" t="str">
            <v>1359 - Gestion Marc Lalonde Inc.</v>
          </cell>
        </row>
        <row r="474">
          <cell r="B474" t="str">
            <v>1360 - Les Pétroles Expert Inc.</v>
          </cell>
        </row>
        <row r="475">
          <cell r="B475" t="str">
            <v>1361 - Nick Pizzeria</v>
          </cell>
        </row>
        <row r="476">
          <cell r="B476" t="str">
            <v>1362 - Productions Evelyn Dubois inc</v>
          </cell>
        </row>
        <row r="477">
          <cell r="B477" t="str">
            <v>1363 - Géant du livre</v>
          </cell>
        </row>
        <row r="478">
          <cell r="B478" t="str">
            <v>1364 - Apprentissage Andrago Inc.</v>
          </cell>
        </row>
        <row r="479">
          <cell r="B479" t="str">
            <v>1365 - Technidek inc</v>
          </cell>
        </row>
        <row r="480">
          <cell r="B480" t="str">
            <v>1366 - 9208-2783 Québec inc (Mariane Antar - Garderie Éducative)</v>
          </cell>
        </row>
        <row r="481">
          <cell r="B481" t="str">
            <v>1367 - 9313-8238 Québec inc (Café Pacquebot)</v>
          </cell>
        </row>
        <row r="482">
          <cell r="B482" t="str">
            <v>1368 - 9351-5344 Québec inc (Suzanne Bolduc)</v>
          </cell>
        </row>
        <row r="483">
          <cell r="B483" t="str">
            <v>1369 - Groupe Touchette</v>
          </cell>
        </row>
        <row r="484">
          <cell r="B484" t="str">
            <v>1370 - RM Solutions</v>
          </cell>
        </row>
        <row r="485">
          <cell r="B485" t="str">
            <v>1380 - Juriglobal inc.</v>
          </cell>
        </row>
        <row r="486">
          <cell r="B486" t="str">
            <v>1381 - Les immeubles Barasso</v>
          </cell>
        </row>
        <row r="487">
          <cell r="B487" t="str">
            <v>1382 - Union des employés et employées de service - Section Locale 800</v>
          </cell>
        </row>
        <row r="488">
          <cell r="B488" t="str">
            <v>1383 - Aluminium St-Antoine Inc.</v>
          </cell>
        </row>
        <row r="489">
          <cell r="B489" t="str">
            <v>1384 - Mélanie Kfoury (Compagnie)</v>
          </cell>
        </row>
        <row r="490">
          <cell r="B490" t="str">
            <v>1385 - Solution Mécanique Raposo Inc.</v>
          </cell>
        </row>
        <row r="491">
          <cell r="B491" t="str">
            <v>1386 - J.A Maintenance Inc.</v>
          </cell>
        </row>
        <row r="492">
          <cell r="B492" t="str">
            <v>1387 - Les Estrades du Québec (Sylvain Dubé)</v>
          </cell>
        </row>
        <row r="493">
          <cell r="B493" t="str">
            <v>1388 - Capitaine Vap (Dany Borduas)</v>
          </cell>
        </row>
        <row r="494">
          <cell r="B494" t="str">
            <v>1389 - 9041-7569 Québec inc (Alain Bossé)</v>
          </cell>
        </row>
        <row r="495">
          <cell r="B495" t="str">
            <v>1390 - Les rénovations Innoverre Inc (Luc Forget)</v>
          </cell>
        </row>
        <row r="496">
          <cell r="B496" t="str">
            <v>1391 - 9039-7043 Québec inc (Grafik Rapide)</v>
          </cell>
        </row>
        <row r="497">
          <cell r="B497" t="str">
            <v>1392 - H Milot</v>
          </cell>
        </row>
        <row r="498">
          <cell r="B498" t="str">
            <v>1393 - 9254-8148 Québec inc (Sylvie Guillemette)</v>
          </cell>
        </row>
        <row r="499">
          <cell r="B499" t="str">
            <v>1394 - Pavillon Laurendeau</v>
          </cell>
        </row>
        <row r="500">
          <cell r="B500" t="str">
            <v>1395 - Gestion Serge Garneau Inc</v>
          </cell>
        </row>
        <row r="501">
          <cell r="B501" t="str">
            <v>1396 - Ascenseur EGM Inc.</v>
          </cell>
        </row>
        <row r="502">
          <cell r="B502" t="str">
            <v>1397 - 9350-1807 Québec Inc (Martin Racicot)</v>
          </cell>
        </row>
        <row r="503">
          <cell r="B503" t="str">
            <v>1398 - Robert St-Jacques</v>
          </cell>
        </row>
        <row r="504">
          <cell r="B504" t="str">
            <v>1399 - Ascenseur Éléva Pro Inc.</v>
          </cell>
        </row>
        <row r="505">
          <cell r="B505" t="str">
            <v>1400 - 2744-6160 Québec inc (Daniel Martel)</v>
          </cell>
        </row>
        <row r="506">
          <cell r="B506" t="str">
            <v>1401 - Solar &amp; Beaudoin Assurances Inc.</v>
          </cell>
        </row>
        <row r="507">
          <cell r="B507" t="str">
            <v>1402 - Transport Duryval Inc.</v>
          </cell>
        </row>
        <row r="508">
          <cell r="B508" t="str">
            <v>1403 - Spécialiste Diagnostic Auto Inc.</v>
          </cell>
        </row>
        <row r="509">
          <cell r="B509" t="str">
            <v>1404 - Coffrage Garneau Inc.</v>
          </cell>
        </row>
        <row r="510">
          <cell r="B510" t="str">
            <v>1405 - 9310-9411 Québec Inc. (Alain Gingras et Chantal Bouillon)</v>
          </cell>
        </row>
        <row r="511">
          <cell r="B511" t="str">
            <v>1406 - Relais - La feuille d'érable - Cabane à sucre Inc.</v>
          </cell>
        </row>
        <row r="512">
          <cell r="B512" t="str">
            <v>1407 - Savons Prolav Inc.</v>
          </cell>
        </row>
        <row r="513">
          <cell r="B513" t="str">
            <v>1408 - Épandage Dion</v>
          </cell>
        </row>
        <row r="514">
          <cell r="B514" t="str">
            <v>1409 - Services de Grues Sauvé Inc.</v>
          </cell>
        </row>
        <row r="515">
          <cell r="B515" t="str">
            <v>1410 - Courir Québec Inc.</v>
          </cell>
        </row>
        <row r="516">
          <cell r="B516" t="str">
            <v>1411 - Fortin Dansereau Inc.</v>
          </cell>
        </row>
        <row r="517">
          <cell r="B517" t="str">
            <v>1412 - 9115-2041 Québec Inc (Sports aux Puces Québec)</v>
          </cell>
        </row>
        <row r="518">
          <cell r="B518" t="str">
            <v>1413 - Services d'auto Ste-Rose Inc.</v>
          </cell>
        </row>
        <row r="519">
          <cell r="B519" t="str">
            <v>1414 - 9254-4816 Québec Inc. (Stéphane Delisle)</v>
          </cell>
        </row>
        <row r="520">
          <cell r="B520" t="str">
            <v>1415 - La fondation Romeo Ouellet</v>
          </cell>
        </row>
        <row r="521">
          <cell r="B521" t="str">
            <v>1416 - Docteur du pare-brise (Chantal)</v>
          </cell>
        </row>
        <row r="522">
          <cell r="B522" t="str">
            <v>1417 - Rose des vents (Lorraine et Claude)</v>
          </cell>
        </row>
        <row r="523">
          <cell r="B523" t="str">
            <v>1418 - Reprodoc</v>
          </cell>
        </row>
        <row r="524">
          <cell r="B524" t="str">
            <v>1419 - Provencher &amp; Associés Inc.</v>
          </cell>
        </row>
        <row r="525">
          <cell r="B525" t="str">
            <v>1420 - Planification Maluka</v>
          </cell>
        </row>
        <row r="526">
          <cell r="B526" t="str">
            <v>1421 - Clinique d'optométrie l'Assomption</v>
          </cell>
        </row>
        <row r="527">
          <cell r="B527" t="str">
            <v>1422 - Sécurité Incendie S.M.J. Inc (Serge Martel)</v>
          </cell>
        </row>
        <row r="528">
          <cell r="B528" t="str">
            <v>1423 - 9217-0083 Québec Inc (Daniel Guilbaudeau)</v>
          </cell>
        </row>
        <row r="529">
          <cell r="B529" t="str">
            <v>1424 - Gestenv Inc. (Yves Patenaude)</v>
          </cell>
        </row>
        <row r="530">
          <cell r="B530" t="str">
            <v>1425 - SPISC (Sébastien Parayre)</v>
          </cell>
        </row>
        <row r="531">
          <cell r="B531" t="str">
            <v>1426 - Sadsquare Studio Inc.</v>
          </cell>
        </row>
        <row r="532">
          <cell r="B532" t="str">
            <v>1427 - Kiva Design et Communication (2005) Inc.</v>
          </cell>
        </row>
        <row r="533">
          <cell r="B533" t="str">
            <v>1428 - Literie Laurier Inc.</v>
          </cell>
        </row>
        <row r="534">
          <cell r="B534" t="str">
            <v>1429 - 9309-3664 Québec Inc. (François Brouillette)</v>
          </cell>
        </row>
        <row r="535">
          <cell r="B535" t="str">
            <v>1430 - Librairie Lu-Lu Inc.</v>
          </cell>
        </row>
        <row r="536">
          <cell r="B536" t="str">
            <v>1431 - Groupe Médical Gaumond Inc</v>
          </cell>
        </row>
        <row r="537">
          <cell r="B537" t="str">
            <v>1432 - Maitre Glacier Repentigny</v>
          </cell>
        </row>
        <row r="538">
          <cell r="B538" t="str">
            <v>1433 - 9260-0774 Québec Inc (Concept-pro Paysagement Inc)</v>
          </cell>
        </row>
        <row r="539">
          <cell r="B539" t="str">
            <v>1434 - Després Laliberté Inc.</v>
          </cell>
        </row>
        <row r="540">
          <cell r="B540" t="str">
            <v>1435 - Comptabilité Express</v>
          </cell>
        </row>
        <row r="541">
          <cell r="B541" t="str">
            <v>1436 - Synergie Ti Inc. (Julie Morin)</v>
          </cell>
        </row>
        <row r="542">
          <cell r="B542" t="str">
            <v>1437 - Entreprise CPI Inc.</v>
          </cell>
        </row>
        <row r="543">
          <cell r="B543" t="str">
            <v>1438 - VR Médic Inc.</v>
          </cell>
        </row>
        <row r="544">
          <cell r="B544" t="str">
            <v>1439 - APNQ</v>
          </cell>
        </row>
        <row r="545">
          <cell r="B545" t="str">
            <v>1440 - 9032-2553 Québec Inc (Gilbert Tanguay)</v>
          </cell>
        </row>
        <row r="546">
          <cell r="B546" t="str">
            <v>1441 - Usinage de Précision JMR Inc.</v>
          </cell>
        </row>
        <row r="547">
          <cell r="B547" t="str">
            <v>1442 - Les réalisations conceptum international Inc.</v>
          </cell>
        </row>
        <row r="548">
          <cell r="B548" t="str">
            <v>1443 - Metaservices Inc (Clovis)</v>
          </cell>
        </row>
        <row r="549">
          <cell r="B549" t="str">
            <v>1444 - Groupe JCE (Jean-Claude Elias)</v>
          </cell>
        </row>
        <row r="550">
          <cell r="B550" t="str">
            <v>1445 - Maxime Dupuis Électrique Inc.</v>
          </cell>
        </row>
        <row r="551">
          <cell r="B551" t="str">
            <v>1446 - Francis Beaudin CPA</v>
          </cell>
        </row>
        <row r="552">
          <cell r="B552" t="str">
            <v>1447 - Salles de bain Immersion Inc.</v>
          </cell>
        </row>
        <row r="553">
          <cell r="B553" t="str">
            <v>1448 - 9055-4627 Québec Inc (Nancy Côté)</v>
          </cell>
        </row>
        <row r="554">
          <cell r="B554" t="str">
            <v>1449 - Services Électrique Langford (Marco Langford)</v>
          </cell>
        </row>
        <row r="555">
          <cell r="B555" t="str">
            <v>1450 - Les Constructions Penn Inc.</v>
          </cell>
        </row>
        <row r="556">
          <cell r="B556" t="str">
            <v>1451 - SMI Qc Inc.</v>
          </cell>
        </row>
        <row r="557">
          <cell r="B557" t="str">
            <v>1452 - Perr-Électrique Inc.</v>
          </cell>
        </row>
        <row r="558">
          <cell r="B558" t="str">
            <v>1453 - 9339-1811 Québec Inc (Annie Groulx)</v>
          </cell>
        </row>
        <row r="559">
          <cell r="B559" t="str">
            <v>1454 - Pierre Aubertin, Comptable</v>
          </cell>
        </row>
        <row r="560">
          <cell r="B560" t="str">
            <v>1455 - Concept Convoyeur Debien Inc.</v>
          </cell>
        </row>
        <row r="561">
          <cell r="B561" t="str">
            <v>1456 - Restaurant Chez Fabien</v>
          </cell>
        </row>
        <row r="562">
          <cell r="B562" t="str">
            <v>1457 - Méfatech Inc.</v>
          </cell>
        </row>
        <row r="563">
          <cell r="B563" t="str">
            <v>1458 - Les portes industrielles Indotech Inc.</v>
          </cell>
        </row>
        <row r="564">
          <cell r="B564" t="str">
            <v>1459 - Markus Hommes Inc.</v>
          </cell>
        </row>
        <row r="565">
          <cell r="B565" t="str">
            <v>1460 - Concassage Pelletier</v>
          </cell>
        </row>
        <row r="566">
          <cell r="B566" t="str">
            <v>1461 - 9278-1954 Québec Inc (Éric Ouellet - M. Gazon)</v>
          </cell>
        </row>
        <row r="567">
          <cell r="B567" t="str">
            <v>1462 - Activix Inc.</v>
          </cell>
        </row>
        <row r="568">
          <cell r="B568" t="str">
            <v>1463 - Sophie Bergeron (Holding)</v>
          </cell>
        </row>
        <row r="569">
          <cell r="B569" t="str">
            <v>1464 - Claude Carrier CPA Inc.</v>
          </cell>
        </row>
        <row r="570">
          <cell r="B570" t="str">
            <v>1465 - DR Valérie Trudel Inc</v>
          </cell>
        </row>
        <row r="571">
          <cell r="B571" t="str">
            <v>1466 - Les constructions Maruca Ltée</v>
          </cell>
        </row>
        <row r="572">
          <cell r="B572" t="str">
            <v>1467 - Maurice Duquette</v>
          </cell>
        </row>
        <row r="573">
          <cell r="B573" t="str">
            <v>1468 - Vitrerie Supreme</v>
          </cell>
        </row>
        <row r="574">
          <cell r="B574" t="str">
            <v>1469 - Yannic Dumais</v>
          </cell>
        </row>
        <row r="575">
          <cell r="B575" t="str">
            <v>1470 - Voyage ALM (Nathalie)</v>
          </cell>
        </row>
        <row r="576">
          <cell r="B576" t="str">
            <v>1471 - Centre PQL</v>
          </cell>
        </row>
        <row r="577">
          <cell r="B577" t="str">
            <v>1472 - Équipe Jacques Morin</v>
          </cell>
        </row>
        <row r="578">
          <cell r="B578" t="str">
            <v>1473 - Louis-Philippe Langlois</v>
          </cell>
        </row>
        <row r="579">
          <cell r="B579" t="str">
            <v>1474 - Services Érick Latendresse Inc.</v>
          </cell>
        </row>
        <row r="580">
          <cell r="B580" t="str">
            <v>1475 - Sablage Lanaudière</v>
          </cell>
        </row>
        <row r="581">
          <cell r="B581" t="str">
            <v>1476 - Maud Du Sablon (Inc)</v>
          </cell>
        </row>
        <row r="582">
          <cell r="B582" t="str">
            <v>1477 - Éequinox Stratégies Inc</v>
          </cell>
        </row>
        <row r="583">
          <cell r="B583" t="str">
            <v>1478 - Iso Énergie Inc.</v>
          </cell>
        </row>
        <row r="584">
          <cell r="B584" t="str">
            <v>1479 - Groupe Conseil S.C.O. Inc</v>
          </cell>
        </row>
        <row r="585">
          <cell r="B585" t="str">
            <v>1480 - La Gardienne Inc.</v>
          </cell>
        </row>
        <row r="586">
          <cell r="B586" t="str">
            <v>1481 - Agence de Voyages Robillard</v>
          </cell>
        </row>
        <row r="587">
          <cell r="B587" t="str">
            <v>1482 - Yocom Inc.</v>
          </cell>
        </row>
        <row r="588">
          <cell r="B588" t="str">
            <v>1483 - Entreprises Multi PM Inc.</v>
          </cell>
        </row>
        <row r="589">
          <cell r="B589" t="str">
            <v>1484 - Finex Briques &amp; Enduits</v>
          </cell>
        </row>
        <row r="590">
          <cell r="B590" t="str">
            <v>1485 - Les Industries Hertech Inc (Claude Hérard)</v>
          </cell>
        </row>
        <row r="591">
          <cell r="B591" t="str">
            <v>1486 - Pièces d'auto Laplaine Ltée</v>
          </cell>
        </row>
        <row r="592">
          <cell r="B592" t="str">
            <v>1487 - Maranda Lauzon</v>
          </cell>
        </row>
        <row r="593">
          <cell r="B593" t="str">
            <v>1488 - Bijouterie Paré</v>
          </cell>
        </row>
        <row r="594">
          <cell r="B594" t="str">
            <v>1489 - François Doré</v>
          </cell>
        </row>
        <row r="595">
          <cell r="B595" t="str">
            <v>1490 - Vignôme</v>
          </cell>
        </row>
        <row r="596">
          <cell r="B596" t="str">
            <v>1491 - Mobilium</v>
          </cell>
        </row>
        <row r="597">
          <cell r="B597" t="str">
            <v>1492 - Catherine Luu D.M.D. Inc.</v>
          </cell>
        </row>
        <row r="598">
          <cell r="B598" t="str">
            <v>1493 - Labelle Mini-Excavation Inc.</v>
          </cell>
        </row>
        <row r="599">
          <cell r="B599" t="str">
            <v>1494 - Lyse Denommé, CPA</v>
          </cell>
        </row>
        <row r="600">
          <cell r="B600" t="str">
            <v>1495 - 9286-7621 Québec Inc (Hugo Noury)</v>
          </cell>
        </row>
        <row r="601">
          <cell r="B601" t="str">
            <v>1496 - Stéphane Borgeaud (compagnie)</v>
          </cell>
        </row>
        <row r="602">
          <cell r="B602" t="str">
            <v>1497 - Habitations Chouinard</v>
          </cell>
        </row>
        <row r="603">
          <cell r="B603" t="str">
            <v>1498 - Bergeron &amp; Senécal S.E.N.C. Comptables professionnels agréés</v>
          </cell>
        </row>
        <row r="604">
          <cell r="B604" t="str">
            <v>1499 - Produits Non Ferreux Gauthier Inc.</v>
          </cell>
        </row>
        <row r="605">
          <cell r="B605" t="str">
            <v>1500 - Salon de Quilles Rawdon Inc.</v>
          </cell>
        </row>
        <row r="606">
          <cell r="B606" t="str">
            <v>1501 - Dooly's Chateauguay (Denis Poitras)</v>
          </cell>
        </row>
        <row r="607">
          <cell r="B607" t="str">
            <v>1502 - Sina Construction</v>
          </cell>
        </row>
        <row r="608">
          <cell r="B608" t="str">
            <v>1503 - Assurancia Mongeau Campeau Inc.</v>
          </cell>
        </row>
        <row r="609">
          <cell r="B609" t="str">
            <v>1504 - Martin Therrien (association)</v>
          </cell>
        </row>
        <row r="610">
          <cell r="B610" t="str">
            <v>1505 - Ultragen</v>
          </cell>
        </row>
        <row r="611">
          <cell r="B611" t="str">
            <v>1506 - Vet Marie-Hélène Tétreault</v>
          </cell>
        </row>
        <row r="612">
          <cell r="B612" t="str">
            <v>1507 - Amélie Thériault (Compagnie)</v>
          </cell>
        </row>
        <row r="613">
          <cell r="B613" t="str">
            <v>1508 - La moderna</v>
          </cell>
        </row>
        <row r="614">
          <cell r="B614" t="str">
            <v>1509 - Ébénisterie R&amp;R Péloquin</v>
          </cell>
        </row>
        <row r="615">
          <cell r="B615" t="str">
            <v>1510 - Patricia Nicole M.D.</v>
          </cell>
        </row>
        <row r="616">
          <cell r="B616" t="str">
            <v>1511 - Paysagement Naturex Inc.</v>
          </cell>
        </row>
        <row r="617">
          <cell r="B617" t="str">
            <v>1512 - Nettoyage JMC Inc.</v>
          </cell>
        </row>
        <row r="618">
          <cell r="B618" t="str">
            <v>1513 - 9230-8410 Québec Inc (Normand Lajoie)</v>
          </cell>
        </row>
        <row r="619">
          <cell r="B619" t="str">
            <v>1514 - R.I. Résidence de Bellechasse Inc. (Sylvie Rocheleau)</v>
          </cell>
        </row>
        <row r="620">
          <cell r="B620" t="str">
            <v>1515 - Vision AMJ Inc.</v>
          </cell>
        </row>
        <row r="621">
          <cell r="B621" t="str">
            <v>1516 - Canplex</v>
          </cell>
        </row>
        <row r="622">
          <cell r="B622" t="str">
            <v>1517 - 9189-0558 Québec Inc (Martin Fullum)</v>
          </cell>
        </row>
        <row r="623">
          <cell r="B623" t="str">
            <v>1518 - Les Placements Gilles Frappier Inc.</v>
          </cell>
        </row>
        <row r="624">
          <cell r="B624" t="str">
            <v>1519 - CJO Construction Inc,</v>
          </cell>
        </row>
        <row r="625">
          <cell r="B625" t="str">
            <v>1520 - Groupe GB Couvreur (9216-6867 Québec Inc)</v>
          </cell>
        </row>
        <row r="626">
          <cell r="B626" t="str">
            <v>1521 - Les expertises Fortech Ltée (Claude Fortin)</v>
          </cell>
        </row>
        <row r="627">
          <cell r="B627" t="str">
            <v>1522 - PS Laporte Inc. (Pierre Laporte)</v>
          </cell>
        </row>
        <row r="628">
          <cell r="B628" t="str">
            <v>1523 - Bernier Rhéaume Renaud, CPA, S.E.P.</v>
          </cell>
        </row>
        <row r="629">
          <cell r="B629" t="str">
            <v>1524 - Matteau Électrique</v>
          </cell>
        </row>
        <row r="630">
          <cell r="B630" t="str">
            <v>1525 - Crescendo Pharma Inc</v>
          </cell>
        </row>
        <row r="631">
          <cell r="B631" t="str">
            <v>1526 - Yola RX Inc</v>
          </cell>
        </row>
        <row r="632">
          <cell r="B632" t="str">
            <v>1527 - 9101-1924 Québec Inc. (Trizart Alliance - Pierre Lemieux)</v>
          </cell>
        </row>
        <row r="633">
          <cell r="B633" t="str">
            <v>1528 - Huwiz Inc.</v>
          </cell>
        </row>
        <row r="634">
          <cell r="B634" t="str">
            <v>1529 - Les Séchoirs à bois St-Roch Inc</v>
          </cell>
        </row>
        <row r="635">
          <cell r="B635" t="str">
            <v>1530 - Buro Design International A. Q. Inc.</v>
          </cell>
        </row>
        <row r="636">
          <cell r="B636" t="str">
            <v>1531 - Ville de Mercier</v>
          </cell>
        </row>
        <row r="637">
          <cell r="B637" t="str">
            <v>1532 - Claude Dubé et compagnie</v>
          </cell>
        </row>
        <row r="638">
          <cell r="B638" t="str">
            <v>1533 - Jean Daniel Debroski Avocat</v>
          </cell>
        </row>
        <row r="639">
          <cell r="B639" t="str">
            <v>1534 - Site web www.twotinytoads.com</v>
          </cell>
        </row>
        <row r="640">
          <cell r="B640" t="str">
            <v>1535 - Kia Ste-Agathe (Gregory Navasse)</v>
          </cell>
        </row>
        <row r="641">
          <cell r="B641" t="str">
            <v>1536 - SST Construction (2016) Inc.</v>
          </cell>
        </row>
        <row r="642">
          <cell r="B642" t="str">
            <v>1537 - Garderie les petites coccinnelles</v>
          </cell>
        </row>
        <row r="643">
          <cell r="B643" t="str">
            <v>1538 - Gilles Turbide CPA</v>
          </cell>
        </row>
        <row r="644">
          <cell r="B644" t="str">
            <v>1539 - Willie Forge Inc</v>
          </cell>
        </row>
        <row r="645">
          <cell r="B645" t="str">
            <v>1540 - QuatreCentQuatre</v>
          </cell>
        </row>
        <row r="646">
          <cell r="B646" t="str">
            <v>1541 - Groupe Teltech (François Tessier)</v>
          </cell>
        </row>
        <row r="647">
          <cell r="B647" t="str">
            <v>1542 - Jacques Renaud CPA Inc.</v>
          </cell>
        </row>
        <row r="648">
          <cell r="B648" t="str">
            <v>1543 - Les entreprises Paul E Marcotte Inc.</v>
          </cell>
        </row>
        <row r="649">
          <cell r="B649" t="str">
            <v>1544 - 9257-9069 Québec Inc (François Breault)</v>
          </cell>
        </row>
        <row r="650">
          <cell r="B650" t="str">
            <v>1545 - Planification MD (Michel Desroches)</v>
          </cell>
        </row>
        <row r="651">
          <cell r="B651" t="str">
            <v>1546 - Publipage</v>
          </cell>
        </row>
        <row r="652">
          <cell r="B652" t="str">
            <v>1547 - Kina Communications</v>
          </cell>
        </row>
        <row r="653">
          <cell r="B653" t="str">
            <v>1548 - Hendel et Carl Dumas</v>
          </cell>
        </row>
        <row r="654">
          <cell r="B654" t="str">
            <v>1549 - 9229-6086 Québec Inc (Jean-Pierre Blais)</v>
          </cell>
        </row>
        <row r="655">
          <cell r="B655" t="str">
            <v>1550 - Construction SGI Inc. (Stéphane Gariépy)</v>
          </cell>
        </row>
        <row r="656">
          <cell r="B656" t="str">
            <v>1551 - Luxi Soin Inc (Nathalie Richard)</v>
          </cell>
        </row>
        <row r="657">
          <cell r="B657" t="str">
            <v>1552 - 9431-4002 Québec Inc (Marco Adornetto)</v>
          </cell>
        </row>
        <row r="658">
          <cell r="B658" t="str">
            <v>1553 - Roberto Mayer</v>
          </cell>
        </row>
        <row r="659">
          <cell r="B659" t="str">
            <v>1554 - Destination Hockey Inc.</v>
          </cell>
        </row>
        <row r="660">
          <cell r="B660" t="str">
            <v>1555 - Boutique Le Pentagone Inc.</v>
          </cell>
        </row>
        <row r="661">
          <cell r="B661" t="str">
            <v>1556 - Remorque Terrebonne Inc.</v>
          </cell>
        </row>
        <row r="662">
          <cell r="B662" t="str">
            <v>1557 - Transport Gaby Trépanier Inc.</v>
          </cell>
        </row>
        <row r="663">
          <cell r="B663" t="str">
            <v>1558 - Laboratoire Orthométrix Inc.</v>
          </cell>
        </row>
        <row r="664">
          <cell r="B664" t="str">
            <v>1559 - Francis Lemieux</v>
          </cell>
        </row>
        <row r="665">
          <cell r="B665" t="str">
            <v>1560 - Normand Faubert</v>
          </cell>
        </row>
        <row r="666">
          <cell r="B666" t="str">
            <v>1561 - Services de Pneus Robert Inc</v>
          </cell>
        </row>
        <row r="667">
          <cell r="B667" t="str">
            <v>1562 - Aux P'Tites Gâteries Inc.</v>
          </cell>
        </row>
        <row r="668">
          <cell r="B668" t="str">
            <v>1563 - Prosystech Inc.</v>
          </cell>
        </row>
        <row r="669">
          <cell r="B669" t="str">
            <v>1564 - Distribution FG (François Gariépy)</v>
          </cell>
        </row>
        <row r="670">
          <cell r="B670" t="str">
            <v>1565 - Prima Ressource (Frédéric Lucas)</v>
          </cell>
        </row>
        <row r="671">
          <cell r="B671" t="str">
            <v>1566 - Pretech Inc. (Shawn Guilbert)</v>
          </cell>
        </row>
        <row r="672">
          <cell r="B672" t="str">
            <v>1567 - Ferme Trem-Blé Enr</v>
          </cell>
        </row>
        <row r="673">
          <cell r="B673" t="str">
            <v>1568 - Autolube AMS (Yvon Boucher)</v>
          </cell>
        </row>
        <row r="674">
          <cell r="B674" t="str">
            <v>1569 - Luc Vinet</v>
          </cell>
        </row>
        <row r="675">
          <cell r="B675" t="str">
            <v>1570 - Jean-Daniel Debkoski Avocat Inc.</v>
          </cell>
        </row>
        <row r="676">
          <cell r="B676" t="str">
            <v>1571 - Aménagement Extérieur Synthek Québec Inc (Vincent Guérin)</v>
          </cell>
        </row>
        <row r="677">
          <cell r="B677" t="str">
            <v>1572 - Étoile de Mascouche</v>
          </cell>
        </row>
        <row r="678">
          <cell r="B678" t="str">
            <v>1573 - Groupe Magnan (Patrice Magnan)</v>
          </cell>
        </row>
        <row r="679">
          <cell r="B679" t="str">
            <v>1574 - Golf de La Presqu'ile</v>
          </cell>
        </row>
        <row r="680">
          <cell r="B680" t="str">
            <v>1575 - Loca-Médic Inc</v>
          </cell>
        </row>
        <row r="681">
          <cell r="B681" t="str">
            <v>1576 - SRS Informatique</v>
          </cell>
        </row>
        <row r="682">
          <cell r="B682" t="str">
            <v>1577 - Canvent</v>
          </cell>
        </row>
        <row r="683">
          <cell r="B683" t="str">
            <v>1578 - Piscine Spa Archambault Inc.</v>
          </cell>
        </row>
        <row r="684">
          <cell r="B684" t="str">
            <v>1579 - LFG Distribution Inc (Jonathan Bark)</v>
          </cell>
        </row>
        <row r="685">
          <cell r="B685" t="str">
            <v>1580 - Ébénisterie MAM Inc.</v>
          </cell>
        </row>
        <row r="686">
          <cell r="B686" t="str">
            <v>1581 - Isolation Hogue</v>
          </cell>
        </row>
        <row r="687">
          <cell r="B687" t="str">
            <v>1582 - Conceptra Mobilier de bureau Inc.</v>
          </cell>
        </row>
        <row r="688">
          <cell r="B688" t="str">
            <v>1583 - Groupe ITES Canada Inc.</v>
          </cell>
        </row>
        <row r="689">
          <cell r="B689" t="str">
            <v>1584 - Division Nouvel Age</v>
          </cell>
        </row>
        <row r="690">
          <cell r="B690" t="str">
            <v>1585 - Nadeau Foresterie</v>
          </cell>
        </row>
        <row r="691">
          <cell r="B691" t="str">
            <v>1586 - Groupe Nord Action</v>
          </cell>
        </row>
        <row r="692">
          <cell r="B692" t="str">
            <v>1587 - Salaison Limoges</v>
          </cell>
        </row>
        <row r="693">
          <cell r="B693" t="str">
            <v>1588 - IMS Textiles Inc.</v>
          </cell>
        </row>
        <row r="694">
          <cell r="B694" t="str">
            <v>1589 - Lithomédia (1990) Inc.</v>
          </cell>
        </row>
        <row r="695">
          <cell r="B695" t="str">
            <v>1590 - Transport South Bec Express Inc</v>
          </cell>
        </row>
        <row r="696">
          <cell r="B696" t="str">
            <v>1591 - Dépanneur Lafortune et Filles Inc.</v>
          </cell>
        </row>
        <row r="697">
          <cell r="B697" t="str">
            <v>1592 - Morin Assurances (John Morin)</v>
          </cell>
        </row>
        <row r="698">
          <cell r="B698" t="str">
            <v>1593 - VGA Communication (Gaston Auclair)</v>
          </cell>
        </row>
        <row r="699">
          <cell r="B699" t="str">
            <v>1594 - Multicoupes de Bois D.M. Inc.</v>
          </cell>
        </row>
        <row r="700">
          <cell r="B700" t="str">
            <v>1595 - Construction PRP Inc.</v>
          </cell>
        </row>
        <row r="701">
          <cell r="B701" t="str">
            <v>1596 - Mélanie Jalbert</v>
          </cell>
        </row>
        <row r="702">
          <cell r="B702" t="str">
            <v>1597 - NVS Studio</v>
          </cell>
        </row>
        <row r="703">
          <cell r="B703" t="str">
            <v>1598 - Sphère DI Inc.</v>
          </cell>
        </row>
        <row r="704">
          <cell r="B704" t="str">
            <v>1599 - Suzanne Cadieux (9151-3457 Québec Inc.)</v>
          </cell>
        </row>
        <row r="705">
          <cell r="B705" t="str">
            <v>1600 - Velec Inc.</v>
          </cell>
        </row>
        <row r="706">
          <cell r="B706" t="str">
            <v>1601 - 9346-6332 Québec Inc (Logisphère Immobilier)</v>
          </cell>
        </row>
        <row r="707">
          <cell r="B707" t="str">
            <v>1602 - Clinique Vétérinaire Lavaltrie Inc.</v>
          </cell>
        </row>
        <row r="708">
          <cell r="B708" t="str">
            <v>1603 - 2584875 Canada Inc (Michel Puskas)</v>
          </cell>
        </row>
        <row r="709">
          <cell r="B709" t="str">
            <v>1604 - 9318-7193 Québec Inc (Patrick Doyon)</v>
          </cell>
        </row>
        <row r="710">
          <cell r="B710" t="str">
            <v>1605 - Salon Monaco (Maxime Laforest)</v>
          </cell>
        </row>
        <row r="711">
          <cell r="B711" t="str">
            <v>1606 - Groupe Multi Distribution (Christopher Gagné)</v>
          </cell>
        </row>
        <row r="712">
          <cell r="B712" t="str">
            <v>1607 - Jacques Leblanc, CPA</v>
          </cell>
        </row>
        <row r="713">
          <cell r="B713" t="str">
            <v>1608 - Gestion Clin D'Oeil Inc.(Josée Carrier)</v>
          </cell>
        </row>
        <row r="714">
          <cell r="B714" t="str">
            <v>1609 - Centre de Golfs Lanaudière</v>
          </cell>
        </row>
        <row r="715">
          <cell r="B715" t="str">
            <v>1610 - 9099-3452 Québec Inc. (André Boulet)</v>
          </cell>
        </row>
        <row r="716">
          <cell r="B716" t="str">
            <v>1611 - Racine Petits Fruits 2014 Inc.</v>
          </cell>
        </row>
        <row r="717">
          <cell r="B717" t="str">
            <v>1612 - Carole Poissant Inc</v>
          </cell>
        </row>
        <row r="718">
          <cell r="B718" t="str">
            <v>1613 - Atelier Mark Lumber Inc.</v>
          </cell>
        </row>
        <row r="719">
          <cell r="B719" t="str">
            <v>1614 - Jean-Robert Lalonde Optométriste Inc</v>
          </cell>
        </row>
        <row r="720">
          <cell r="B720" t="str">
            <v>1615 - Serge Michaud Électricien Inc.</v>
          </cell>
        </row>
        <row r="721">
          <cell r="B721" t="str">
            <v>1616 - Société de gestion Diane Coutu Inc.</v>
          </cell>
        </row>
        <row r="722">
          <cell r="B722" t="str">
            <v>1617 - SMI Technologies Inc.</v>
          </cell>
        </row>
        <row r="723">
          <cell r="B723" t="str">
            <v>1618 - Clinique d'Assurance-Groupe PST Inc</v>
          </cell>
        </row>
        <row r="724">
          <cell r="B724" t="str">
            <v>1619 - Devolutions Inc.</v>
          </cell>
        </row>
        <row r="725">
          <cell r="B725" t="str">
            <v>1620 - Substructur Expert-Conseil Inc.</v>
          </cell>
        </row>
        <row r="726">
          <cell r="B726" t="str">
            <v>1621 - La Cie Repentigny Électrique Inc.</v>
          </cell>
        </row>
        <row r="727">
          <cell r="B727" t="str">
            <v>1622 - Martin L'Écuyer (Société à créer)</v>
          </cell>
        </row>
        <row r="728">
          <cell r="B728" t="str">
            <v>1623 - Adaptaid</v>
          </cell>
        </row>
        <row r="729">
          <cell r="B729" t="str">
            <v>1624 - Chaussures Villeneuves</v>
          </cell>
        </row>
        <row r="730">
          <cell r="B730" t="str">
            <v>1625- Gestion Claude Pelland Inc</v>
          </cell>
        </row>
        <row r="731">
          <cell r="B731" t="str">
            <v>1626 - Service Lubrico Inc</v>
          </cell>
        </row>
        <row r="732">
          <cell r="B732" t="str">
            <v>1627 - Aximiser (François Jetté)</v>
          </cell>
        </row>
        <row r="733">
          <cell r="B733" t="str">
            <v>1628 - Isolation Val-Mers Ltée</v>
          </cell>
        </row>
        <row r="734">
          <cell r="B734" t="str">
            <v>1629 - Prêts GCP Inc.</v>
          </cell>
        </row>
        <row r="735">
          <cell r="B735" t="str">
            <v>1630 - Dubois-Tétu</v>
          </cell>
        </row>
        <row r="736">
          <cell r="B736" t="str">
            <v>1631 - 9385-4347 Québec (Patrick Poulin)</v>
          </cell>
        </row>
        <row r="737">
          <cell r="B737" t="str">
            <v>1632 - Groupe Champagne</v>
          </cell>
        </row>
        <row r="738">
          <cell r="B738" t="str">
            <v>1633 - 9335-2821 Québec Inc (Dominic Asselin)</v>
          </cell>
        </row>
        <row r="739">
          <cell r="B739" t="str">
            <v>1634 - Les Foyers et Cheminées Piermon Inc.</v>
          </cell>
        </row>
        <row r="740">
          <cell r="B740" t="str">
            <v>1635 - LRV Notaires</v>
          </cell>
        </row>
        <row r="741">
          <cell r="B741" t="str">
            <v>1636 - Les Fondations Jono Inc.</v>
          </cell>
        </row>
        <row r="742">
          <cell r="B742" t="str">
            <v>1637 - Construction DG Inc.</v>
          </cell>
        </row>
        <row r="743">
          <cell r="B743" t="str">
            <v>1638 - 9064-3032 Québec Inc (Jean-Pierre Labelle)</v>
          </cell>
        </row>
        <row r="744">
          <cell r="B744" t="str">
            <v>1639 - Sébastien Chartrand</v>
          </cell>
        </row>
        <row r="745">
          <cell r="B745" t="str">
            <v>1640 - 3360661 Canada Inc (Marc Gravel)</v>
          </cell>
        </row>
        <row r="746">
          <cell r="B746" t="str">
            <v>1641 - Élite Drift Shop</v>
          </cell>
        </row>
        <row r="747">
          <cell r="B747" t="str">
            <v>1642 - Les Soudures Spécialisées André Beaulieu Inc.</v>
          </cell>
        </row>
        <row r="748">
          <cell r="B748" t="str">
            <v>1643 - Ventilation Pierre Gamache Inc.</v>
          </cell>
        </row>
        <row r="749">
          <cell r="B749" t="str">
            <v>1644 - Daniel Morin Notaire</v>
          </cell>
        </row>
        <row r="750">
          <cell r="B750" t="str">
            <v>1645 - Lapalme Agtech Inc.</v>
          </cell>
        </row>
        <row r="751">
          <cell r="B751" t="str">
            <v>1646 - Excellent Pavage (9195-7902 Québec Inc.)</v>
          </cell>
        </row>
        <row r="752">
          <cell r="B752" t="str">
            <v>1647 - 9383-4851 Québec Inc (Chrystian Barrière)</v>
          </cell>
        </row>
        <row r="753">
          <cell r="B753" t="str">
            <v>1648 - Frimasco</v>
          </cell>
        </row>
        <row r="754">
          <cell r="B754" t="str">
            <v>1649 - Benoit Bergeron CPA Inc.</v>
          </cell>
        </row>
        <row r="755">
          <cell r="B755" t="str">
            <v>1650 - Accès Habitation #2</v>
          </cell>
        </row>
        <row r="757">
          <cell r="B757" t="str">
            <v>200 - Carl Langlais</v>
          </cell>
        </row>
        <row r="758">
          <cell r="B758" t="str">
            <v>201 - Isabelle Bellavence</v>
          </cell>
        </row>
        <row r="759">
          <cell r="B759" t="str">
            <v>202 - Martin Barette</v>
          </cell>
        </row>
        <row r="760">
          <cell r="B760" t="str">
            <v>203 - Simon Waked</v>
          </cell>
        </row>
        <row r="761">
          <cell r="B761" t="str">
            <v>204 - Nathalie Poitras</v>
          </cell>
        </row>
        <row r="762">
          <cell r="B762" t="str">
            <v>205 - Daniel Bouchard</v>
          </cell>
        </row>
        <row r="763">
          <cell r="B763" t="str">
            <v>206 - Sylvie Rousson</v>
          </cell>
        </row>
        <row r="764">
          <cell r="B764" t="str">
            <v>207 - Claude Darnet</v>
          </cell>
        </row>
        <row r="765">
          <cell r="B765" t="str">
            <v>208 - Mireille Cardinal</v>
          </cell>
        </row>
        <row r="766">
          <cell r="B766" t="str">
            <v>209 - Nathalie Cyrenne</v>
          </cell>
        </row>
        <row r="767">
          <cell r="B767" t="str">
            <v>210 - Hélène Moerman</v>
          </cell>
        </row>
        <row r="768">
          <cell r="B768" t="str">
            <v>211 - André Vaillancourt</v>
          </cell>
        </row>
        <row r="769">
          <cell r="B769" t="str">
            <v>212 - Mathieu Roy</v>
          </cell>
        </row>
        <row r="770">
          <cell r="B770" t="str">
            <v>213 - Jérémie Bilodeau</v>
          </cell>
        </row>
        <row r="771">
          <cell r="B771" t="str">
            <v>214 - Daniel Coffey</v>
          </cell>
        </row>
        <row r="772">
          <cell r="B772" t="str">
            <v>215 - Succession Le Jossec</v>
          </cell>
        </row>
        <row r="773">
          <cell r="B773" t="str">
            <v>216 - Carl Paquin</v>
          </cell>
        </row>
        <row r="774">
          <cell r="B774" t="str">
            <v>217 - Marie-France Luneau</v>
          </cell>
        </row>
        <row r="775">
          <cell r="B775" t="str">
            <v>218 - Minh Bao</v>
          </cell>
        </row>
        <row r="776">
          <cell r="B776" t="str">
            <v>219 - Gabrielle Pelletier</v>
          </cell>
        </row>
        <row r="777">
          <cell r="B777" t="str">
            <v>220 - Chantal Gosselin</v>
          </cell>
        </row>
        <row r="778">
          <cell r="B778" t="str">
            <v>221 - Érik P. Masse et Dominique Sénécale</v>
          </cell>
        </row>
        <row r="779">
          <cell r="B779" t="str">
            <v>222 - Gérard Thibeault</v>
          </cell>
        </row>
        <row r="780">
          <cell r="B780" t="str">
            <v>223 - Julien Lacombe</v>
          </cell>
        </row>
        <row r="781">
          <cell r="B781" t="str">
            <v>224 - Arnaud Blanchet</v>
          </cell>
        </row>
        <row r="782">
          <cell r="B782" t="str">
            <v>225 - Vladislav Agou</v>
          </cell>
        </row>
        <row r="783">
          <cell r="B783" t="str">
            <v>226 - Stéphane Gélinas</v>
          </cell>
        </row>
        <row r="784">
          <cell r="B784" t="str">
            <v>227 - Patrick Monaghan</v>
          </cell>
        </row>
        <row r="785">
          <cell r="B785" t="str">
            <v>228 - Martin Pelletier</v>
          </cell>
        </row>
        <row r="786">
          <cell r="B786" t="str">
            <v>229 - Michelle Roy</v>
          </cell>
        </row>
        <row r="787">
          <cell r="B787" t="str">
            <v>230 - Mario Gagnon</v>
          </cell>
        </row>
        <row r="788">
          <cell r="B788" t="str">
            <v>231 - Alain Éthier et succession</v>
          </cell>
        </row>
        <row r="789">
          <cell r="B789" t="str">
            <v>232 - Michele Thibodeau</v>
          </cell>
        </row>
        <row r="790">
          <cell r="B790" t="str">
            <v>233 - Claude Greenshield</v>
          </cell>
        </row>
        <row r="791">
          <cell r="B791" t="str">
            <v>234 - Nicolas De Tilly</v>
          </cell>
        </row>
        <row r="792">
          <cell r="B792" t="str">
            <v>235 - Vincent Sabourin</v>
          </cell>
        </row>
        <row r="793">
          <cell r="B793" t="str">
            <v>236 - Stéphane Girard</v>
          </cell>
        </row>
        <row r="794">
          <cell r="B794" t="str">
            <v>237 - Rolande Desrochers</v>
          </cell>
        </row>
        <row r="795">
          <cell r="B795" t="str">
            <v>238 - Benoit Durand</v>
          </cell>
        </row>
        <row r="796">
          <cell r="B796" t="str">
            <v>239 - Sandra Desrochers</v>
          </cell>
        </row>
        <row r="797">
          <cell r="B797" t="str">
            <v>240 - Nicolas Côté</v>
          </cell>
        </row>
        <row r="798">
          <cell r="B798" t="str">
            <v>241 - Nathalie Chassé</v>
          </cell>
        </row>
        <row r="799">
          <cell r="B799" t="str">
            <v>242 - Christian et Stephane Mireault</v>
          </cell>
        </row>
        <row r="800">
          <cell r="B800" t="str">
            <v>243 - Yves Rathé</v>
          </cell>
        </row>
        <row r="801">
          <cell r="B801" t="str">
            <v>244 - Suzanne Martin</v>
          </cell>
        </row>
        <row r="802">
          <cell r="B802" t="str">
            <v>245 - Jean Couture</v>
          </cell>
        </row>
        <row r="803">
          <cell r="B803" t="str">
            <v>246 - Benoit Gailloux</v>
          </cell>
        </row>
        <row r="804">
          <cell r="B804" t="str">
            <v>247 - Richard Boies</v>
          </cell>
        </row>
        <row r="805">
          <cell r="B805" t="str">
            <v>248 - Danny Bernier</v>
          </cell>
        </row>
        <row r="806">
          <cell r="B806" t="str">
            <v>249 - Roland et Marie-Thérèse Carbonnel</v>
          </cell>
        </row>
        <row r="807">
          <cell r="B807" t="str">
            <v>250 - Stéphanie Gauthier</v>
          </cell>
        </row>
        <row r="808">
          <cell r="B808" t="str">
            <v>251 - Jacques Pilon</v>
          </cell>
        </row>
        <row r="809">
          <cell r="B809" t="str">
            <v>252 - Réjean Sirard</v>
          </cell>
        </row>
        <row r="810">
          <cell r="B810" t="str">
            <v>253 - Daniel Raymond</v>
          </cell>
        </row>
        <row r="811">
          <cell r="B811" t="str">
            <v>254 - Annick Taillon</v>
          </cell>
        </row>
        <row r="812">
          <cell r="B812" t="str">
            <v>255 - Louise Coallier</v>
          </cell>
        </row>
        <row r="813">
          <cell r="B813" t="str">
            <v>256 - Monique Tremblay</v>
          </cell>
        </row>
        <row r="814">
          <cell r="B814" t="str">
            <v>257 - Pierre-Yves Gay</v>
          </cell>
        </row>
        <row r="815">
          <cell r="B815" t="str">
            <v>258 - Stéphane Dagenais</v>
          </cell>
        </row>
        <row r="816">
          <cell r="B816" t="str">
            <v>259 - Hugo D'Andrade</v>
          </cell>
        </row>
        <row r="817">
          <cell r="B817" t="str">
            <v>260 - André Roy</v>
          </cell>
        </row>
        <row r="818">
          <cell r="B818" t="str">
            <v>261 - Carole Lachance, Ostéothérapeuthe</v>
          </cell>
        </row>
        <row r="819">
          <cell r="B819" t="str">
            <v>262 - Serge Dupuis et Alexandre Catie</v>
          </cell>
        </row>
        <row r="820">
          <cell r="B820" t="str">
            <v>263 - Marielle Rivest</v>
          </cell>
        </row>
        <row r="821">
          <cell r="B821" t="str">
            <v>264 - Louis-Simon Ménard</v>
          </cell>
        </row>
        <row r="822">
          <cell r="B822" t="str">
            <v>265 - Maryse côté</v>
          </cell>
        </row>
        <row r="823">
          <cell r="B823" t="str">
            <v>266 - Lyne Sarrasin</v>
          </cell>
        </row>
        <row r="824">
          <cell r="B824" t="str">
            <v>267 - Claude Dufour</v>
          </cell>
        </row>
        <row r="825">
          <cell r="B825" t="str">
            <v>268 - Succession Voyer</v>
          </cell>
        </row>
        <row r="826">
          <cell r="B826" t="str">
            <v>269 - Josée Rivard</v>
          </cell>
        </row>
        <row r="827">
          <cell r="B827" t="str">
            <v>270 - Claudie Dubée</v>
          </cell>
        </row>
        <row r="828">
          <cell r="B828" t="str">
            <v>271 - Robert Lafortune</v>
          </cell>
        </row>
        <row r="829">
          <cell r="B829" t="str">
            <v>272 - Mariette Beaudoin</v>
          </cell>
        </row>
        <row r="830">
          <cell r="B830" t="str">
            <v>273 - Claude Boyer</v>
          </cell>
        </row>
        <row r="831">
          <cell r="B831" t="str">
            <v>274 - Jasmin Mailloux</v>
          </cell>
        </row>
        <row r="832">
          <cell r="B832" t="str">
            <v>275 - Pascal Gaudio</v>
          </cell>
        </row>
        <row r="833">
          <cell r="B833" t="str">
            <v>276 - Steeve Robitaille</v>
          </cell>
        </row>
        <row r="834">
          <cell r="B834" t="str">
            <v>277 - Marcel Parent</v>
          </cell>
        </row>
        <row r="835">
          <cell r="B835" t="str">
            <v>278 - Nicolas Carrière</v>
          </cell>
        </row>
        <row r="836">
          <cell r="B836" t="str">
            <v>279 - Ginette Marcoux</v>
          </cell>
        </row>
        <row r="837">
          <cell r="B837" t="str">
            <v>280 - Sabino Dhepaganon</v>
          </cell>
        </row>
        <row r="838">
          <cell r="B838" t="str">
            <v>281 - Louise et hélène labrie</v>
          </cell>
        </row>
        <row r="839">
          <cell r="B839" t="str">
            <v>282 - Guy Beaulieu</v>
          </cell>
        </row>
        <row r="840">
          <cell r="B840" t="str">
            <v>283 - Diane Gauthier</v>
          </cell>
        </row>
        <row r="841">
          <cell r="B841" t="str">
            <v>284 - Paul Moïse</v>
          </cell>
        </row>
        <row r="842">
          <cell r="B842" t="str">
            <v>285 - Albert Morin</v>
          </cell>
        </row>
        <row r="843">
          <cell r="B843" t="str">
            <v>286 - Jean-Marc Venne</v>
          </cell>
        </row>
        <row r="844">
          <cell r="B844" t="str">
            <v>287 - Pierre Laurin</v>
          </cell>
        </row>
        <row r="845">
          <cell r="B845" t="str">
            <v>288 - Roger Robert</v>
          </cell>
        </row>
        <row r="846">
          <cell r="B846" t="str">
            <v>289 - Succession de Thérèse Audet Larochelle</v>
          </cell>
        </row>
        <row r="847">
          <cell r="B847" t="str">
            <v>290 - Julie Brisebois</v>
          </cell>
        </row>
        <row r="848">
          <cell r="B848" t="str">
            <v>291 - André Sauvé</v>
          </cell>
        </row>
        <row r="849">
          <cell r="B849" t="str">
            <v>292 - Robert Choquette</v>
          </cell>
        </row>
        <row r="850">
          <cell r="B850" t="str">
            <v>293 - Tali Kiriazidis</v>
          </cell>
        </row>
        <row r="851">
          <cell r="B851" t="str">
            <v>294 - Steve Plante</v>
          </cell>
        </row>
        <row r="852">
          <cell r="B852" t="str">
            <v>295 - Connie Galarneau</v>
          </cell>
        </row>
        <row r="853">
          <cell r="B853" t="str">
            <v>296 - Joelle Viens et Chantal Poirier</v>
          </cell>
        </row>
        <row r="854">
          <cell r="B854" t="str">
            <v>297 - Maria Maxim</v>
          </cell>
        </row>
        <row r="855">
          <cell r="B855" t="str">
            <v>298 - Jean Rochon</v>
          </cell>
        </row>
        <row r="856">
          <cell r="B856" t="str">
            <v>299 - Jean Archambault</v>
          </cell>
        </row>
        <row r="857">
          <cell r="B857" t="str">
            <v>300 - Marcel Bélanger</v>
          </cell>
        </row>
        <row r="858">
          <cell r="B858" t="str">
            <v>301 - Guillaume Soumis</v>
          </cell>
        </row>
        <row r="859">
          <cell r="B859" t="str">
            <v>302 - Marc Therrien</v>
          </cell>
        </row>
        <row r="860">
          <cell r="B860" t="str">
            <v>303 - Pierre Thibault</v>
          </cell>
        </row>
        <row r="861">
          <cell r="B861" t="str">
            <v>304 - Marcel Allard</v>
          </cell>
        </row>
        <row r="862">
          <cell r="B862" t="str">
            <v>305 - Éric Gallant</v>
          </cell>
        </row>
        <row r="863">
          <cell r="B863" t="str">
            <v>306 - Martine Thibodeau</v>
          </cell>
        </row>
        <row r="864">
          <cell r="B864" t="str">
            <v>307 - Julie Prud'Homme</v>
          </cell>
        </row>
        <row r="865">
          <cell r="B865" t="str">
            <v>308 - Anthony Comeau</v>
          </cell>
        </row>
        <row r="866">
          <cell r="B866" t="str">
            <v>309 - Ahmed Said Bouchbouk</v>
          </cell>
        </row>
        <row r="867">
          <cell r="B867" t="str">
            <v>310 - Lucienne Soublière</v>
          </cell>
        </row>
        <row r="868">
          <cell r="B868" t="str">
            <v>311 - Sylvie Duguay et Yvan Préville</v>
          </cell>
        </row>
        <row r="869">
          <cell r="B869" t="str">
            <v>312 - Daniel Rousseau</v>
          </cell>
        </row>
        <row r="870">
          <cell r="B870" t="str">
            <v>313 - Gilles Lavigne</v>
          </cell>
        </row>
        <row r="871">
          <cell r="B871" t="str">
            <v>314 - Réal et Monique Tardif</v>
          </cell>
        </row>
        <row r="872">
          <cell r="B872" t="str">
            <v>315 - Daniel Brunet</v>
          </cell>
        </row>
        <row r="873">
          <cell r="B873" t="str">
            <v>316 - Annie Francescon</v>
          </cell>
        </row>
        <row r="874">
          <cell r="B874" t="str">
            <v>317 - Succession Jacques Chassé</v>
          </cell>
        </row>
        <row r="875">
          <cell r="B875" t="str">
            <v>318 - Sylvain Lessard</v>
          </cell>
        </row>
        <row r="876">
          <cell r="B876" t="str">
            <v>319 - Jonathan St-Denis</v>
          </cell>
        </row>
        <row r="877">
          <cell r="B877" t="str">
            <v>320 - Éric Beaulieu</v>
          </cell>
        </row>
        <row r="878">
          <cell r="B878" t="str">
            <v>321 - Nathalie Dion</v>
          </cell>
        </row>
        <row r="879">
          <cell r="B879" t="str">
            <v>322 - Mario Champagne</v>
          </cell>
        </row>
        <row r="880">
          <cell r="B880" t="str">
            <v>323 - Robert Girouard</v>
          </cell>
        </row>
        <row r="881">
          <cell r="B881" t="str">
            <v>324 - Diane Camiran / Yves Bissonette</v>
          </cell>
        </row>
        <row r="882">
          <cell r="B882" t="str">
            <v>325 - Patrick Bastien</v>
          </cell>
        </row>
        <row r="883">
          <cell r="B883" t="str">
            <v>326 - Céline Nolet</v>
          </cell>
        </row>
        <row r="884">
          <cell r="B884" t="str">
            <v>327 - Yannick Rose</v>
          </cell>
        </row>
        <row r="885">
          <cell r="B885" t="str">
            <v>328 - Yves Veillette</v>
          </cell>
        </row>
        <row r="886">
          <cell r="B886" t="str">
            <v>329 - Richard Charland</v>
          </cell>
        </row>
        <row r="887">
          <cell r="B887" t="str">
            <v>330 - Isabelle Lemay - Succesion Guy-René</v>
          </cell>
        </row>
        <row r="888">
          <cell r="B888" t="str">
            <v>331 - Sylvain Garceau</v>
          </cell>
        </row>
        <row r="889">
          <cell r="B889" t="str">
            <v>332 - Colette Gillet</v>
          </cell>
        </row>
        <row r="890">
          <cell r="B890" t="str">
            <v>333 - Hugo Lafortune</v>
          </cell>
        </row>
        <row r="891">
          <cell r="B891" t="str">
            <v>334 - Dominique Auger</v>
          </cell>
        </row>
        <row r="892">
          <cell r="B892" t="str">
            <v>335 - Patrick Ouellette</v>
          </cell>
        </row>
        <row r="893">
          <cell r="B893" t="str">
            <v>336 - Mme Legris</v>
          </cell>
        </row>
        <row r="894">
          <cell r="B894" t="str">
            <v>337 - Lise et Jean-Marc Laspeyres</v>
          </cell>
        </row>
        <row r="895">
          <cell r="B895" t="str">
            <v>338 - Lise Hébert</v>
          </cell>
        </row>
        <row r="896">
          <cell r="B896" t="str">
            <v>339 - Succession Paul-Aimé Hervieux</v>
          </cell>
        </row>
        <row r="897">
          <cell r="B897" t="str">
            <v>340 - Michel Sylvestre</v>
          </cell>
        </row>
        <row r="898">
          <cell r="B898" t="str">
            <v>341 - Steve Paquin</v>
          </cell>
        </row>
        <row r="899">
          <cell r="B899" t="str">
            <v>342 - Succession Stéphane Gosselin</v>
          </cell>
        </row>
        <row r="900">
          <cell r="B900" t="str">
            <v>343 - Jean-Pierre Zagula</v>
          </cell>
        </row>
        <row r="901">
          <cell r="B901" t="str">
            <v>344 - Josée Gladu</v>
          </cell>
        </row>
        <row r="902">
          <cell r="B902" t="str">
            <v>345 - David Savard</v>
          </cell>
        </row>
        <row r="903">
          <cell r="B903" t="str">
            <v>346 - Théogene Francoeur</v>
          </cell>
        </row>
        <row r="904">
          <cell r="B904" t="str">
            <v>347 - Pierre-Édouard Laurin</v>
          </cell>
        </row>
        <row r="905">
          <cell r="B905" t="str">
            <v>348 - Pierre Cossette</v>
          </cell>
        </row>
        <row r="906">
          <cell r="B906" t="str">
            <v>349 - David Cardigos</v>
          </cell>
        </row>
        <row r="907">
          <cell r="B907" t="str">
            <v>350 - Succession Raymond Plante</v>
          </cell>
        </row>
        <row r="908">
          <cell r="B908" t="str">
            <v>351 - Daniel Charrette</v>
          </cell>
        </row>
        <row r="909">
          <cell r="B909" t="str">
            <v>352 - Anouk St-Pierre</v>
          </cell>
        </row>
        <row r="910">
          <cell r="B910" t="str">
            <v>353 - Simon Hébert-Blanchard</v>
          </cell>
        </row>
        <row r="911">
          <cell r="B911" t="str">
            <v>354 - Simone Roberge Piquet</v>
          </cell>
        </row>
        <row r="912">
          <cell r="B912" t="str">
            <v>355 - Nicole Tremblay</v>
          </cell>
        </row>
        <row r="913">
          <cell r="B913" t="str">
            <v>356 - Jean-François Schetagne</v>
          </cell>
        </row>
        <row r="914">
          <cell r="B914" t="str">
            <v>357 - Alain Éthier</v>
          </cell>
        </row>
        <row r="915">
          <cell r="B915" t="str">
            <v>358 - Marguerite Papineau Charrette</v>
          </cell>
        </row>
        <row r="916">
          <cell r="B916" t="str">
            <v>359 - Sandra Parent / Jacques Tougas</v>
          </cell>
        </row>
        <row r="917">
          <cell r="B917" t="str">
            <v>360 - Succession Guy Lefrançois</v>
          </cell>
        </row>
        <row r="918">
          <cell r="B918" t="str">
            <v>361 - Martin Lavallée, Valeur mobilière desjardins</v>
          </cell>
        </row>
        <row r="919">
          <cell r="B919" t="str">
            <v>362 -Bernard Desjardins</v>
          </cell>
        </row>
        <row r="920">
          <cell r="B920" t="str">
            <v>363 - Ronald Cheschire</v>
          </cell>
        </row>
        <row r="921">
          <cell r="B921" t="str">
            <v>364 - Stéphane Amireault</v>
          </cell>
        </row>
        <row r="922">
          <cell r="B922" t="str">
            <v>365 - Nicola Hagemeister</v>
          </cell>
        </row>
        <row r="923">
          <cell r="B923" t="str">
            <v>366 - Sylvain Petitpas</v>
          </cell>
        </row>
        <row r="924">
          <cell r="B924" t="str">
            <v>367 - Nicole Bégin</v>
          </cell>
        </row>
        <row r="925">
          <cell r="B925" t="str">
            <v>368 - Succession Beaudet</v>
          </cell>
        </row>
        <row r="926">
          <cell r="B926" t="str">
            <v>369 - Rita Ferrara</v>
          </cell>
        </row>
        <row r="927">
          <cell r="B927" t="str">
            <v>370 - Pierrette Gilbert</v>
          </cell>
        </row>
        <row r="928">
          <cell r="B928" t="str">
            <v>371 - Claude Bédard</v>
          </cell>
        </row>
        <row r="929">
          <cell r="B929" t="str">
            <v>372 - Adam Vaillancourt</v>
          </cell>
        </row>
        <row r="930">
          <cell r="B930" t="str">
            <v>373 - Pia Hane</v>
          </cell>
        </row>
        <row r="931">
          <cell r="B931" t="str">
            <v>374 - Madeleine Gaudreau</v>
          </cell>
        </row>
        <row r="932">
          <cell r="B932" t="str">
            <v>375 - François Contant</v>
          </cell>
        </row>
        <row r="933">
          <cell r="B933" t="str">
            <v>376 - Christian C Bélanger</v>
          </cell>
        </row>
        <row r="934">
          <cell r="B934" t="str">
            <v>377 - Nicole Renaud</v>
          </cell>
        </row>
        <row r="935">
          <cell r="B935" t="str">
            <v>378 - Martin Poisson</v>
          </cell>
        </row>
        <row r="936">
          <cell r="B936" t="str">
            <v>379 - Fernande Moreau</v>
          </cell>
        </row>
        <row r="937">
          <cell r="B937" t="str">
            <v>380 - Cédric Meloche</v>
          </cell>
        </row>
        <row r="938">
          <cell r="B938" t="str">
            <v>381 - Succession Pierre Sénécal</v>
          </cell>
        </row>
        <row r="939">
          <cell r="B939" t="str">
            <v>382 - Succession Louise Dupont</v>
          </cell>
        </row>
        <row r="940">
          <cell r="B940" t="str">
            <v>383 - Succession Jeannine Caron (Francis et Lorraine Caron)</v>
          </cell>
        </row>
        <row r="941">
          <cell r="B941" t="str">
            <v>384 - Vicky Tassé</v>
          </cell>
        </row>
        <row r="942">
          <cell r="B942" t="str">
            <v>385 - Bruno Pupato</v>
          </cell>
        </row>
        <row r="943">
          <cell r="B943" t="str">
            <v>386 - Sophie Chabot</v>
          </cell>
        </row>
        <row r="944">
          <cell r="B944" t="str">
            <v>387 - Luc Morel</v>
          </cell>
        </row>
        <row r="945">
          <cell r="B945" t="str">
            <v>388 - Martin Leroux</v>
          </cell>
        </row>
        <row r="946">
          <cell r="B946" t="str">
            <v>389 - Chantal Poirier</v>
          </cell>
        </row>
        <row r="947">
          <cell r="B947" t="str">
            <v>390 - Daniel Mockle</v>
          </cell>
        </row>
        <row r="948">
          <cell r="B948" t="str">
            <v>391 - Mathieu Baril &amp; Jennifer Brien</v>
          </cell>
        </row>
        <row r="949">
          <cell r="B949" t="str">
            <v>392 - Éric Leblanc</v>
          </cell>
        </row>
        <row r="950">
          <cell r="B950" t="str">
            <v>393 - Yanik Sciamma</v>
          </cell>
        </row>
        <row r="951">
          <cell r="B951" t="str">
            <v>394 - Benoit Gagné</v>
          </cell>
        </row>
        <row r="952">
          <cell r="B952" t="str">
            <v>395 - Jean Mongrain</v>
          </cell>
        </row>
        <row r="953">
          <cell r="B953" t="str">
            <v>396 - Succession Alain Desrosiers</v>
          </cell>
        </row>
        <row r="954">
          <cell r="B954" t="str">
            <v>397 - Yvan Roy</v>
          </cell>
        </row>
        <row r="955">
          <cell r="B955" t="str">
            <v>398 - Marjorie Marchand</v>
          </cell>
        </row>
        <row r="956">
          <cell r="B956" t="str">
            <v>399 - Marc-André Gauthier</v>
          </cell>
        </row>
        <row r="957">
          <cell r="B957" t="str">
            <v>400 - Lyne Bélanger</v>
          </cell>
        </row>
        <row r="958">
          <cell r="B958" t="str">
            <v>401 - Patrick et Jean Lessard</v>
          </cell>
        </row>
        <row r="959">
          <cell r="B959" t="str">
            <v>402 - Succession Roland Perreault</v>
          </cell>
        </row>
        <row r="960">
          <cell r="B960" t="str">
            <v>403 - Alexandre Boucher</v>
          </cell>
        </row>
        <row r="961">
          <cell r="B961" t="str">
            <v>404 - Rachelle Didier</v>
          </cell>
        </row>
        <row r="962">
          <cell r="B962" t="str">
            <v>405 - Candid Morin</v>
          </cell>
        </row>
        <row r="963">
          <cell r="B963" t="str">
            <v>406 - Claude Blais</v>
          </cell>
        </row>
        <row r="964">
          <cell r="B964" t="str">
            <v>407 - Succession Bernard Bourgeault</v>
          </cell>
        </row>
        <row r="965">
          <cell r="B965" t="str">
            <v>408 - Louis Parker</v>
          </cell>
        </row>
        <row r="966">
          <cell r="B966" t="str">
            <v>409 - Serge Lamothe</v>
          </cell>
        </row>
        <row r="967">
          <cell r="B967" t="str">
            <v>410 - Succession Roger Pominville</v>
          </cell>
        </row>
        <row r="968">
          <cell r="B968" t="str">
            <v>411 - Catherine Lavoie</v>
          </cell>
        </row>
        <row r="969">
          <cell r="B969" t="str">
            <v>412 - Colombe Perreault (mère de P.O.)</v>
          </cell>
        </row>
        <row r="970">
          <cell r="B970" t="str">
            <v>413 - Carl Longpré (client de Jules Mayrand)</v>
          </cell>
        </row>
        <row r="971">
          <cell r="B971" t="str">
            <v>414 - Succession Aline Chatel Gagnon (Jean Chatel)</v>
          </cell>
        </row>
        <row r="972">
          <cell r="B972" t="str">
            <v>415 - Daniel Trempe</v>
          </cell>
        </row>
        <row r="973">
          <cell r="B973" t="str">
            <v>416 - Maryse Cantin</v>
          </cell>
        </row>
        <row r="974">
          <cell r="B974" t="str">
            <v>417 - Succession Claire Hamelin</v>
          </cell>
        </row>
        <row r="975">
          <cell r="B975" t="str">
            <v>418 - Mario Cloutier</v>
          </cell>
        </row>
        <row r="976">
          <cell r="B976" t="str">
            <v>419 - Paul Saint-Georges</v>
          </cell>
        </row>
        <row r="977">
          <cell r="B977" t="str">
            <v>420 - Éric St-Jean</v>
          </cell>
        </row>
        <row r="978">
          <cell r="B978" t="str">
            <v>421 - Louis Freyd</v>
          </cell>
        </row>
        <row r="979">
          <cell r="B979" t="str">
            <v>422 - Marlèna Michalczyk</v>
          </cell>
        </row>
        <row r="980">
          <cell r="B980" t="str">
            <v>423 - Daniel Mailloux</v>
          </cell>
        </row>
        <row r="981">
          <cell r="B981" t="str">
            <v>424 - Catherine Tremblay</v>
          </cell>
        </row>
        <row r="982">
          <cell r="B982" t="str">
            <v>425 - Denise et Patricia Savoie</v>
          </cell>
        </row>
        <row r="983">
          <cell r="B983" t="str">
            <v>426 - Éric Richard (Pourvoirire Richard)</v>
          </cell>
        </row>
        <row r="984">
          <cell r="B984" t="str">
            <v>427 - François Dubeau et Johanne Freyd</v>
          </cell>
        </row>
        <row r="985">
          <cell r="B985" t="str">
            <v>428 - Anne Élizabeth Lavoie</v>
          </cell>
        </row>
        <row r="986">
          <cell r="B986" t="str">
            <v>429 - Succession Pierre Saindon</v>
          </cell>
        </row>
        <row r="987">
          <cell r="B987" t="str">
            <v>430 - Pierre-Alexandre Charron</v>
          </cell>
        </row>
        <row r="988">
          <cell r="B988" t="str">
            <v>431 - Nurlana Allakvherdi</v>
          </cell>
        </row>
        <row r="989">
          <cell r="B989" t="str">
            <v>432 - Succession Guy Duranceau</v>
          </cell>
        </row>
        <row r="990">
          <cell r="B990" t="str">
            <v>433 - Josée Robillard</v>
          </cell>
        </row>
        <row r="991">
          <cell r="B991" t="str">
            <v>434 - Nancie Ouimette et Éric Boudreault</v>
          </cell>
        </row>
        <row r="992">
          <cell r="B992" t="str">
            <v>435 - Chantal Custeau</v>
          </cell>
        </row>
        <row r="993">
          <cell r="B993" t="str">
            <v>436 - Madeleine Charlebois</v>
          </cell>
        </row>
        <row r="994">
          <cell r="B994" t="str">
            <v>437 - Éric Barrette</v>
          </cell>
        </row>
        <row r="995">
          <cell r="B995" t="str">
            <v>438 - Nathalie Bourgeois</v>
          </cell>
        </row>
        <row r="996">
          <cell r="B996" t="str">
            <v>439 - Yvon Forest</v>
          </cell>
        </row>
        <row r="997">
          <cell r="B997" t="str">
            <v>440 - Julie Paquet</v>
          </cell>
        </row>
        <row r="998">
          <cell r="B998" t="str">
            <v>441 - Guy Labbé</v>
          </cell>
        </row>
        <row r="999">
          <cell r="B999" t="str">
            <v>442 - Marcel Aubin</v>
          </cell>
        </row>
        <row r="1000">
          <cell r="B1000" t="str">
            <v>443 - Émilie Charrette</v>
          </cell>
        </row>
        <row r="1001">
          <cell r="B1001" t="str">
            <v>444 - Vente résidence avec tour telus</v>
          </cell>
        </row>
        <row r="1002">
          <cell r="B1002" t="str">
            <v>445 - Josée Plante</v>
          </cell>
        </row>
        <row r="1003">
          <cell r="B1003" t="str">
            <v>446 - Arianne Brosseau, Notaire</v>
          </cell>
        </row>
        <row r="1004">
          <cell r="B1004" t="str">
            <v>447 - Lucie Sigouin Cousineau</v>
          </cell>
        </row>
        <row r="1005">
          <cell r="B1005" t="str">
            <v>448 - Louise Lefebvre</v>
          </cell>
        </row>
        <row r="1006">
          <cell r="B1006" t="str">
            <v>449 - Sucession Yvonne Avoine</v>
          </cell>
        </row>
        <row r="1007">
          <cell r="B1007" t="str">
            <v>450 - Gaétan Laferrière</v>
          </cell>
        </row>
        <row r="1008">
          <cell r="B1008" t="str">
            <v>451 - Jean-François Côté</v>
          </cell>
        </row>
        <row r="1009">
          <cell r="B1009" t="str">
            <v>452 - Pierre Berthiaume</v>
          </cell>
        </row>
        <row r="1010">
          <cell r="B1010" t="str">
            <v>453 - Jacques Cusson</v>
          </cell>
        </row>
        <row r="1011">
          <cell r="B1011" t="str">
            <v>454 - Marc Boissé-Kippen</v>
          </cell>
        </row>
        <row r="1012">
          <cell r="B1012" t="str">
            <v>455 - André Dubois (Monique Bibaud)</v>
          </cell>
        </row>
        <row r="1013">
          <cell r="B1013" t="str">
            <v>456 - Richard Fraser</v>
          </cell>
        </row>
        <row r="1014">
          <cell r="B1014" t="str">
            <v>457 - Jean-Sébastien De Césare</v>
          </cell>
        </row>
        <row r="1015">
          <cell r="B1015" t="str">
            <v>458 - Daniel Delaney</v>
          </cell>
        </row>
        <row r="1016">
          <cell r="B1016" t="str">
            <v>459 - Adam Lachapelle</v>
          </cell>
        </row>
        <row r="1017">
          <cell r="B1017" t="str">
            <v>460 - Nathalie Hébert</v>
          </cell>
        </row>
        <row r="1018">
          <cell r="B1018" t="str">
            <v>461 - Marie-Claude Lamy</v>
          </cell>
        </row>
        <row r="1019">
          <cell r="B1019" t="str">
            <v>462 - Olivier Cendré</v>
          </cell>
        </row>
        <row r="1020">
          <cell r="B1020" t="str">
            <v>463 - Fiducie Livia et Anais Quintal</v>
          </cell>
        </row>
        <row r="1021">
          <cell r="B1021" t="str">
            <v>464 - Mathieu Chaîné</v>
          </cell>
        </row>
        <row r="1022">
          <cell r="B1022" t="str">
            <v>465 - Isabelle Meloche et Jonathan Levasseur</v>
          </cell>
        </row>
        <row r="1023">
          <cell r="B1023" t="str">
            <v>466 - Annabelle Caron</v>
          </cell>
        </row>
        <row r="1024">
          <cell r="B1024" t="str">
            <v>467 - Succession Guy Veilleux</v>
          </cell>
        </row>
        <row r="1025">
          <cell r="B1025" t="str">
            <v>468 - Coralyn Ah-Moy</v>
          </cell>
        </row>
        <row r="1026">
          <cell r="B1026" t="str">
            <v>469 - Christiane Poirier</v>
          </cell>
        </row>
        <row r="1027">
          <cell r="B1027" t="str">
            <v>470 - Nancy Guay (Espace Stratégies)</v>
          </cell>
        </row>
        <row r="1028">
          <cell r="B1028" t="str">
            <v>471 - Monique Dansereau</v>
          </cell>
        </row>
        <row r="1029">
          <cell r="B1029" t="str">
            <v>472 - Line Carrière</v>
          </cell>
        </row>
        <row r="1030">
          <cell r="B1030" t="str">
            <v>473 - Éric De Fourni</v>
          </cell>
        </row>
        <row r="1031">
          <cell r="B1031" t="str">
            <v>474 - Alia Chams</v>
          </cell>
        </row>
        <row r="1032">
          <cell r="B1032" t="str">
            <v>475 - Chantal Lebrun</v>
          </cell>
        </row>
        <row r="1033">
          <cell r="B1033" t="str">
            <v>476 - Mylène Auger</v>
          </cell>
        </row>
        <row r="1034">
          <cell r="B1034" t="str">
            <v>477 - Roger Monette</v>
          </cell>
        </row>
        <row r="1035">
          <cell r="B1035" t="str">
            <v>478 - Véronique Blain</v>
          </cell>
        </row>
        <row r="1036">
          <cell r="B1036" t="str">
            <v>479 - François Lebrun</v>
          </cell>
        </row>
        <row r="1037">
          <cell r="B1037" t="str">
            <v>480 - Carole Voyer</v>
          </cell>
        </row>
        <row r="1038">
          <cell r="B1038" t="str">
            <v>481 - Yori Brunet</v>
          </cell>
        </row>
        <row r="1039">
          <cell r="B1039" t="str">
            <v>482 - Alain Désy</v>
          </cell>
        </row>
        <row r="1040">
          <cell r="B1040" t="str">
            <v>483 - Bruno Généreux</v>
          </cell>
        </row>
        <row r="1041">
          <cell r="B1041" t="str">
            <v>484 - Philippe Torres</v>
          </cell>
        </row>
        <row r="1042">
          <cell r="B1042" t="str">
            <v>485 - Alex Giguère</v>
          </cell>
        </row>
        <row r="1043">
          <cell r="B1043" t="str">
            <v>486 - François Garneau</v>
          </cell>
        </row>
        <row r="1044">
          <cell r="B1044" t="str">
            <v>487 - Catherine Florent</v>
          </cell>
        </row>
        <row r="1045">
          <cell r="B1045" t="str">
            <v>488 - Edouard Demangles</v>
          </cell>
        </row>
        <row r="1046">
          <cell r="B1046" t="str">
            <v>489 - Pascal Poitevin</v>
          </cell>
        </row>
        <row r="1047">
          <cell r="B1047" t="str">
            <v>490 - Mélissa St-Amant</v>
          </cell>
        </row>
        <row r="1048">
          <cell r="B1048" t="str">
            <v>491 - Geneviève Huot</v>
          </cell>
        </row>
        <row r="1049">
          <cell r="B1049" t="str">
            <v>492 - Claude Savoie</v>
          </cell>
        </row>
        <row r="1050">
          <cell r="B1050" t="str">
            <v>493 - Stéphane Cormier</v>
          </cell>
        </row>
        <row r="1051">
          <cell r="B1051" t="str">
            <v>494 - Francine Gaucher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7">
          <cell r="B7" t="str">
            <v>Revenus de consultation</v>
          </cell>
        </row>
        <row r="8">
          <cell r="B8" t="str">
            <v>Revenus - Sociétés apparentées</v>
          </cell>
        </row>
        <row r="9">
          <cell r="B9" t="str">
            <v>Revenus - travaux en cours</v>
          </cell>
        </row>
        <row r="10">
          <cell r="B10" t="str">
            <v>Revenus d'intérêts</v>
          </cell>
        </row>
        <row r="11">
          <cell r="B11" t="str">
            <v>Revenus de dividendes</v>
          </cell>
        </row>
        <row r="12">
          <cell r="B12" t="str">
            <v>Prise de valeur - Valeur de consolidation</v>
          </cell>
        </row>
        <row r="13">
          <cell r="B13" t="str">
            <v>Doc. et outils de recherche</v>
          </cell>
        </row>
        <row r="14">
          <cell r="B14" t="str">
            <v>Formations</v>
          </cell>
        </row>
        <row r="15">
          <cell r="B15" t="str">
            <v>Fournitures de bureau</v>
          </cell>
        </row>
        <row r="16">
          <cell r="B16" t="str">
            <v>Frais de représentation</v>
          </cell>
        </row>
        <row r="17">
          <cell r="B17" t="str">
            <v>Golf / Pourvoirie</v>
          </cell>
        </row>
        <row r="18">
          <cell r="B18" t="str">
            <v>Frais de déplacement</v>
          </cell>
        </row>
        <row r="19">
          <cell r="B19" t="str">
            <v>Frais de publicité</v>
          </cell>
        </row>
        <row r="20">
          <cell r="B20" t="str">
            <v>Fournitures informatiques &amp; Site web</v>
          </cell>
        </row>
        <row r="21">
          <cell r="B21" t="str">
            <v>Loyer</v>
          </cell>
        </row>
        <row r="22">
          <cell r="B22" t="str">
            <v>Frais de communications</v>
          </cell>
        </row>
        <row r="23">
          <cell r="B23" t="str">
            <v>Frais de poste</v>
          </cell>
        </row>
        <row r="24">
          <cell r="B24" t="str">
            <v>Salaires et Sous-traitance</v>
          </cell>
        </row>
        <row r="25">
          <cell r="B25" t="str">
            <v>Assurance &amp; Cotisation professionnelle</v>
          </cell>
        </row>
        <row r="26">
          <cell r="B26" t="str">
            <v>Frais financiers</v>
          </cell>
        </row>
        <row r="27">
          <cell r="B27" t="str">
            <v>Amortissement</v>
          </cell>
        </row>
        <row r="28">
          <cell r="B28" t="str">
            <v>Mauvaises créances</v>
          </cell>
        </row>
        <row r="29">
          <cell r="B29" t="str">
            <v>Assurance - loyer</v>
          </cell>
        </row>
        <row r="30">
          <cell r="B30" t="str">
            <v>Impôts exigibles</v>
          </cell>
        </row>
        <row r="31">
          <cell r="B31" t="str">
            <v>Encaisse</v>
          </cell>
        </row>
        <row r="32">
          <cell r="B32" t="str">
            <v>Comptes clients</v>
          </cell>
        </row>
        <row r="33">
          <cell r="B33" t="str">
            <v>Provision mauvaises créances</v>
          </cell>
        </row>
        <row r="34">
          <cell r="B34" t="str">
            <v>TPS payées</v>
          </cell>
        </row>
        <row r="35">
          <cell r="B35" t="str">
            <v>TVQ payées</v>
          </cell>
        </row>
        <row r="36">
          <cell r="B36" t="str">
            <v>TPS percues</v>
          </cell>
        </row>
        <row r="37">
          <cell r="B37" t="str">
            <v>TVQ percues</v>
          </cell>
        </row>
        <row r="38">
          <cell r="B38" t="str">
            <v>Acomptes provisionnels TPS</v>
          </cell>
        </row>
        <row r="39">
          <cell r="B39" t="str">
            <v>Acomptes provisionnels TVQ</v>
          </cell>
        </row>
        <row r="40">
          <cell r="B40" t="str">
            <v>Travaux en cours</v>
          </cell>
        </row>
        <row r="41">
          <cell r="B41" t="str">
            <v>Frais payés d'avance</v>
          </cell>
        </row>
        <row r="42">
          <cell r="B42" t="str">
            <v>Mobilier de bureau</v>
          </cell>
        </row>
        <row r="43">
          <cell r="B43" t="str">
            <v>Amort. Cum - mobil. de bureau</v>
          </cell>
        </row>
        <row r="44">
          <cell r="B44" t="str">
            <v>Matériel informatique</v>
          </cell>
        </row>
        <row r="45">
          <cell r="B45" t="str">
            <v>Amort. Cum - mat. Inform.</v>
          </cell>
        </row>
        <row r="46">
          <cell r="B46" t="str">
            <v>Logiciel informatique</v>
          </cell>
        </row>
        <row r="47">
          <cell r="B47" t="str">
            <v>Amort. Cum - logiciels</v>
          </cell>
        </row>
        <row r="48">
          <cell r="B48" t="str">
            <v>Achalandage</v>
          </cell>
        </row>
        <row r="49">
          <cell r="B49" t="str">
            <v>Amort. Cum - Achalandage</v>
          </cell>
        </row>
        <row r="50">
          <cell r="B50" t="str">
            <v>Avance - Prêt GCP</v>
          </cell>
        </row>
        <row r="51">
          <cell r="B51" t="str">
            <v>Carte de crédit</v>
          </cell>
        </row>
        <row r="52">
          <cell r="B52" t="str">
            <v>Avances de Guillaume Charron</v>
          </cell>
        </row>
        <row r="53">
          <cell r="B53" t="str">
            <v>Avances à Fiducie Famille Charron</v>
          </cell>
        </row>
        <row r="54">
          <cell r="B54" t="str">
            <v>Compte fournisseur</v>
          </cell>
        </row>
        <row r="55">
          <cell r="B55" t="str">
            <v>Avances avec 9249-3626 Québec inc.</v>
          </cell>
        </row>
        <row r="56">
          <cell r="B56" t="str">
            <v>Avances avec 9333-4829 Québec inc</v>
          </cell>
        </row>
        <row r="57">
          <cell r="B57" t="str">
            <v>Prêt - Compte d'urgence</v>
          </cell>
        </row>
        <row r="58">
          <cell r="B58" t="str">
            <v>Impôt Fédéral à payer</v>
          </cell>
        </row>
        <row r="59">
          <cell r="B59" t="str">
            <v>Impôt Québec à payer</v>
          </cell>
        </row>
        <row r="60">
          <cell r="B60" t="str">
            <v>Acomptes - Impôt Fédéral</v>
          </cell>
        </row>
        <row r="61">
          <cell r="B61" t="str">
            <v>Acomptes - Impôt Québec</v>
          </cell>
        </row>
        <row r="62">
          <cell r="B62" t="str">
            <v>Produit perçu d'avance</v>
          </cell>
        </row>
        <row r="63">
          <cell r="B63" t="str">
            <v>Actions ordinaires</v>
          </cell>
        </row>
        <row r="64">
          <cell r="B64" t="str">
            <v>Actions privilégiées</v>
          </cell>
        </row>
        <row r="65">
          <cell r="B65" t="str">
            <v>BNR</v>
          </cell>
        </row>
        <row r="66">
          <cell r="B66" t="str">
            <v>Dividendes</v>
          </cell>
        </row>
      </sheetData>
      <sheetData sheetId="31">
        <row r="6">
          <cell r="C6" t="str">
            <v>Payée</v>
          </cell>
        </row>
        <row r="7">
          <cell r="C7" t="str">
            <v>Perçue</v>
          </cell>
        </row>
        <row r="8">
          <cell r="C8" t="str">
            <v>Non taxable</v>
          </cell>
        </row>
      </sheetData>
      <sheetData sheetId="3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1.xml"/><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2" Type="http://schemas.openxmlformats.org/officeDocument/2006/relationships/drawing" Target="../drawings/drawing123.xml"/><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124.xml"/><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2" Type="http://schemas.openxmlformats.org/officeDocument/2006/relationships/drawing" Target="../drawings/drawing125.xml"/><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126.bin"/></Relationships>
</file>

<file path=xl/worksheets/_rels/sheet127.xml.rels><?xml version="1.0" encoding="UTF-8" standalone="yes"?>
<Relationships xmlns="http://schemas.openxmlformats.org/package/2006/relationships"><Relationship Id="rId2" Type="http://schemas.openxmlformats.org/officeDocument/2006/relationships/drawing" Target="../drawings/drawing127.xml"/><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2" Type="http://schemas.openxmlformats.org/officeDocument/2006/relationships/drawing" Target="../drawings/drawing128.xml"/><Relationship Id="rId1" Type="http://schemas.openxmlformats.org/officeDocument/2006/relationships/printerSettings" Target="../printerSettings/printerSettings128.bin"/></Relationships>
</file>

<file path=xl/worksheets/_rels/sheet129.xml.rels><?xml version="1.0" encoding="UTF-8" standalone="yes"?>
<Relationships xmlns="http://schemas.openxmlformats.org/package/2006/relationships"><Relationship Id="rId2" Type="http://schemas.openxmlformats.org/officeDocument/2006/relationships/drawing" Target="../drawings/drawing129.xml"/><Relationship Id="rId1" Type="http://schemas.openxmlformats.org/officeDocument/2006/relationships/printerSettings" Target="../printerSettings/printerSettings12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130.bin"/></Relationships>
</file>

<file path=xl/worksheets/_rels/sheet131.xml.rels><?xml version="1.0" encoding="UTF-8" standalone="yes"?>
<Relationships xmlns="http://schemas.openxmlformats.org/package/2006/relationships"><Relationship Id="rId2" Type="http://schemas.openxmlformats.org/officeDocument/2006/relationships/drawing" Target="../drawings/drawing131.xml"/><Relationship Id="rId1" Type="http://schemas.openxmlformats.org/officeDocument/2006/relationships/printerSettings" Target="../printerSettings/printerSettings131.bin"/></Relationships>
</file>

<file path=xl/worksheets/_rels/sheet132.xml.rels><?xml version="1.0" encoding="UTF-8" standalone="yes"?>
<Relationships xmlns="http://schemas.openxmlformats.org/package/2006/relationships"><Relationship Id="rId2" Type="http://schemas.openxmlformats.org/officeDocument/2006/relationships/drawing" Target="../drawings/drawing132.xml"/><Relationship Id="rId1" Type="http://schemas.openxmlformats.org/officeDocument/2006/relationships/printerSettings" Target="../printerSettings/printerSettings132.bin"/></Relationships>
</file>

<file path=xl/worksheets/_rels/sheet133.xml.rels><?xml version="1.0" encoding="UTF-8" standalone="yes"?>
<Relationships xmlns="http://schemas.openxmlformats.org/package/2006/relationships"><Relationship Id="rId2" Type="http://schemas.openxmlformats.org/officeDocument/2006/relationships/drawing" Target="../drawings/drawing133.xml"/><Relationship Id="rId1" Type="http://schemas.openxmlformats.org/officeDocument/2006/relationships/printerSettings" Target="../printerSettings/printerSettings133.bin"/></Relationships>
</file>

<file path=xl/worksheets/_rels/sheet134.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134.bin"/></Relationships>
</file>

<file path=xl/worksheets/_rels/sheet135.xml.rels><?xml version="1.0" encoding="UTF-8" standalone="yes"?>
<Relationships xmlns="http://schemas.openxmlformats.org/package/2006/relationships"><Relationship Id="rId2" Type="http://schemas.openxmlformats.org/officeDocument/2006/relationships/drawing" Target="../drawings/drawing135.xml"/><Relationship Id="rId1" Type="http://schemas.openxmlformats.org/officeDocument/2006/relationships/printerSettings" Target="../printerSettings/printerSettings135.bin"/></Relationships>
</file>

<file path=xl/worksheets/_rels/sheet136.xml.rels><?xml version="1.0" encoding="UTF-8" standalone="yes"?>
<Relationships xmlns="http://schemas.openxmlformats.org/package/2006/relationships"><Relationship Id="rId2" Type="http://schemas.openxmlformats.org/officeDocument/2006/relationships/drawing" Target="../drawings/drawing136.xml"/><Relationship Id="rId1" Type="http://schemas.openxmlformats.org/officeDocument/2006/relationships/printerSettings" Target="../printerSettings/printerSettings136.bin"/></Relationships>
</file>

<file path=xl/worksheets/_rels/sheet137.xml.rels><?xml version="1.0" encoding="UTF-8" standalone="yes"?>
<Relationships xmlns="http://schemas.openxmlformats.org/package/2006/relationships"><Relationship Id="rId2" Type="http://schemas.openxmlformats.org/officeDocument/2006/relationships/drawing" Target="../drawings/drawing137.xml"/><Relationship Id="rId1" Type="http://schemas.openxmlformats.org/officeDocument/2006/relationships/printerSettings" Target="../printerSettings/printerSettings137.bin"/></Relationships>
</file>

<file path=xl/worksheets/_rels/sheet138.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138.bin"/></Relationships>
</file>

<file path=xl/worksheets/_rels/sheet139.xml.rels><?xml version="1.0" encoding="UTF-8" standalone="yes"?>
<Relationships xmlns="http://schemas.openxmlformats.org/package/2006/relationships"><Relationship Id="rId2" Type="http://schemas.openxmlformats.org/officeDocument/2006/relationships/drawing" Target="../drawings/drawing139.xml"/><Relationship Id="rId1" Type="http://schemas.openxmlformats.org/officeDocument/2006/relationships/printerSettings" Target="../printerSettings/printerSettings13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drawing" Target="../drawings/drawing140.xml"/><Relationship Id="rId1" Type="http://schemas.openxmlformats.org/officeDocument/2006/relationships/printerSettings" Target="../printerSettings/printerSettings140.bin"/></Relationships>
</file>

<file path=xl/worksheets/_rels/sheet141.xml.rels><?xml version="1.0" encoding="UTF-8" standalone="yes"?>
<Relationships xmlns="http://schemas.openxmlformats.org/package/2006/relationships"><Relationship Id="rId2" Type="http://schemas.openxmlformats.org/officeDocument/2006/relationships/drawing" Target="../drawings/drawing141.xml"/><Relationship Id="rId1" Type="http://schemas.openxmlformats.org/officeDocument/2006/relationships/printerSettings" Target="../printerSettings/printerSettings141.bin"/></Relationships>
</file>

<file path=xl/worksheets/_rels/sheet142.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142.bin"/></Relationships>
</file>

<file path=xl/worksheets/_rels/sheet143.xml.rels><?xml version="1.0" encoding="UTF-8" standalone="yes"?>
<Relationships xmlns="http://schemas.openxmlformats.org/package/2006/relationships"><Relationship Id="rId2" Type="http://schemas.openxmlformats.org/officeDocument/2006/relationships/drawing" Target="../drawings/drawing143.xml"/><Relationship Id="rId1" Type="http://schemas.openxmlformats.org/officeDocument/2006/relationships/printerSettings" Target="../printerSettings/printerSettings143.bin"/></Relationships>
</file>

<file path=xl/worksheets/_rels/sheet144.xml.rels><?xml version="1.0" encoding="UTF-8" standalone="yes"?>
<Relationships xmlns="http://schemas.openxmlformats.org/package/2006/relationships"><Relationship Id="rId2" Type="http://schemas.openxmlformats.org/officeDocument/2006/relationships/drawing" Target="../drawings/drawing144.xml"/><Relationship Id="rId1" Type="http://schemas.openxmlformats.org/officeDocument/2006/relationships/printerSettings" Target="../printerSettings/printerSettings144.bin"/></Relationships>
</file>

<file path=xl/worksheets/_rels/sheet145.xml.rels><?xml version="1.0" encoding="UTF-8" standalone="yes"?>
<Relationships xmlns="http://schemas.openxmlformats.org/package/2006/relationships"><Relationship Id="rId2" Type="http://schemas.openxmlformats.org/officeDocument/2006/relationships/drawing" Target="../drawings/drawing145.xml"/><Relationship Id="rId1" Type="http://schemas.openxmlformats.org/officeDocument/2006/relationships/printerSettings" Target="../printerSettings/printerSettings145.bin"/></Relationships>
</file>

<file path=xl/worksheets/_rels/sheet146.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146.bin"/></Relationships>
</file>

<file path=xl/worksheets/_rels/sheet147.xml.rels><?xml version="1.0" encoding="UTF-8" standalone="yes"?>
<Relationships xmlns="http://schemas.openxmlformats.org/package/2006/relationships"><Relationship Id="rId2" Type="http://schemas.openxmlformats.org/officeDocument/2006/relationships/drawing" Target="../drawings/drawing147.xml"/><Relationship Id="rId1" Type="http://schemas.openxmlformats.org/officeDocument/2006/relationships/printerSettings" Target="../printerSettings/printerSettings147.bin"/></Relationships>
</file>

<file path=xl/worksheets/_rels/sheet148.xml.rels><?xml version="1.0" encoding="UTF-8" standalone="yes"?>
<Relationships xmlns="http://schemas.openxmlformats.org/package/2006/relationships"><Relationship Id="rId2" Type="http://schemas.openxmlformats.org/officeDocument/2006/relationships/drawing" Target="../drawings/drawing148.xml"/><Relationship Id="rId1" Type="http://schemas.openxmlformats.org/officeDocument/2006/relationships/printerSettings" Target="../printerSettings/printerSettings148.bin"/></Relationships>
</file>

<file path=xl/worksheets/_rels/sheet149.xml.rels><?xml version="1.0" encoding="UTF-8" standalone="yes"?>
<Relationships xmlns="http://schemas.openxmlformats.org/package/2006/relationships"><Relationship Id="rId2" Type="http://schemas.openxmlformats.org/officeDocument/2006/relationships/drawing" Target="../drawings/drawing149.xml"/><Relationship Id="rId1" Type="http://schemas.openxmlformats.org/officeDocument/2006/relationships/printerSettings" Target="../printerSettings/printerSettings14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150.bin"/></Relationships>
</file>

<file path=xl/worksheets/_rels/sheet151.xml.rels><?xml version="1.0" encoding="UTF-8" standalone="yes"?>
<Relationships xmlns="http://schemas.openxmlformats.org/package/2006/relationships"><Relationship Id="rId2" Type="http://schemas.openxmlformats.org/officeDocument/2006/relationships/drawing" Target="../drawings/drawing151.xml"/><Relationship Id="rId1" Type="http://schemas.openxmlformats.org/officeDocument/2006/relationships/printerSettings" Target="../printerSettings/printerSettings151.bin"/></Relationships>
</file>

<file path=xl/worksheets/_rels/sheet152.xml.rels><?xml version="1.0" encoding="UTF-8" standalone="yes"?>
<Relationships xmlns="http://schemas.openxmlformats.org/package/2006/relationships"><Relationship Id="rId2" Type="http://schemas.openxmlformats.org/officeDocument/2006/relationships/drawing" Target="../drawings/drawing152.xml"/><Relationship Id="rId1" Type="http://schemas.openxmlformats.org/officeDocument/2006/relationships/printerSettings" Target="../printerSettings/printerSettings152.bin"/></Relationships>
</file>

<file path=xl/worksheets/_rels/sheet153.xml.rels><?xml version="1.0" encoding="UTF-8" standalone="yes"?>
<Relationships xmlns="http://schemas.openxmlformats.org/package/2006/relationships"><Relationship Id="rId2" Type="http://schemas.openxmlformats.org/officeDocument/2006/relationships/drawing" Target="../drawings/drawing153.xml"/><Relationship Id="rId1" Type="http://schemas.openxmlformats.org/officeDocument/2006/relationships/printerSettings" Target="../printerSettings/printerSettings153.bin"/></Relationships>
</file>

<file path=xl/worksheets/_rels/sheet1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154.bin"/></Relationships>
</file>

<file path=xl/worksheets/_rels/sheet155.xml.rels><?xml version="1.0" encoding="UTF-8" standalone="yes"?>
<Relationships xmlns="http://schemas.openxmlformats.org/package/2006/relationships"><Relationship Id="rId2" Type="http://schemas.openxmlformats.org/officeDocument/2006/relationships/drawing" Target="../drawings/drawing155.xml"/><Relationship Id="rId1" Type="http://schemas.openxmlformats.org/officeDocument/2006/relationships/printerSettings" Target="../printerSettings/printerSettings155.bin"/></Relationships>
</file>

<file path=xl/worksheets/_rels/sheet156.xml.rels><?xml version="1.0" encoding="UTF-8" standalone="yes"?>
<Relationships xmlns="http://schemas.openxmlformats.org/package/2006/relationships"><Relationship Id="rId2" Type="http://schemas.openxmlformats.org/officeDocument/2006/relationships/drawing" Target="../drawings/drawing156.xml"/><Relationship Id="rId1" Type="http://schemas.openxmlformats.org/officeDocument/2006/relationships/printerSettings" Target="../printerSettings/printerSettings156.bin"/></Relationships>
</file>

<file path=xl/worksheets/_rels/sheet157.xml.rels><?xml version="1.0" encoding="UTF-8" standalone="yes"?>
<Relationships xmlns="http://schemas.openxmlformats.org/package/2006/relationships"><Relationship Id="rId2" Type="http://schemas.openxmlformats.org/officeDocument/2006/relationships/drawing" Target="../drawings/drawing157.xml"/><Relationship Id="rId1" Type="http://schemas.openxmlformats.org/officeDocument/2006/relationships/printerSettings" Target="../printerSettings/printerSettings157.bin"/></Relationships>
</file>

<file path=xl/worksheets/_rels/sheet158.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158.bin"/></Relationships>
</file>

<file path=xl/worksheets/_rels/sheet159.xml.rels><?xml version="1.0" encoding="UTF-8" standalone="yes"?>
<Relationships xmlns="http://schemas.openxmlformats.org/package/2006/relationships"><Relationship Id="rId2" Type="http://schemas.openxmlformats.org/officeDocument/2006/relationships/drawing" Target="../drawings/drawing159.xml"/><Relationship Id="rId1" Type="http://schemas.openxmlformats.org/officeDocument/2006/relationships/printerSettings" Target="../printerSettings/printerSettings15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60.xml.rels><?xml version="1.0" encoding="UTF-8" standalone="yes"?>
<Relationships xmlns="http://schemas.openxmlformats.org/package/2006/relationships"><Relationship Id="rId2" Type="http://schemas.openxmlformats.org/officeDocument/2006/relationships/drawing" Target="../drawings/drawing160.xml"/><Relationship Id="rId1" Type="http://schemas.openxmlformats.org/officeDocument/2006/relationships/printerSettings" Target="../printerSettings/printerSettings160.bin"/></Relationships>
</file>

<file path=xl/worksheets/_rels/sheet161.xml.rels><?xml version="1.0" encoding="UTF-8" standalone="yes"?>
<Relationships xmlns="http://schemas.openxmlformats.org/package/2006/relationships"><Relationship Id="rId2" Type="http://schemas.openxmlformats.org/officeDocument/2006/relationships/drawing" Target="../drawings/drawing161.xml"/><Relationship Id="rId1" Type="http://schemas.openxmlformats.org/officeDocument/2006/relationships/printerSettings" Target="../printerSettings/printerSettings161.bin"/></Relationships>
</file>

<file path=xl/worksheets/_rels/sheet162.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162.bin"/></Relationships>
</file>

<file path=xl/worksheets/_rels/sheet163.xml.rels><?xml version="1.0" encoding="UTF-8" standalone="yes"?>
<Relationships xmlns="http://schemas.openxmlformats.org/package/2006/relationships"><Relationship Id="rId2" Type="http://schemas.openxmlformats.org/officeDocument/2006/relationships/drawing" Target="../drawings/drawing163.xml"/><Relationship Id="rId1" Type="http://schemas.openxmlformats.org/officeDocument/2006/relationships/printerSettings" Target="../printerSettings/printerSettings163.bin"/></Relationships>
</file>

<file path=xl/worksheets/_rels/sheet164.xml.rels><?xml version="1.0" encoding="UTF-8" standalone="yes"?>
<Relationships xmlns="http://schemas.openxmlformats.org/package/2006/relationships"><Relationship Id="rId2" Type="http://schemas.openxmlformats.org/officeDocument/2006/relationships/drawing" Target="../drawings/drawing164.xml"/><Relationship Id="rId1" Type="http://schemas.openxmlformats.org/officeDocument/2006/relationships/printerSettings" Target="../printerSettings/printerSettings164.bin"/></Relationships>
</file>

<file path=xl/worksheets/_rels/sheet165.xml.rels><?xml version="1.0" encoding="UTF-8" standalone="yes"?>
<Relationships xmlns="http://schemas.openxmlformats.org/package/2006/relationships"><Relationship Id="rId2" Type="http://schemas.openxmlformats.org/officeDocument/2006/relationships/drawing" Target="../drawings/drawing165.xml"/><Relationship Id="rId1" Type="http://schemas.openxmlformats.org/officeDocument/2006/relationships/printerSettings" Target="../printerSettings/printerSettings165.bin"/></Relationships>
</file>

<file path=xl/worksheets/_rels/sheet166.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166.bin"/></Relationships>
</file>

<file path=xl/worksheets/_rels/sheet167.xml.rels><?xml version="1.0" encoding="UTF-8" standalone="yes"?>
<Relationships xmlns="http://schemas.openxmlformats.org/package/2006/relationships"><Relationship Id="rId2" Type="http://schemas.openxmlformats.org/officeDocument/2006/relationships/drawing" Target="../drawings/drawing167.xml"/><Relationship Id="rId1" Type="http://schemas.openxmlformats.org/officeDocument/2006/relationships/printerSettings" Target="../printerSettings/printerSettings167.bin"/></Relationships>
</file>

<file path=xl/worksheets/_rels/sheet168.xml.rels><?xml version="1.0" encoding="UTF-8" standalone="yes"?>
<Relationships xmlns="http://schemas.openxmlformats.org/package/2006/relationships"><Relationship Id="rId2" Type="http://schemas.openxmlformats.org/officeDocument/2006/relationships/drawing" Target="../drawings/drawing168.xml"/><Relationship Id="rId1" Type="http://schemas.openxmlformats.org/officeDocument/2006/relationships/printerSettings" Target="../printerSettings/printerSettings168.bin"/></Relationships>
</file>

<file path=xl/worksheets/_rels/sheet169.xml.rels><?xml version="1.0" encoding="UTF-8" standalone="yes"?>
<Relationships xmlns="http://schemas.openxmlformats.org/package/2006/relationships"><Relationship Id="rId2" Type="http://schemas.openxmlformats.org/officeDocument/2006/relationships/drawing" Target="../drawings/drawing169.xml"/><Relationship Id="rId1" Type="http://schemas.openxmlformats.org/officeDocument/2006/relationships/printerSettings" Target="../printerSettings/printerSettings16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170.bin"/></Relationships>
</file>

<file path=xl/worksheets/_rels/sheet171.xml.rels><?xml version="1.0" encoding="UTF-8" standalone="yes"?>
<Relationships xmlns="http://schemas.openxmlformats.org/package/2006/relationships"><Relationship Id="rId1" Type="http://schemas.openxmlformats.org/officeDocument/2006/relationships/printerSettings" Target="../printerSettings/printerSettings171.bin"/></Relationships>
</file>

<file path=xl/worksheets/_rels/sheet172.xml.rels><?xml version="1.0" encoding="UTF-8" standalone="yes"?>
<Relationships xmlns="http://schemas.openxmlformats.org/package/2006/relationships"><Relationship Id="rId2" Type="http://schemas.openxmlformats.org/officeDocument/2006/relationships/drawing" Target="../drawings/drawing171.xml"/><Relationship Id="rId1" Type="http://schemas.openxmlformats.org/officeDocument/2006/relationships/printerSettings" Target="../printerSettings/printerSettings172.bin"/></Relationships>
</file>

<file path=xl/worksheets/_rels/sheet173.xml.rels><?xml version="1.0" encoding="UTF-8" standalone="yes"?>
<Relationships xmlns="http://schemas.openxmlformats.org/package/2006/relationships"><Relationship Id="rId2" Type="http://schemas.openxmlformats.org/officeDocument/2006/relationships/drawing" Target="../drawings/drawing172.xml"/><Relationship Id="rId1" Type="http://schemas.openxmlformats.org/officeDocument/2006/relationships/printerSettings" Target="../printerSettings/printerSettings173.bin"/></Relationships>
</file>

<file path=xl/worksheets/_rels/sheet174.xml.rels><?xml version="1.0" encoding="UTF-8" standalone="yes"?>
<Relationships xmlns="http://schemas.openxmlformats.org/package/2006/relationships"><Relationship Id="rId2" Type="http://schemas.openxmlformats.org/officeDocument/2006/relationships/drawing" Target="../drawings/drawing173.xml"/><Relationship Id="rId1" Type="http://schemas.openxmlformats.org/officeDocument/2006/relationships/printerSettings" Target="../printerSettings/printerSettings174.bin"/></Relationships>
</file>

<file path=xl/worksheets/_rels/sheet175.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175.bin"/></Relationships>
</file>

<file path=xl/worksheets/_rels/sheet176.xml.rels><?xml version="1.0" encoding="UTF-8" standalone="yes"?>
<Relationships xmlns="http://schemas.openxmlformats.org/package/2006/relationships"><Relationship Id="rId2" Type="http://schemas.openxmlformats.org/officeDocument/2006/relationships/drawing" Target="../drawings/drawing175.xml"/><Relationship Id="rId1" Type="http://schemas.openxmlformats.org/officeDocument/2006/relationships/printerSettings" Target="../printerSettings/printerSettings176.bin"/></Relationships>
</file>

<file path=xl/worksheets/_rels/sheet177.xml.rels><?xml version="1.0" encoding="UTF-8" standalone="yes"?>
<Relationships xmlns="http://schemas.openxmlformats.org/package/2006/relationships"><Relationship Id="rId2" Type="http://schemas.openxmlformats.org/officeDocument/2006/relationships/drawing" Target="../drawings/drawing176.xml"/><Relationship Id="rId1" Type="http://schemas.openxmlformats.org/officeDocument/2006/relationships/printerSettings" Target="../printerSettings/printerSettings177.bin"/></Relationships>
</file>

<file path=xl/worksheets/_rels/sheet178.xml.rels><?xml version="1.0" encoding="UTF-8" standalone="yes"?>
<Relationships xmlns="http://schemas.openxmlformats.org/package/2006/relationships"><Relationship Id="rId2" Type="http://schemas.openxmlformats.org/officeDocument/2006/relationships/drawing" Target="../drawings/drawing177.xml"/><Relationship Id="rId1" Type="http://schemas.openxmlformats.org/officeDocument/2006/relationships/printerSettings" Target="../printerSettings/printerSettings178.bin"/></Relationships>
</file>

<file path=xl/worksheets/_rels/sheet179.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17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topLeftCell="A4" zoomScale="80" zoomScaleNormal="100" zoomScaleSheetLayoutView="80" workbookViewId="0">
      <selection activeCell="E75" sqref="E7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39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173" t="s">
        <v>40</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t="s">
        <v>48</v>
      </c>
      <c r="C39" s="173"/>
      <c r="D39" s="173"/>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14.25" x14ac:dyDescent="0.2">
      <c r="A42" s="21"/>
      <c r="B42" s="173" t="s">
        <v>41</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t="s">
        <v>25</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42</v>
      </c>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t="s">
        <v>43</v>
      </c>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29.25" customHeight="1" x14ac:dyDescent="0.2">
      <c r="A54" s="21"/>
      <c r="B54" s="173" t="s">
        <v>44</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45</v>
      </c>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t="s">
        <v>46</v>
      </c>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t="s">
        <v>24</v>
      </c>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t="s">
        <v>47</v>
      </c>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4.25" x14ac:dyDescent="0.2">
      <c r="A69" s="21"/>
      <c r="B69" s="173" t="s">
        <v>34</v>
      </c>
      <c r="C69" s="173"/>
      <c r="D69" s="173"/>
      <c r="E69" s="28"/>
      <c r="F69" s="21"/>
    </row>
    <row r="70" spans="1:6" ht="14.25" x14ac:dyDescent="0.2">
      <c r="A70" s="21"/>
      <c r="B70" s="173"/>
      <c r="C70" s="173"/>
      <c r="D70" s="173"/>
      <c r="E70" s="28"/>
      <c r="F70" s="21"/>
    </row>
    <row r="71" spans="1:6" ht="14.25" x14ac:dyDescent="0.2">
      <c r="A71" s="21"/>
      <c r="B71" s="173"/>
      <c r="C71" s="173"/>
      <c r="D71" s="173"/>
      <c r="E71" s="28"/>
      <c r="F71" s="21"/>
    </row>
    <row r="72" spans="1:6" ht="14.25" x14ac:dyDescent="0.2">
      <c r="A72" s="21"/>
      <c r="B72" s="173"/>
      <c r="C72" s="173"/>
      <c r="D72" s="173"/>
      <c r="E72" s="28"/>
      <c r="F72" s="21"/>
    </row>
    <row r="73" spans="1:6" ht="14.25" x14ac:dyDescent="0.2">
      <c r="A73" s="21"/>
      <c r="B73" s="173"/>
      <c r="C73" s="173"/>
      <c r="D73" s="173"/>
      <c r="E73" s="28"/>
      <c r="F73" s="21"/>
    </row>
    <row r="74" spans="1:6" ht="13.5" customHeight="1" x14ac:dyDescent="0.2">
      <c r="A74" s="21"/>
      <c r="B74" s="173"/>
      <c r="C74" s="173"/>
      <c r="D74" s="173"/>
      <c r="E74" s="28"/>
      <c r="F74" s="21"/>
    </row>
    <row r="75" spans="1:6" ht="13.5" customHeight="1" x14ac:dyDescent="0.2">
      <c r="A75" s="21"/>
      <c r="B75" s="25" t="s">
        <v>18</v>
      </c>
      <c r="C75" s="26"/>
      <c r="D75" s="26"/>
      <c r="E75" s="29">
        <f>31*190</f>
        <v>5890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5890</v>
      </c>
      <c r="F78" s="21"/>
    </row>
    <row r="79" spans="1:6" ht="13.5" customHeight="1" x14ac:dyDescent="0.2">
      <c r="A79" s="21"/>
      <c r="B79" s="26" t="s">
        <v>5</v>
      </c>
      <c r="C79" s="31">
        <v>0.05</v>
      </c>
      <c r="D79" s="26"/>
      <c r="E79" s="35">
        <f>ROUND(E78*C79,2)</f>
        <v>294.5</v>
      </c>
      <c r="F79" s="21"/>
    </row>
    <row r="80" spans="1:6" ht="13.5" customHeight="1" x14ac:dyDescent="0.2">
      <c r="A80" s="21"/>
      <c r="B80" s="26" t="s">
        <v>4</v>
      </c>
      <c r="C80" s="43">
        <v>9.9750000000000005E-2</v>
      </c>
      <c r="D80" s="26"/>
      <c r="E80" s="36">
        <f>C80*E78</f>
        <v>587.52750000000003</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6772.0275000000001</v>
      </c>
      <c r="F82" s="21"/>
    </row>
    <row r="83" spans="1:6" ht="15.75" thickTop="1" x14ac:dyDescent="0.2">
      <c r="A83" s="21"/>
      <c r="B83" s="176"/>
      <c r="C83" s="176"/>
      <c r="D83" s="176"/>
      <c r="E83" s="37"/>
      <c r="F83" s="21"/>
    </row>
    <row r="84" spans="1:6" ht="15" x14ac:dyDescent="0.2">
      <c r="A84" s="21"/>
      <c r="B84" s="175" t="s">
        <v>21</v>
      </c>
      <c r="C84" s="175"/>
      <c r="D84" s="175"/>
      <c r="E84" s="37">
        <v>0</v>
      </c>
      <c r="F84" s="21"/>
    </row>
    <row r="85" spans="1:6" ht="15" x14ac:dyDescent="0.2">
      <c r="A85" s="21"/>
      <c r="B85" s="176"/>
      <c r="C85" s="176"/>
      <c r="D85" s="176"/>
      <c r="E85" s="37"/>
      <c r="F85" s="21"/>
    </row>
    <row r="86" spans="1:6" ht="19.5" customHeight="1" x14ac:dyDescent="0.2">
      <c r="A86" s="21"/>
      <c r="B86" s="38" t="s">
        <v>20</v>
      </c>
      <c r="C86" s="39"/>
      <c r="D86" s="39"/>
      <c r="E86" s="40">
        <f>E82-E84</f>
        <v>6772.0275000000001</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1"/>
      <c r="C89" s="171"/>
      <c r="D89" s="171"/>
      <c r="E89" s="171"/>
      <c r="F89" s="21"/>
    </row>
    <row r="90" spans="1:6" ht="14.25" x14ac:dyDescent="0.2">
      <c r="A90" s="179" t="s">
        <v>22</v>
      </c>
      <c r="B90" s="179"/>
      <c r="C90" s="179"/>
      <c r="D90" s="179"/>
      <c r="E90" s="179"/>
      <c r="F90" s="179"/>
    </row>
    <row r="91" spans="1:6" ht="14.25" x14ac:dyDescent="0.2">
      <c r="A91" s="177" t="s">
        <v>7</v>
      </c>
      <c r="B91" s="177"/>
      <c r="C91" s="177"/>
      <c r="D91" s="177"/>
      <c r="E91" s="177"/>
      <c r="F91" s="177"/>
    </row>
    <row r="92" spans="1:6" x14ac:dyDescent="0.2">
      <c r="A92" s="21"/>
      <c r="B92" s="21"/>
      <c r="C92" s="21"/>
      <c r="D92" s="21"/>
      <c r="E92" s="21"/>
      <c r="F92" s="21"/>
    </row>
    <row r="93" spans="1:6" x14ac:dyDescent="0.2">
      <c r="A93" s="21"/>
      <c r="B93" s="172"/>
      <c r="C93" s="172"/>
      <c r="D93" s="172"/>
      <c r="E93" s="172"/>
      <c r="F93" s="21"/>
    </row>
    <row r="94" spans="1:6" ht="15" x14ac:dyDescent="0.2">
      <c r="A94" s="178" t="s">
        <v>8</v>
      </c>
      <c r="B94" s="178"/>
      <c r="C94" s="178"/>
      <c r="D94" s="178"/>
      <c r="E94" s="178"/>
      <c r="F94" s="178"/>
    </row>
    <row r="96" spans="1:6" ht="39.75" customHeight="1" x14ac:dyDescent="0.2">
      <c r="B96" s="169"/>
      <c r="C96" s="170"/>
      <c r="D96" s="170"/>
    </row>
    <row r="97" spans="2:4" ht="13.5" customHeight="1" x14ac:dyDescent="0.2"/>
    <row r="98" spans="2:4" x14ac:dyDescent="0.2">
      <c r="B98" s="16"/>
      <c r="C98" s="16"/>
      <c r="D98" s="16"/>
    </row>
  </sheetData>
  <mergeCells count="51">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31:F31"/>
    <mergeCell ref="B45:D45"/>
    <mergeCell ref="B46:D46"/>
    <mergeCell ref="B47:D47"/>
    <mergeCell ref="B48:D48"/>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7"/>
  <sheetViews>
    <sheetView view="pageBreakPreview" topLeftCell="A19"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3"/>
      <c r="C38" s="173"/>
      <c r="D38" s="173"/>
      <c r="E38" s="28"/>
      <c r="F38" s="21"/>
    </row>
    <row r="39" spans="1:6" ht="14.25" x14ac:dyDescent="0.2">
      <c r="A39" s="21"/>
      <c r="B39" s="44" t="s">
        <v>24</v>
      </c>
      <c r="C39" s="44"/>
      <c r="D39" s="44"/>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14.25" x14ac:dyDescent="0.2">
      <c r="A42" s="21"/>
      <c r="B42" s="173" t="s">
        <v>81</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t="s">
        <v>82</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27</v>
      </c>
      <c r="C48" s="173"/>
      <c r="D48" s="173"/>
      <c r="E48" s="28"/>
      <c r="F48" s="21"/>
    </row>
    <row r="49" spans="1:6" ht="14.25" x14ac:dyDescent="0.2">
      <c r="A49" s="21"/>
      <c r="B49" s="173"/>
      <c r="C49" s="173"/>
      <c r="D49" s="173"/>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3" t="s">
        <v>83</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84</v>
      </c>
      <c r="C57" s="173"/>
      <c r="D57" s="173"/>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3"/>
      <c r="C62" s="173"/>
      <c r="D62" s="173"/>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3"/>
      <c r="C70" s="173"/>
      <c r="D70" s="173"/>
      <c r="E70" s="28"/>
      <c r="F70" s="21"/>
    </row>
    <row r="71" spans="1:6" ht="14.25" x14ac:dyDescent="0.2">
      <c r="A71" s="21"/>
      <c r="B71" s="173"/>
      <c r="C71" s="173"/>
      <c r="D71" s="173"/>
      <c r="E71" s="28"/>
      <c r="F71" s="21"/>
    </row>
    <row r="72" spans="1:6" ht="14.25" x14ac:dyDescent="0.2">
      <c r="A72" s="21"/>
      <c r="B72" s="173"/>
      <c r="C72" s="173"/>
      <c r="D72" s="173"/>
      <c r="E72" s="28"/>
      <c r="F72" s="21"/>
    </row>
    <row r="73" spans="1:6" ht="13.5" customHeight="1" x14ac:dyDescent="0.2">
      <c r="A73" s="21"/>
      <c r="B73" s="173"/>
      <c r="C73" s="173"/>
      <c r="D73" s="173"/>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6"/>
      <c r="C82" s="176"/>
      <c r="D82" s="176"/>
      <c r="E82" s="37"/>
      <c r="F82" s="21"/>
    </row>
    <row r="83" spans="1:6" ht="15" x14ac:dyDescent="0.2">
      <c r="A83" s="21"/>
      <c r="B83" s="175" t="s">
        <v>21</v>
      </c>
      <c r="C83" s="175"/>
      <c r="D83" s="175"/>
      <c r="E83" s="37">
        <v>0</v>
      </c>
      <c r="F83" s="21"/>
    </row>
    <row r="84" spans="1:6" ht="15" x14ac:dyDescent="0.2">
      <c r="A84" s="21"/>
      <c r="B84" s="176"/>
      <c r="C84" s="176"/>
      <c r="D84" s="176"/>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1"/>
      <c r="C88" s="171"/>
      <c r="D88" s="171"/>
      <c r="E88" s="171"/>
      <c r="F88" s="21"/>
    </row>
    <row r="89" spans="1:6" ht="14.25" x14ac:dyDescent="0.2">
      <c r="A89" s="179" t="s">
        <v>22</v>
      </c>
      <c r="B89" s="179"/>
      <c r="C89" s="179"/>
      <c r="D89" s="179"/>
      <c r="E89" s="179"/>
      <c r="F89" s="179"/>
    </row>
    <row r="90" spans="1:6" ht="14.25" x14ac:dyDescent="0.2">
      <c r="A90" s="177" t="s">
        <v>7</v>
      </c>
      <c r="B90" s="177"/>
      <c r="C90" s="177"/>
      <c r="D90" s="177"/>
      <c r="E90" s="177"/>
      <c r="F90" s="177"/>
    </row>
    <row r="91" spans="1:6" x14ac:dyDescent="0.2">
      <c r="A91" s="21"/>
      <c r="B91" s="21"/>
      <c r="C91" s="21"/>
      <c r="D91" s="21"/>
      <c r="E91" s="21"/>
      <c r="F91" s="21"/>
    </row>
    <row r="92" spans="1:6" x14ac:dyDescent="0.2">
      <c r="A92" s="21"/>
      <c r="B92" s="172"/>
      <c r="C92" s="172"/>
      <c r="D92" s="172"/>
      <c r="E92" s="172"/>
      <c r="F92" s="21"/>
    </row>
    <row r="93" spans="1:6" ht="15" x14ac:dyDescent="0.2">
      <c r="A93" s="178" t="s">
        <v>8</v>
      </c>
      <c r="B93" s="178"/>
      <c r="C93" s="178"/>
      <c r="D93" s="178"/>
      <c r="E93" s="178"/>
      <c r="F93" s="178"/>
    </row>
    <row r="95" spans="1:6" ht="39.75" customHeight="1" x14ac:dyDescent="0.2">
      <c r="B95" s="169"/>
      <c r="C95" s="170"/>
      <c r="D95" s="170"/>
    </row>
    <row r="96" spans="1:6" ht="13.5" customHeight="1" x14ac:dyDescent="0.2"/>
    <row r="97" spans="2:4" x14ac:dyDescent="0.2">
      <c r="B97" s="16"/>
      <c r="C97" s="16"/>
      <c r="D97" s="16"/>
    </row>
  </sheetData>
  <mergeCells count="32">
    <mergeCell ref="A93:F93"/>
    <mergeCell ref="B95:D95"/>
    <mergeCell ref="B83:D83"/>
    <mergeCell ref="B84:D84"/>
    <mergeCell ref="B88:E88"/>
    <mergeCell ref="A89:F89"/>
    <mergeCell ref="A90:F90"/>
    <mergeCell ref="B92:E92"/>
    <mergeCell ref="B82:D82"/>
    <mergeCell ref="B48:D48"/>
    <mergeCell ref="B49:D49"/>
    <mergeCell ref="B54:D54"/>
    <mergeCell ref="B55:D55"/>
    <mergeCell ref="B56:D56"/>
    <mergeCell ref="B57:D57"/>
    <mergeCell ref="B62:D62"/>
    <mergeCell ref="B70:D70"/>
    <mergeCell ref="B71:D71"/>
    <mergeCell ref="B72:D72"/>
    <mergeCell ref="B73:D73"/>
    <mergeCell ref="B47:D47"/>
    <mergeCell ref="A31:F31"/>
    <mergeCell ref="B34:D34"/>
    <mergeCell ref="B35:D35"/>
    <mergeCell ref="B38:D38"/>
    <mergeCell ref="B40:D40"/>
    <mergeCell ref="B41:D41"/>
    <mergeCell ref="B42:D42"/>
    <mergeCell ref="B43:D43"/>
    <mergeCell ref="B44:D44"/>
    <mergeCell ref="B45:D45"/>
    <mergeCell ref="B46:D46"/>
  </mergeCells>
  <dataValidations count="1">
    <dataValidation type="list" allowBlank="1" showInputMessage="1" showErrorMessage="1" sqref="B82:B84 B12:B20 B34:B73" xr:uid="{00000000-0002-0000-09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EBC10-5346-48B3-9BCC-394C39677006}">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461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439</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8.75*285</f>
        <v>2493.75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2493.75</v>
      </c>
      <c r="F72" s="21"/>
    </row>
    <row r="73" spans="1:6" ht="13.5" customHeight="1" x14ac:dyDescent="0.2">
      <c r="A73" s="21"/>
      <c r="B73" s="26" t="s">
        <v>5</v>
      </c>
      <c r="C73" s="31">
        <v>0.05</v>
      </c>
      <c r="D73" s="26"/>
      <c r="E73" s="35">
        <f>ROUND(E72*C73,2)</f>
        <v>124.69</v>
      </c>
      <c r="F73" s="21"/>
    </row>
    <row r="74" spans="1:6" ht="13.5" customHeight="1" x14ac:dyDescent="0.2">
      <c r="A74" s="21"/>
      <c r="B74" s="26" t="s">
        <v>4</v>
      </c>
      <c r="C74" s="43">
        <v>9.9750000000000005E-2</v>
      </c>
      <c r="D74" s="26"/>
      <c r="E74" s="36">
        <f>ROUND(E72*C74,2)</f>
        <v>248.75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2867.19</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2867.19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71E050D8-82C6-424F-AF09-3A06F0BFD59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BA10-A200-4D05-8E94-1F1AB92B178D}">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462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t="s">
        <v>463</v>
      </c>
      <c r="C34" s="180"/>
      <c r="D34" s="180"/>
      <c r="E34" s="28"/>
      <c r="F34" s="21"/>
    </row>
    <row r="35" spans="1:6" ht="14.25" x14ac:dyDescent="0.2">
      <c r="A35" s="21"/>
      <c r="B35" s="180"/>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0.5*285</f>
        <v>142.5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142.5</v>
      </c>
      <c r="F72" s="21"/>
    </row>
    <row r="73" spans="1:6" ht="13.5" customHeight="1" x14ac:dyDescent="0.2">
      <c r="A73" s="21"/>
      <c r="B73" s="26" t="s">
        <v>5</v>
      </c>
      <c r="C73" s="31">
        <v>0.05</v>
      </c>
      <c r="D73" s="26"/>
      <c r="E73" s="35">
        <f>ROUND(E72*C73,2)</f>
        <v>7.13</v>
      </c>
      <c r="F73" s="21"/>
    </row>
    <row r="74" spans="1:6" ht="13.5" customHeight="1" x14ac:dyDescent="0.2">
      <c r="A74" s="21"/>
      <c r="B74" s="26" t="s">
        <v>4</v>
      </c>
      <c r="C74" s="43">
        <v>9.9750000000000005E-2</v>
      </c>
      <c r="D74" s="26"/>
      <c r="E74" s="36">
        <f>ROUND(E72*C74,2)</f>
        <v>14.21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163.84</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163.84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E84D0D5C-9764-45CE-97A3-35B3224EEA4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EC2D1-4154-4C53-ACF7-38045EA1D2E1}">
  <sheetPr>
    <pageSetUpPr fitToPage="1"/>
  </sheetPr>
  <dimension ref="A12:F92"/>
  <sheetViews>
    <sheetView view="pageBreakPreview" topLeftCell="A4" zoomScale="80" zoomScaleNormal="100" zoomScaleSheetLayoutView="80" workbookViewId="0">
      <selection activeCell="E34" sqref="E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464</v>
      </c>
      <c r="C24" s="21"/>
      <c r="D24" s="21"/>
      <c r="E24" s="21"/>
      <c r="F24" s="21"/>
    </row>
    <row r="25" spans="1:6" ht="15" x14ac:dyDescent="0.2">
      <c r="A25" s="17"/>
      <c r="B25" s="25" t="s">
        <v>465</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467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t="s">
        <v>468</v>
      </c>
      <c r="C34" s="180"/>
      <c r="D34" s="180"/>
      <c r="E34" s="28"/>
      <c r="F34" s="21"/>
    </row>
    <row r="35" spans="1:6" ht="14.25" x14ac:dyDescent="0.2">
      <c r="A35" s="21"/>
      <c r="B35" s="180"/>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7.5*285</f>
        <v>2137.5</v>
      </c>
      <c r="F69" s="21"/>
    </row>
    <row r="70" spans="1:6" ht="13.5" customHeight="1" x14ac:dyDescent="0.2">
      <c r="A70" s="21"/>
      <c r="B70" s="34" t="s">
        <v>148</v>
      </c>
      <c r="C70" s="26"/>
      <c r="D70" s="26"/>
      <c r="E70" s="30">
        <v>295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2432.5</v>
      </c>
      <c r="F72" s="21"/>
    </row>
    <row r="73" spans="1:6" ht="13.5" customHeight="1" x14ac:dyDescent="0.2">
      <c r="A73" s="21"/>
      <c r="B73" s="26" t="s">
        <v>5</v>
      </c>
      <c r="C73" s="31">
        <v>0.05</v>
      </c>
      <c r="D73" s="26"/>
      <c r="E73" s="35">
        <f>ROUND(E72*C73,2)</f>
        <v>121.63</v>
      </c>
      <c r="F73" s="21"/>
    </row>
    <row r="74" spans="1:6" ht="13.5" customHeight="1" x14ac:dyDescent="0.2">
      <c r="A74" s="21"/>
      <c r="B74" s="26" t="s">
        <v>4</v>
      </c>
      <c r="C74" s="43">
        <v>9.9750000000000005E-2</v>
      </c>
      <c r="D74" s="26"/>
      <c r="E74" s="36">
        <f>ROUND(E72*C74,2)</f>
        <v>242.64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2796.77</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2796.77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34067353-3FB7-4453-BFE3-9F90E92BA82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385D4-B876-4BF1-BC0A-ED636CE319DD}">
  <sheetPr>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470</v>
      </c>
      <c r="C25" s="21"/>
      <c r="D25" s="21"/>
      <c r="E25" s="21"/>
      <c r="F25" s="21"/>
    </row>
    <row r="26" spans="1:6" ht="33.75" customHeight="1" x14ac:dyDescent="0.2">
      <c r="A26" s="17"/>
      <c r="B26" s="51" t="s">
        <v>471</v>
      </c>
      <c r="C26" s="21"/>
      <c r="D26" s="21"/>
      <c r="E26" s="21"/>
      <c r="F26" s="21"/>
    </row>
    <row r="27" spans="1:6" ht="15" x14ac:dyDescent="0.2">
      <c r="A27" s="18"/>
      <c r="B27" s="26"/>
      <c r="C27" s="23"/>
      <c r="D27" s="23"/>
      <c r="E27" s="24"/>
      <c r="F27" s="21"/>
    </row>
    <row r="28" spans="1:6" ht="15" x14ac:dyDescent="0.2">
      <c r="A28" s="17"/>
      <c r="B28" s="23"/>
      <c r="C28" s="23"/>
      <c r="D28" s="27" t="s">
        <v>14</v>
      </c>
      <c r="E28" s="27" t="s">
        <v>469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t="s">
        <v>473</v>
      </c>
      <c r="C34" s="180"/>
      <c r="D34" s="180"/>
      <c r="E34" s="28"/>
      <c r="F34" s="21"/>
    </row>
    <row r="35" spans="1:6" ht="14.25" x14ac:dyDescent="0.2">
      <c r="A35" s="21"/>
      <c r="B35" s="180"/>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6.5*285</f>
        <v>1852.5</v>
      </c>
      <c r="F69" s="21"/>
    </row>
    <row r="70" spans="1:6" ht="13.5" customHeight="1" x14ac:dyDescent="0.2">
      <c r="A70" s="21"/>
      <c r="B70" s="34" t="s">
        <v>148</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1852.5</v>
      </c>
      <c r="F72" s="21"/>
    </row>
    <row r="73" spans="1:6" ht="13.5" customHeight="1" x14ac:dyDescent="0.2">
      <c r="A73" s="21"/>
      <c r="B73" s="26" t="s">
        <v>5</v>
      </c>
      <c r="C73" s="31">
        <v>0.05</v>
      </c>
      <c r="D73" s="26"/>
      <c r="E73" s="35">
        <f>ROUND(E72*C73,2)</f>
        <v>92.63</v>
      </c>
      <c r="F73" s="21"/>
    </row>
    <row r="74" spans="1:6" ht="13.5" customHeight="1" x14ac:dyDescent="0.2">
      <c r="A74" s="21"/>
      <c r="B74" s="26" t="s">
        <v>4</v>
      </c>
      <c r="C74" s="43">
        <v>9.9750000000000005E-2</v>
      </c>
      <c r="D74" s="26"/>
      <c r="E74" s="36">
        <f>ROUND(E72*C74,2)</f>
        <v>184.79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2129.92</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2129.92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8C2A7E12-872E-4CED-B315-F48B3689397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83D81-9044-4CF5-9154-5E6085A64152}">
  <sheetPr>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475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t="s">
        <v>476</v>
      </c>
      <c r="C34" s="180"/>
      <c r="D34" s="180"/>
      <c r="E34" s="28"/>
      <c r="F34" s="21"/>
    </row>
    <row r="35" spans="1:6" ht="14.25" x14ac:dyDescent="0.2">
      <c r="A35" s="21"/>
      <c r="B35" s="180"/>
      <c r="C35" s="180"/>
      <c r="D35" s="180"/>
      <c r="E35" s="28"/>
      <c r="F35" s="21"/>
    </row>
    <row r="36" spans="1:6" ht="14.25" x14ac:dyDescent="0.2">
      <c r="A36" s="21"/>
      <c r="B36" s="45" t="s">
        <v>477</v>
      </c>
      <c r="C36" s="45"/>
      <c r="D36" s="45"/>
      <c r="E36" s="28"/>
      <c r="F36" s="21"/>
    </row>
    <row r="37" spans="1:6" ht="14.25" x14ac:dyDescent="0.2">
      <c r="A37" s="21"/>
      <c r="B37" s="180"/>
      <c r="C37" s="180"/>
      <c r="D37" s="180"/>
      <c r="E37" s="28"/>
      <c r="F37" s="21"/>
    </row>
    <row r="38" spans="1:6" ht="28.5" customHeight="1" x14ac:dyDescent="0.2">
      <c r="A38" s="21"/>
      <c r="B38" s="180" t="s">
        <v>480</v>
      </c>
      <c r="C38" s="180"/>
      <c r="D38" s="180"/>
      <c r="E38" s="28"/>
      <c r="F38" s="21"/>
    </row>
    <row r="39" spans="1:6" ht="14.25" x14ac:dyDescent="0.2">
      <c r="A39" s="21"/>
      <c r="B39" s="45"/>
      <c r="C39" s="45"/>
      <c r="D39" s="45"/>
      <c r="E39" s="28"/>
      <c r="F39" s="21"/>
    </row>
    <row r="40" spans="1:6" ht="14.25" x14ac:dyDescent="0.2">
      <c r="A40" s="21"/>
      <c r="B40" s="180" t="s">
        <v>479</v>
      </c>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5*285</f>
        <v>1425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150</v>
      </c>
      <c r="F71" s="21"/>
    </row>
    <row r="72" spans="1:6" ht="13.5" customHeight="1" x14ac:dyDescent="0.2">
      <c r="A72" s="21"/>
      <c r="B72" s="25" t="s">
        <v>17</v>
      </c>
      <c r="C72" s="26"/>
      <c r="D72" s="26"/>
      <c r="E72" s="29">
        <f>SUM(E69:E71)</f>
        <v>1575</v>
      </c>
      <c r="F72" s="21"/>
    </row>
    <row r="73" spans="1:6" ht="13.5" customHeight="1" x14ac:dyDescent="0.2">
      <c r="A73" s="21"/>
      <c r="B73" s="26" t="s">
        <v>5</v>
      </c>
      <c r="C73" s="31">
        <v>0.05</v>
      </c>
      <c r="D73" s="26"/>
      <c r="E73" s="35">
        <f>ROUND(E72*C73,2)</f>
        <v>78.75</v>
      </c>
      <c r="F73" s="21"/>
    </row>
    <row r="74" spans="1:6" ht="13.5" customHeight="1" x14ac:dyDescent="0.2">
      <c r="A74" s="21"/>
      <c r="B74" s="26" t="s">
        <v>4</v>
      </c>
      <c r="C74" s="43">
        <v>9.9750000000000005E-2</v>
      </c>
      <c r="D74" s="26"/>
      <c r="E74" s="36">
        <f>ROUND(E72*C74,2)</f>
        <v>157.11000000000001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1810.8600000000001</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1810.8600000000001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2">
    <mergeCell ref="A84:F84"/>
    <mergeCell ref="A85:F85"/>
    <mergeCell ref="B87:E87"/>
    <mergeCell ref="A88:F88"/>
    <mergeCell ref="B90:D90"/>
    <mergeCell ref="B60:D60"/>
    <mergeCell ref="B47:D47"/>
    <mergeCell ref="B48:D48"/>
    <mergeCell ref="B49:D49"/>
    <mergeCell ref="B52:D52"/>
    <mergeCell ref="B53:D53"/>
    <mergeCell ref="B55:D55"/>
    <mergeCell ref="B56:D56"/>
    <mergeCell ref="B57:D57"/>
    <mergeCell ref="B58:D58"/>
    <mergeCell ref="B59:D59"/>
    <mergeCell ref="B54:D54"/>
    <mergeCell ref="B79:D79"/>
    <mergeCell ref="B83:E83"/>
    <mergeCell ref="B61:D61"/>
    <mergeCell ref="B62:D62"/>
    <mergeCell ref="B63:D63"/>
    <mergeCell ref="B64:D64"/>
    <mergeCell ref="B65:D65"/>
    <mergeCell ref="B66:D66"/>
    <mergeCell ref="B67:D67"/>
    <mergeCell ref="B68:D68"/>
    <mergeCell ref="B77:D77"/>
    <mergeCell ref="B78:D78"/>
    <mergeCell ref="B46:D46"/>
    <mergeCell ref="B40:D40"/>
    <mergeCell ref="A30:F30"/>
    <mergeCell ref="B33:D33"/>
    <mergeCell ref="B34:D34"/>
    <mergeCell ref="B35:D35"/>
    <mergeCell ref="B37:D37"/>
    <mergeCell ref="B38:D38"/>
    <mergeCell ref="B41:D41"/>
    <mergeCell ref="B42:D42"/>
    <mergeCell ref="B43:D43"/>
    <mergeCell ref="B44:D44"/>
    <mergeCell ref="B45:D45"/>
  </mergeCells>
  <dataValidations count="1">
    <dataValidation type="list" allowBlank="1" showInputMessage="1" showErrorMessage="1" sqref="B77:B79 B12:B20 B33 B42 B54 B46 B56:B68 B39:B40 B50:B51 B35:B37" xr:uid="{7C9A19F7-1222-40EE-B488-A7B3265358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4A300-1006-451C-B6D3-D214E659B4BA}">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481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29.25" customHeight="1" x14ac:dyDescent="0.2">
      <c r="A35" s="21"/>
      <c r="B35" s="173" t="s">
        <v>482</v>
      </c>
      <c r="C35" s="173"/>
      <c r="D35" s="173"/>
      <c r="E35" s="28"/>
      <c r="F35" s="21"/>
    </row>
    <row r="36" spans="1:6" ht="14.25" x14ac:dyDescent="0.2">
      <c r="A36" s="21"/>
      <c r="B36" s="173"/>
      <c r="C36" s="173"/>
      <c r="D36" s="173"/>
      <c r="E36" s="28"/>
      <c r="F36" s="21"/>
    </row>
    <row r="37" spans="1:6" ht="14.25" x14ac:dyDescent="0.2">
      <c r="A37" s="21"/>
      <c r="B37" s="173" t="s">
        <v>483</v>
      </c>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29.25" customHeight="1"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v>285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285</v>
      </c>
      <c r="F71" s="21"/>
    </row>
    <row r="72" spans="1:6" ht="13.5" customHeight="1" x14ac:dyDescent="0.2">
      <c r="A72" s="21"/>
      <c r="B72" s="26" t="s">
        <v>5</v>
      </c>
      <c r="C72" s="31">
        <v>0.05</v>
      </c>
      <c r="D72" s="26"/>
      <c r="E72" s="35">
        <f>ROUND(E71*C72,2)</f>
        <v>14.25</v>
      </c>
      <c r="F72" s="21"/>
    </row>
    <row r="73" spans="1:6" ht="13.5" customHeight="1" x14ac:dyDescent="0.2">
      <c r="A73" s="21"/>
      <c r="B73" s="26" t="s">
        <v>4</v>
      </c>
      <c r="C73" s="43">
        <v>9.9750000000000005E-2</v>
      </c>
      <c r="D73" s="26"/>
      <c r="E73" s="36">
        <f>ROUND(E71*C73,2)</f>
        <v>28.43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327.68</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327.68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562AF7A3-450F-4CF0-AD13-74D5E1E5C0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0C35B-D0B2-431B-A90C-D3C639143F22}">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484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439</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1.75*285</f>
        <v>498.75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498.75</v>
      </c>
      <c r="F72" s="21"/>
    </row>
    <row r="73" spans="1:6" ht="13.5" customHeight="1" x14ac:dyDescent="0.2">
      <c r="A73" s="21"/>
      <c r="B73" s="26" t="s">
        <v>5</v>
      </c>
      <c r="C73" s="31">
        <v>0.05</v>
      </c>
      <c r="D73" s="26"/>
      <c r="E73" s="35">
        <f>ROUND(E72*C73,2)</f>
        <v>24.94</v>
      </c>
      <c r="F73" s="21"/>
    </row>
    <row r="74" spans="1:6" ht="13.5" customHeight="1" x14ac:dyDescent="0.2">
      <c r="A74" s="21"/>
      <c r="B74" s="26" t="s">
        <v>4</v>
      </c>
      <c r="C74" s="43">
        <v>9.9750000000000005E-2</v>
      </c>
      <c r="D74" s="26"/>
      <c r="E74" s="36">
        <f>ROUND(E72*C74,2)</f>
        <v>49.75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573.44000000000005</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573.44000000000005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3B28EB00-136F-402C-81DA-BEE27F5F881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C407-61CD-4591-9313-142C34CB174C}">
  <sheetPr>
    <pageSetUpPr fitToPage="1"/>
  </sheetPr>
  <dimension ref="A12:F91"/>
  <sheetViews>
    <sheetView view="pageBreakPreview" topLeftCell="A7"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398</v>
      </c>
      <c r="C26" s="21"/>
      <c r="D26" s="21"/>
      <c r="E26" s="21"/>
      <c r="F26" s="21"/>
    </row>
    <row r="27" spans="1:6" ht="15" x14ac:dyDescent="0.2">
      <c r="A27" s="18"/>
      <c r="B27" s="26"/>
      <c r="C27" s="23"/>
      <c r="D27" s="23"/>
      <c r="E27" s="24"/>
      <c r="F27" s="21"/>
    </row>
    <row r="28" spans="1:6" ht="15" x14ac:dyDescent="0.2">
      <c r="A28" s="17"/>
      <c r="B28" s="23"/>
      <c r="C28" s="23"/>
      <c r="D28" s="27" t="s">
        <v>14</v>
      </c>
      <c r="E28" s="27" t="s">
        <v>485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30" customHeight="1" x14ac:dyDescent="0.2">
      <c r="A35" s="21"/>
      <c r="B35" s="180" t="s">
        <v>486</v>
      </c>
      <c r="C35" s="180"/>
      <c r="D35" s="180"/>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v>285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285</v>
      </c>
      <c r="F71" s="21"/>
    </row>
    <row r="72" spans="1:6" ht="13.5" customHeight="1" x14ac:dyDescent="0.2">
      <c r="A72" s="21"/>
      <c r="B72" s="26" t="s">
        <v>5</v>
      </c>
      <c r="C72" s="31">
        <v>0.05</v>
      </c>
      <c r="D72" s="26"/>
      <c r="E72" s="35">
        <f>ROUND(E71*C72,2)</f>
        <v>14.25</v>
      </c>
      <c r="F72" s="21"/>
    </row>
    <row r="73" spans="1:6" ht="13.5" customHeight="1" x14ac:dyDescent="0.2">
      <c r="A73" s="21"/>
      <c r="B73" s="26" t="s">
        <v>4</v>
      </c>
      <c r="C73" s="43">
        <v>9.9750000000000005E-2</v>
      </c>
      <c r="D73" s="26"/>
      <c r="E73" s="36">
        <f>ROUND(E71*C73,2)</f>
        <v>28.43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327.68</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327.68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0">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1:D41"/>
    <mergeCell ref="B42:D42"/>
    <mergeCell ref="B43:D43"/>
    <mergeCell ref="B44:D44"/>
    <mergeCell ref="B45:D45"/>
    <mergeCell ref="B46:D46"/>
    <mergeCell ref="B47:D47"/>
    <mergeCell ref="B48:D48"/>
    <mergeCell ref="B51:D51"/>
    <mergeCell ref="B52:D52"/>
    <mergeCell ref="B53:D53"/>
    <mergeCell ref="B40:D40"/>
    <mergeCell ref="A30:F30"/>
    <mergeCell ref="B33:D33"/>
    <mergeCell ref="B34:D34"/>
    <mergeCell ref="B35:D35"/>
    <mergeCell ref="B39:D39"/>
  </mergeCells>
  <dataValidations count="1">
    <dataValidation type="list" allowBlank="1" showInputMessage="1" showErrorMessage="1" sqref="B76:B78 B12:B20 B33 B41 B53 B45 B55:B67 B38:B39 B35:B36 B49:B50" xr:uid="{D77D7973-F57F-4E45-AAB0-E8551EB41C1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ADA7-8B78-4C14-BF54-0E6DFBD39BE2}">
  <sheetPr>
    <pageSetUpPr fitToPage="1"/>
  </sheetPr>
  <dimension ref="A12:F92"/>
  <sheetViews>
    <sheetView view="pageBreakPreview" topLeftCell="A7"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487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31.5" customHeight="1" x14ac:dyDescent="0.2">
      <c r="A35" s="21"/>
      <c r="B35" s="173" t="s">
        <v>488</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7*285</f>
        <v>1995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1995</v>
      </c>
      <c r="F72" s="21"/>
    </row>
    <row r="73" spans="1:6" ht="13.5" customHeight="1" x14ac:dyDescent="0.2">
      <c r="A73" s="21"/>
      <c r="B73" s="26" t="s">
        <v>5</v>
      </c>
      <c r="C73" s="31">
        <v>0.05</v>
      </c>
      <c r="D73" s="26"/>
      <c r="E73" s="35">
        <f>ROUND(E72*C73,2)</f>
        <v>99.75</v>
      </c>
      <c r="F73" s="21"/>
    </row>
    <row r="74" spans="1:6" ht="13.5" customHeight="1" x14ac:dyDescent="0.2">
      <c r="A74" s="21"/>
      <c r="B74" s="26" t="s">
        <v>4</v>
      </c>
      <c r="C74" s="43">
        <v>9.9750000000000005E-2</v>
      </c>
      <c r="D74" s="26"/>
      <c r="E74" s="36">
        <f>ROUND(E72*C74,2)</f>
        <v>199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2293.75</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2293.75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A85:F85"/>
    <mergeCell ref="B87:E87"/>
    <mergeCell ref="A88:F88"/>
    <mergeCell ref="B90:D90"/>
    <mergeCell ref="B38:D38"/>
    <mergeCell ref="B68:D68"/>
    <mergeCell ref="B77:D77"/>
    <mergeCell ref="B78:D78"/>
    <mergeCell ref="B79:D79"/>
    <mergeCell ref="B83:E83"/>
    <mergeCell ref="A84:F84"/>
    <mergeCell ref="B62:D62"/>
    <mergeCell ref="B63:D63"/>
    <mergeCell ref="B64:D64"/>
    <mergeCell ref="B65:D65"/>
    <mergeCell ref="B66:D66"/>
    <mergeCell ref="B67:D67"/>
    <mergeCell ref="B56:D56"/>
    <mergeCell ref="B57:D57"/>
    <mergeCell ref="B58:D58"/>
    <mergeCell ref="B59:D59"/>
    <mergeCell ref="B60:D60"/>
    <mergeCell ref="B61:D61"/>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9:D39"/>
    <mergeCell ref="B40:D40"/>
    <mergeCell ref="B41:D41"/>
    <mergeCell ref="B42:D42"/>
  </mergeCells>
  <dataValidations count="1">
    <dataValidation type="list" allowBlank="1" showInputMessage="1" showErrorMessage="1" sqref="B77:B79 B12:B20 B33 B35:B68" xr:uid="{587E3132-C97D-469D-98ED-CAEFD9E6264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261D7-983D-45F6-A914-6AB31F7DF61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490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31.5" customHeight="1" x14ac:dyDescent="0.2">
      <c r="A35" s="21"/>
      <c r="B35" s="173" t="s">
        <v>491</v>
      </c>
      <c r="C35" s="173"/>
      <c r="D35" s="173"/>
      <c r="E35" s="28"/>
      <c r="F35" s="21"/>
    </row>
    <row r="36" spans="1:6" ht="14.25" x14ac:dyDescent="0.2">
      <c r="A36" s="21"/>
      <c r="B36" s="173"/>
      <c r="C36" s="173"/>
      <c r="D36" s="173"/>
      <c r="E36" s="28"/>
      <c r="F36" s="21"/>
    </row>
    <row r="37" spans="1:6" ht="14.25" x14ac:dyDescent="0.2">
      <c r="A37" s="21"/>
      <c r="B37" s="173" t="s">
        <v>492</v>
      </c>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9*285</f>
        <v>2565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2565</v>
      </c>
      <c r="F72" s="21"/>
    </row>
    <row r="73" spans="1:6" ht="13.5" customHeight="1" x14ac:dyDescent="0.2">
      <c r="A73" s="21"/>
      <c r="B73" s="26" t="s">
        <v>5</v>
      </c>
      <c r="C73" s="31">
        <v>0.05</v>
      </c>
      <c r="D73" s="26"/>
      <c r="E73" s="35">
        <f>ROUND(E72*C73,2)</f>
        <v>128.25</v>
      </c>
      <c r="F73" s="21"/>
    </row>
    <row r="74" spans="1:6" ht="13.5" customHeight="1" x14ac:dyDescent="0.2">
      <c r="A74" s="21"/>
      <c r="B74" s="26" t="s">
        <v>4</v>
      </c>
      <c r="C74" s="43">
        <v>9.9750000000000005E-2</v>
      </c>
      <c r="D74" s="26"/>
      <c r="E74" s="36">
        <f>ROUND(E72*C74,2)</f>
        <v>255.86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2949.11</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2949.11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CCDD90AD-1DE4-46E0-99CA-AC9153E93A4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4"/>
  <sheetViews>
    <sheetView view="pageBreakPreview" zoomScale="80" zoomScaleNormal="100" zoomScaleSheetLayoutView="80" workbookViewId="0">
      <selection activeCell="C39" sqref="C3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3"/>
      <c r="C38" s="173"/>
      <c r="D38" s="173"/>
      <c r="E38" s="28"/>
      <c r="F38" s="21"/>
    </row>
    <row r="39" spans="1:6" ht="14.25" x14ac:dyDescent="0.2">
      <c r="A39" s="21"/>
      <c r="B39" s="44" t="s">
        <v>98</v>
      </c>
      <c r="C39" s="44"/>
      <c r="D39" s="44"/>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30" customHeight="1" x14ac:dyDescent="0.2">
      <c r="A42" s="21"/>
      <c r="B42" s="173" t="s">
        <v>95</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45.75" customHeight="1" x14ac:dyDescent="0.2">
      <c r="A45" s="21"/>
      <c r="B45" s="173" t="s">
        <v>96</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97</v>
      </c>
      <c r="C48" s="173"/>
      <c r="D48" s="173"/>
      <c r="E48" s="28"/>
      <c r="F48" s="21"/>
    </row>
    <row r="49" spans="1:6" ht="14.25" x14ac:dyDescent="0.2">
      <c r="A49" s="21"/>
      <c r="B49" s="173"/>
      <c r="C49" s="173"/>
      <c r="D49" s="173"/>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3" t="s">
        <v>94</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92</v>
      </c>
      <c r="C57" s="173"/>
      <c r="D57" s="173"/>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4.25" x14ac:dyDescent="0.2">
      <c r="A69" s="21"/>
      <c r="B69" s="173"/>
      <c r="C69" s="173"/>
      <c r="D69" s="173"/>
      <c r="E69" s="28"/>
      <c r="F69" s="21"/>
    </row>
    <row r="70" spans="1:6" ht="13.5" customHeight="1" x14ac:dyDescent="0.2">
      <c r="A70" s="21"/>
      <c r="B70" s="173"/>
      <c r="C70" s="173"/>
      <c r="D70" s="173"/>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6"/>
      <c r="C79" s="176"/>
      <c r="D79" s="176"/>
      <c r="E79" s="37"/>
      <c r="F79" s="21"/>
    </row>
    <row r="80" spans="1:6" ht="15" x14ac:dyDescent="0.2">
      <c r="A80" s="21"/>
      <c r="B80" s="175" t="s">
        <v>21</v>
      </c>
      <c r="C80" s="175"/>
      <c r="D80" s="175"/>
      <c r="E80" s="37">
        <v>0</v>
      </c>
      <c r="F80" s="21"/>
    </row>
    <row r="81" spans="1:6" ht="15" x14ac:dyDescent="0.2">
      <c r="A81" s="21"/>
      <c r="B81" s="176"/>
      <c r="C81" s="176"/>
      <c r="D81" s="176"/>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1"/>
      <c r="C85" s="171"/>
      <c r="D85" s="171"/>
      <c r="E85" s="171"/>
      <c r="F85" s="21"/>
    </row>
    <row r="86" spans="1:6" ht="14.25" x14ac:dyDescent="0.2">
      <c r="A86" s="179" t="s">
        <v>22</v>
      </c>
      <c r="B86" s="179"/>
      <c r="C86" s="179"/>
      <c r="D86" s="179"/>
      <c r="E86" s="179"/>
      <c r="F86" s="179"/>
    </row>
    <row r="87" spans="1:6" ht="14.25" x14ac:dyDescent="0.2">
      <c r="A87" s="177" t="s">
        <v>7</v>
      </c>
      <c r="B87" s="177"/>
      <c r="C87" s="177"/>
      <c r="D87" s="177"/>
      <c r="E87" s="177"/>
      <c r="F87" s="177"/>
    </row>
    <row r="88" spans="1:6" x14ac:dyDescent="0.2">
      <c r="A88" s="21"/>
      <c r="B88" s="21"/>
      <c r="C88" s="21"/>
      <c r="D88" s="21"/>
      <c r="E88" s="21"/>
      <c r="F88" s="21"/>
    </row>
    <row r="89" spans="1:6" x14ac:dyDescent="0.2">
      <c r="A89" s="21"/>
      <c r="B89" s="172"/>
      <c r="C89" s="172"/>
      <c r="D89" s="172"/>
      <c r="E89" s="172"/>
      <c r="F89" s="21"/>
    </row>
    <row r="90" spans="1:6" ht="15" x14ac:dyDescent="0.2">
      <c r="A90" s="178" t="s">
        <v>8</v>
      </c>
      <c r="B90" s="178"/>
      <c r="C90" s="178"/>
      <c r="D90" s="178"/>
      <c r="E90" s="178"/>
      <c r="F90" s="178"/>
    </row>
    <row r="92" spans="1:6" ht="39.75" customHeight="1" x14ac:dyDescent="0.2">
      <c r="B92" s="169"/>
      <c r="C92" s="170"/>
      <c r="D92" s="170"/>
    </row>
    <row r="93" spans="1:6" ht="13.5" customHeight="1" x14ac:dyDescent="0.2"/>
    <row r="94" spans="1:6" x14ac:dyDescent="0.2">
      <c r="B94" s="16"/>
      <c r="C94" s="16"/>
      <c r="D94" s="16"/>
    </row>
  </sheetData>
  <mergeCells count="32">
    <mergeCell ref="B41:D41"/>
    <mergeCell ref="A31:F31"/>
    <mergeCell ref="B34:D34"/>
    <mergeCell ref="B35:D35"/>
    <mergeCell ref="B38:D38"/>
    <mergeCell ref="B40:D40"/>
    <mergeCell ref="B57:D57"/>
    <mergeCell ref="B42:D42"/>
    <mergeCell ref="B43:D43"/>
    <mergeCell ref="B44:D44"/>
    <mergeCell ref="B45:D45"/>
    <mergeCell ref="B46:D46"/>
    <mergeCell ref="B47:D47"/>
    <mergeCell ref="B48:D48"/>
    <mergeCell ref="B49:D49"/>
    <mergeCell ref="B54:D54"/>
    <mergeCell ref="B55:D55"/>
    <mergeCell ref="B56:D56"/>
    <mergeCell ref="A90:F90"/>
    <mergeCell ref="B92:D92"/>
    <mergeCell ref="B66:D66"/>
    <mergeCell ref="B80:D80"/>
    <mergeCell ref="B81:D81"/>
    <mergeCell ref="B85:E85"/>
    <mergeCell ref="A86:F86"/>
    <mergeCell ref="A87:F87"/>
    <mergeCell ref="B89:E89"/>
    <mergeCell ref="B67:D67"/>
    <mergeCell ref="B68:D68"/>
    <mergeCell ref="B69:D69"/>
    <mergeCell ref="B70:D70"/>
    <mergeCell ref="B79:D79"/>
  </mergeCells>
  <dataValidations count="1">
    <dataValidation type="list" allowBlank="1" showInputMessage="1" showErrorMessage="1" sqref="B79:B81 B34:B70 B12:B20" xr:uid="{00000000-0002-0000-0A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CDF14-66F5-4B56-803E-9E241F81B05E}">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494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495</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1.25*285</f>
        <v>356.25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356.25</v>
      </c>
      <c r="F73" s="21"/>
    </row>
    <row r="74" spans="1:6" ht="13.5" customHeight="1" x14ac:dyDescent="0.2">
      <c r="A74" s="21"/>
      <c r="B74" s="26" t="s">
        <v>5</v>
      </c>
      <c r="C74" s="31">
        <v>0.05</v>
      </c>
      <c r="D74" s="26"/>
      <c r="E74" s="35">
        <f>ROUND(E73*C74,2)</f>
        <v>17.809999999999999</v>
      </c>
      <c r="F74" s="21"/>
    </row>
    <row r="75" spans="1:6" ht="13.5" customHeight="1" x14ac:dyDescent="0.2">
      <c r="A75" s="21"/>
      <c r="B75" s="26" t="s">
        <v>4</v>
      </c>
      <c r="C75" s="43">
        <v>9.9750000000000005E-2</v>
      </c>
      <c r="D75" s="26"/>
      <c r="E75" s="36">
        <f>ROUND(E73*C75,2)</f>
        <v>35.54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409.6</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409.6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44:D44"/>
    <mergeCell ref="A30:F30"/>
    <mergeCell ref="B33:D33"/>
    <mergeCell ref="B34:D34"/>
    <mergeCell ref="B35:D35"/>
    <mergeCell ref="B36:D36"/>
    <mergeCell ref="B37:D37"/>
    <mergeCell ref="B38:D38"/>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68:D68"/>
    <mergeCell ref="B57:D57"/>
    <mergeCell ref="B58:D58"/>
    <mergeCell ref="B59:D59"/>
    <mergeCell ref="B60:D60"/>
    <mergeCell ref="B61:D61"/>
    <mergeCell ref="B62:D62"/>
    <mergeCell ref="A86:F86"/>
    <mergeCell ref="B88:E88"/>
    <mergeCell ref="A89:F89"/>
    <mergeCell ref="B91:D91"/>
    <mergeCell ref="B39:D39"/>
    <mergeCell ref="B69:D69"/>
    <mergeCell ref="B78:D78"/>
    <mergeCell ref="B79:D79"/>
    <mergeCell ref="B80:D80"/>
    <mergeCell ref="B84:E84"/>
    <mergeCell ref="A85:F85"/>
    <mergeCell ref="B63:D63"/>
    <mergeCell ref="B64:D64"/>
    <mergeCell ref="B65:D65"/>
    <mergeCell ref="B66:D66"/>
    <mergeCell ref="B67:D67"/>
  </mergeCells>
  <dataValidations count="1">
    <dataValidation type="list" allowBlank="1" showInputMessage="1" showErrorMessage="1" sqref="B78:B80 B12:B20 B33 B35:B69" xr:uid="{BD3A501C-F1B8-42F9-87C0-F3A1DF1D832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A279-48C9-4F5E-AA00-F165FD10E0FF}">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497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31.5" customHeight="1" x14ac:dyDescent="0.2">
      <c r="A35" s="21"/>
      <c r="B35" s="173" t="s">
        <v>498</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0.5*285</f>
        <v>142.5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142.5</v>
      </c>
      <c r="F72" s="21"/>
    </row>
    <row r="73" spans="1:6" ht="13.5" customHeight="1" x14ac:dyDescent="0.2">
      <c r="A73" s="21"/>
      <c r="B73" s="26" t="s">
        <v>5</v>
      </c>
      <c r="C73" s="31">
        <v>0.05</v>
      </c>
      <c r="D73" s="26"/>
      <c r="E73" s="35">
        <f>ROUND(E72*C73,2)</f>
        <v>7.13</v>
      </c>
      <c r="F73" s="21"/>
    </row>
    <row r="74" spans="1:6" ht="13.5" customHeight="1" x14ac:dyDescent="0.2">
      <c r="A74" s="21"/>
      <c r="B74" s="26" t="s">
        <v>4</v>
      </c>
      <c r="C74" s="43">
        <v>9.9750000000000005E-2</v>
      </c>
      <c r="D74" s="26"/>
      <c r="E74" s="36">
        <f>ROUND(E72*C74,2)</f>
        <v>14.21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163.84</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163.84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E4C673CB-5A10-44A4-A9D3-8F8FB1B07A0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BFE9A-57E9-4838-9917-F2CE87C1D2B8}">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500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501</v>
      </c>
      <c r="C35" s="173"/>
      <c r="D35" s="173"/>
      <c r="E35" s="28"/>
      <c r="F35" s="21"/>
    </row>
    <row r="36" spans="1:6" ht="14.25" x14ac:dyDescent="0.2">
      <c r="A36" s="21"/>
      <c r="B36" s="173"/>
      <c r="C36" s="173"/>
      <c r="D36" s="173"/>
      <c r="E36" s="28"/>
      <c r="F36" s="21"/>
    </row>
    <row r="37" spans="1:6" ht="14.25" x14ac:dyDescent="0.2">
      <c r="A37" s="21"/>
      <c r="B37" s="173" t="s">
        <v>502</v>
      </c>
      <c r="C37" s="173"/>
      <c r="D37" s="173"/>
      <c r="E37" s="28"/>
      <c r="F37" s="21"/>
    </row>
    <row r="38" spans="1:6" ht="14.25" x14ac:dyDescent="0.2">
      <c r="A38" s="21"/>
      <c r="B38" s="173"/>
      <c r="C38" s="173"/>
      <c r="D38" s="173"/>
      <c r="E38" s="28"/>
      <c r="F38" s="21"/>
    </row>
    <row r="39" spans="1:6" ht="14.25" x14ac:dyDescent="0.2">
      <c r="A39" s="21"/>
      <c r="B39" s="173" t="s">
        <v>503</v>
      </c>
      <c r="C39" s="173"/>
      <c r="D39" s="173"/>
      <c r="E39" s="28"/>
      <c r="F39" s="21"/>
    </row>
    <row r="40" spans="1:6" ht="14.25" x14ac:dyDescent="0.2">
      <c r="A40" s="21"/>
      <c r="B40" s="173"/>
      <c r="C40" s="173"/>
      <c r="D40" s="173"/>
      <c r="E40" s="28"/>
      <c r="F40" s="21"/>
    </row>
    <row r="41" spans="1:6" ht="14.25" x14ac:dyDescent="0.2">
      <c r="A41" s="21"/>
      <c r="B41" s="173" t="s">
        <v>505</v>
      </c>
      <c r="C41" s="173"/>
      <c r="D41" s="173"/>
      <c r="E41" s="28"/>
      <c r="F41" s="21"/>
    </row>
    <row r="42" spans="1:6" ht="14.25" x14ac:dyDescent="0.2">
      <c r="A42" s="21"/>
      <c r="B42" s="173"/>
      <c r="C42" s="173"/>
      <c r="D42" s="173"/>
      <c r="E42" s="28"/>
      <c r="F42" s="21"/>
    </row>
    <row r="43" spans="1:6" ht="14.25" x14ac:dyDescent="0.2">
      <c r="A43" s="21"/>
      <c r="B43" s="173" t="s">
        <v>504</v>
      </c>
      <c r="C43" s="173"/>
      <c r="D43" s="173"/>
      <c r="E43" s="28"/>
      <c r="F43" s="21"/>
    </row>
    <row r="44" spans="1:6" ht="14.25" x14ac:dyDescent="0.2">
      <c r="A44" s="21"/>
      <c r="B44" s="173"/>
      <c r="C44" s="173"/>
      <c r="D44" s="173"/>
      <c r="E44" s="28"/>
      <c r="F44" s="21"/>
    </row>
    <row r="45" spans="1:6" ht="14.25" x14ac:dyDescent="0.2">
      <c r="A45" s="21"/>
      <c r="B45" s="173" t="s">
        <v>507</v>
      </c>
      <c r="C45" s="173"/>
      <c r="D45" s="173"/>
      <c r="E45" s="28"/>
      <c r="F45" s="21"/>
    </row>
    <row r="46" spans="1:6" ht="14.25" x14ac:dyDescent="0.2">
      <c r="A46" s="21"/>
      <c r="B46" s="173"/>
      <c r="C46" s="173"/>
      <c r="D46" s="173"/>
      <c r="E46" s="28"/>
      <c r="F46" s="21"/>
    </row>
    <row r="47" spans="1:6" ht="14.25" x14ac:dyDescent="0.2">
      <c r="A47" s="21"/>
      <c r="B47" s="173" t="s">
        <v>506</v>
      </c>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14*285</f>
        <v>3990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3990</v>
      </c>
      <c r="F73" s="21"/>
    </row>
    <row r="74" spans="1:6" ht="13.5" customHeight="1" x14ac:dyDescent="0.2">
      <c r="A74" s="21"/>
      <c r="B74" s="26" t="s">
        <v>5</v>
      </c>
      <c r="C74" s="31">
        <v>0.05</v>
      </c>
      <c r="D74" s="26"/>
      <c r="E74" s="35">
        <f>ROUND(E73*C74,2)</f>
        <v>199.5</v>
      </c>
      <c r="F74" s="21"/>
    </row>
    <row r="75" spans="1:6" ht="13.5" customHeight="1" x14ac:dyDescent="0.2">
      <c r="A75" s="21"/>
      <c r="B75" s="26" t="s">
        <v>4</v>
      </c>
      <c r="C75" s="43">
        <v>9.9750000000000005E-2</v>
      </c>
      <c r="D75" s="26"/>
      <c r="E75" s="36">
        <f>ROUND(E73*C75,2)</f>
        <v>398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4587.5</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4587.5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45:D45"/>
    <mergeCell ref="A30:F30"/>
    <mergeCell ref="B33:D33"/>
    <mergeCell ref="B34:D34"/>
    <mergeCell ref="B35:D35"/>
    <mergeCell ref="B36:D36"/>
    <mergeCell ref="B37:D37"/>
    <mergeCell ref="B38:D38"/>
    <mergeCell ref="B39:D39"/>
    <mergeCell ref="B40:D40"/>
    <mergeCell ref="B43:D43"/>
    <mergeCell ref="B44:D44"/>
    <mergeCell ref="B57:D57"/>
    <mergeCell ref="B46:D46"/>
    <mergeCell ref="B47:D47"/>
    <mergeCell ref="B48:D48"/>
    <mergeCell ref="B49:D49"/>
    <mergeCell ref="B50:D50"/>
    <mergeCell ref="B51:D51"/>
    <mergeCell ref="B52:D52"/>
    <mergeCell ref="B53:D53"/>
    <mergeCell ref="B54:D54"/>
    <mergeCell ref="B55:D55"/>
    <mergeCell ref="B56:D56"/>
    <mergeCell ref="B69:D69"/>
    <mergeCell ref="B58:D58"/>
    <mergeCell ref="B59:D59"/>
    <mergeCell ref="B60:D60"/>
    <mergeCell ref="B61:D61"/>
    <mergeCell ref="B62:D62"/>
    <mergeCell ref="B63:D63"/>
    <mergeCell ref="B88:E88"/>
    <mergeCell ref="A89:F89"/>
    <mergeCell ref="B91:D91"/>
    <mergeCell ref="B41:D41"/>
    <mergeCell ref="B42:D42"/>
    <mergeCell ref="B78:D78"/>
    <mergeCell ref="B79:D79"/>
    <mergeCell ref="B80:D80"/>
    <mergeCell ref="B84:E84"/>
    <mergeCell ref="A85:F85"/>
    <mergeCell ref="A86:F86"/>
    <mergeCell ref="B64:D64"/>
    <mergeCell ref="B65:D65"/>
    <mergeCell ref="B66:D66"/>
    <mergeCell ref="B67:D67"/>
    <mergeCell ref="B68:D68"/>
  </mergeCells>
  <dataValidations count="1">
    <dataValidation type="list" allowBlank="1" showInputMessage="1" showErrorMessage="1" sqref="B78:B80 B12:B20 B33 B35:B69" xr:uid="{ACCB4119-792A-45EE-8851-B34F43164F0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D6244-852D-46CF-BD0D-CDFCA986B485}">
  <sheetPr>
    <pageSetUpPr fitToPage="1"/>
  </sheetPr>
  <dimension ref="A12:F93"/>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508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501</v>
      </c>
      <c r="C35" s="173"/>
      <c r="D35" s="173"/>
      <c r="E35" s="28"/>
      <c r="F35" s="21"/>
    </row>
    <row r="36" spans="1:6" ht="14.25" x14ac:dyDescent="0.2">
      <c r="A36" s="21"/>
      <c r="B36" s="173"/>
      <c r="C36" s="173"/>
      <c r="D36" s="173"/>
      <c r="E36" s="28"/>
      <c r="F36" s="21"/>
    </row>
    <row r="37" spans="1:6" ht="14.25" x14ac:dyDescent="0.2">
      <c r="A37" s="21"/>
      <c r="B37" s="173" t="s">
        <v>502</v>
      </c>
      <c r="C37" s="173"/>
      <c r="D37" s="173"/>
      <c r="E37" s="28"/>
      <c r="F37" s="21"/>
    </row>
    <row r="38" spans="1:6" ht="14.25" x14ac:dyDescent="0.2">
      <c r="A38" s="21"/>
      <c r="B38" s="173"/>
      <c r="C38" s="173"/>
      <c r="D38" s="173"/>
      <c r="E38" s="28"/>
      <c r="F38" s="21"/>
    </row>
    <row r="39" spans="1:6" ht="14.25" x14ac:dyDescent="0.2">
      <c r="A39" s="21"/>
      <c r="B39" s="173" t="s">
        <v>503</v>
      </c>
      <c r="C39" s="173"/>
      <c r="D39" s="173"/>
      <c r="E39" s="28"/>
      <c r="F39" s="21"/>
    </row>
    <row r="40" spans="1:6" ht="14.25" x14ac:dyDescent="0.2">
      <c r="A40" s="21"/>
      <c r="B40" s="173"/>
      <c r="C40" s="173"/>
      <c r="D40" s="173"/>
      <c r="E40" s="28"/>
      <c r="F40" s="21"/>
    </row>
    <row r="41" spans="1:6" ht="14.25" x14ac:dyDescent="0.2">
      <c r="A41" s="21"/>
      <c r="B41" s="173" t="s">
        <v>505</v>
      </c>
      <c r="C41" s="173"/>
      <c r="D41" s="173"/>
      <c r="E41" s="28"/>
      <c r="F41" s="21"/>
    </row>
    <row r="42" spans="1:6" ht="14.25" x14ac:dyDescent="0.2">
      <c r="A42" s="21"/>
      <c r="B42" s="173"/>
      <c r="C42" s="173"/>
      <c r="D42" s="173"/>
      <c r="E42" s="28"/>
      <c r="F42" s="21"/>
    </row>
    <row r="43" spans="1:6" ht="14.25" x14ac:dyDescent="0.2">
      <c r="A43" s="21"/>
      <c r="B43" s="173" t="s">
        <v>504</v>
      </c>
      <c r="C43" s="173"/>
      <c r="D43" s="173"/>
      <c r="E43" s="28"/>
      <c r="F43" s="21"/>
    </row>
    <row r="44" spans="1:6" ht="14.25" x14ac:dyDescent="0.2">
      <c r="A44" s="21"/>
      <c r="B44" s="173"/>
      <c r="C44" s="173"/>
      <c r="D44" s="173"/>
      <c r="E44" s="28"/>
      <c r="F44" s="21"/>
    </row>
    <row r="45" spans="1:6" ht="14.25" x14ac:dyDescent="0.2">
      <c r="A45" s="21"/>
      <c r="B45" s="173" t="s">
        <v>507</v>
      </c>
      <c r="C45" s="173"/>
      <c r="D45" s="173"/>
      <c r="E45" s="28"/>
      <c r="F45" s="21"/>
    </row>
    <row r="46" spans="1:6" ht="14.25" x14ac:dyDescent="0.2">
      <c r="A46" s="21"/>
      <c r="B46" s="173"/>
      <c r="C46" s="173"/>
      <c r="D46" s="173"/>
      <c r="E46" s="28"/>
      <c r="F46" s="21"/>
    </row>
    <row r="47" spans="1:6" ht="14.25" x14ac:dyDescent="0.2">
      <c r="A47" s="21"/>
      <c r="B47" s="173" t="s">
        <v>506</v>
      </c>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14*285</f>
        <v>3990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3990</v>
      </c>
      <c r="F73" s="21"/>
    </row>
    <row r="74" spans="1:6" ht="13.5" customHeight="1" x14ac:dyDescent="0.2">
      <c r="A74" s="21"/>
      <c r="B74" s="26" t="s">
        <v>5</v>
      </c>
      <c r="C74" s="31">
        <v>0.05</v>
      </c>
      <c r="D74" s="26"/>
      <c r="E74" s="35">
        <f>ROUND(E73*C74,2)</f>
        <v>199.5</v>
      </c>
      <c r="F74" s="21"/>
    </row>
    <row r="75" spans="1:6" ht="13.5" customHeight="1" x14ac:dyDescent="0.2">
      <c r="A75" s="21"/>
      <c r="B75" s="26" t="s">
        <v>4</v>
      </c>
      <c r="C75" s="43">
        <v>9.9750000000000005E-2</v>
      </c>
      <c r="D75" s="26"/>
      <c r="E75" s="36">
        <f>ROUND(E73*C75,2)</f>
        <v>398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4587.5</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4587.5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 B35:B69" xr:uid="{B0452230-30A8-4273-BD35-C6DB5F85965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13AF-9660-4493-8810-0F4D29DE9A2A}">
  <sheetPr>
    <pageSetUpPr fitToPage="1"/>
  </sheetPr>
  <dimension ref="A12:F93"/>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511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501</v>
      </c>
      <c r="C35" s="173"/>
      <c r="D35" s="173"/>
      <c r="E35" s="28"/>
      <c r="F35" s="21"/>
    </row>
    <row r="36" spans="1:6" ht="14.25" x14ac:dyDescent="0.2">
      <c r="A36" s="21"/>
      <c r="B36" s="173"/>
      <c r="C36" s="173"/>
      <c r="D36" s="173"/>
      <c r="E36" s="28"/>
      <c r="F36" s="21"/>
    </row>
    <row r="37" spans="1:6" ht="14.25" x14ac:dyDescent="0.2">
      <c r="A37" s="21"/>
      <c r="B37" s="173" t="s">
        <v>502</v>
      </c>
      <c r="C37" s="173"/>
      <c r="D37" s="173"/>
      <c r="E37" s="28"/>
      <c r="F37" s="21"/>
    </row>
    <row r="38" spans="1:6" ht="14.25" x14ac:dyDescent="0.2">
      <c r="A38" s="21"/>
      <c r="B38" s="173"/>
      <c r="C38" s="173"/>
      <c r="D38" s="173"/>
      <c r="E38" s="28"/>
      <c r="F38" s="21"/>
    </row>
    <row r="39" spans="1:6" ht="14.25" x14ac:dyDescent="0.2">
      <c r="A39" s="21"/>
      <c r="B39" s="173" t="s">
        <v>503</v>
      </c>
      <c r="C39" s="173"/>
      <c r="D39" s="173"/>
      <c r="E39" s="28"/>
      <c r="F39" s="21"/>
    </row>
    <row r="40" spans="1:6" ht="14.25" x14ac:dyDescent="0.2">
      <c r="A40" s="21"/>
      <c r="B40" s="173"/>
      <c r="C40" s="173"/>
      <c r="D40" s="173"/>
      <c r="E40" s="28"/>
      <c r="F40" s="21"/>
    </row>
    <row r="41" spans="1:6" ht="14.25" x14ac:dyDescent="0.2">
      <c r="A41" s="21"/>
      <c r="B41" s="173" t="s">
        <v>505</v>
      </c>
      <c r="C41" s="173"/>
      <c r="D41" s="173"/>
      <c r="E41" s="28"/>
      <c r="F41" s="21"/>
    </row>
    <row r="42" spans="1:6" ht="14.25" x14ac:dyDescent="0.2">
      <c r="A42" s="21"/>
      <c r="B42" s="173"/>
      <c r="C42" s="173"/>
      <c r="D42" s="173"/>
      <c r="E42" s="28"/>
      <c r="F42" s="21"/>
    </row>
    <row r="43" spans="1:6" ht="14.25" x14ac:dyDescent="0.2">
      <c r="A43" s="21"/>
      <c r="B43" s="173" t="s">
        <v>504</v>
      </c>
      <c r="C43" s="173"/>
      <c r="D43" s="173"/>
      <c r="E43" s="28"/>
      <c r="F43" s="21"/>
    </row>
    <row r="44" spans="1:6" ht="14.25" x14ac:dyDescent="0.2">
      <c r="A44" s="21"/>
      <c r="B44" s="173"/>
      <c r="C44" s="173"/>
      <c r="D44" s="173"/>
      <c r="E44" s="28"/>
      <c r="F44" s="21"/>
    </row>
    <row r="45" spans="1:6" ht="14.25" x14ac:dyDescent="0.2">
      <c r="A45" s="21"/>
      <c r="B45" s="173" t="s">
        <v>507</v>
      </c>
      <c r="C45" s="173"/>
      <c r="D45" s="173"/>
      <c r="E45" s="28"/>
      <c r="F45" s="21"/>
    </row>
    <row r="46" spans="1:6" ht="14.25" x14ac:dyDescent="0.2">
      <c r="A46" s="21"/>
      <c r="B46" s="173"/>
      <c r="C46" s="173"/>
      <c r="D46" s="173"/>
      <c r="E46" s="28"/>
      <c r="F46" s="21"/>
    </row>
    <row r="47" spans="1:6" ht="14.25" x14ac:dyDescent="0.2">
      <c r="A47" s="21"/>
      <c r="B47" s="173" t="s">
        <v>506</v>
      </c>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13*295</f>
        <v>3835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3835</v>
      </c>
      <c r="F73" s="21"/>
    </row>
    <row r="74" spans="1:6" ht="13.5" customHeight="1" x14ac:dyDescent="0.2">
      <c r="A74" s="21"/>
      <c r="B74" s="26" t="s">
        <v>5</v>
      </c>
      <c r="C74" s="31">
        <v>0.05</v>
      </c>
      <c r="D74" s="26"/>
      <c r="E74" s="35">
        <f>ROUND(E73*C74,2)</f>
        <v>191.75</v>
      </c>
      <c r="F74" s="21"/>
    </row>
    <row r="75" spans="1:6" ht="13.5" customHeight="1" x14ac:dyDescent="0.2">
      <c r="A75" s="21"/>
      <c r="B75" s="26" t="s">
        <v>4</v>
      </c>
      <c r="C75" s="43">
        <v>9.9750000000000005E-2</v>
      </c>
      <c r="D75" s="26"/>
      <c r="E75" s="36">
        <f>ROUND(E73*C75,2)</f>
        <v>382.54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4409.29</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4409.29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 B35:B69" xr:uid="{AC67F57F-C112-4165-ACE4-D4AC82202B9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20AC-C9A5-4438-8293-1A8837EB00EE}">
  <sheetPr>
    <pageSetUpPr fitToPage="1"/>
  </sheetPr>
  <dimension ref="A12:F93"/>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513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501</v>
      </c>
      <c r="C35" s="173"/>
      <c r="D35" s="173"/>
      <c r="E35" s="28"/>
      <c r="F35" s="21"/>
    </row>
    <row r="36" spans="1:6" ht="14.25" x14ac:dyDescent="0.2">
      <c r="A36" s="21"/>
      <c r="B36" s="173"/>
      <c r="C36" s="173"/>
      <c r="D36" s="173"/>
      <c r="E36" s="28"/>
      <c r="F36" s="21"/>
    </row>
    <row r="37" spans="1:6" ht="14.25" x14ac:dyDescent="0.2">
      <c r="A37" s="21"/>
      <c r="B37" s="173" t="s">
        <v>502</v>
      </c>
      <c r="C37" s="173"/>
      <c r="D37" s="173"/>
      <c r="E37" s="28"/>
      <c r="F37" s="21"/>
    </row>
    <row r="38" spans="1:6" ht="14.25" x14ac:dyDescent="0.2">
      <c r="A38" s="21"/>
      <c r="B38" s="173"/>
      <c r="C38" s="173"/>
      <c r="D38" s="173"/>
      <c r="E38" s="28"/>
      <c r="F38" s="21"/>
    </row>
    <row r="39" spans="1:6" ht="14.25" x14ac:dyDescent="0.2">
      <c r="A39" s="21"/>
      <c r="B39" s="173" t="s">
        <v>503</v>
      </c>
      <c r="C39" s="173"/>
      <c r="D39" s="173"/>
      <c r="E39" s="28"/>
      <c r="F39" s="21"/>
    </row>
    <row r="40" spans="1:6" ht="14.25" x14ac:dyDescent="0.2">
      <c r="A40" s="21"/>
      <c r="B40" s="173"/>
      <c r="C40" s="173"/>
      <c r="D40" s="173"/>
      <c r="E40" s="28"/>
      <c r="F40" s="21"/>
    </row>
    <row r="41" spans="1:6" ht="14.25" x14ac:dyDescent="0.2">
      <c r="A41" s="21"/>
      <c r="B41" s="173" t="s">
        <v>505</v>
      </c>
      <c r="C41" s="173"/>
      <c r="D41" s="173"/>
      <c r="E41" s="28"/>
      <c r="F41" s="21"/>
    </row>
    <row r="42" spans="1:6" ht="14.25" x14ac:dyDescent="0.2">
      <c r="A42" s="21"/>
      <c r="B42" s="173"/>
      <c r="C42" s="173"/>
      <c r="D42" s="173"/>
      <c r="E42" s="28"/>
      <c r="F42" s="21"/>
    </row>
    <row r="43" spans="1:6" ht="14.25" x14ac:dyDescent="0.2">
      <c r="A43" s="21"/>
      <c r="B43" s="173" t="s">
        <v>504</v>
      </c>
      <c r="C43" s="173"/>
      <c r="D43" s="173"/>
      <c r="E43" s="28"/>
      <c r="F43" s="21"/>
    </row>
    <row r="44" spans="1:6" ht="14.25" x14ac:dyDescent="0.2">
      <c r="A44" s="21"/>
      <c r="B44" s="173"/>
      <c r="C44" s="173"/>
      <c r="D44" s="173"/>
      <c r="E44" s="28"/>
      <c r="F44" s="21"/>
    </row>
    <row r="45" spans="1:6" ht="14.25" x14ac:dyDescent="0.2">
      <c r="A45" s="21"/>
      <c r="B45" s="173" t="s">
        <v>507</v>
      </c>
      <c r="C45" s="173"/>
      <c r="D45" s="173"/>
      <c r="E45" s="28"/>
      <c r="F45" s="21"/>
    </row>
    <row r="46" spans="1:6" ht="14.25" x14ac:dyDescent="0.2">
      <c r="A46" s="21"/>
      <c r="B46" s="173"/>
      <c r="C46" s="173"/>
      <c r="D46" s="173"/>
      <c r="E46" s="28"/>
      <c r="F46" s="21"/>
    </row>
    <row r="47" spans="1:6" ht="14.25" x14ac:dyDescent="0.2">
      <c r="A47" s="21"/>
      <c r="B47" s="173" t="s">
        <v>506</v>
      </c>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14*295</f>
        <v>4130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4130</v>
      </c>
      <c r="F73" s="21"/>
    </row>
    <row r="74" spans="1:6" ht="13.5" customHeight="1" x14ac:dyDescent="0.2">
      <c r="A74" s="21"/>
      <c r="B74" s="26" t="s">
        <v>5</v>
      </c>
      <c r="C74" s="31">
        <v>0.05</v>
      </c>
      <c r="D74" s="26"/>
      <c r="E74" s="35">
        <f>ROUND(E73*C74,2)</f>
        <v>206.5</v>
      </c>
      <c r="F74" s="21"/>
    </row>
    <row r="75" spans="1:6" ht="13.5" customHeight="1" x14ac:dyDescent="0.2">
      <c r="A75" s="21"/>
      <c r="B75" s="26" t="s">
        <v>4</v>
      </c>
      <c r="C75" s="43">
        <v>9.9750000000000005E-2</v>
      </c>
      <c r="D75" s="26"/>
      <c r="E75" s="36">
        <f>ROUND(E73*C75,2)</f>
        <v>411.97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4748.47</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4748.47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 B35:B69" xr:uid="{8CB5C93D-2C0F-42DA-BDFE-EBD01D1DE01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672C-6DF0-4AF4-BA7D-99C20CDDD419}">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514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439</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8.5*295</f>
        <v>2507.5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2507.5</v>
      </c>
      <c r="F72" s="21"/>
    </row>
    <row r="73" spans="1:6" ht="13.5" customHeight="1" x14ac:dyDescent="0.2">
      <c r="A73" s="21"/>
      <c r="B73" s="26" t="s">
        <v>5</v>
      </c>
      <c r="C73" s="31">
        <v>0.05</v>
      </c>
      <c r="D73" s="26"/>
      <c r="E73" s="35">
        <f>ROUND(E72*C73,2)</f>
        <v>125.38</v>
      </c>
      <c r="F73" s="21"/>
    </row>
    <row r="74" spans="1:6" ht="13.5" customHeight="1" x14ac:dyDescent="0.2">
      <c r="A74" s="21"/>
      <c r="B74" s="26" t="s">
        <v>4</v>
      </c>
      <c r="C74" s="43">
        <v>9.9750000000000005E-2</v>
      </c>
      <c r="D74" s="26"/>
      <c r="E74" s="36">
        <f>ROUND(E72*C74,2)</f>
        <v>250.12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2883</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2883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A643C9B1-CDCC-43EE-B876-ECDB2D0B351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18216-E126-46A0-B5FD-EE6C2C9A76E5}">
  <sheetPr>
    <pageSetUpPr fitToPage="1"/>
  </sheetPr>
  <dimension ref="A12:F92"/>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515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t="s">
        <v>516</v>
      </c>
      <c r="C34" s="180"/>
      <c r="D34" s="180"/>
      <c r="E34" s="28"/>
      <c r="F34" s="21"/>
    </row>
    <row r="35" spans="1:6" ht="14.25" x14ac:dyDescent="0.2">
      <c r="A35" s="21"/>
      <c r="B35" s="180"/>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28.5" customHeight="1" x14ac:dyDescent="0.2">
      <c r="A38" s="21"/>
      <c r="B38" s="180"/>
      <c r="C38" s="180"/>
      <c r="D38" s="180"/>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0.5*295</f>
        <v>147.5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147.5</v>
      </c>
      <c r="F72" s="21"/>
    </row>
    <row r="73" spans="1:6" ht="13.5" customHeight="1" x14ac:dyDescent="0.2">
      <c r="A73" s="21"/>
      <c r="B73" s="26" t="s">
        <v>5</v>
      </c>
      <c r="C73" s="31">
        <v>0.05</v>
      </c>
      <c r="D73" s="26"/>
      <c r="E73" s="35">
        <f>ROUND(E72*C73,2)</f>
        <v>7.38</v>
      </c>
      <c r="F73" s="21"/>
    </row>
    <row r="74" spans="1:6" ht="13.5" customHeight="1" x14ac:dyDescent="0.2">
      <c r="A74" s="21"/>
      <c r="B74" s="26" t="s">
        <v>4</v>
      </c>
      <c r="C74" s="43">
        <v>9.9750000000000005E-2</v>
      </c>
      <c r="D74" s="26"/>
      <c r="E74" s="36">
        <f>ROUND(E72*C74,2)</f>
        <v>14.71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169.59</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169.59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2">
    <mergeCell ref="B90:D90"/>
    <mergeCell ref="B66:D66"/>
    <mergeCell ref="B67:D67"/>
    <mergeCell ref="B68:D68"/>
    <mergeCell ref="B77:D77"/>
    <mergeCell ref="B78:D78"/>
    <mergeCell ref="B79:D79"/>
    <mergeCell ref="B83:E83"/>
    <mergeCell ref="A84:F84"/>
    <mergeCell ref="A85:F85"/>
    <mergeCell ref="B87:E87"/>
    <mergeCell ref="A88:F88"/>
    <mergeCell ref="B65:D65"/>
    <mergeCell ref="B54:D54"/>
    <mergeCell ref="B55:D55"/>
    <mergeCell ref="B56:D56"/>
    <mergeCell ref="B57:D57"/>
    <mergeCell ref="B58:D58"/>
    <mergeCell ref="B59:D59"/>
    <mergeCell ref="B60:D60"/>
    <mergeCell ref="B61:D61"/>
    <mergeCell ref="B62:D62"/>
    <mergeCell ref="B63:D63"/>
    <mergeCell ref="B64:D64"/>
    <mergeCell ref="B53:D53"/>
    <mergeCell ref="B40:D40"/>
    <mergeCell ref="B41:D41"/>
    <mergeCell ref="B42:D42"/>
    <mergeCell ref="B43:D43"/>
    <mergeCell ref="B44:D44"/>
    <mergeCell ref="B45:D45"/>
    <mergeCell ref="B46:D46"/>
    <mergeCell ref="B47:D47"/>
    <mergeCell ref="B48:D48"/>
    <mergeCell ref="B49:D49"/>
    <mergeCell ref="B52:D52"/>
    <mergeCell ref="B38:D38"/>
    <mergeCell ref="A30:F30"/>
    <mergeCell ref="B33:D33"/>
    <mergeCell ref="B34:D34"/>
    <mergeCell ref="B35:D35"/>
    <mergeCell ref="B37:D37"/>
  </mergeCells>
  <dataValidations count="1">
    <dataValidation type="list" allowBlank="1" showInputMessage="1" showErrorMessage="1" sqref="B77:B79 B12:B20 B33 B42 B54 B46 B56:B68 B39:B40 B50:B51 B35:B37" xr:uid="{F7682B3B-433C-4783-BB30-C1594B9860E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A9EB2-539C-485A-8170-C40E786F3D62}">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518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31.5" customHeight="1" x14ac:dyDescent="0.2">
      <c r="A35" s="21"/>
      <c r="B35" s="173" t="s">
        <v>519</v>
      </c>
      <c r="C35" s="173"/>
      <c r="D35" s="173"/>
      <c r="E35" s="28"/>
      <c r="F35" s="21"/>
    </row>
    <row r="36" spans="1:6" ht="14.25" x14ac:dyDescent="0.2">
      <c r="A36" s="21"/>
      <c r="B36" s="173"/>
      <c r="C36" s="173"/>
      <c r="D36" s="173"/>
      <c r="E36" s="28"/>
      <c r="F36" s="21"/>
    </row>
    <row r="37" spans="1:6" ht="14.25" x14ac:dyDescent="0.2">
      <c r="A37" s="21"/>
      <c r="B37" s="173" t="s">
        <v>520</v>
      </c>
      <c r="C37" s="173"/>
      <c r="D37" s="173"/>
      <c r="E37" s="28"/>
      <c r="F37" s="21"/>
    </row>
    <row r="38" spans="1:6" ht="14.25" x14ac:dyDescent="0.2">
      <c r="A38" s="21"/>
      <c r="B38" s="173"/>
      <c r="C38" s="173"/>
      <c r="D38" s="173"/>
      <c r="E38" s="28"/>
      <c r="F38" s="21"/>
    </row>
    <row r="39" spans="1:6" ht="14.25" x14ac:dyDescent="0.2">
      <c r="A39" s="21"/>
      <c r="B39" s="173" t="s">
        <v>521</v>
      </c>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15*295</f>
        <v>4425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4425</v>
      </c>
      <c r="F72" s="21"/>
    </row>
    <row r="73" spans="1:6" ht="13.5" customHeight="1" x14ac:dyDescent="0.2">
      <c r="A73" s="21"/>
      <c r="B73" s="26" t="s">
        <v>5</v>
      </c>
      <c r="C73" s="31">
        <v>0.05</v>
      </c>
      <c r="D73" s="26"/>
      <c r="E73" s="35">
        <f>ROUND(E72*C73,2)</f>
        <v>221.25</v>
      </c>
      <c r="F73" s="21"/>
    </row>
    <row r="74" spans="1:6" ht="13.5" customHeight="1" x14ac:dyDescent="0.2">
      <c r="A74" s="21"/>
      <c r="B74" s="26" t="s">
        <v>4</v>
      </c>
      <c r="C74" s="43">
        <v>9.9750000000000005E-2</v>
      </c>
      <c r="D74" s="26"/>
      <c r="E74" s="36">
        <f>ROUND(E72*C74,2)</f>
        <v>441.39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5087.6400000000003</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5087.6400000000003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A30:F30"/>
    <mergeCell ref="B33:D33"/>
    <mergeCell ref="B34:D34"/>
    <mergeCell ref="B35:D35"/>
    <mergeCell ref="B36:D36"/>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35:B68" xr:uid="{C8BE70CB-6067-4DF5-AA4F-A495BE2847D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DC85A-936C-4C79-8185-95526936BF59}">
  <sheetPr>
    <pageSetUpPr fitToPage="1"/>
  </sheetPr>
  <dimension ref="A12:F92"/>
  <sheetViews>
    <sheetView view="pageBreakPreview" topLeftCell="A6"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522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31.5" customHeight="1" x14ac:dyDescent="0.2">
      <c r="A35" s="21"/>
      <c r="B35" s="173" t="s">
        <v>519</v>
      </c>
      <c r="C35" s="173"/>
      <c r="D35" s="173"/>
      <c r="E35" s="28"/>
      <c r="F35" s="21"/>
    </row>
    <row r="36" spans="1:6" ht="14.25" x14ac:dyDescent="0.2">
      <c r="A36" s="21"/>
      <c r="B36" s="173"/>
      <c r="C36" s="173"/>
      <c r="D36" s="173"/>
      <c r="E36" s="28"/>
      <c r="F36" s="21"/>
    </row>
    <row r="37" spans="1:6" ht="14.25" x14ac:dyDescent="0.2">
      <c r="A37" s="21"/>
      <c r="B37" s="173" t="s">
        <v>520</v>
      </c>
      <c r="C37" s="173"/>
      <c r="D37" s="173"/>
      <c r="E37" s="28"/>
      <c r="F37" s="21"/>
    </row>
    <row r="38" spans="1:6" ht="14.25" x14ac:dyDescent="0.2">
      <c r="A38" s="21"/>
      <c r="B38" s="173"/>
      <c r="C38" s="173"/>
      <c r="D38" s="173"/>
      <c r="E38" s="28"/>
      <c r="F38" s="21"/>
    </row>
    <row r="39" spans="1:6" ht="14.25" x14ac:dyDescent="0.2">
      <c r="A39" s="21"/>
      <c r="B39" s="173" t="s">
        <v>521</v>
      </c>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15*295</f>
        <v>4425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4425</v>
      </c>
      <c r="F72" s="21"/>
    </row>
    <row r="73" spans="1:6" ht="13.5" customHeight="1" x14ac:dyDescent="0.2">
      <c r="A73" s="21"/>
      <c r="B73" s="26" t="s">
        <v>5</v>
      </c>
      <c r="C73" s="31">
        <v>0.05</v>
      </c>
      <c r="D73" s="26"/>
      <c r="E73" s="35">
        <f>ROUND(E72*C73,2)</f>
        <v>221.25</v>
      </c>
      <c r="F73" s="21"/>
    </row>
    <row r="74" spans="1:6" ht="13.5" customHeight="1" x14ac:dyDescent="0.2">
      <c r="A74" s="21"/>
      <c r="B74" s="26" t="s">
        <v>4</v>
      </c>
      <c r="C74" s="43">
        <v>9.9750000000000005E-2</v>
      </c>
      <c r="D74" s="26"/>
      <c r="E74" s="36">
        <f>ROUND(E72*C74,2)</f>
        <v>441.39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5087.6400000000003</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5087.6400000000003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35:B68" xr:uid="{8FF46415-FF8B-4ABE-A3F9-C8A9D2AEEE9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4"/>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99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3"/>
      <c r="C38" s="173"/>
      <c r="D38" s="173"/>
      <c r="E38" s="28"/>
      <c r="F38" s="21"/>
    </row>
    <row r="39" spans="1:6" ht="14.25" x14ac:dyDescent="0.2">
      <c r="A39" s="21"/>
      <c r="B39" s="44" t="s">
        <v>98</v>
      </c>
      <c r="C39" s="44"/>
      <c r="D39" s="44"/>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30" customHeight="1" x14ac:dyDescent="0.2">
      <c r="A42" s="21"/>
      <c r="B42" s="173" t="s">
        <v>95</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45.75" customHeight="1" x14ac:dyDescent="0.2">
      <c r="A45" s="21"/>
      <c r="B45" s="173" t="s">
        <v>96</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97</v>
      </c>
      <c r="C48" s="173"/>
      <c r="D48" s="173"/>
      <c r="E48" s="28"/>
      <c r="F48" s="21"/>
    </row>
    <row r="49" spans="1:6" ht="14.25" x14ac:dyDescent="0.2">
      <c r="A49" s="21"/>
      <c r="B49" s="173"/>
      <c r="C49" s="173"/>
      <c r="D49" s="173"/>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3" t="s">
        <v>94</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92</v>
      </c>
      <c r="C57" s="173"/>
      <c r="D57" s="173"/>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4.25" x14ac:dyDescent="0.2">
      <c r="A69" s="21"/>
      <c r="B69" s="173"/>
      <c r="C69" s="173"/>
      <c r="D69" s="173"/>
      <c r="E69" s="28"/>
      <c r="F69" s="21"/>
    </row>
    <row r="70" spans="1:6" ht="13.5" customHeight="1" x14ac:dyDescent="0.2">
      <c r="A70" s="21"/>
      <c r="B70" s="173"/>
      <c r="C70" s="173"/>
      <c r="D70" s="173"/>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6"/>
      <c r="C79" s="176"/>
      <c r="D79" s="176"/>
      <c r="E79" s="37"/>
      <c r="F79" s="21"/>
    </row>
    <row r="80" spans="1:6" ht="15" x14ac:dyDescent="0.2">
      <c r="A80" s="21"/>
      <c r="B80" s="175" t="s">
        <v>21</v>
      </c>
      <c r="C80" s="175"/>
      <c r="D80" s="175"/>
      <c r="E80" s="37">
        <v>0</v>
      </c>
      <c r="F80" s="21"/>
    </row>
    <row r="81" spans="1:6" ht="15" x14ac:dyDescent="0.2">
      <c r="A81" s="21"/>
      <c r="B81" s="176"/>
      <c r="C81" s="176"/>
      <c r="D81" s="176"/>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1"/>
      <c r="C85" s="171"/>
      <c r="D85" s="171"/>
      <c r="E85" s="171"/>
      <c r="F85" s="21"/>
    </row>
    <row r="86" spans="1:6" ht="14.25" x14ac:dyDescent="0.2">
      <c r="A86" s="179" t="s">
        <v>22</v>
      </c>
      <c r="B86" s="179"/>
      <c r="C86" s="179"/>
      <c r="D86" s="179"/>
      <c r="E86" s="179"/>
      <c r="F86" s="179"/>
    </row>
    <row r="87" spans="1:6" ht="14.25" x14ac:dyDescent="0.2">
      <c r="A87" s="177" t="s">
        <v>7</v>
      </c>
      <c r="B87" s="177"/>
      <c r="C87" s="177"/>
      <c r="D87" s="177"/>
      <c r="E87" s="177"/>
      <c r="F87" s="177"/>
    </row>
    <row r="88" spans="1:6" x14ac:dyDescent="0.2">
      <c r="A88" s="21"/>
      <c r="B88" s="21"/>
      <c r="C88" s="21"/>
      <c r="D88" s="21"/>
      <c r="E88" s="21"/>
      <c r="F88" s="21"/>
    </row>
    <row r="89" spans="1:6" x14ac:dyDescent="0.2">
      <c r="A89" s="21"/>
      <c r="B89" s="172"/>
      <c r="C89" s="172"/>
      <c r="D89" s="172"/>
      <c r="E89" s="172"/>
      <c r="F89" s="21"/>
    </row>
    <row r="90" spans="1:6" ht="15" x14ac:dyDescent="0.2">
      <c r="A90" s="178" t="s">
        <v>8</v>
      </c>
      <c r="B90" s="178"/>
      <c r="C90" s="178"/>
      <c r="D90" s="178"/>
      <c r="E90" s="178"/>
      <c r="F90" s="178"/>
    </row>
    <row r="92" spans="1:6" ht="39.75" customHeight="1" x14ac:dyDescent="0.2">
      <c r="B92" s="169"/>
      <c r="C92" s="170"/>
      <c r="D92" s="170"/>
    </row>
    <row r="93" spans="1:6" ht="13.5" customHeight="1" x14ac:dyDescent="0.2"/>
    <row r="94" spans="1:6" x14ac:dyDescent="0.2">
      <c r="B94" s="16"/>
      <c r="C94" s="16"/>
      <c r="D94" s="16"/>
    </row>
  </sheetData>
  <mergeCells count="32">
    <mergeCell ref="B47:D47"/>
    <mergeCell ref="A31:F31"/>
    <mergeCell ref="B34:D34"/>
    <mergeCell ref="B35:D35"/>
    <mergeCell ref="B38:D38"/>
    <mergeCell ref="B40:D40"/>
    <mergeCell ref="B41:D41"/>
    <mergeCell ref="B42:D42"/>
    <mergeCell ref="B43:D43"/>
    <mergeCell ref="B44:D44"/>
    <mergeCell ref="B45:D45"/>
    <mergeCell ref="B46:D46"/>
    <mergeCell ref="B79:D79"/>
    <mergeCell ref="B48:D48"/>
    <mergeCell ref="B49:D49"/>
    <mergeCell ref="B54:D54"/>
    <mergeCell ref="B55:D55"/>
    <mergeCell ref="B56:D56"/>
    <mergeCell ref="B57:D57"/>
    <mergeCell ref="B66:D66"/>
    <mergeCell ref="B67:D67"/>
    <mergeCell ref="B68:D68"/>
    <mergeCell ref="B69:D69"/>
    <mergeCell ref="B70:D70"/>
    <mergeCell ref="A90:F90"/>
    <mergeCell ref="B92:D92"/>
    <mergeCell ref="B80:D80"/>
    <mergeCell ref="B81:D81"/>
    <mergeCell ref="B85:E85"/>
    <mergeCell ref="A86:F86"/>
    <mergeCell ref="A87:F87"/>
    <mergeCell ref="B89:E89"/>
  </mergeCells>
  <dataValidations count="1">
    <dataValidation type="list" allowBlank="1" showInputMessage="1" showErrorMessage="1" sqref="B79:B81 B34:B70 B12:B20" xr:uid="{00000000-0002-0000-0B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4DDF2-94A5-48F6-9A1A-CE4C4318377C}">
  <sheetPr>
    <pageSetUpPr fitToPage="1"/>
  </sheetPr>
  <dimension ref="A12:F92"/>
  <sheetViews>
    <sheetView view="pageBreakPreview"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528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523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524</v>
      </c>
      <c r="C35" s="180"/>
      <c r="D35" s="180"/>
      <c r="E35" s="28"/>
      <c r="F35" s="21"/>
    </row>
    <row r="36" spans="1:6" ht="14.25" x14ac:dyDescent="0.2">
      <c r="A36" s="21"/>
      <c r="B36" s="45"/>
      <c r="C36" s="45"/>
      <c r="D36" s="45"/>
      <c r="E36" s="28"/>
      <c r="F36" s="21"/>
    </row>
    <row r="37" spans="1:6" ht="14.25" x14ac:dyDescent="0.2">
      <c r="A37" s="21"/>
      <c r="B37" s="180" t="s">
        <v>525</v>
      </c>
      <c r="C37" s="180"/>
      <c r="D37" s="180"/>
      <c r="E37" s="28"/>
      <c r="F37" s="21"/>
    </row>
    <row r="38" spans="1:6" ht="14.25" x14ac:dyDescent="0.2">
      <c r="A38" s="21"/>
      <c r="E38" s="28"/>
      <c r="F38" s="21"/>
    </row>
    <row r="39" spans="1:6" ht="14.25" x14ac:dyDescent="0.2">
      <c r="A39" s="21"/>
      <c r="B39" s="45" t="s">
        <v>526</v>
      </c>
      <c r="C39" s="45"/>
      <c r="D39" s="45"/>
      <c r="E39" s="28"/>
      <c r="F39" s="21"/>
    </row>
    <row r="40" spans="1:6" ht="14.25" x14ac:dyDescent="0.2">
      <c r="A40" s="21"/>
      <c r="B40" s="180"/>
      <c r="C40" s="180"/>
      <c r="D40" s="180"/>
      <c r="E40" s="28"/>
      <c r="F40" s="21"/>
    </row>
    <row r="41" spans="1:6" ht="14.25" x14ac:dyDescent="0.2">
      <c r="A41" s="21"/>
      <c r="B41" s="180" t="s">
        <v>527</v>
      </c>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8.25*295</f>
        <v>2433.75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2433.75</v>
      </c>
      <c r="F72" s="21"/>
    </row>
    <row r="73" spans="1:6" ht="13.5" customHeight="1" x14ac:dyDescent="0.2">
      <c r="A73" s="21"/>
      <c r="B73" s="26" t="s">
        <v>5</v>
      </c>
      <c r="C73" s="31">
        <v>0.05</v>
      </c>
      <c r="D73" s="26"/>
      <c r="E73" s="35">
        <f>ROUND(E72*C73,2)</f>
        <v>121.69</v>
      </c>
      <c r="F73" s="21"/>
    </row>
    <row r="74" spans="1:6" ht="13.5" customHeight="1" x14ac:dyDescent="0.2">
      <c r="A74" s="21"/>
      <c r="B74" s="26" t="s">
        <v>4</v>
      </c>
      <c r="C74" s="43">
        <v>9.9750000000000005E-2</v>
      </c>
      <c r="D74" s="26"/>
      <c r="E74" s="36">
        <f>ROUND(E72*C74,2)</f>
        <v>242.77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2798.21</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2798.21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7521033D-ACC6-4671-84F0-607B58497B6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382FB-B44B-4F95-8F04-2511D64571D5}">
  <sheetPr>
    <pageSetUpPr fitToPage="1"/>
  </sheetPr>
  <dimension ref="A12:F92"/>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528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529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525</v>
      </c>
      <c r="C35" s="180"/>
      <c r="D35" s="180"/>
      <c r="E35" s="28"/>
      <c r="F35" s="21"/>
    </row>
    <row r="36" spans="1:6" ht="14.25" x14ac:dyDescent="0.2">
      <c r="A36" s="21"/>
      <c r="B36" s="45"/>
      <c r="C36" s="45"/>
      <c r="D36" s="45"/>
      <c r="E36" s="28"/>
      <c r="F36" s="21"/>
    </row>
    <row r="37" spans="1:6" ht="14.25" x14ac:dyDescent="0.2">
      <c r="A37" s="21"/>
      <c r="B37" s="180" t="s">
        <v>530</v>
      </c>
      <c r="C37" s="180"/>
      <c r="D37" s="180"/>
      <c r="E37" s="28"/>
      <c r="F37" s="21"/>
    </row>
    <row r="38" spans="1:6" ht="14.25" x14ac:dyDescent="0.2">
      <c r="A38" s="21"/>
      <c r="E38" s="28"/>
      <c r="F38" s="21"/>
    </row>
    <row r="39" spans="1:6" ht="14.25" x14ac:dyDescent="0.2">
      <c r="A39" s="21"/>
      <c r="B39" s="180" t="s">
        <v>531</v>
      </c>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3*295</f>
        <v>885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885</v>
      </c>
      <c r="F72" s="21"/>
    </row>
    <row r="73" spans="1:6" ht="13.5" customHeight="1" x14ac:dyDescent="0.2">
      <c r="A73" s="21"/>
      <c r="B73" s="26" t="s">
        <v>5</v>
      </c>
      <c r="C73" s="31">
        <v>0.05</v>
      </c>
      <c r="D73" s="26"/>
      <c r="E73" s="35">
        <f>ROUND(E72*C73,2)</f>
        <v>44.25</v>
      </c>
      <c r="F73" s="21"/>
    </row>
    <row r="74" spans="1:6" ht="13.5" customHeight="1" x14ac:dyDescent="0.2">
      <c r="A74" s="21"/>
      <c r="B74" s="26" t="s">
        <v>4</v>
      </c>
      <c r="C74" s="43">
        <v>9.9750000000000005E-2</v>
      </c>
      <c r="D74" s="26"/>
      <c r="E74" s="36">
        <f>ROUND(E72*C74,2)</f>
        <v>88.28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1017.53</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1017.53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2">
    <mergeCell ref="B46:D46"/>
    <mergeCell ref="B40:D40"/>
    <mergeCell ref="A30:F30"/>
    <mergeCell ref="B33:D33"/>
    <mergeCell ref="B34:D34"/>
    <mergeCell ref="B35:D35"/>
    <mergeCell ref="B37:D37"/>
    <mergeCell ref="B39:D39"/>
    <mergeCell ref="B41:D41"/>
    <mergeCell ref="B42:D42"/>
    <mergeCell ref="B43:D43"/>
    <mergeCell ref="B44:D44"/>
    <mergeCell ref="B45:D45"/>
    <mergeCell ref="B79:D79"/>
    <mergeCell ref="B83:E83"/>
    <mergeCell ref="B61:D61"/>
    <mergeCell ref="B62:D62"/>
    <mergeCell ref="B63:D63"/>
    <mergeCell ref="B64:D64"/>
    <mergeCell ref="B65:D65"/>
    <mergeCell ref="B66:D66"/>
    <mergeCell ref="B67:D67"/>
    <mergeCell ref="B68:D68"/>
    <mergeCell ref="B77:D77"/>
    <mergeCell ref="B78:D78"/>
    <mergeCell ref="B60:D60"/>
    <mergeCell ref="B47:D47"/>
    <mergeCell ref="B48:D48"/>
    <mergeCell ref="B49:D49"/>
    <mergeCell ref="B52:D52"/>
    <mergeCell ref="B53:D53"/>
    <mergeCell ref="B55:D55"/>
    <mergeCell ref="B56:D56"/>
    <mergeCell ref="B57:D57"/>
    <mergeCell ref="B58:D58"/>
    <mergeCell ref="B59:D59"/>
    <mergeCell ref="B54:D54"/>
    <mergeCell ref="A84:F84"/>
    <mergeCell ref="A85:F85"/>
    <mergeCell ref="B87:E87"/>
    <mergeCell ref="A88:F88"/>
    <mergeCell ref="B90:D90"/>
  </mergeCells>
  <dataValidations count="1">
    <dataValidation type="list" allowBlank="1" showInputMessage="1" showErrorMessage="1" sqref="B77:B79 B12:B20 B33 B42 B54 B46 B56:B68 B35:B37 B50:B51 B40" xr:uid="{5CB9E1D0-7789-4EE2-9B2E-A0911F99D70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B2F78-B54E-4387-9DF0-2B16F61C8D2E}">
  <sheetPr>
    <pageSetUpPr fitToPage="1"/>
  </sheetPr>
  <dimension ref="A12:F92"/>
  <sheetViews>
    <sheetView view="pageBreakPreview" zoomScale="80" zoomScaleNormal="100" zoomScaleSheetLayoutView="80" workbookViewId="0">
      <selection activeCell="J28" sqref="J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533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30" customHeight="1" x14ac:dyDescent="0.2">
      <c r="A35" s="21"/>
      <c r="B35" s="180" t="s">
        <v>534</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B38" s="180"/>
      <c r="C38" s="180"/>
      <c r="D38" s="180"/>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8*295</f>
        <v>2360</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2360</v>
      </c>
      <c r="F72" s="21"/>
    </row>
    <row r="73" spans="1:6" ht="13.5" customHeight="1" x14ac:dyDescent="0.2">
      <c r="A73" s="21"/>
      <c r="B73" s="26" t="s">
        <v>5</v>
      </c>
      <c r="C73" s="31">
        <v>0.05</v>
      </c>
      <c r="D73" s="26"/>
      <c r="E73" s="35">
        <f>ROUND(E72*C73,2)</f>
        <v>118</v>
      </c>
      <c r="F73" s="21"/>
    </row>
    <row r="74" spans="1:6" ht="13.5" customHeight="1" x14ac:dyDescent="0.2">
      <c r="A74" s="21"/>
      <c r="B74" s="26" t="s">
        <v>4</v>
      </c>
      <c r="C74" s="43">
        <v>9.9750000000000005E-2</v>
      </c>
      <c r="D74" s="26"/>
      <c r="E74" s="36">
        <f>ROUND(E72*C74,2)</f>
        <v>235.41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2713.41</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2713.41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2">
    <mergeCell ref="B38:D38"/>
    <mergeCell ref="A30:F30"/>
    <mergeCell ref="B33:D33"/>
    <mergeCell ref="B34:D34"/>
    <mergeCell ref="B35:D35"/>
    <mergeCell ref="B37:D37"/>
    <mergeCell ref="B53:D53"/>
    <mergeCell ref="B40:D40"/>
    <mergeCell ref="B41:D41"/>
    <mergeCell ref="B42:D42"/>
    <mergeCell ref="B43:D43"/>
    <mergeCell ref="B44:D44"/>
    <mergeCell ref="B45:D45"/>
    <mergeCell ref="B46:D46"/>
    <mergeCell ref="B47:D47"/>
    <mergeCell ref="B48:D48"/>
    <mergeCell ref="B49:D49"/>
    <mergeCell ref="B52:D52"/>
    <mergeCell ref="B65:D65"/>
    <mergeCell ref="B54:D54"/>
    <mergeCell ref="B55:D55"/>
    <mergeCell ref="B56:D56"/>
    <mergeCell ref="B57:D57"/>
    <mergeCell ref="B58:D58"/>
    <mergeCell ref="B59:D59"/>
    <mergeCell ref="B60:D60"/>
    <mergeCell ref="B61:D61"/>
    <mergeCell ref="B62:D62"/>
    <mergeCell ref="B63:D63"/>
    <mergeCell ref="B64:D64"/>
    <mergeCell ref="B90:D90"/>
    <mergeCell ref="B66:D66"/>
    <mergeCell ref="B67:D67"/>
    <mergeCell ref="B68:D68"/>
    <mergeCell ref="B77:D77"/>
    <mergeCell ref="B78:D78"/>
    <mergeCell ref="B79:D79"/>
    <mergeCell ref="B83:E83"/>
    <mergeCell ref="A84:F84"/>
    <mergeCell ref="A85:F85"/>
    <mergeCell ref="B87:E87"/>
    <mergeCell ref="A88:F88"/>
  </mergeCells>
  <dataValidations count="1">
    <dataValidation type="list" allowBlank="1" showInputMessage="1" showErrorMessage="1" sqref="B77:B79 B12:B20 B33 B42 B54 B46 B56:B68 B39:B40 B50:B51 B35:B37" xr:uid="{C809EBF1-0A28-4690-A6BD-AA62879C560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DBCD-F64C-4CF1-AE9F-774E4B48D7E4}">
  <sheetPr>
    <pageSetUpPr fitToPage="1"/>
  </sheetPr>
  <dimension ref="A12:F93"/>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535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560</v>
      </c>
      <c r="C35" s="173"/>
      <c r="D35" s="173"/>
      <c r="E35" s="28"/>
      <c r="F35" s="21"/>
    </row>
    <row r="36" spans="1:6" ht="14.25" x14ac:dyDescent="0.2">
      <c r="A36" s="21"/>
      <c r="B36" s="173"/>
      <c r="C36" s="173"/>
      <c r="D36" s="173"/>
      <c r="E36" s="28"/>
      <c r="F36" s="21"/>
    </row>
    <row r="37" spans="1:6" ht="14.25" x14ac:dyDescent="0.2">
      <c r="A37" s="21"/>
      <c r="B37" s="173" t="s">
        <v>559</v>
      </c>
      <c r="C37" s="173"/>
      <c r="D37" s="173"/>
      <c r="E37" s="28"/>
      <c r="F37" s="21"/>
    </row>
    <row r="38" spans="1:6" ht="14.25" x14ac:dyDescent="0.2">
      <c r="A38" s="21"/>
      <c r="B38" s="173"/>
      <c r="C38" s="173"/>
      <c r="D38" s="173"/>
      <c r="E38" s="28"/>
      <c r="F38" s="21"/>
    </row>
    <row r="39" spans="1:6" ht="14.25" x14ac:dyDescent="0.2">
      <c r="A39" s="21"/>
      <c r="B39" s="173" t="s">
        <v>545</v>
      </c>
      <c r="C39" s="173"/>
      <c r="D39" s="173"/>
      <c r="E39" s="28"/>
      <c r="F39" s="21"/>
    </row>
    <row r="40" spans="1:6" ht="14.25" x14ac:dyDescent="0.2">
      <c r="A40" s="21"/>
      <c r="B40" s="173"/>
      <c r="C40" s="173"/>
      <c r="D40" s="173"/>
      <c r="E40" s="28"/>
      <c r="F40" s="21"/>
    </row>
    <row r="41" spans="1:6" ht="14.25" x14ac:dyDescent="0.2">
      <c r="A41" s="21"/>
      <c r="B41" s="173" t="s">
        <v>546</v>
      </c>
      <c r="C41" s="173"/>
      <c r="D41" s="173"/>
      <c r="E41" s="28"/>
      <c r="F41" s="21"/>
    </row>
    <row r="42" spans="1:6" ht="14.25" x14ac:dyDescent="0.2">
      <c r="A42" s="21"/>
      <c r="B42" s="173"/>
      <c r="C42" s="173"/>
      <c r="D42" s="173"/>
      <c r="E42" s="28"/>
      <c r="F42" s="21"/>
    </row>
    <row r="43" spans="1:6" ht="14.25" x14ac:dyDescent="0.2">
      <c r="A43" s="21"/>
      <c r="B43" s="173" t="s">
        <v>547</v>
      </c>
      <c r="C43" s="173"/>
      <c r="D43" s="173"/>
      <c r="E43" s="28"/>
      <c r="F43" s="21"/>
    </row>
    <row r="44" spans="1:6" ht="14.25" x14ac:dyDescent="0.2">
      <c r="A44" s="21"/>
      <c r="B44" s="173"/>
      <c r="C44" s="173"/>
      <c r="D44" s="173"/>
      <c r="E44" s="28"/>
      <c r="F44" s="21"/>
    </row>
    <row r="45" spans="1:6" ht="14.25" x14ac:dyDescent="0.2">
      <c r="A45" s="21"/>
      <c r="B45" s="173" t="s">
        <v>24</v>
      </c>
      <c r="C45" s="173"/>
      <c r="D45" s="173"/>
      <c r="E45" s="28"/>
      <c r="F45" s="21"/>
    </row>
    <row r="46" spans="1:6" ht="14.25" x14ac:dyDescent="0.2">
      <c r="A46" s="21"/>
      <c r="B46" s="173"/>
      <c r="C46" s="173"/>
      <c r="D46" s="173"/>
      <c r="E46" s="28"/>
      <c r="F46" s="21"/>
    </row>
    <row r="47" spans="1:6" ht="14.25" x14ac:dyDescent="0.2">
      <c r="A47" s="21"/>
      <c r="B47" s="173" t="s">
        <v>27</v>
      </c>
      <c r="C47" s="173"/>
      <c r="D47" s="173"/>
      <c r="E47" s="28"/>
      <c r="F47" s="21"/>
    </row>
    <row r="48" spans="1:6" ht="14.25" x14ac:dyDescent="0.2">
      <c r="A48" s="21"/>
      <c r="B48" s="173"/>
      <c r="C48" s="173"/>
      <c r="D48" s="173"/>
      <c r="E48" s="28"/>
      <c r="F48" s="21"/>
    </row>
    <row r="49" spans="1:6" ht="14.25" x14ac:dyDescent="0.2">
      <c r="A49" s="21"/>
      <c r="B49" s="173" t="s">
        <v>548</v>
      </c>
      <c r="C49" s="173"/>
      <c r="D49" s="173"/>
      <c r="E49" s="28"/>
      <c r="F49" s="21"/>
    </row>
    <row r="50" spans="1:6" ht="14.25" x14ac:dyDescent="0.2">
      <c r="A50" s="21"/>
      <c r="B50" s="173"/>
      <c r="C50" s="173"/>
      <c r="D50" s="173"/>
      <c r="E50" s="28"/>
      <c r="F50" s="21"/>
    </row>
    <row r="51" spans="1:6" ht="14.25" x14ac:dyDescent="0.2">
      <c r="A51" s="21"/>
      <c r="B51" s="173" t="s">
        <v>549</v>
      </c>
      <c r="C51" s="173"/>
      <c r="D51" s="173"/>
      <c r="E51" s="28"/>
      <c r="F51" s="21"/>
    </row>
    <row r="52" spans="1:6" ht="14.25" x14ac:dyDescent="0.2">
      <c r="A52" s="21"/>
      <c r="B52" s="173"/>
      <c r="C52" s="173"/>
      <c r="D52" s="173"/>
      <c r="E52" s="28"/>
      <c r="F52" s="21"/>
    </row>
    <row r="53" spans="1:6" ht="14.25" x14ac:dyDescent="0.2">
      <c r="A53" s="21"/>
      <c r="B53" s="173" t="s">
        <v>555</v>
      </c>
      <c r="C53" s="173"/>
      <c r="D53" s="173"/>
      <c r="E53" s="28"/>
      <c r="F53" s="21"/>
    </row>
    <row r="54" spans="1:6" ht="14.25" x14ac:dyDescent="0.2">
      <c r="A54" s="21"/>
      <c r="B54" s="173"/>
      <c r="C54" s="173"/>
      <c r="D54" s="173"/>
      <c r="E54" s="28"/>
      <c r="F54" s="21"/>
    </row>
    <row r="55" spans="1:6" ht="14.25" x14ac:dyDescent="0.2">
      <c r="A55" s="21"/>
      <c r="B55" s="173" t="s">
        <v>556</v>
      </c>
      <c r="C55" s="173"/>
      <c r="D55" s="173"/>
      <c r="E55" s="28"/>
      <c r="F55" s="21"/>
    </row>
    <row r="56" spans="1:6" ht="14.25" x14ac:dyDescent="0.2">
      <c r="A56" s="21"/>
      <c r="B56" s="173"/>
      <c r="C56" s="173"/>
      <c r="D56" s="173"/>
      <c r="E56" s="28"/>
      <c r="F56" s="21"/>
    </row>
    <row r="57" spans="1:6" ht="14.25" x14ac:dyDescent="0.2">
      <c r="A57" s="21"/>
      <c r="B57" s="173" t="s">
        <v>563</v>
      </c>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19*295</f>
        <v>5605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5605</v>
      </c>
      <c r="F73" s="21"/>
    </row>
    <row r="74" spans="1:6" ht="13.5" customHeight="1" x14ac:dyDescent="0.2">
      <c r="A74" s="21"/>
      <c r="B74" s="26" t="s">
        <v>5</v>
      </c>
      <c r="C74" s="31">
        <v>0.05</v>
      </c>
      <c r="D74" s="26"/>
      <c r="E74" s="35">
        <f>ROUND(E73*C74,2)</f>
        <v>280.25</v>
      </c>
      <c r="F74" s="21"/>
    </row>
    <row r="75" spans="1:6" ht="13.5" customHeight="1" x14ac:dyDescent="0.2">
      <c r="A75" s="21"/>
      <c r="B75" s="26" t="s">
        <v>4</v>
      </c>
      <c r="C75" s="43">
        <v>9.9750000000000005E-2</v>
      </c>
      <c r="D75" s="26"/>
      <c r="E75" s="36">
        <f>ROUND(E73*C75,2)</f>
        <v>559.1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6444.35</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6444.35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A30:F30"/>
    <mergeCell ref="B33:D33"/>
    <mergeCell ref="B58:D58"/>
    <mergeCell ref="B35:D35"/>
    <mergeCell ref="B36:D36"/>
    <mergeCell ref="B56:D56"/>
    <mergeCell ref="B46:D46"/>
    <mergeCell ref="B47:D47"/>
    <mergeCell ref="B48:D48"/>
    <mergeCell ref="B57:D57"/>
    <mergeCell ref="B37:D37"/>
    <mergeCell ref="B38:D38"/>
    <mergeCell ref="B39:D39"/>
    <mergeCell ref="B40:D40"/>
    <mergeCell ref="B41:D41"/>
    <mergeCell ref="B68:D68"/>
    <mergeCell ref="B55:D55"/>
    <mergeCell ref="B59:D59"/>
    <mergeCell ref="B34:D34"/>
    <mergeCell ref="B60:D60"/>
    <mergeCell ref="B61:D61"/>
    <mergeCell ref="B62:D62"/>
    <mergeCell ref="B49:D49"/>
    <mergeCell ref="B50:D50"/>
    <mergeCell ref="B51:D51"/>
    <mergeCell ref="B52:D52"/>
    <mergeCell ref="B53:D53"/>
    <mergeCell ref="B54:D54"/>
    <mergeCell ref="B43:D43"/>
    <mergeCell ref="B44:D44"/>
    <mergeCell ref="B45:D45"/>
    <mergeCell ref="A86:F86"/>
    <mergeCell ref="B88:E88"/>
    <mergeCell ref="A89:F89"/>
    <mergeCell ref="B91:D91"/>
    <mergeCell ref="B42:D42"/>
    <mergeCell ref="B69:D69"/>
    <mergeCell ref="B78:D78"/>
    <mergeCell ref="B79:D79"/>
    <mergeCell ref="B80:D80"/>
    <mergeCell ref="B84:E84"/>
    <mergeCell ref="A85:F85"/>
    <mergeCell ref="B63:D63"/>
    <mergeCell ref="B64:D64"/>
    <mergeCell ref="B65:D65"/>
    <mergeCell ref="B66:D66"/>
    <mergeCell ref="B67:D67"/>
  </mergeCells>
  <dataValidations count="1">
    <dataValidation type="list" allowBlank="1" showInputMessage="1" showErrorMessage="1" sqref="B78:B80 B12:B20 B59:B69 B33:B36 B37:B57" xr:uid="{F9C420BC-0982-4F0C-941B-1845539677B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1A17B-41D3-46C1-BE42-A9056F6447DD}">
  <sheetPr>
    <pageSetUpPr fitToPage="1"/>
  </sheetPr>
  <dimension ref="A12:F93"/>
  <sheetViews>
    <sheetView view="pageBreakPreview" topLeftCell="A19"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562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560</v>
      </c>
      <c r="C35" s="173"/>
      <c r="D35" s="173"/>
      <c r="E35" s="28"/>
      <c r="F35" s="21"/>
    </row>
    <row r="36" spans="1:6" ht="14.25" x14ac:dyDescent="0.2">
      <c r="A36" s="21"/>
      <c r="B36" s="173"/>
      <c r="C36" s="173"/>
      <c r="D36" s="173"/>
      <c r="E36" s="28"/>
      <c r="F36" s="21"/>
    </row>
    <row r="37" spans="1:6" ht="14.25" x14ac:dyDescent="0.2">
      <c r="A37" s="21"/>
      <c r="B37" s="173" t="s">
        <v>559</v>
      </c>
      <c r="C37" s="173"/>
      <c r="D37" s="173"/>
      <c r="E37" s="28"/>
      <c r="F37" s="21"/>
    </row>
    <row r="38" spans="1:6" ht="14.25" x14ac:dyDescent="0.2">
      <c r="A38" s="21"/>
      <c r="B38" s="173"/>
      <c r="C38" s="173"/>
      <c r="D38" s="173"/>
      <c r="E38" s="28"/>
      <c r="F38" s="21"/>
    </row>
    <row r="39" spans="1:6" ht="14.25" x14ac:dyDescent="0.2">
      <c r="A39" s="21"/>
      <c r="B39" s="173" t="s">
        <v>545</v>
      </c>
      <c r="C39" s="173"/>
      <c r="D39" s="173"/>
      <c r="E39" s="28"/>
      <c r="F39" s="21"/>
    </row>
    <row r="40" spans="1:6" ht="14.25" x14ac:dyDescent="0.2">
      <c r="A40" s="21"/>
      <c r="B40" s="173"/>
      <c r="C40" s="173"/>
      <c r="D40" s="173"/>
      <c r="E40" s="28"/>
      <c r="F40" s="21"/>
    </row>
    <row r="41" spans="1:6" ht="14.25" x14ac:dyDescent="0.2">
      <c r="A41" s="21"/>
      <c r="B41" s="173" t="s">
        <v>546</v>
      </c>
      <c r="C41" s="173"/>
      <c r="D41" s="173"/>
      <c r="E41" s="28"/>
      <c r="F41" s="21"/>
    </row>
    <row r="42" spans="1:6" ht="14.25" x14ac:dyDescent="0.2">
      <c r="A42" s="21"/>
      <c r="B42" s="173"/>
      <c r="C42" s="173"/>
      <c r="D42" s="173"/>
      <c r="E42" s="28"/>
      <c r="F42" s="21"/>
    </row>
    <row r="43" spans="1:6" ht="14.25" x14ac:dyDescent="0.2">
      <c r="A43" s="21"/>
      <c r="B43" s="173" t="s">
        <v>547</v>
      </c>
      <c r="C43" s="173"/>
      <c r="D43" s="173"/>
      <c r="E43" s="28"/>
      <c r="F43" s="21"/>
    </row>
    <row r="44" spans="1:6" ht="14.25" x14ac:dyDescent="0.2">
      <c r="A44" s="21"/>
      <c r="B44" s="173"/>
      <c r="C44" s="173"/>
      <c r="D44" s="173"/>
      <c r="E44" s="28"/>
      <c r="F44" s="21"/>
    </row>
    <row r="45" spans="1:6" ht="14.25" x14ac:dyDescent="0.2">
      <c r="A45" s="21"/>
      <c r="B45" s="173" t="s">
        <v>24</v>
      </c>
      <c r="C45" s="173"/>
      <c r="D45" s="173"/>
      <c r="E45" s="28"/>
      <c r="F45" s="21"/>
    </row>
    <row r="46" spans="1:6" ht="14.25" x14ac:dyDescent="0.2">
      <c r="A46" s="21"/>
      <c r="B46" s="173"/>
      <c r="C46" s="173"/>
      <c r="D46" s="173"/>
      <c r="E46" s="28"/>
      <c r="F46" s="21"/>
    </row>
    <row r="47" spans="1:6" ht="14.25" x14ac:dyDescent="0.2">
      <c r="A47" s="21"/>
      <c r="B47" s="173" t="s">
        <v>27</v>
      </c>
      <c r="C47" s="173"/>
      <c r="D47" s="173"/>
      <c r="E47" s="28"/>
      <c r="F47" s="21"/>
    </row>
    <row r="48" spans="1:6" ht="14.25" x14ac:dyDescent="0.2">
      <c r="A48" s="21"/>
      <c r="B48" s="173"/>
      <c r="C48" s="173"/>
      <c r="D48" s="173"/>
      <c r="E48" s="28"/>
      <c r="F48" s="21"/>
    </row>
    <row r="49" spans="1:6" ht="14.25" x14ac:dyDescent="0.2">
      <c r="A49" s="21"/>
      <c r="B49" s="173" t="s">
        <v>548</v>
      </c>
      <c r="C49" s="173"/>
      <c r="D49" s="173"/>
      <c r="E49" s="28"/>
      <c r="F49" s="21"/>
    </row>
    <row r="50" spans="1:6" ht="14.25" x14ac:dyDescent="0.2">
      <c r="A50" s="21"/>
      <c r="B50" s="173"/>
      <c r="C50" s="173"/>
      <c r="D50" s="173"/>
      <c r="E50" s="28"/>
      <c r="F50" s="21"/>
    </row>
    <row r="51" spans="1:6" ht="14.25" x14ac:dyDescent="0.2">
      <c r="A51" s="21"/>
      <c r="B51" s="173" t="s">
        <v>549</v>
      </c>
      <c r="C51" s="173"/>
      <c r="D51" s="173"/>
      <c r="E51" s="28"/>
      <c r="F51" s="21"/>
    </row>
    <row r="52" spans="1:6" ht="14.25" x14ac:dyDescent="0.2">
      <c r="A52" s="21"/>
      <c r="B52" s="173"/>
      <c r="C52" s="173"/>
      <c r="D52" s="173"/>
      <c r="E52" s="28"/>
      <c r="F52" s="21"/>
    </row>
    <row r="53" spans="1:6" ht="14.25" x14ac:dyDescent="0.2">
      <c r="A53" s="21"/>
      <c r="B53" s="173" t="s">
        <v>555</v>
      </c>
      <c r="C53" s="173"/>
      <c r="D53" s="173"/>
      <c r="E53" s="28"/>
      <c r="F53" s="21"/>
    </row>
    <row r="54" spans="1:6" ht="14.25" x14ac:dyDescent="0.2">
      <c r="A54" s="21"/>
      <c r="B54" s="173"/>
      <c r="C54" s="173"/>
      <c r="D54" s="173"/>
      <c r="E54" s="28"/>
      <c r="F54" s="21"/>
    </row>
    <row r="55" spans="1:6" ht="14.25" x14ac:dyDescent="0.2">
      <c r="A55" s="21"/>
      <c r="B55" s="173" t="s">
        <v>556</v>
      </c>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19*295</f>
        <v>5605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5605</v>
      </c>
      <c r="F73" s="21"/>
    </row>
    <row r="74" spans="1:6" ht="13.5" customHeight="1" x14ac:dyDescent="0.2">
      <c r="A74" s="21"/>
      <c r="B74" s="26" t="s">
        <v>5</v>
      </c>
      <c r="C74" s="31">
        <v>0.05</v>
      </c>
      <c r="D74" s="26"/>
      <c r="E74" s="35">
        <f>ROUND(E73*C74,2)</f>
        <v>280.25</v>
      </c>
      <c r="F74" s="21"/>
    </row>
    <row r="75" spans="1:6" ht="13.5" customHeight="1" x14ac:dyDescent="0.2">
      <c r="A75" s="21"/>
      <c r="B75" s="26" t="s">
        <v>4</v>
      </c>
      <c r="C75" s="43">
        <v>9.9750000000000005E-2</v>
      </c>
      <c r="D75" s="26"/>
      <c r="E75" s="36">
        <f>ROUND(E73*C75,2)</f>
        <v>559.1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6444.35</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6444.35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E524B864-BFCE-4EC4-8D81-04C22B35552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8BCA2-C96D-44E5-A241-80075F48BC8D}">
  <sheetPr>
    <pageSetUpPr fitToPage="1"/>
  </sheetPr>
  <dimension ref="A12:F91"/>
  <sheetViews>
    <sheetView view="pageBreakPreview" topLeftCell="A13"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565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45.75" customHeight="1" x14ac:dyDescent="0.2">
      <c r="A35" s="21"/>
      <c r="B35" s="173" t="s">
        <v>566</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t="s">
        <v>567</v>
      </c>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t="s">
        <v>568</v>
      </c>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9*295</f>
        <v>2655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2655</v>
      </c>
      <c r="F71" s="21"/>
    </row>
    <row r="72" spans="1:6" ht="13.5" customHeight="1" x14ac:dyDescent="0.2">
      <c r="A72" s="21"/>
      <c r="B72" s="26" t="s">
        <v>5</v>
      </c>
      <c r="C72" s="31">
        <v>0.05</v>
      </c>
      <c r="D72" s="26"/>
      <c r="E72" s="35">
        <f>ROUND(E71*C72,2)</f>
        <v>132.75</v>
      </c>
      <c r="F72" s="21"/>
    </row>
    <row r="73" spans="1:6" ht="13.5" customHeight="1" x14ac:dyDescent="0.2">
      <c r="A73" s="21"/>
      <c r="B73" s="26" t="s">
        <v>4</v>
      </c>
      <c r="C73" s="43">
        <v>9.9750000000000005E-2</v>
      </c>
      <c r="D73" s="26"/>
      <c r="E73" s="36">
        <f>ROUND(E71*C73,2)</f>
        <v>264.83999999999997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3052.59</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3052.59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5">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3 B35:B67" xr:uid="{B496A8D4-021D-4A20-8FCD-FB31B1DFB33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ABBAE-51B3-428F-906F-A9ED901E5F94}">
  <sheetPr>
    <pageSetUpPr fitToPage="1"/>
  </sheetPr>
  <dimension ref="A12:F91"/>
  <sheetViews>
    <sheetView view="pageBreakPreview" topLeftCell="A13"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569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43.5" customHeight="1" x14ac:dyDescent="0.2">
      <c r="A35" s="21"/>
      <c r="B35" s="173" t="s">
        <v>571</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t="s">
        <v>570</v>
      </c>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6.5*295</f>
        <v>1917.5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1917.5</v>
      </c>
      <c r="F71" s="21"/>
    </row>
    <row r="72" spans="1:6" ht="13.5" customHeight="1" x14ac:dyDescent="0.2">
      <c r="A72" s="21"/>
      <c r="B72" s="26" t="s">
        <v>5</v>
      </c>
      <c r="C72" s="31">
        <v>0.05</v>
      </c>
      <c r="D72" s="26"/>
      <c r="E72" s="35">
        <f>ROUND(E71*C72,2)</f>
        <v>95.88</v>
      </c>
      <c r="F72" s="21"/>
    </row>
    <row r="73" spans="1:6" ht="13.5" customHeight="1" x14ac:dyDescent="0.2">
      <c r="A73" s="21"/>
      <c r="B73" s="26" t="s">
        <v>4</v>
      </c>
      <c r="C73" s="43">
        <v>9.9750000000000005E-2</v>
      </c>
      <c r="D73" s="26"/>
      <c r="E73" s="36">
        <f>ROUND(E71*C73,2)</f>
        <v>191.27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2204.65</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2204.65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5">
    <mergeCell ref="A83:F83"/>
    <mergeCell ref="A84:F84"/>
    <mergeCell ref="B86:E86"/>
    <mergeCell ref="A87:F87"/>
    <mergeCell ref="B89:D89"/>
    <mergeCell ref="B82:E82"/>
    <mergeCell ref="B60:D60"/>
    <mergeCell ref="B61:D61"/>
    <mergeCell ref="B62:D62"/>
    <mergeCell ref="B63:D63"/>
    <mergeCell ref="B64:D64"/>
    <mergeCell ref="B65:D65"/>
    <mergeCell ref="B66:D66"/>
    <mergeCell ref="B67:D67"/>
    <mergeCell ref="B76:D76"/>
    <mergeCell ref="B77:D77"/>
    <mergeCell ref="B78:D78"/>
    <mergeCell ref="B59:D59"/>
    <mergeCell ref="B48:D48"/>
    <mergeCell ref="B49:D49"/>
    <mergeCell ref="B50:D50"/>
    <mergeCell ref="B51:D51"/>
    <mergeCell ref="B52:D52"/>
    <mergeCell ref="B53:D53"/>
    <mergeCell ref="B54:D54"/>
    <mergeCell ref="B55:D55"/>
    <mergeCell ref="B56:D56"/>
    <mergeCell ref="B57:D57"/>
    <mergeCell ref="B58:D58"/>
    <mergeCell ref="B47:D47"/>
    <mergeCell ref="B37:D37"/>
    <mergeCell ref="B38:D38"/>
    <mergeCell ref="B39:D39"/>
    <mergeCell ref="B40:D40"/>
    <mergeCell ref="B41:D41"/>
    <mergeCell ref="B42:D42"/>
    <mergeCell ref="B43:D43"/>
    <mergeCell ref="B44:D44"/>
    <mergeCell ref="B45:D45"/>
    <mergeCell ref="B46:D46"/>
    <mergeCell ref="A30:F30"/>
    <mergeCell ref="B33:D33"/>
    <mergeCell ref="B34:D34"/>
    <mergeCell ref="B35:D35"/>
    <mergeCell ref="B36:D36"/>
  </mergeCells>
  <dataValidations count="1">
    <dataValidation type="list" allowBlank="1" showInputMessage="1" showErrorMessage="1" sqref="B76:B78 B12:B20 B33 B35:B67" xr:uid="{2E75E0F1-4125-4664-B350-4D3B7EFC63C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65843-66CA-4F65-A99E-040A9D67D50B}">
  <sheetPr>
    <pageSetUpPr fitToPage="1"/>
  </sheetPr>
  <dimension ref="A12:F93"/>
  <sheetViews>
    <sheetView view="pageBreakPreview" topLeftCell="A10"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572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573</v>
      </c>
      <c r="C35" s="173"/>
      <c r="D35" s="173"/>
      <c r="E35" s="28"/>
      <c r="F35" s="21"/>
    </row>
    <row r="36" spans="1:6" ht="14.25" x14ac:dyDescent="0.2">
      <c r="A36" s="21"/>
      <c r="B36" s="173"/>
      <c r="C36" s="173"/>
      <c r="D36" s="173"/>
      <c r="E36" s="28"/>
      <c r="F36" s="21"/>
    </row>
    <row r="37" spans="1:6" ht="14.25" x14ac:dyDescent="0.2">
      <c r="A37" s="21"/>
      <c r="B37" s="173" t="s">
        <v>574</v>
      </c>
      <c r="C37" s="173"/>
      <c r="D37" s="173"/>
      <c r="E37" s="28"/>
      <c r="F37" s="21"/>
    </row>
    <row r="38" spans="1:6" ht="14.25" x14ac:dyDescent="0.2">
      <c r="A38" s="21"/>
      <c r="B38" s="173"/>
      <c r="C38" s="173"/>
      <c r="D38" s="173"/>
      <c r="E38" s="28"/>
      <c r="F38" s="21"/>
    </row>
    <row r="39" spans="1:6" ht="14.25" x14ac:dyDescent="0.2">
      <c r="A39" s="21"/>
      <c r="B39" s="173" t="s">
        <v>575</v>
      </c>
      <c r="C39" s="173"/>
      <c r="D39" s="173"/>
      <c r="E39" s="28"/>
      <c r="F39" s="21"/>
    </row>
    <row r="40" spans="1:6" ht="14.25" x14ac:dyDescent="0.2">
      <c r="A40" s="21"/>
      <c r="B40" s="173"/>
      <c r="C40" s="173"/>
      <c r="D40" s="173"/>
      <c r="E40" s="28"/>
      <c r="F40" s="21"/>
    </row>
    <row r="41" spans="1:6" ht="14.25" x14ac:dyDescent="0.2">
      <c r="A41" s="21"/>
      <c r="B41" s="173" t="s">
        <v>576</v>
      </c>
      <c r="C41" s="173"/>
      <c r="D41" s="173"/>
      <c r="E41" s="28"/>
      <c r="F41" s="21"/>
    </row>
    <row r="42" spans="1:6" ht="14.25" x14ac:dyDescent="0.2">
      <c r="A42" s="21"/>
      <c r="B42" s="173"/>
      <c r="C42" s="173"/>
      <c r="D42" s="173"/>
      <c r="E42" s="28"/>
      <c r="F42" s="21"/>
    </row>
    <row r="43" spans="1:6" ht="14.25" x14ac:dyDescent="0.2">
      <c r="A43" s="21"/>
      <c r="B43" s="173" t="s">
        <v>577</v>
      </c>
      <c r="C43" s="173"/>
      <c r="D43" s="173"/>
      <c r="E43" s="28"/>
      <c r="F43" s="21"/>
    </row>
    <row r="44" spans="1:6" ht="14.25" x14ac:dyDescent="0.2">
      <c r="A44" s="21"/>
      <c r="B44" s="173"/>
      <c r="C44" s="173"/>
      <c r="D44" s="173"/>
      <c r="E44" s="28"/>
      <c r="F44" s="21"/>
    </row>
    <row r="45" spans="1:6" ht="14.25" x14ac:dyDescent="0.2">
      <c r="A45" s="21"/>
      <c r="B45" s="173" t="s">
        <v>578</v>
      </c>
      <c r="C45" s="173"/>
      <c r="D45" s="173"/>
      <c r="E45" s="28"/>
      <c r="F45" s="21"/>
    </row>
    <row r="46" spans="1:6" ht="14.25" x14ac:dyDescent="0.2">
      <c r="A46" s="21"/>
      <c r="B46" s="173"/>
      <c r="C46" s="173"/>
      <c r="D46" s="173"/>
      <c r="E46" s="28"/>
      <c r="F46" s="21"/>
    </row>
    <row r="47" spans="1:6" ht="14.25" x14ac:dyDescent="0.2">
      <c r="A47" s="21"/>
      <c r="B47" s="173" t="s">
        <v>555</v>
      </c>
      <c r="C47" s="173"/>
      <c r="D47" s="173"/>
      <c r="E47" s="28"/>
      <c r="F47" s="21"/>
    </row>
    <row r="48" spans="1:6" ht="14.25" x14ac:dyDescent="0.2">
      <c r="A48" s="21"/>
      <c r="B48" s="173"/>
      <c r="C48" s="173"/>
      <c r="D48" s="173"/>
      <c r="E48" s="28"/>
      <c r="F48" s="21"/>
    </row>
    <row r="49" spans="1:6" ht="14.25" x14ac:dyDescent="0.2">
      <c r="A49" s="21"/>
      <c r="B49" s="173" t="s">
        <v>556</v>
      </c>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12.5*295</f>
        <v>3687.5</v>
      </c>
      <c r="F70" s="21"/>
    </row>
    <row r="71" spans="1:6" ht="13.5" customHeight="1" x14ac:dyDescent="0.2">
      <c r="A71" s="21"/>
      <c r="B71" s="34" t="s">
        <v>15</v>
      </c>
      <c r="C71" s="26"/>
      <c r="D71" s="26"/>
      <c r="E71" s="30">
        <v>50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3737.5</v>
      </c>
      <c r="F73" s="21"/>
    </row>
    <row r="74" spans="1:6" ht="13.5" customHeight="1" x14ac:dyDescent="0.2">
      <c r="A74" s="21"/>
      <c r="B74" s="26" t="s">
        <v>5</v>
      </c>
      <c r="C74" s="31">
        <v>0.05</v>
      </c>
      <c r="D74" s="26"/>
      <c r="E74" s="35">
        <f>ROUND(E73*C74,2)</f>
        <v>186.88</v>
      </c>
      <c r="F74" s="21"/>
    </row>
    <row r="75" spans="1:6" ht="13.5" customHeight="1" x14ac:dyDescent="0.2">
      <c r="A75" s="21"/>
      <c r="B75" s="26" t="s">
        <v>4</v>
      </c>
      <c r="C75" s="43">
        <v>9.9750000000000005E-2</v>
      </c>
      <c r="D75" s="26"/>
      <c r="E75" s="36">
        <f>ROUND(E73*C75,2)</f>
        <v>372.82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4297.2</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4297.2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736751C0-6E35-434D-940C-836CCB901D9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C7557-CEED-411E-8016-3B853CCB2F35}">
  <sheetPr>
    <pageSetUpPr fitToPage="1"/>
  </sheetPr>
  <dimension ref="A12:F93"/>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579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573</v>
      </c>
      <c r="C35" s="173"/>
      <c r="D35" s="173"/>
      <c r="E35" s="28"/>
      <c r="F35" s="21"/>
    </row>
    <row r="36" spans="1:6" ht="14.25" x14ac:dyDescent="0.2">
      <c r="A36" s="21"/>
      <c r="B36" s="173"/>
      <c r="C36" s="173"/>
      <c r="D36" s="173"/>
      <c r="E36" s="28"/>
      <c r="F36" s="21"/>
    </row>
    <row r="37" spans="1:6" ht="14.25" x14ac:dyDescent="0.2">
      <c r="A37" s="21"/>
      <c r="B37" s="173" t="s">
        <v>574</v>
      </c>
      <c r="C37" s="173"/>
      <c r="D37" s="173"/>
      <c r="E37" s="28"/>
      <c r="F37" s="21"/>
    </row>
    <row r="38" spans="1:6" ht="14.25" x14ac:dyDescent="0.2">
      <c r="A38" s="21"/>
      <c r="B38" s="173"/>
      <c r="C38" s="173"/>
      <c r="D38" s="173"/>
      <c r="E38" s="28"/>
      <c r="F38" s="21"/>
    </row>
    <row r="39" spans="1:6" ht="14.25" x14ac:dyDescent="0.2">
      <c r="A39" s="21"/>
      <c r="B39" s="173" t="s">
        <v>575</v>
      </c>
      <c r="C39" s="173"/>
      <c r="D39" s="173"/>
      <c r="E39" s="28"/>
      <c r="F39" s="21"/>
    </row>
    <row r="40" spans="1:6" ht="14.25" x14ac:dyDescent="0.2">
      <c r="A40" s="21"/>
      <c r="B40" s="173"/>
      <c r="C40" s="173"/>
      <c r="D40" s="173"/>
      <c r="E40" s="28"/>
      <c r="F40" s="21"/>
    </row>
    <row r="41" spans="1:6" ht="14.25" x14ac:dyDescent="0.2">
      <c r="A41" s="21"/>
      <c r="B41" s="173" t="s">
        <v>576</v>
      </c>
      <c r="C41" s="173"/>
      <c r="D41" s="173"/>
      <c r="E41" s="28"/>
      <c r="F41" s="21"/>
    </row>
    <row r="42" spans="1:6" ht="14.25" x14ac:dyDescent="0.2">
      <c r="A42" s="21"/>
      <c r="B42" s="173"/>
      <c r="C42" s="173"/>
      <c r="D42" s="173"/>
      <c r="E42" s="28"/>
      <c r="F42" s="21"/>
    </row>
    <row r="43" spans="1:6" ht="14.25" x14ac:dyDescent="0.2">
      <c r="A43" s="21"/>
      <c r="B43" s="173" t="s">
        <v>577</v>
      </c>
      <c r="C43" s="173"/>
      <c r="D43" s="173"/>
      <c r="E43" s="28"/>
      <c r="F43" s="21"/>
    </row>
    <row r="44" spans="1:6" ht="14.25" x14ac:dyDescent="0.2">
      <c r="A44" s="21"/>
      <c r="B44" s="173"/>
      <c r="C44" s="173"/>
      <c r="D44" s="173"/>
      <c r="E44" s="28"/>
      <c r="F44" s="21"/>
    </row>
    <row r="45" spans="1:6" ht="14.25" x14ac:dyDescent="0.2">
      <c r="A45" s="21"/>
      <c r="B45" s="173" t="s">
        <v>578</v>
      </c>
      <c r="C45" s="173"/>
      <c r="D45" s="173"/>
      <c r="E45" s="28"/>
      <c r="F45" s="21"/>
    </row>
    <row r="46" spans="1:6" ht="14.25" x14ac:dyDescent="0.2">
      <c r="A46" s="21"/>
      <c r="B46" s="173"/>
      <c r="C46" s="173"/>
      <c r="D46" s="173"/>
      <c r="E46" s="28"/>
      <c r="F46" s="21"/>
    </row>
    <row r="47" spans="1:6" ht="14.25" x14ac:dyDescent="0.2">
      <c r="A47" s="21"/>
      <c r="B47" s="173" t="s">
        <v>555</v>
      </c>
      <c r="C47" s="173"/>
      <c r="D47" s="173"/>
      <c r="E47" s="28"/>
      <c r="F47" s="21"/>
    </row>
    <row r="48" spans="1:6" ht="14.25" x14ac:dyDescent="0.2">
      <c r="A48" s="21"/>
      <c r="B48" s="173"/>
      <c r="C48" s="173"/>
      <c r="D48" s="173"/>
      <c r="E48" s="28"/>
      <c r="F48" s="21"/>
    </row>
    <row r="49" spans="1:6" ht="14.25" x14ac:dyDescent="0.2">
      <c r="A49" s="21"/>
      <c r="B49" s="173" t="s">
        <v>556</v>
      </c>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12.5*295</f>
        <v>3687.5</v>
      </c>
      <c r="F70" s="21"/>
    </row>
    <row r="71" spans="1:6" ht="13.5" customHeight="1" x14ac:dyDescent="0.2">
      <c r="A71" s="21"/>
      <c r="B71" s="34" t="s">
        <v>15</v>
      </c>
      <c r="C71" s="26"/>
      <c r="D71" s="26"/>
      <c r="E71" s="30">
        <v>50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3737.5</v>
      </c>
      <c r="F73" s="21"/>
    </row>
    <row r="74" spans="1:6" ht="13.5" customHeight="1" x14ac:dyDescent="0.2">
      <c r="A74" s="21"/>
      <c r="B74" s="26" t="s">
        <v>5</v>
      </c>
      <c r="C74" s="31">
        <v>0.05</v>
      </c>
      <c r="D74" s="26"/>
      <c r="E74" s="35">
        <f>ROUND(E73*C74,2)</f>
        <v>186.88</v>
      </c>
      <c r="F74" s="21"/>
    </row>
    <row r="75" spans="1:6" ht="13.5" customHeight="1" x14ac:dyDescent="0.2">
      <c r="A75" s="21"/>
      <c r="B75" s="26" t="s">
        <v>4</v>
      </c>
      <c r="C75" s="43">
        <v>9.9750000000000005E-2</v>
      </c>
      <c r="D75" s="26"/>
      <c r="E75" s="36">
        <f>ROUND(E73*C75,2)</f>
        <v>372.82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4297.2</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4297.2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EFCE929F-A2D2-4375-B888-4182CDBF668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C12FB-EBBC-455F-9A8B-76FA6C5180B8}">
  <sheetPr>
    <pageSetUpPr fitToPage="1"/>
  </sheetPr>
  <dimension ref="A12:F93"/>
  <sheetViews>
    <sheetView view="pageBreakPreview" zoomScale="80" zoomScaleNormal="100" zoomScaleSheetLayoutView="80" workbookViewId="0">
      <selection activeCell="B32" sqref="B3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581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573</v>
      </c>
      <c r="C35" s="173"/>
      <c r="D35" s="173"/>
      <c r="E35" s="28"/>
      <c r="F35" s="21"/>
    </row>
    <row r="36" spans="1:6" ht="14.25" x14ac:dyDescent="0.2">
      <c r="A36" s="21"/>
      <c r="B36" s="173"/>
      <c r="C36" s="173"/>
      <c r="D36" s="173"/>
      <c r="E36" s="28"/>
      <c r="F36" s="21"/>
    </row>
    <row r="37" spans="1:6" ht="14.25" x14ac:dyDescent="0.2">
      <c r="A37" s="21"/>
      <c r="B37" s="173" t="s">
        <v>575</v>
      </c>
      <c r="C37" s="173"/>
      <c r="D37" s="173"/>
      <c r="E37" s="28"/>
      <c r="F37" s="21"/>
    </row>
    <row r="38" spans="1:6" ht="14.25" x14ac:dyDescent="0.2">
      <c r="A38" s="21"/>
      <c r="B38" s="173"/>
      <c r="C38" s="173"/>
      <c r="D38" s="173"/>
      <c r="E38" s="28"/>
      <c r="F38" s="21"/>
    </row>
    <row r="39" spans="1:6" ht="14.25" x14ac:dyDescent="0.2">
      <c r="A39" s="21"/>
      <c r="B39" s="173" t="s">
        <v>582</v>
      </c>
      <c r="C39" s="173"/>
      <c r="D39" s="173"/>
      <c r="E39" s="28"/>
      <c r="F39" s="21"/>
    </row>
    <row r="40" spans="1:6" ht="14.25" x14ac:dyDescent="0.2">
      <c r="A40" s="21"/>
      <c r="B40" s="173"/>
      <c r="C40" s="173"/>
      <c r="D40" s="173"/>
      <c r="E40" s="28"/>
      <c r="F40" s="21"/>
    </row>
    <row r="41" spans="1:6" ht="14.25" x14ac:dyDescent="0.2">
      <c r="A41" s="21"/>
      <c r="B41" s="173" t="s">
        <v>583</v>
      </c>
      <c r="C41" s="173"/>
      <c r="D41" s="173"/>
      <c r="E41" s="28"/>
      <c r="F41" s="21"/>
    </row>
    <row r="42" spans="1:6" ht="14.25" x14ac:dyDescent="0.2">
      <c r="A42" s="21"/>
      <c r="B42" s="173"/>
      <c r="C42" s="173"/>
      <c r="D42" s="173"/>
      <c r="E42" s="28"/>
      <c r="F42" s="21"/>
    </row>
    <row r="43" spans="1:6" ht="14.25" x14ac:dyDescent="0.2">
      <c r="A43" s="21"/>
      <c r="B43" s="173" t="s">
        <v>554</v>
      </c>
      <c r="C43" s="173"/>
      <c r="D43" s="173"/>
      <c r="E43" s="28"/>
      <c r="F43" s="21"/>
    </row>
    <row r="44" spans="1:6" ht="14.25" x14ac:dyDescent="0.2">
      <c r="A44" s="21"/>
      <c r="B44" s="173"/>
      <c r="C44" s="173"/>
      <c r="D44" s="173"/>
      <c r="E44" s="28"/>
      <c r="F44" s="21"/>
    </row>
    <row r="45" spans="1:6" ht="14.25" x14ac:dyDescent="0.2">
      <c r="A45" s="21"/>
      <c r="B45" s="173" t="s">
        <v>556</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3.75*295</f>
        <v>1106.25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1106.25</v>
      </c>
      <c r="F73" s="21"/>
    </row>
    <row r="74" spans="1:6" ht="13.5" customHeight="1" x14ac:dyDescent="0.2">
      <c r="A74" s="21"/>
      <c r="B74" s="26" t="s">
        <v>5</v>
      </c>
      <c r="C74" s="31">
        <v>0.05</v>
      </c>
      <c r="D74" s="26"/>
      <c r="E74" s="35">
        <f>ROUND(E73*C74,2)</f>
        <v>55.31</v>
      </c>
      <c r="F74" s="21"/>
    </row>
    <row r="75" spans="1:6" ht="13.5" customHeight="1" x14ac:dyDescent="0.2">
      <c r="A75" s="21"/>
      <c r="B75" s="26" t="s">
        <v>4</v>
      </c>
      <c r="C75" s="43">
        <v>9.9750000000000005E-2</v>
      </c>
      <c r="D75" s="26"/>
      <c r="E75" s="36">
        <f>ROUND(E73*C75,2)</f>
        <v>110.35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1271.9099999999999</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1271.9099999999999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9035883F-7436-4C70-AB46-00AFA985DA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4"/>
  <sheetViews>
    <sheetView view="pageBreakPreview" topLeftCell="A13"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100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3"/>
      <c r="C38" s="173"/>
      <c r="D38" s="173"/>
      <c r="E38" s="28"/>
      <c r="F38" s="21"/>
    </row>
    <row r="39" spans="1:6" ht="14.25" x14ac:dyDescent="0.2">
      <c r="A39" s="21"/>
      <c r="B39" s="44" t="s">
        <v>98</v>
      </c>
      <c r="C39" s="44"/>
      <c r="D39" s="44"/>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30" customHeight="1" x14ac:dyDescent="0.2">
      <c r="A42" s="21"/>
      <c r="B42" s="173" t="s">
        <v>95</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45.75" customHeight="1" x14ac:dyDescent="0.2">
      <c r="A45" s="21"/>
      <c r="B45" s="173" t="s">
        <v>96</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97</v>
      </c>
      <c r="C48" s="173"/>
      <c r="D48" s="173"/>
      <c r="E48" s="28"/>
      <c r="F48" s="21"/>
    </row>
    <row r="49" spans="1:6" ht="14.25" x14ac:dyDescent="0.2">
      <c r="A49" s="21"/>
      <c r="B49" s="173"/>
      <c r="C49" s="173"/>
      <c r="D49" s="173"/>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3" t="s">
        <v>94</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92</v>
      </c>
      <c r="C57" s="173"/>
      <c r="D57" s="173"/>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4.25" x14ac:dyDescent="0.2">
      <c r="A69" s="21"/>
      <c r="B69" s="173"/>
      <c r="C69" s="173"/>
      <c r="D69" s="173"/>
      <c r="E69" s="28"/>
      <c r="F69" s="21"/>
    </row>
    <row r="70" spans="1:6" ht="13.5" customHeight="1" x14ac:dyDescent="0.2">
      <c r="A70" s="21"/>
      <c r="B70" s="173"/>
      <c r="C70" s="173"/>
      <c r="D70" s="173"/>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6"/>
      <c r="C79" s="176"/>
      <c r="D79" s="176"/>
      <c r="E79" s="37"/>
      <c r="F79" s="21"/>
    </row>
    <row r="80" spans="1:6" ht="15" x14ac:dyDescent="0.2">
      <c r="A80" s="21"/>
      <c r="B80" s="175" t="s">
        <v>21</v>
      </c>
      <c r="C80" s="175"/>
      <c r="D80" s="175"/>
      <c r="E80" s="37">
        <v>0</v>
      </c>
      <c r="F80" s="21"/>
    </row>
    <row r="81" spans="1:6" ht="15" x14ac:dyDescent="0.2">
      <c r="A81" s="21"/>
      <c r="B81" s="176"/>
      <c r="C81" s="176"/>
      <c r="D81" s="176"/>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1"/>
      <c r="C85" s="171"/>
      <c r="D85" s="171"/>
      <c r="E85" s="171"/>
      <c r="F85" s="21"/>
    </row>
    <row r="86" spans="1:6" ht="14.25" x14ac:dyDescent="0.2">
      <c r="A86" s="179" t="s">
        <v>22</v>
      </c>
      <c r="B86" s="179"/>
      <c r="C86" s="179"/>
      <c r="D86" s="179"/>
      <c r="E86" s="179"/>
      <c r="F86" s="179"/>
    </row>
    <row r="87" spans="1:6" ht="14.25" x14ac:dyDescent="0.2">
      <c r="A87" s="177" t="s">
        <v>7</v>
      </c>
      <c r="B87" s="177"/>
      <c r="C87" s="177"/>
      <c r="D87" s="177"/>
      <c r="E87" s="177"/>
      <c r="F87" s="177"/>
    </row>
    <row r="88" spans="1:6" x14ac:dyDescent="0.2">
      <c r="A88" s="21"/>
      <c r="B88" s="21"/>
      <c r="C88" s="21"/>
      <c r="D88" s="21"/>
      <c r="E88" s="21"/>
      <c r="F88" s="21"/>
    </row>
    <row r="89" spans="1:6" x14ac:dyDescent="0.2">
      <c r="A89" s="21"/>
      <c r="B89" s="172"/>
      <c r="C89" s="172"/>
      <c r="D89" s="172"/>
      <c r="E89" s="172"/>
      <c r="F89" s="21"/>
    </row>
    <row r="90" spans="1:6" ht="15" x14ac:dyDescent="0.2">
      <c r="A90" s="178" t="s">
        <v>8</v>
      </c>
      <c r="B90" s="178"/>
      <c r="C90" s="178"/>
      <c r="D90" s="178"/>
      <c r="E90" s="178"/>
      <c r="F90" s="178"/>
    </row>
    <row r="92" spans="1:6" ht="39.75" customHeight="1" x14ac:dyDescent="0.2">
      <c r="B92" s="169"/>
      <c r="C92" s="170"/>
      <c r="D92" s="170"/>
    </row>
    <row r="93" spans="1:6" ht="13.5" customHeight="1" x14ac:dyDescent="0.2"/>
    <row r="94" spans="1:6" x14ac:dyDescent="0.2">
      <c r="B94" s="16"/>
      <c r="C94" s="16"/>
      <c r="D94" s="16"/>
    </row>
  </sheetData>
  <mergeCells count="32">
    <mergeCell ref="B47:D47"/>
    <mergeCell ref="A31:F31"/>
    <mergeCell ref="B34:D34"/>
    <mergeCell ref="B35:D35"/>
    <mergeCell ref="B38:D38"/>
    <mergeCell ref="B40:D40"/>
    <mergeCell ref="B41:D41"/>
    <mergeCell ref="B42:D42"/>
    <mergeCell ref="B43:D43"/>
    <mergeCell ref="B44:D44"/>
    <mergeCell ref="B45:D45"/>
    <mergeCell ref="B46:D46"/>
    <mergeCell ref="B79:D79"/>
    <mergeCell ref="B48:D48"/>
    <mergeCell ref="B49:D49"/>
    <mergeCell ref="B54:D54"/>
    <mergeCell ref="B55:D55"/>
    <mergeCell ref="B56:D56"/>
    <mergeCell ref="B57:D57"/>
    <mergeCell ref="B66:D66"/>
    <mergeCell ref="B67:D67"/>
    <mergeCell ref="B68:D68"/>
    <mergeCell ref="B69:D69"/>
    <mergeCell ref="B70:D70"/>
    <mergeCell ref="A90:F90"/>
    <mergeCell ref="B92:D92"/>
    <mergeCell ref="B80:D80"/>
    <mergeCell ref="B81:D81"/>
    <mergeCell ref="B85:E85"/>
    <mergeCell ref="A86:F86"/>
    <mergeCell ref="A87:F87"/>
    <mergeCell ref="B89:E89"/>
  </mergeCells>
  <dataValidations count="1">
    <dataValidation type="list" allowBlank="1" showInputMessage="1" showErrorMessage="1" sqref="B79:B81 B34:B70 B12:B20" xr:uid="{00000000-0002-0000-0C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5032E-8071-452A-A60D-F7397C87D787}">
  <sheetPr>
    <pageSetUpPr fitToPage="1"/>
  </sheetPr>
  <dimension ref="A12:F93"/>
  <sheetViews>
    <sheetView view="pageBreakPreview" topLeftCell="A13" zoomScale="80" zoomScaleNormal="100" zoomScaleSheetLayoutView="80" workbookViewId="0">
      <selection activeCell="B32" sqref="B3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584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573</v>
      </c>
      <c r="C35" s="173"/>
      <c r="D35" s="173"/>
      <c r="E35" s="28"/>
      <c r="F35" s="21"/>
    </row>
    <row r="36" spans="1:6" ht="14.25" x14ac:dyDescent="0.2">
      <c r="A36" s="21"/>
      <c r="B36" s="173"/>
      <c r="C36" s="173"/>
      <c r="D36" s="173"/>
      <c r="E36" s="28"/>
      <c r="F36" s="21"/>
    </row>
    <row r="37" spans="1:6" ht="14.25" x14ac:dyDescent="0.2">
      <c r="A37" s="21"/>
      <c r="B37" s="173" t="s">
        <v>575</v>
      </c>
      <c r="C37" s="173"/>
      <c r="D37" s="173"/>
      <c r="E37" s="28"/>
      <c r="F37" s="21"/>
    </row>
    <row r="38" spans="1:6" ht="14.25" x14ac:dyDescent="0.2">
      <c r="A38" s="21"/>
      <c r="B38" s="173"/>
      <c r="C38" s="173"/>
      <c r="D38" s="173"/>
      <c r="E38" s="28"/>
      <c r="F38" s="21"/>
    </row>
    <row r="39" spans="1:6" ht="14.25" x14ac:dyDescent="0.2">
      <c r="A39" s="21"/>
      <c r="B39" s="173" t="s">
        <v>582</v>
      </c>
      <c r="C39" s="173"/>
      <c r="D39" s="173"/>
      <c r="E39" s="28"/>
      <c r="F39" s="21"/>
    </row>
    <row r="40" spans="1:6" ht="14.25" x14ac:dyDescent="0.2">
      <c r="A40" s="21"/>
      <c r="B40" s="173"/>
      <c r="C40" s="173"/>
      <c r="D40" s="173"/>
      <c r="E40" s="28"/>
      <c r="F40" s="21"/>
    </row>
    <row r="41" spans="1:6" ht="14.25" x14ac:dyDescent="0.2">
      <c r="A41" s="21"/>
      <c r="B41" s="173" t="s">
        <v>583</v>
      </c>
      <c r="C41" s="173"/>
      <c r="D41" s="173"/>
      <c r="E41" s="28"/>
      <c r="F41" s="21"/>
    </row>
    <row r="42" spans="1:6" ht="14.25" x14ac:dyDescent="0.2">
      <c r="A42" s="21"/>
      <c r="B42" s="173"/>
      <c r="C42" s="173"/>
      <c r="D42" s="173"/>
      <c r="E42" s="28"/>
      <c r="F42" s="21"/>
    </row>
    <row r="43" spans="1:6" ht="14.25" x14ac:dyDescent="0.2">
      <c r="A43" s="21"/>
      <c r="B43" s="173" t="s">
        <v>554</v>
      </c>
      <c r="C43" s="173"/>
      <c r="D43" s="173"/>
      <c r="E43" s="28"/>
      <c r="F43" s="21"/>
    </row>
    <row r="44" spans="1:6" ht="14.25" x14ac:dyDescent="0.2">
      <c r="A44" s="21"/>
      <c r="B44" s="173"/>
      <c r="C44" s="173"/>
      <c r="D44" s="173"/>
      <c r="E44" s="28"/>
      <c r="F44" s="21"/>
    </row>
    <row r="45" spans="1:6" ht="14.25" x14ac:dyDescent="0.2">
      <c r="A45" s="21"/>
      <c r="B45" s="173" t="s">
        <v>556</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3.75*295</f>
        <v>1106.25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1106.25</v>
      </c>
      <c r="F73" s="21"/>
    </row>
    <row r="74" spans="1:6" ht="13.5" customHeight="1" x14ac:dyDescent="0.2">
      <c r="A74" s="21"/>
      <c r="B74" s="26" t="s">
        <v>5</v>
      </c>
      <c r="C74" s="31">
        <v>0.05</v>
      </c>
      <c r="D74" s="26"/>
      <c r="E74" s="35">
        <f>ROUND(E73*C74,2)</f>
        <v>55.31</v>
      </c>
      <c r="F74" s="21"/>
    </row>
    <row r="75" spans="1:6" ht="13.5" customHeight="1" x14ac:dyDescent="0.2">
      <c r="A75" s="21"/>
      <c r="B75" s="26" t="s">
        <v>4</v>
      </c>
      <c r="C75" s="43">
        <v>9.9750000000000005E-2</v>
      </c>
      <c r="D75" s="26"/>
      <c r="E75" s="36">
        <f>ROUND(E73*C75,2)</f>
        <v>110.35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1271.9099999999999</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1271.9099999999999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7241AD89-6FE5-4539-A6AA-F2659BC4C93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C9F4-7DF5-4388-91D0-7D68F6207CB7}">
  <sheetPr>
    <pageSetUpPr fitToPage="1"/>
  </sheetPr>
  <dimension ref="A12:F93"/>
  <sheetViews>
    <sheetView view="pageBreakPreview" topLeftCell="A10" zoomScale="80" zoomScaleNormal="100" zoomScaleSheetLayoutView="80" workbookViewId="0">
      <selection activeCell="A73" sqref="A73:D81"/>
    </sheetView>
  </sheetViews>
  <sheetFormatPr baseColWidth="10" defaultRowHeight="12.75" x14ac:dyDescent="0.2"/>
  <cols>
    <col min="1" max="1" width="5.140625" style="52" customWidth="1"/>
    <col min="2" max="2" width="120" style="52" customWidth="1"/>
    <col min="3" max="3" width="11.5703125" style="52" customWidth="1"/>
    <col min="4" max="4" width="17.5703125" style="52" customWidth="1"/>
    <col min="5" max="5" width="17.7109375" style="52" customWidth="1"/>
    <col min="6" max="6" width="10.5703125" style="52" customWidth="1"/>
    <col min="7" max="16384" width="11.42578125" style="52"/>
  </cols>
  <sheetData>
    <row r="12" spans="2:5" x14ac:dyDescent="0.2">
      <c r="B12" s="82"/>
      <c r="E12" s="81"/>
    </row>
    <row r="13" spans="2:5" x14ac:dyDescent="0.2">
      <c r="B13" s="82"/>
      <c r="E13" s="81"/>
    </row>
    <row r="14" spans="2:5" x14ac:dyDescent="0.2">
      <c r="B14" s="82"/>
      <c r="E14" s="81"/>
    </row>
    <row r="15" spans="2:5" x14ac:dyDescent="0.2">
      <c r="B15" s="82"/>
      <c r="E15" s="81"/>
    </row>
    <row r="16" spans="2:5" x14ac:dyDescent="0.2">
      <c r="B16" s="82"/>
      <c r="E16" s="81"/>
    </row>
    <row r="17" spans="1:6" x14ac:dyDescent="0.2">
      <c r="B17" s="82"/>
      <c r="E17" s="81"/>
    </row>
    <row r="18" spans="1:6" x14ac:dyDescent="0.2">
      <c r="B18" s="82"/>
      <c r="E18" s="81"/>
    </row>
    <row r="19" spans="1:6" x14ac:dyDescent="0.2">
      <c r="B19" s="82"/>
      <c r="E19" s="81"/>
    </row>
    <row r="20" spans="1:6" x14ac:dyDescent="0.2">
      <c r="B20" s="82"/>
      <c r="E20" s="81"/>
    </row>
    <row r="21" spans="1:6" ht="15" x14ac:dyDescent="0.2">
      <c r="A21" s="72"/>
      <c r="B21" s="61" t="s">
        <v>585</v>
      </c>
      <c r="C21" s="54"/>
      <c r="D21" s="54"/>
      <c r="E21" s="54"/>
      <c r="F21" s="54"/>
    </row>
    <row r="22" spans="1:6" ht="15" x14ac:dyDescent="0.2">
      <c r="A22" s="72"/>
      <c r="B22" s="60"/>
      <c r="C22" s="54"/>
      <c r="D22" s="54"/>
      <c r="E22" s="54"/>
      <c r="F22" s="54"/>
    </row>
    <row r="23" spans="1:6" ht="15" x14ac:dyDescent="0.2">
      <c r="A23" s="72"/>
      <c r="B23" s="60"/>
      <c r="C23" s="54"/>
      <c r="D23" s="54"/>
      <c r="E23" s="54"/>
      <c r="F23" s="54"/>
    </row>
    <row r="24" spans="1:6" ht="15" x14ac:dyDescent="0.2">
      <c r="A24" s="72"/>
      <c r="B24" s="61"/>
      <c r="C24" s="54"/>
      <c r="D24" s="54"/>
      <c r="E24" s="54"/>
      <c r="F24" s="54"/>
    </row>
    <row r="25" spans="1:6" ht="15" x14ac:dyDescent="0.2">
      <c r="A25" s="72"/>
      <c r="B25" s="61" t="s">
        <v>187</v>
      </c>
      <c r="C25" s="54"/>
      <c r="D25" s="54"/>
      <c r="E25" s="54"/>
      <c r="F25" s="54"/>
    </row>
    <row r="26" spans="1:6" ht="33.75" customHeight="1" x14ac:dyDescent="0.2">
      <c r="A26" s="72"/>
      <c r="B26" s="80" t="s">
        <v>509</v>
      </c>
      <c r="C26" s="54"/>
      <c r="D26" s="54"/>
      <c r="E26" s="54"/>
      <c r="F26" s="54"/>
    </row>
    <row r="27" spans="1:6" x14ac:dyDescent="0.2">
      <c r="A27" s="73"/>
      <c r="B27" s="54"/>
      <c r="C27" s="78"/>
      <c r="D27" s="78"/>
      <c r="E27" s="79"/>
      <c r="F27" s="54"/>
    </row>
    <row r="28" spans="1:6" ht="15" x14ac:dyDescent="0.2">
      <c r="A28" s="72"/>
      <c r="B28" s="78"/>
      <c r="C28" s="78"/>
      <c r="D28" s="77" t="s">
        <v>14</v>
      </c>
      <c r="E28" s="77" t="s">
        <v>591</v>
      </c>
      <c r="F28" s="54"/>
    </row>
    <row r="29" spans="1:6" ht="13.5" thickBot="1" x14ac:dyDescent="0.25">
      <c r="A29" s="76"/>
      <c r="B29" s="76"/>
      <c r="C29" s="76"/>
      <c r="D29" s="76"/>
      <c r="E29" s="76"/>
      <c r="F29" s="75"/>
    </row>
    <row r="30" spans="1:6" s="74" customFormat="1" ht="21.75" customHeight="1" x14ac:dyDescent="0.2">
      <c r="A30" s="195" t="s">
        <v>0</v>
      </c>
      <c r="B30" s="195"/>
      <c r="C30" s="195"/>
      <c r="D30" s="195"/>
      <c r="E30" s="195"/>
      <c r="F30" s="195"/>
    </row>
    <row r="31" spans="1:6" x14ac:dyDescent="0.2">
      <c r="A31" s="72"/>
      <c r="B31" s="73"/>
      <c r="C31" s="72"/>
      <c r="D31" s="72"/>
      <c r="E31" s="72"/>
    </row>
    <row r="32" spans="1:6" ht="14.25" x14ac:dyDescent="0.2">
      <c r="A32" s="54"/>
      <c r="B32" s="71" t="s">
        <v>166</v>
      </c>
      <c r="C32" s="71"/>
      <c r="D32" s="71"/>
      <c r="E32" s="70"/>
      <c r="F32" s="54"/>
    </row>
    <row r="33" spans="1:6" ht="14.25" x14ac:dyDescent="0.2">
      <c r="A33" s="54"/>
      <c r="B33" s="192"/>
      <c r="C33" s="192"/>
      <c r="D33" s="192"/>
      <c r="E33" s="70"/>
      <c r="F33" s="54"/>
    </row>
    <row r="34" spans="1:6" ht="14.25" x14ac:dyDescent="0.2">
      <c r="A34" s="54"/>
      <c r="B34" s="192"/>
      <c r="C34" s="192"/>
      <c r="D34" s="192"/>
      <c r="E34" s="70"/>
      <c r="F34" s="54"/>
    </row>
    <row r="35" spans="1:6" ht="28.5" customHeight="1" x14ac:dyDescent="0.2">
      <c r="A35" s="54"/>
      <c r="B35" s="192" t="s">
        <v>592</v>
      </c>
      <c r="C35" s="192"/>
      <c r="D35" s="192"/>
      <c r="E35" s="70"/>
      <c r="F35" s="54"/>
    </row>
    <row r="36" spans="1:6" ht="14.25" x14ac:dyDescent="0.2">
      <c r="A36" s="54"/>
      <c r="B36" s="192"/>
      <c r="C36" s="192"/>
      <c r="D36" s="192"/>
      <c r="E36" s="70"/>
      <c r="F36" s="54"/>
    </row>
    <row r="37" spans="1:6" ht="14.25" x14ac:dyDescent="0.2">
      <c r="A37" s="54"/>
      <c r="B37" s="192"/>
      <c r="C37" s="192"/>
      <c r="D37" s="192"/>
      <c r="E37" s="70"/>
      <c r="F37" s="54"/>
    </row>
    <row r="38" spans="1:6" ht="14.25" x14ac:dyDescent="0.2">
      <c r="A38" s="54"/>
      <c r="B38" s="192"/>
      <c r="C38" s="192"/>
      <c r="D38" s="192"/>
      <c r="E38" s="70"/>
      <c r="F38" s="54"/>
    </row>
    <row r="39" spans="1:6" ht="14.25" x14ac:dyDescent="0.2">
      <c r="A39" s="54"/>
      <c r="B39" s="192"/>
      <c r="C39" s="192"/>
      <c r="D39" s="192"/>
      <c r="E39" s="70"/>
      <c r="F39" s="54"/>
    </row>
    <row r="40" spans="1:6" ht="14.25" x14ac:dyDescent="0.2">
      <c r="A40" s="54"/>
      <c r="B40" s="192"/>
      <c r="C40" s="192"/>
      <c r="D40" s="192"/>
      <c r="E40" s="70"/>
      <c r="F40" s="54"/>
    </row>
    <row r="41" spans="1:6" ht="14.25" x14ac:dyDescent="0.2">
      <c r="A41" s="54"/>
      <c r="B41" s="192"/>
      <c r="C41" s="192"/>
      <c r="D41" s="192"/>
      <c r="E41" s="70"/>
      <c r="F41" s="54"/>
    </row>
    <row r="42" spans="1:6" ht="14.25" x14ac:dyDescent="0.2">
      <c r="A42" s="54"/>
      <c r="B42" s="192"/>
      <c r="C42" s="192"/>
      <c r="D42" s="192"/>
      <c r="E42" s="70"/>
      <c r="F42" s="54"/>
    </row>
    <row r="43" spans="1:6" ht="14.25" x14ac:dyDescent="0.2">
      <c r="A43" s="54"/>
      <c r="B43" s="192"/>
      <c r="C43" s="192"/>
      <c r="D43" s="192"/>
      <c r="E43" s="70"/>
      <c r="F43" s="54"/>
    </row>
    <row r="44" spans="1:6" ht="14.25" x14ac:dyDescent="0.2">
      <c r="A44" s="54"/>
      <c r="B44" s="192"/>
      <c r="C44" s="192"/>
      <c r="D44" s="192"/>
      <c r="E44" s="70"/>
      <c r="F44" s="54"/>
    </row>
    <row r="45" spans="1:6" ht="14.25" x14ac:dyDescent="0.2">
      <c r="A45" s="54"/>
      <c r="B45" s="192"/>
      <c r="C45" s="192"/>
      <c r="D45" s="192"/>
      <c r="E45" s="70"/>
      <c r="F45" s="54"/>
    </row>
    <row r="46" spans="1:6" ht="14.25" x14ac:dyDescent="0.2">
      <c r="A46" s="54"/>
      <c r="B46" s="192"/>
      <c r="C46" s="192"/>
      <c r="D46" s="192"/>
      <c r="E46" s="70"/>
      <c r="F46" s="54"/>
    </row>
    <row r="47" spans="1:6" ht="14.25" x14ac:dyDescent="0.2">
      <c r="A47" s="54"/>
      <c r="B47" s="192"/>
      <c r="C47" s="192"/>
      <c r="D47" s="192"/>
      <c r="E47" s="70"/>
      <c r="F47" s="54"/>
    </row>
    <row r="48" spans="1:6" ht="14.25" x14ac:dyDescent="0.2">
      <c r="A48" s="54"/>
      <c r="B48" s="192"/>
      <c r="C48" s="192"/>
      <c r="D48" s="192"/>
      <c r="E48" s="70"/>
      <c r="F48" s="54"/>
    </row>
    <row r="49" spans="1:6" ht="14.25" x14ac:dyDescent="0.2">
      <c r="A49" s="54"/>
      <c r="B49" s="192"/>
      <c r="C49" s="192"/>
      <c r="D49" s="192"/>
      <c r="E49" s="70"/>
      <c r="F49" s="54"/>
    </row>
    <row r="50" spans="1:6" ht="14.25" x14ac:dyDescent="0.2">
      <c r="A50" s="54"/>
      <c r="B50" s="192"/>
      <c r="C50" s="192"/>
      <c r="D50" s="192"/>
      <c r="E50" s="70"/>
      <c r="F50" s="54"/>
    </row>
    <row r="51" spans="1:6" ht="14.25" x14ac:dyDescent="0.2">
      <c r="A51" s="54"/>
      <c r="B51" s="192"/>
      <c r="C51" s="192"/>
      <c r="D51" s="192"/>
      <c r="E51" s="70"/>
      <c r="F51" s="54"/>
    </row>
    <row r="52" spans="1:6" ht="14.25" x14ac:dyDescent="0.2">
      <c r="A52" s="54"/>
      <c r="B52" s="192"/>
      <c r="C52" s="192"/>
      <c r="D52" s="192"/>
      <c r="E52" s="70"/>
      <c r="F52" s="54"/>
    </row>
    <row r="53" spans="1:6" ht="14.25" x14ac:dyDescent="0.2">
      <c r="A53" s="54"/>
      <c r="B53" s="192"/>
      <c r="C53" s="192"/>
      <c r="D53" s="192"/>
      <c r="E53" s="70"/>
      <c r="F53" s="54"/>
    </row>
    <row r="54" spans="1:6" ht="14.25" x14ac:dyDescent="0.2">
      <c r="A54" s="54"/>
      <c r="B54" s="192"/>
      <c r="C54" s="192"/>
      <c r="D54" s="192"/>
      <c r="E54" s="70"/>
      <c r="F54" s="54"/>
    </row>
    <row r="55" spans="1:6" ht="14.25" x14ac:dyDescent="0.2">
      <c r="A55" s="54"/>
      <c r="B55" s="192"/>
      <c r="C55" s="192"/>
      <c r="D55" s="192"/>
      <c r="E55" s="70"/>
      <c r="F55" s="54"/>
    </row>
    <row r="56" spans="1:6" ht="14.25" x14ac:dyDescent="0.2">
      <c r="A56" s="54"/>
      <c r="B56" s="192"/>
      <c r="C56" s="192"/>
      <c r="D56" s="192"/>
      <c r="E56" s="70"/>
      <c r="F56" s="54"/>
    </row>
    <row r="57" spans="1:6" ht="14.25" x14ac:dyDescent="0.2">
      <c r="A57" s="54"/>
      <c r="B57" s="192"/>
      <c r="C57" s="192"/>
      <c r="D57" s="192"/>
      <c r="E57" s="70"/>
      <c r="F57" s="54"/>
    </row>
    <row r="58" spans="1:6" ht="14.25" x14ac:dyDescent="0.2">
      <c r="A58" s="54"/>
      <c r="B58" s="194"/>
      <c r="C58" s="194"/>
      <c r="D58" s="194"/>
      <c r="E58" s="70"/>
      <c r="F58" s="54"/>
    </row>
    <row r="59" spans="1:6" ht="14.25" x14ac:dyDescent="0.2">
      <c r="A59" s="54"/>
      <c r="B59" s="192"/>
      <c r="C59" s="192"/>
      <c r="D59" s="192"/>
      <c r="E59" s="70"/>
      <c r="F59" s="54"/>
    </row>
    <row r="60" spans="1:6" ht="14.25" x14ac:dyDescent="0.2">
      <c r="A60" s="54"/>
      <c r="B60" s="192"/>
      <c r="C60" s="192"/>
      <c r="D60" s="192"/>
      <c r="E60" s="70"/>
      <c r="F60" s="54"/>
    </row>
    <row r="61" spans="1:6" ht="14.25" x14ac:dyDescent="0.2">
      <c r="A61" s="54"/>
      <c r="B61" s="192"/>
      <c r="C61" s="192"/>
      <c r="D61" s="192"/>
      <c r="E61" s="70"/>
      <c r="F61" s="54"/>
    </row>
    <row r="62" spans="1:6" ht="14.25" x14ac:dyDescent="0.2">
      <c r="A62" s="54"/>
      <c r="B62" s="192"/>
      <c r="C62" s="192"/>
      <c r="D62" s="192"/>
      <c r="E62" s="70"/>
      <c r="F62" s="54"/>
    </row>
    <row r="63" spans="1:6" ht="14.25" x14ac:dyDescent="0.2">
      <c r="A63" s="54"/>
      <c r="B63" s="192"/>
      <c r="C63" s="192"/>
      <c r="D63" s="192"/>
      <c r="E63" s="70"/>
      <c r="F63" s="54"/>
    </row>
    <row r="64" spans="1:6" ht="14.25" x14ac:dyDescent="0.2">
      <c r="A64" s="54"/>
      <c r="B64" s="192"/>
      <c r="C64" s="192"/>
      <c r="D64" s="192"/>
      <c r="E64" s="70"/>
      <c r="F64" s="54"/>
    </row>
    <row r="65" spans="1:6" ht="14.25" x14ac:dyDescent="0.2">
      <c r="A65" s="54"/>
      <c r="B65" s="192"/>
      <c r="C65" s="192"/>
      <c r="D65" s="192"/>
      <c r="E65" s="70"/>
      <c r="F65" s="54"/>
    </row>
    <row r="66" spans="1:6" ht="14.25" x14ac:dyDescent="0.2">
      <c r="A66" s="54"/>
      <c r="B66" s="192"/>
      <c r="C66" s="192"/>
      <c r="D66" s="192"/>
      <c r="E66" s="70"/>
      <c r="F66" s="54"/>
    </row>
    <row r="67" spans="1:6" ht="14.25" x14ac:dyDescent="0.2">
      <c r="A67" s="54"/>
      <c r="B67" s="192"/>
      <c r="C67" s="192"/>
      <c r="D67" s="192"/>
      <c r="E67" s="70"/>
      <c r="F67" s="54"/>
    </row>
    <row r="68" spans="1:6" ht="14.25" x14ac:dyDescent="0.2">
      <c r="A68" s="54"/>
      <c r="B68" s="192"/>
      <c r="C68" s="192"/>
      <c r="D68" s="192"/>
      <c r="E68" s="70"/>
      <c r="F68" s="54"/>
    </row>
    <row r="69" spans="1:6" ht="13.5" customHeight="1" x14ac:dyDescent="0.2">
      <c r="A69" s="54"/>
      <c r="B69" s="192"/>
      <c r="C69" s="192"/>
      <c r="D69" s="192"/>
      <c r="E69" s="70"/>
      <c r="F69" s="54"/>
    </row>
    <row r="70" spans="1:6" ht="13.5" customHeight="1" x14ac:dyDescent="0.2">
      <c r="A70" s="54"/>
      <c r="B70" s="61" t="s">
        <v>18</v>
      </c>
      <c r="C70" s="60"/>
      <c r="D70" s="60"/>
      <c r="E70" s="67">
        <f>13.75*295</f>
        <v>4056.25</v>
      </c>
      <c r="F70" s="54"/>
    </row>
    <row r="71" spans="1:6" ht="13.5" customHeight="1" x14ac:dyDescent="0.2">
      <c r="A71" s="54"/>
      <c r="B71" s="69" t="s">
        <v>15</v>
      </c>
      <c r="C71" s="60"/>
      <c r="D71" s="60"/>
      <c r="E71" s="68">
        <v>0</v>
      </c>
      <c r="F71" s="54"/>
    </row>
    <row r="72" spans="1:6" ht="13.5" customHeight="1" x14ac:dyDescent="0.2">
      <c r="A72" s="54"/>
      <c r="B72" s="69" t="s">
        <v>16</v>
      </c>
      <c r="C72" s="60"/>
      <c r="D72" s="60"/>
      <c r="E72" s="68">
        <v>0</v>
      </c>
      <c r="F72" s="54"/>
    </row>
    <row r="73" spans="1:6" ht="13.5" customHeight="1" x14ac:dyDescent="0.2">
      <c r="A73" s="54"/>
      <c r="B73" s="61" t="s">
        <v>17</v>
      </c>
      <c r="C73" s="60"/>
      <c r="D73" s="60"/>
      <c r="E73" s="67">
        <f>SUM(E70:E72)</f>
        <v>4056.25</v>
      </c>
      <c r="F73" s="54"/>
    </row>
    <row r="74" spans="1:6" ht="13.5" customHeight="1" x14ac:dyDescent="0.2">
      <c r="A74" s="54"/>
      <c r="B74" s="60" t="s">
        <v>5</v>
      </c>
      <c r="C74" s="66">
        <v>0.05</v>
      </c>
      <c r="D74" s="60"/>
      <c r="E74" s="65">
        <f>ROUND(E73*C74,2)</f>
        <v>202.81</v>
      </c>
      <c r="F74" s="54"/>
    </row>
    <row r="75" spans="1:6" ht="13.5" customHeight="1" x14ac:dyDescent="0.2">
      <c r="A75" s="54"/>
      <c r="B75" s="60" t="s">
        <v>4</v>
      </c>
      <c r="C75" s="64">
        <v>9.9750000000000005E-2</v>
      </c>
      <c r="D75" s="60"/>
      <c r="E75" s="63">
        <f>ROUND(E73*C75,2)</f>
        <v>404.61</v>
      </c>
      <c r="F75" s="54"/>
    </row>
    <row r="76" spans="1:6" ht="13.5" customHeight="1" x14ac:dyDescent="0.2">
      <c r="A76" s="54"/>
      <c r="B76" s="60"/>
      <c r="C76" s="60"/>
      <c r="D76" s="60"/>
      <c r="E76" s="62"/>
      <c r="F76" s="54"/>
    </row>
    <row r="77" spans="1:6" ht="16.5" customHeight="1" thickBot="1" x14ac:dyDescent="0.25">
      <c r="A77" s="54"/>
      <c r="B77" s="61" t="s">
        <v>19</v>
      </c>
      <c r="C77" s="60"/>
      <c r="D77" s="60"/>
      <c r="E77" s="59">
        <f>SUM(E73:E75)</f>
        <v>4663.67</v>
      </c>
      <c r="F77" s="54"/>
    </row>
    <row r="78" spans="1:6" ht="15.75" thickTop="1" x14ac:dyDescent="0.2">
      <c r="A78" s="54"/>
      <c r="B78" s="191"/>
      <c r="C78" s="191"/>
      <c r="D78" s="191"/>
      <c r="E78" s="58"/>
      <c r="F78" s="54"/>
    </row>
    <row r="79" spans="1:6" ht="15" x14ac:dyDescent="0.2">
      <c r="A79" s="54"/>
      <c r="B79" s="193" t="s">
        <v>21</v>
      </c>
      <c r="C79" s="193"/>
      <c r="D79" s="193"/>
      <c r="E79" s="58">
        <v>0</v>
      </c>
      <c r="F79" s="54"/>
    </row>
    <row r="80" spans="1:6" ht="15" x14ac:dyDescent="0.2">
      <c r="A80" s="54"/>
      <c r="B80" s="191"/>
      <c r="C80" s="191"/>
      <c r="D80" s="191"/>
      <c r="E80" s="58"/>
      <c r="F80" s="54"/>
    </row>
    <row r="81" spans="1:6" ht="19.5" customHeight="1" x14ac:dyDescent="0.2">
      <c r="A81" s="54"/>
      <c r="B81" s="57" t="s">
        <v>20</v>
      </c>
      <c r="C81" s="56"/>
      <c r="D81" s="56"/>
      <c r="E81" s="55">
        <f>E77-E79</f>
        <v>4663.67</v>
      </c>
      <c r="F81" s="54"/>
    </row>
    <row r="82" spans="1:6" ht="13.5" customHeight="1" x14ac:dyDescent="0.2">
      <c r="A82" s="54"/>
      <c r="B82" s="54"/>
      <c r="C82" s="54"/>
      <c r="D82" s="54"/>
      <c r="E82" s="54"/>
      <c r="F82" s="54"/>
    </row>
    <row r="83" spans="1:6" x14ac:dyDescent="0.2">
      <c r="A83" s="54"/>
      <c r="B83" s="54"/>
      <c r="C83" s="54"/>
      <c r="D83" s="54"/>
      <c r="E83" s="54"/>
      <c r="F83" s="54"/>
    </row>
    <row r="84" spans="1:6" x14ac:dyDescent="0.2">
      <c r="A84" s="54"/>
      <c r="B84" s="190"/>
      <c r="C84" s="190"/>
      <c r="D84" s="190"/>
      <c r="E84" s="190"/>
      <c r="F84" s="54"/>
    </row>
    <row r="85" spans="1:6" ht="14.25" x14ac:dyDescent="0.2">
      <c r="A85" s="184" t="s">
        <v>276</v>
      </c>
      <c r="B85" s="184"/>
      <c r="C85" s="184"/>
      <c r="D85" s="184"/>
      <c r="E85" s="184"/>
      <c r="F85" s="184"/>
    </row>
    <row r="86" spans="1:6" ht="14.25" x14ac:dyDescent="0.2">
      <c r="A86" s="185" t="s">
        <v>277</v>
      </c>
      <c r="B86" s="185"/>
      <c r="C86" s="185"/>
      <c r="D86" s="185"/>
      <c r="E86" s="185"/>
      <c r="F86" s="185"/>
    </row>
    <row r="87" spans="1:6" x14ac:dyDescent="0.2">
      <c r="A87" s="54"/>
      <c r="B87" s="54"/>
      <c r="C87" s="54"/>
      <c r="D87" s="54"/>
      <c r="E87" s="54"/>
      <c r="F87" s="54"/>
    </row>
    <row r="88" spans="1:6" x14ac:dyDescent="0.2">
      <c r="A88" s="54"/>
      <c r="B88" s="186"/>
      <c r="C88" s="186"/>
      <c r="D88" s="186"/>
      <c r="E88" s="186"/>
      <c r="F88" s="54"/>
    </row>
    <row r="89" spans="1:6" ht="15" x14ac:dyDescent="0.2">
      <c r="A89" s="187" t="s">
        <v>8</v>
      </c>
      <c r="B89" s="187"/>
      <c r="C89" s="187"/>
      <c r="D89" s="187"/>
      <c r="E89" s="187"/>
      <c r="F89" s="187"/>
    </row>
    <row r="91" spans="1:6" ht="39.75" customHeight="1" x14ac:dyDescent="0.2">
      <c r="B91" s="188"/>
      <c r="C91" s="189"/>
      <c r="D91" s="189"/>
    </row>
    <row r="92" spans="1:6" ht="13.5" customHeight="1" x14ac:dyDescent="0.2"/>
    <row r="93" spans="1:6" x14ac:dyDescent="0.2">
      <c r="B93" s="53"/>
      <c r="C93" s="53"/>
      <c r="D93" s="53"/>
    </row>
  </sheetData>
  <mergeCells count="47">
    <mergeCell ref="A30:F30"/>
    <mergeCell ref="B33:D33"/>
    <mergeCell ref="B34:D34"/>
    <mergeCell ref="B35:D35"/>
    <mergeCell ref="B36:D36"/>
    <mergeCell ref="B45:D45"/>
    <mergeCell ref="B46:D46"/>
    <mergeCell ref="B47:D47"/>
    <mergeCell ref="B48:D48"/>
    <mergeCell ref="B37:D37"/>
    <mergeCell ref="B38:D38"/>
    <mergeCell ref="B39:D39"/>
    <mergeCell ref="B40:D40"/>
    <mergeCell ref="B41:D41"/>
    <mergeCell ref="B42:D42"/>
    <mergeCell ref="B44:D44"/>
    <mergeCell ref="B43:D43"/>
    <mergeCell ref="B49:D49"/>
    <mergeCell ref="B50:D50"/>
    <mergeCell ref="B51:D51"/>
    <mergeCell ref="B52:D52"/>
    <mergeCell ref="B53:D53"/>
    <mergeCell ref="B54:D54"/>
    <mergeCell ref="B55:D55"/>
    <mergeCell ref="B68:D68"/>
    <mergeCell ref="B69:D69"/>
    <mergeCell ref="B78:D78"/>
    <mergeCell ref="B56:D56"/>
    <mergeCell ref="B57:D57"/>
    <mergeCell ref="B58:D58"/>
    <mergeCell ref="B59:D59"/>
    <mergeCell ref="B60:D60"/>
    <mergeCell ref="B84:E84"/>
    <mergeCell ref="B80:D80"/>
    <mergeCell ref="B61:D61"/>
    <mergeCell ref="B62:D62"/>
    <mergeCell ref="B63:D63"/>
    <mergeCell ref="B64:D64"/>
    <mergeCell ref="B65:D65"/>
    <mergeCell ref="B66:D66"/>
    <mergeCell ref="B67:D67"/>
    <mergeCell ref="B79:D79"/>
    <mergeCell ref="A85:F85"/>
    <mergeCell ref="A86:F86"/>
    <mergeCell ref="B88:E88"/>
    <mergeCell ref="A89:F89"/>
    <mergeCell ref="B91:D91"/>
  </mergeCells>
  <dataValidations count="1">
    <dataValidation type="list" allowBlank="1" showInputMessage="1" showErrorMessage="1" sqref="B78:B80 B12:B20 B59:B69 B33:B57" xr:uid="{5B7022FD-ACFD-40F4-A6AE-2C0E4C17A9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84C1-EE9A-4C7F-BE5B-7937D4113BFA}">
  <sheetPr>
    <pageSetUpPr fitToPage="1"/>
  </sheetPr>
  <dimension ref="A12:F90"/>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588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43.5" customHeight="1" x14ac:dyDescent="0.2">
      <c r="A35" s="21"/>
      <c r="B35" s="173" t="s">
        <v>586</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32.25" customHeight="1" x14ac:dyDescent="0.2">
      <c r="A38" s="21"/>
      <c r="B38" s="173" t="s">
        <v>587</v>
      </c>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3.5" customHeight="1" x14ac:dyDescent="0.2">
      <c r="A66" s="21"/>
      <c r="B66" s="173"/>
      <c r="C66" s="173"/>
      <c r="D66" s="173"/>
      <c r="E66" s="28"/>
      <c r="F66" s="21"/>
    </row>
    <row r="67" spans="1:6" ht="13.5" customHeight="1" x14ac:dyDescent="0.2">
      <c r="A67" s="21"/>
      <c r="B67" s="25" t="s">
        <v>18</v>
      </c>
      <c r="C67" s="26"/>
      <c r="D67" s="26"/>
      <c r="E67" s="29">
        <f>9*295</f>
        <v>2655</v>
      </c>
      <c r="F67" s="21"/>
    </row>
    <row r="68" spans="1:6" ht="13.5" customHeight="1" x14ac:dyDescent="0.2">
      <c r="A68" s="21"/>
      <c r="B68" s="34" t="s">
        <v>15</v>
      </c>
      <c r="C68" s="26"/>
      <c r="D68" s="26"/>
      <c r="E68" s="30">
        <v>50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2705</v>
      </c>
      <c r="F70" s="21"/>
    </row>
    <row r="71" spans="1:6" ht="13.5" customHeight="1" x14ac:dyDescent="0.2">
      <c r="A71" s="21"/>
      <c r="B71" s="26" t="s">
        <v>5</v>
      </c>
      <c r="C71" s="31">
        <v>0.05</v>
      </c>
      <c r="D71" s="26"/>
      <c r="E71" s="35">
        <f>ROUND(E70*C71,2)</f>
        <v>135.25</v>
      </c>
      <c r="F71" s="21"/>
    </row>
    <row r="72" spans="1:6" ht="13.5" customHeight="1" x14ac:dyDescent="0.2">
      <c r="A72" s="21"/>
      <c r="B72" s="26" t="s">
        <v>4</v>
      </c>
      <c r="C72" s="43">
        <v>9.9750000000000005E-2</v>
      </c>
      <c r="D72" s="26"/>
      <c r="E72" s="36">
        <f>ROUND(E70*C72,2)</f>
        <v>269.82</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3110.07</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3110.07</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4">
    <mergeCell ref="B85:E85"/>
    <mergeCell ref="A86:F86"/>
    <mergeCell ref="B88:D88"/>
    <mergeCell ref="B75:D75"/>
    <mergeCell ref="B76:D76"/>
    <mergeCell ref="B77:D77"/>
    <mergeCell ref="B81:E81"/>
    <mergeCell ref="A82:F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5:B77 B12:B20 B33 B35:B66" xr:uid="{17E16FE3-2CD4-4207-94D0-E32ACB31B72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0C05-49C0-4A8A-9A40-22EAE67B2956}">
  <sheetPr>
    <pageSetUpPr fitToPage="1"/>
  </sheetPr>
  <dimension ref="A12:F90"/>
  <sheetViews>
    <sheetView view="pageBreakPreview" topLeftCell="A7" zoomScale="80" zoomScaleNormal="100" zoomScaleSheetLayoutView="80" workbookViewId="0">
      <selection activeCell="B24" sqref="B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589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43.5" customHeight="1" x14ac:dyDescent="0.2">
      <c r="A35" s="21"/>
      <c r="B35" s="173" t="s">
        <v>590</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32.25" customHeight="1"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3.5" customHeight="1" x14ac:dyDescent="0.2">
      <c r="A66" s="21"/>
      <c r="B66" s="173"/>
      <c r="C66" s="173"/>
      <c r="D66" s="173"/>
      <c r="E66" s="28"/>
      <c r="F66" s="21"/>
    </row>
    <row r="67" spans="1:6" ht="13.5" customHeight="1" x14ac:dyDescent="0.2">
      <c r="A67" s="21"/>
      <c r="B67" s="25" t="s">
        <v>18</v>
      </c>
      <c r="C67" s="26"/>
      <c r="D67" s="26"/>
      <c r="E67" s="29">
        <f>2*295</f>
        <v>590</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590</v>
      </c>
      <c r="F70" s="21"/>
    </row>
    <row r="71" spans="1:6" ht="13.5" customHeight="1" x14ac:dyDescent="0.2">
      <c r="A71" s="21"/>
      <c r="B71" s="26" t="s">
        <v>5</v>
      </c>
      <c r="C71" s="31">
        <v>0.05</v>
      </c>
      <c r="D71" s="26"/>
      <c r="E71" s="35">
        <f>ROUND(E70*C71,2)</f>
        <v>29.5</v>
      </c>
      <c r="F71" s="21"/>
    </row>
    <row r="72" spans="1:6" ht="13.5" customHeight="1" x14ac:dyDescent="0.2">
      <c r="A72" s="21"/>
      <c r="B72" s="26" t="s">
        <v>4</v>
      </c>
      <c r="C72" s="43">
        <v>9.9750000000000005E-2</v>
      </c>
      <c r="D72" s="26"/>
      <c r="E72" s="36">
        <f>ROUND(E70*C72,2)</f>
        <v>58.85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678.35</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678.35</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4">
    <mergeCell ref="A86:F86"/>
    <mergeCell ref="B88:D88"/>
    <mergeCell ref="B76:D76"/>
    <mergeCell ref="B77:D77"/>
    <mergeCell ref="B81:E81"/>
    <mergeCell ref="A82:F82"/>
    <mergeCell ref="A83:F83"/>
    <mergeCell ref="B85:E85"/>
    <mergeCell ref="B75:D75"/>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33 B35:B66" xr:uid="{094BBF36-7F19-4157-B80B-C27FD888200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EC39C-B871-455C-B799-70FF3A1CB564}">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594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596</v>
      </c>
      <c r="C35" s="173"/>
      <c r="D35" s="173"/>
      <c r="E35" s="28"/>
      <c r="F35" s="21"/>
    </row>
    <row r="36" spans="1:6" ht="14.25" x14ac:dyDescent="0.2">
      <c r="A36" s="21"/>
      <c r="B36" s="173"/>
      <c r="C36" s="173"/>
      <c r="D36" s="173"/>
      <c r="E36" s="28"/>
      <c r="F36" s="21"/>
    </row>
    <row r="37" spans="1:6" ht="14.25" x14ac:dyDescent="0.2">
      <c r="A37" s="21"/>
      <c r="B37" s="173" t="s">
        <v>595</v>
      </c>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2*295</f>
        <v>590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590</v>
      </c>
      <c r="F73" s="21"/>
    </row>
    <row r="74" spans="1:6" ht="13.5" customHeight="1" x14ac:dyDescent="0.2">
      <c r="A74" s="21"/>
      <c r="B74" s="26" t="s">
        <v>5</v>
      </c>
      <c r="C74" s="31">
        <v>0.05</v>
      </c>
      <c r="D74" s="26"/>
      <c r="E74" s="35">
        <f>ROUND(E73*C74,2)</f>
        <v>29.5</v>
      </c>
      <c r="F74" s="21"/>
    </row>
    <row r="75" spans="1:6" ht="13.5" customHeight="1" x14ac:dyDescent="0.2">
      <c r="A75" s="21"/>
      <c r="B75" s="26" t="s">
        <v>4</v>
      </c>
      <c r="C75" s="43">
        <v>9.9750000000000005E-2</v>
      </c>
      <c r="D75" s="26"/>
      <c r="E75" s="36">
        <f>ROUND(E73*C75,2)</f>
        <v>58.85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678.35</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678.35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E4B3FD89-C102-4BCE-A68B-CB5118E0E44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80CE-0F17-4E80-8EB4-9EFA85CA9A4C}">
  <sheetPr>
    <pageSetUpPr fitToPage="1"/>
  </sheetPr>
  <dimension ref="A12:F93"/>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599</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2*325</f>
        <v>650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650</v>
      </c>
      <c r="F73" s="21"/>
    </row>
    <row r="74" spans="1:6" ht="13.5" customHeight="1" x14ac:dyDescent="0.2">
      <c r="A74" s="21"/>
      <c r="B74" s="26" t="s">
        <v>5</v>
      </c>
      <c r="C74" s="31">
        <v>0.05</v>
      </c>
      <c r="D74" s="26"/>
      <c r="E74" s="35">
        <f>ROUND(E73*C74,2)</f>
        <v>32.5</v>
      </c>
      <c r="F74" s="21"/>
    </row>
    <row r="75" spans="1:6" ht="13.5" customHeight="1" x14ac:dyDescent="0.2">
      <c r="A75" s="21"/>
      <c r="B75" s="26" t="s">
        <v>4</v>
      </c>
      <c r="C75" s="43">
        <v>9.9750000000000005E-2</v>
      </c>
      <c r="D75" s="26"/>
      <c r="E75" s="36">
        <f>ROUND(E73*C75,2)</f>
        <v>64.84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747.34</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747.34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39FB5091-CB1D-4D13-B076-9FDF7A54AB0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B2D5-46DD-406F-847E-AF5783212822}">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600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601</v>
      </c>
      <c r="C35" s="173"/>
      <c r="D35" s="173"/>
      <c r="E35" s="28"/>
      <c r="F35" s="21"/>
    </row>
    <row r="36" spans="1:6" ht="14.25" x14ac:dyDescent="0.2">
      <c r="A36" s="21"/>
      <c r="B36" s="173"/>
      <c r="C36" s="173"/>
      <c r="D36" s="173"/>
      <c r="E36" s="28"/>
      <c r="F36" s="21"/>
    </row>
    <row r="37" spans="1:6" ht="14.25" x14ac:dyDescent="0.2">
      <c r="A37" s="21"/>
      <c r="B37" s="173" t="s">
        <v>602</v>
      </c>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3.5*325</f>
        <v>1137.5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1137.5</v>
      </c>
      <c r="F73" s="21"/>
    </row>
    <row r="74" spans="1:6" ht="13.5" customHeight="1" x14ac:dyDescent="0.2">
      <c r="A74" s="21"/>
      <c r="B74" s="26" t="s">
        <v>5</v>
      </c>
      <c r="C74" s="31">
        <v>0.05</v>
      </c>
      <c r="D74" s="26"/>
      <c r="E74" s="35">
        <f>ROUND(E73*C74,2)</f>
        <v>56.88</v>
      </c>
      <c r="F74" s="21"/>
    </row>
    <row r="75" spans="1:6" ht="13.5" customHeight="1" x14ac:dyDescent="0.2">
      <c r="A75" s="21"/>
      <c r="B75" s="26" t="s">
        <v>4</v>
      </c>
      <c r="C75" s="43">
        <v>9.9750000000000005E-2</v>
      </c>
      <c r="D75" s="26"/>
      <c r="E75" s="36">
        <f>ROUND(E73*C75,2)</f>
        <v>113.47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1307.8500000000001</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1307.8500000000001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51093F88-6526-431B-ACC7-DCDA5AFDEE5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92BE0-E72E-417E-84FE-5C29140EF1C9}">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604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605</v>
      </c>
      <c r="C35" s="180"/>
      <c r="D35" s="180"/>
      <c r="E35" s="28"/>
      <c r="F35" s="21"/>
    </row>
    <row r="36" spans="1:6" ht="14.25" x14ac:dyDescent="0.2">
      <c r="A36" s="21"/>
      <c r="B36" s="45"/>
      <c r="C36" s="45"/>
      <c r="D36" s="45"/>
      <c r="E36" s="28"/>
      <c r="F36" s="21"/>
    </row>
    <row r="37" spans="1:6" ht="14.25" x14ac:dyDescent="0.2">
      <c r="A37" s="21"/>
      <c r="B37" s="180" t="s">
        <v>606</v>
      </c>
      <c r="C37" s="180"/>
      <c r="D37" s="180"/>
      <c r="E37" s="28"/>
      <c r="F37" s="21"/>
    </row>
    <row r="38" spans="1:6" ht="14.25" x14ac:dyDescent="0.2">
      <c r="A38" s="21"/>
      <c r="B38" s="180"/>
      <c r="C38" s="180"/>
      <c r="D38" s="180"/>
      <c r="E38" s="28"/>
      <c r="F38" s="21"/>
    </row>
    <row r="39" spans="1:6" ht="14.25" x14ac:dyDescent="0.2">
      <c r="A39" s="21"/>
      <c r="B39" s="180"/>
      <c r="C39" s="180"/>
      <c r="D39" s="180"/>
      <c r="E39" s="28"/>
      <c r="F39" s="21"/>
    </row>
    <row r="40" spans="1:6" ht="14.25" x14ac:dyDescent="0.2">
      <c r="A40" s="21"/>
      <c r="B40" s="45"/>
      <c r="C40" s="45"/>
      <c r="D40" s="45"/>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3*325</f>
        <v>975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975</v>
      </c>
      <c r="F73" s="21"/>
    </row>
    <row r="74" spans="1:6" ht="13.5" customHeight="1" x14ac:dyDescent="0.2">
      <c r="A74" s="21"/>
      <c r="B74" s="26" t="s">
        <v>5</v>
      </c>
      <c r="C74" s="31">
        <v>0.05</v>
      </c>
      <c r="D74" s="26"/>
      <c r="E74" s="35">
        <f>ROUND(E73*C74,2)</f>
        <v>48.75</v>
      </c>
      <c r="F74" s="21"/>
    </row>
    <row r="75" spans="1:6" ht="13.5" customHeight="1" x14ac:dyDescent="0.2">
      <c r="A75" s="21"/>
      <c r="B75" s="26" t="s">
        <v>4</v>
      </c>
      <c r="C75" s="43">
        <v>9.9750000000000005E-2</v>
      </c>
      <c r="D75" s="26"/>
      <c r="E75" s="36">
        <f>ROUND(E73*C75,2)</f>
        <v>97.26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1121.01</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1121.01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54:D54"/>
    <mergeCell ref="B46:D46"/>
    <mergeCell ref="A30:F30"/>
    <mergeCell ref="B33:D33"/>
    <mergeCell ref="B34:D34"/>
    <mergeCell ref="B35:D35"/>
    <mergeCell ref="B37:D37"/>
    <mergeCell ref="B38:D38"/>
    <mergeCell ref="B41:D41"/>
    <mergeCell ref="B42:D42"/>
    <mergeCell ref="B43:D43"/>
    <mergeCell ref="B44:D44"/>
    <mergeCell ref="B45:D45"/>
    <mergeCell ref="B39:D39"/>
    <mergeCell ref="B47:D47"/>
    <mergeCell ref="B48:D48"/>
    <mergeCell ref="B49:D49"/>
    <mergeCell ref="B50:D50"/>
    <mergeCell ref="B53:D53"/>
    <mergeCell ref="A89:F89"/>
    <mergeCell ref="B91:D91"/>
    <mergeCell ref="B67:D67"/>
    <mergeCell ref="B68:D68"/>
    <mergeCell ref="B69:D69"/>
    <mergeCell ref="B78:D78"/>
    <mergeCell ref="B79:D79"/>
    <mergeCell ref="B80:D80"/>
    <mergeCell ref="B84:E84"/>
    <mergeCell ref="A85:F85"/>
    <mergeCell ref="A86:F86"/>
    <mergeCell ref="B88:E88"/>
    <mergeCell ref="B66:D66"/>
    <mergeCell ref="B65:D65"/>
    <mergeCell ref="B55:D55"/>
    <mergeCell ref="B56:D56"/>
    <mergeCell ref="B57:D57"/>
    <mergeCell ref="B58:D58"/>
    <mergeCell ref="B59:D59"/>
    <mergeCell ref="B60:D60"/>
    <mergeCell ref="B61:D61"/>
    <mergeCell ref="B62:D62"/>
    <mergeCell ref="B63:D63"/>
    <mergeCell ref="B64:D64"/>
  </mergeCells>
  <dataValidations count="1">
    <dataValidation type="list" allowBlank="1" showInputMessage="1" showErrorMessage="1" sqref="B78:B80 B12:B20 B33 B43 B55 B47 B57:B69 B40:B41 B51:B52 B35:B37" xr:uid="{39377B32-26FA-4B2F-B198-C909832DE94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D441E-0764-4D78-90A4-15FC6ABD5C9B}">
  <sheetPr>
    <pageSetUpPr fitToPage="1"/>
  </sheetPr>
  <dimension ref="A12:F93"/>
  <sheetViews>
    <sheetView view="pageBreakPreview" zoomScale="80" zoomScaleNormal="100" zoomScaleSheetLayoutView="80" workbookViewId="0">
      <selection activeCell="I27" sqref="I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607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610</v>
      </c>
      <c r="C35" s="180"/>
      <c r="D35" s="180"/>
      <c r="E35" s="28"/>
      <c r="F35" s="21"/>
    </row>
    <row r="36" spans="1:6" ht="14.25" x14ac:dyDescent="0.2">
      <c r="A36" s="21"/>
      <c r="B36" s="45"/>
      <c r="C36" s="45"/>
      <c r="D36" s="45"/>
      <c r="E36" s="28"/>
      <c r="F36" s="21"/>
    </row>
    <row r="37" spans="1:6" ht="14.25" x14ac:dyDescent="0.2">
      <c r="A37" s="21"/>
      <c r="B37" s="180" t="s">
        <v>611</v>
      </c>
      <c r="C37" s="180"/>
      <c r="D37" s="180"/>
      <c r="E37" s="28"/>
      <c r="F37" s="21"/>
    </row>
    <row r="38" spans="1:6" ht="14.25" x14ac:dyDescent="0.2">
      <c r="A38" s="21"/>
      <c r="B38" s="180"/>
      <c r="C38" s="180"/>
      <c r="D38" s="180"/>
      <c r="E38" s="28"/>
      <c r="F38" s="21"/>
    </row>
    <row r="39" spans="1:6" ht="14.25" x14ac:dyDescent="0.2">
      <c r="A39" s="21"/>
      <c r="B39" s="180" t="s">
        <v>612</v>
      </c>
      <c r="C39" s="180"/>
      <c r="D39" s="180"/>
      <c r="E39" s="28"/>
      <c r="F39" s="21"/>
    </row>
    <row r="40" spans="1:6" ht="14.25" x14ac:dyDescent="0.2">
      <c r="A40" s="21"/>
      <c r="B40" s="45"/>
      <c r="C40" s="45"/>
      <c r="D40" s="45"/>
      <c r="E40" s="28"/>
      <c r="F40" s="21"/>
    </row>
    <row r="41" spans="1:6" ht="14.25" x14ac:dyDescent="0.2">
      <c r="A41" s="21"/>
      <c r="B41" s="180" t="s">
        <v>613</v>
      </c>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14*325</f>
        <v>4550</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4550</v>
      </c>
      <c r="F73" s="21"/>
    </row>
    <row r="74" spans="1:6" ht="13.5" customHeight="1" x14ac:dyDescent="0.2">
      <c r="A74" s="21"/>
      <c r="B74" s="26" t="s">
        <v>5</v>
      </c>
      <c r="C74" s="31">
        <v>0.05</v>
      </c>
      <c r="D74" s="26"/>
      <c r="E74" s="35">
        <f>ROUND(E73*C74,2)</f>
        <v>227.5</v>
      </c>
      <c r="F74" s="21"/>
    </row>
    <row r="75" spans="1:6" ht="13.5" customHeight="1" x14ac:dyDescent="0.2">
      <c r="A75" s="21"/>
      <c r="B75" s="26" t="s">
        <v>4</v>
      </c>
      <c r="C75" s="43">
        <v>9.9750000000000005E-2</v>
      </c>
      <c r="D75" s="26"/>
      <c r="E75" s="36">
        <f>ROUND(E73*C75,2)</f>
        <v>453.86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5231.3599999999997</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5231.3599999999997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5C5B987F-18B5-421B-B196-0FBFC0E19C1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5152F-DB8A-42D7-B8AE-EE62FAFCDD4F}">
  <sheetPr>
    <pageSetUpPr fitToPage="1"/>
  </sheetPr>
  <dimension ref="A12:F93"/>
  <sheetViews>
    <sheetView view="pageBreakPreview" zoomScale="80" zoomScaleNormal="100" zoomScaleSheetLayoutView="80" workbookViewId="0">
      <selection activeCell="J36" sqref="J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615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613</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B38" s="180"/>
      <c r="C38" s="180"/>
      <c r="D38" s="180"/>
      <c r="E38" s="28"/>
      <c r="F38" s="21"/>
    </row>
    <row r="39" spans="1:6" ht="14.25" x14ac:dyDescent="0.2">
      <c r="A39" s="21"/>
      <c r="B39" s="180"/>
      <c r="C39" s="180"/>
      <c r="D39" s="180"/>
      <c r="E39" s="28"/>
      <c r="F39" s="21"/>
    </row>
    <row r="40" spans="1:6" ht="14.25" x14ac:dyDescent="0.2">
      <c r="A40" s="21"/>
      <c r="B40" s="45"/>
      <c r="C40" s="45"/>
      <c r="D40" s="45"/>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1.75*325</f>
        <v>568.75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568.75</v>
      </c>
      <c r="F73" s="21"/>
    </row>
    <row r="74" spans="1:6" ht="13.5" customHeight="1" x14ac:dyDescent="0.2">
      <c r="A74" s="21"/>
      <c r="B74" s="26" t="s">
        <v>5</v>
      </c>
      <c r="C74" s="31">
        <v>0.05</v>
      </c>
      <c r="D74" s="26"/>
      <c r="E74" s="35">
        <f>ROUND(E73*C74,2)</f>
        <v>28.44</v>
      </c>
      <c r="F74" s="21"/>
    </row>
    <row r="75" spans="1:6" ht="13.5" customHeight="1" x14ac:dyDescent="0.2">
      <c r="A75" s="21"/>
      <c r="B75" s="26" t="s">
        <v>4</v>
      </c>
      <c r="C75" s="43">
        <v>9.9750000000000005E-2</v>
      </c>
      <c r="D75" s="26"/>
      <c r="E75" s="36">
        <f>ROUND(E73*C75,2)</f>
        <v>56.73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653.92000000000007</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653.92000000000007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3BA031DB-DCCA-484C-8152-786E098E1D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4"/>
  <sheetViews>
    <sheetView view="pageBreakPreview" zoomScale="80" zoomScaleNormal="100" zoomScaleSheetLayoutView="80" workbookViewId="0">
      <selection activeCell="B70" sqref="B70:D7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102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3"/>
      <c r="C41" s="173"/>
      <c r="D41" s="173"/>
      <c r="E41" s="28"/>
      <c r="F41" s="21"/>
    </row>
    <row r="42" spans="1:6" ht="13.5" customHeight="1" x14ac:dyDescent="0.2">
      <c r="A42" s="21"/>
      <c r="B42" s="173" t="s">
        <v>106</v>
      </c>
      <c r="C42" s="173"/>
      <c r="D42" s="173"/>
      <c r="E42" s="28"/>
      <c r="F42" s="21"/>
    </row>
    <row r="43" spans="1:6" ht="13.5" customHeight="1" x14ac:dyDescent="0.2">
      <c r="A43" s="21"/>
      <c r="B43" s="44"/>
      <c r="C43" s="44"/>
      <c r="D43" s="44"/>
      <c r="E43" s="28"/>
      <c r="F43" s="21"/>
    </row>
    <row r="44" spans="1:6" ht="14.25" x14ac:dyDescent="0.2">
      <c r="A44" s="21"/>
      <c r="B44" s="173" t="s">
        <v>107</v>
      </c>
      <c r="C44" s="173"/>
      <c r="D44" s="173"/>
      <c r="E44" s="28"/>
      <c r="F44" s="21"/>
    </row>
    <row r="45" spans="1:6" ht="14.25" x14ac:dyDescent="0.2">
      <c r="A45" s="21"/>
      <c r="E45" s="28"/>
      <c r="F45" s="21"/>
    </row>
    <row r="46" spans="1:6" ht="14.25" x14ac:dyDescent="0.2">
      <c r="A46" s="21"/>
      <c r="B46" s="173" t="s">
        <v>108</v>
      </c>
      <c r="C46" s="173"/>
      <c r="D46" s="173"/>
      <c r="E46" s="28"/>
      <c r="F46" s="21"/>
    </row>
    <row r="47" spans="1:6" ht="14.25" x14ac:dyDescent="0.2">
      <c r="A47" s="21"/>
      <c r="B47" s="173"/>
      <c r="C47" s="173"/>
      <c r="D47" s="173"/>
      <c r="E47" s="28"/>
      <c r="F47" s="21"/>
    </row>
    <row r="48" spans="1:6" ht="28.5" x14ac:dyDescent="0.2">
      <c r="A48" s="21"/>
      <c r="B48" s="44" t="s">
        <v>109</v>
      </c>
      <c r="E48" s="28"/>
      <c r="F48" s="21"/>
    </row>
    <row r="49" spans="1:6" ht="14.25" x14ac:dyDescent="0.2">
      <c r="A49" s="21"/>
      <c r="B49" s="173"/>
      <c r="C49" s="173"/>
      <c r="D49" s="173"/>
      <c r="E49" s="28"/>
      <c r="F49" s="21"/>
    </row>
    <row r="50" spans="1:6" ht="14.25" x14ac:dyDescent="0.2">
      <c r="A50" s="21"/>
      <c r="B50" s="173" t="s">
        <v>110</v>
      </c>
      <c r="C50" s="173"/>
      <c r="D50" s="173"/>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3" t="s">
        <v>114</v>
      </c>
      <c r="C56" s="173"/>
      <c r="D56" s="173"/>
      <c r="E56" s="28"/>
      <c r="F56" s="21"/>
    </row>
    <row r="57" spans="1:6" ht="14.25" x14ac:dyDescent="0.2">
      <c r="A57" s="21"/>
      <c r="E57" s="28"/>
      <c r="F57" s="21"/>
    </row>
    <row r="58" spans="1:6" ht="14.25" x14ac:dyDescent="0.2">
      <c r="A58" s="21"/>
      <c r="B58" s="173" t="s">
        <v>115</v>
      </c>
      <c r="C58" s="173"/>
      <c r="D58" s="173"/>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3" t="s">
        <v>92</v>
      </c>
      <c r="C62" s="173"/>
      <c r="D62" s="173"/>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B66" s="44"/>
      <c r="C66" s="44"/>
      <c r="D66" s="44"/>
      <c r="E66" s="28"/>
      <c r="F66" s="21"/>
    </row>
    <row r="67" spans="1:6" ht="14.25" x14ac:dyDescent="0.2">
      <c r="A67" s="21"/>
      <c r="C67" s="44"/>
      <c r="D67" s="44"/>
      <c r="E67" s="28"/>
      <c r="F67" s="21"/>
    </row>
    <row r="68" spans="1:6" ht="14.25" x14ac:dyDescent="0.2">
      <c r="A68" s="21"/>
      <c r="B68" s="173"/>
      <c r="C68" s="173"/>
      <c r="D68" s="173"/>
      <c r="E68" s="28"/>
      <c r="F68" s="21"/>
    </row>
    <row r="69" spans="1:6" ht="14.25" x14ac:dyDescent="0.2">
      <c r="A69" s="21"/>
      <c r="B69" s="173"/>
      <c r="C69" s="173"/>
      <c r="D69" s="173"/>
      <c r="E69" s="28"/>
      <c r="F69" s="21"/>
    </row>
    <row r="70" spans="1:6" ht="13.5" customHeight="1" x14ac:dyDescent="0.2">
      <c r="A70" s="21"/>
      <c r="B70" s="173"/>
      <c r="C70" s="173"/>
      <c r="D70" s="173"/>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6"/>
      <c r="C79" s="176"/>
      <c r="D79" s="176"/>
      <c r="E79" s="37"/>
      <c r="F79" s="21"/>
    </row>
    <row r="80" spans="1:6" ht="15" x14ac:dyDescent="0.2">
      <c r="A80" s="21"/>
      <c r="B80" s="175" t="s">
        <v>21</v>
      </c>
      <c r="C80" s="175"/>
      <c r="D80" s="175"/>
      <c r="E80" s="37">
        <v>0</v>
      </c>
      <c r="F80" s="21"/>
    </row>
    <row r="81" spans="1:6" ht="15" x14ac:dyDescent="0.2">
      <c r="A81" s="21"/>
      <c r="B81" s="176"/>
      <c r="C81" s="176"/>
      <c r="D81" s="176"/>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1"/>
      <c r="C85" s="171"/>
      <c r="D85" s="171"/>
      <c r="E85" s="171"/>
      <c r="F85" s="21"/>
    </row>
    <row r="86" spans="1:6" ht="14.25" x14ac:dyDescent="0.2">
      <c r="A86" s="179" t="s">
        <v>22</v>
      </c>
      <c r="B86" s="179"/>
      <c r="C86" s="179"/>
      <c r="D86" s="179"/>
      <c r="E86" s="179"/>
      <c r="F86" s="179"/>
    </row>
    <row r="87" spans="1:6" ht="14.25" x14ac:dyDescent="0.2">
      <c r="A87" s="177" t="s">
        <v>7</v>
      </c>
      <c r="B87" s="177"/>
      <c r="C87" s="177"/>
      <c r="D87" s="177"/>
      <c r="E87" s="177"/>
      <c r="F87" s="177"/>
    </row>
    <row r="88" spans="1:6" x14ac:dyDescent="0.2">
      <c r="A88" s="21"/>
      <c r="B88" s="21"/>
      <c r="C88" s="21"/>
      <c r="D88" s="21"/>
      <c r="E88" s="21"/>
      <c r="F88" s="21"/>
    </row>
    <row r="89" spans="1:6" x14ac:dyDescent="0.2">
      <c r="A89" s="21"/>
      <c r="B89" s="172"/>
      <c r="C89" s="172"/>
      <c r="D89" s="172"/>
      <c r="E89" s="172"/>
      <c r="F89" s="21"/>
    </row>
    <row r="90" spans="1:6" ht="15" x14ac:dyDescent="0.2">
      <c r="A90" s="178" t="s">
        <v>8</v>
      </c>
      <c r="B90" s="178"/>
      <c r="C90" s="178"/>
      <c r="D90" s="178"/>
      <c r="E90" s="178"/>
      <c r="F90" s="178"/>
    </row>
    <row r="92" spans="1:6" ht="39.75" customHeight="1" x14ac:dyDescent="0.2">
      <c r="B92" s="169"/>
      <c r="C92" s="170"/>
      <c r="D92" s="170"/>
    </row>
    <row r="93" spans="1:6" ht="13.5" customHeight="1" x14ac:dyDescent="0.2"/>
    <row r="94" spans="1:6" x14ac:dyDescent="0.2">
      <c r="B94" s="16"/>
      <c r="C94" s="16"/>
      <c r="D94" s="16"/>
    </row>
  </sheetData>
  <mergeCells count="25">
    <mergeCell ref="A90:F90"/>
    <mergeCell ref="B92:D92"/>
    <mergeCell ref="B80:D80"/>
    <mergeCell ref="B81:D81"/>
    <mergeCell ref="B85:E85"/>
    <mergeCell ref="A86:F86"/>
    <mergeCell ref="A87:F87"/>
    <mergeCell ref="B89:E89"/>
    <mergeCell ref="B68:D68"/>
    <mergeCell ref="B69:D69"/>
    <mergeCell ref="B70:D70"/>
    <mergeCell ref="B79:D79"/>
    <mergeCell ref="B46:D46"/>
    <mergeCell ref="B56:D56"/>
    <mergeCell ref="B50:D50"/>
    <mergeCell ref="B58:D58"/>
    <mergeCell ref="B62:D62"/>
    <mergeCell ref="B42:D42"/>
    <mergeCell ref="B47:D47"/>
    <mergeCell ref="B44:D44"/>
    <mergeCell ref="B49:D49"/>
    <mergeCell ref="A31:F31"/>
    <mergeCell ref="B34:D34"/>
    <mergeCell ref="B35:D35"/>
    <mergeCell ref="B41:D41"/>
  </mergeCells>
  <dataValidations count="1">
    <dataValidation type="list" allowBlank="1" showInputMessage="1" showErrorMessage="1" sqref="B79:B81 B68:B70 B62 B40:B44 B64:B66 B60 B12:B20 B46:B50 B55:B56 B58 B52:B53 B34:B37" xr:uid="{00000000-0002-0000-0D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A8BA-749F-4C53-81CF-F30A31015BE4}">
  <sheetPr>
    <pageSetUpPr fitToPage="1"/>
  </sheetPr>
  <dimension ref="A12:F93"/>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446</v>
      </c>
      <c r="C25" s="21"/>
      <c r="D25" s="21"/>
      <c r="E25" s="21"/>
      <c r="F25" s="21"/>
    </row>
    <row r="26" spans="1:6" ht="33.75" customHeight="1" x14ac:dyDescent="0.2">
      <c r="A26" s="17"/>
      <c r="B26" s="51" t="s">
        <v>447</v>
      </c>
      <c r="C26" s="21"/>
      <c r="D26" s="21"/>
      <c r="E26" s="21"/>
      <c r="F26" s="21"/>
    </row>
    <row r="27" spans="1:6" ht="15" x14ac:dyDescent="0.2">
      <c r="A27" s="18"/>
      <c r="B27" s="26"/>
      <c r="C27" s="23"/>
      <c r="D27" s="23"/>
      <c r="E27" s="24"/>
      <c r="F27" s="21"/>
    </row>
    <row r="28" spans="1:6" ht="15" x14ac:dyDescent="0.2">
      <c r="A28" s="17"/>
      <c r="B28" s="23"/>
      <c r="C28" s="23"/>
      <c r="D28" s="27" t="s">
        <v>14</v>
      </c>
      <c r="E28" s="27" t="s">
        <v>622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617</v>
      </c>
      <c r="C35" s="180"/>
      <c r="D35" s="180"/>
      <c r="E35" s="28"/>
      <c r="F35" s="21"/>
    </row>
    <row r="36" spans="1:6" ht="14.25" x14ac:dyDescent="0.2">
      <c r="A36" s="21"/>
      <c r="B36" s="45"/>
      <c r="C36" s="45"/>
      <c r="D36" s="45"/>
      <c r="E36" s="28"/>
      <c r="F36" s="21"/>
    </row>
    <row r="37" spans="1:6" ht="14.25" x14ac:dyDescent="0.2">
      <c r="A37" s="21"/>
      <c r="B37" s="180" t="s">
        <v>616</v>
      </c>
      <c r="C37" s="180"/>
      <c r="D37" s="180"/>
      <c r="E37" s="28"/>
      <c r="F37" s="21"/>
    </row>
    <row r="38" spans="1:6" ht="14.25" x14ac:dyDescent="0.2">
      <c r="A38" s="21"/>
      <c r="B38" s="180"/>
      <c r="C38" s="180"/>
      <c r="D38" s="180"/>
      <c r="E38" s="28"/>
      <c r="F38" s="21"/>
    </row>
    <row r="39" spans="1:6" ht="14.25" x14ac:dyDescent="0.2">
      <c r="A39" s="21"/>
      <c r="B39" s="180" t="s">
        <v>618</v>
      </c>
      <c r="C39" s="180"/>
      <c r="D39" s="180"/>
      <c r="E39" s="28"/>
      <c r="F39" s="21"/>
    </row>
    <row r="40" spans="1:6" ht="14.25" x14ac:dyDescent="0.2">
      <c r="A40" s="21"/>
      <c r="B40" s="45"/>
      <c r="C40" s="45"/>
      <c r="D40" s="45"/>
      <c r="E40" s="28"/>
      <c r="F40" s="21"/>
    </row>
    <row r="41" spans="1:6" ht="14.25" x14ac:dyDescent="0.2">
      <c r="A41" s="21"/>
      <c r="B41" s="180" t="s">
        <v>619</v>
      </c>
      <c r="C41" s="180"/>
      <c r="D41" s="180"/>
      <c r="E41" s="28"/>
      <c r="F41" s="21"/>
    </row>
    <row r="42" spans="1:6" ht="14.25" x14ac:dyDescent="0.2">
      <c r="A42" s="21"/>
      <c r="B42" s="180"/>
      <c r="C42" s="180"/>
      <c r="D42" s="180"/>
      <c r="E42" s="28"/>
      <c r="F42" s="21"/>
    </row>
    <row r="43" spans="1:6" ht="14.25" x14ac:dyDescent="0.2">
      <c r="A43" s="21"/>
      <c r="B43" s="180" t="s">
        <v>620</v>
      </c>
      <c r="C43" s="180"/>
      <c r="D43" s="180"/>
      <c r="E43" s="28"/>
      <c r="F43" s="21"/>
    </row>
    <row r="44" spans="1:6" ht="14.25" x14ac:dyDescent="0.2">
      <c r="A44" s="21"/>
      <c r="B44" s="180"/>
      <c r="C44" s="180"/>
      <c r="D44" s="180"/>
      <c r="E44" s="28"/>
      <c r="F44" s="21"/>
    </row>
    <row r="45" spans="1:6" ht="14.25" x14ac:dyDescent="0.2">
      <c r="A45" s="21"/>
      <c r="B45" s="180" t="s">
        <v>621</v>
      </c>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9*325/2</f>
        <v>1462.5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1462.5</v>
      </c>
      <c r="F73" s="21"/>
    </row>
    <row r="74" spans="1:6" ht="13.5" customHeight="1" x14ac:dyDescent="0.2">
      <c r="A74" s="21"/>
      <c r="B74" s="26" t="s">
        <v>5</v>
      </c>
      <c r="C74" s="31">
        <v>0.05</v>
      </c>
      <c r="D74" s="26"/>
      <c r="E74" s="35">
        <f>ROUND(E73*C74,2)</f>
        <v>73.13</v>
      </c>
      <c r="F74" s="21"/>
    </row>
    <row r="75" spans="1:6" ht="13.5" customHeight="1" x14ac:dyDescent="0.2">
      <c r="A75" s="21"/>
      <c r="B75" s="26" t="s">
        <v>4</v>
      </c>
      <c r="C75" s="43">
        <v>9.9750000000000005E-2</v>
      </c>
      <c r="D75" s="26"/>
      <c r="E75" s="36">
        <f>ROUND(E73*C75,2)</f>
        <v>145.88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1681.5100000000002</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1681.5100000000002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D0A49C9E-F3B1-45DF-AE1A-095D9832D32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1AC3A-96B7-4E53-B302-5DB92CD7CD7F}">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624</v>
      </c>
      <c r="C25" s="21"/>
      <c r="D25" s="21"/>
      <c r="E25" s="21"/>
      <c r="F25" s="21"/>
    </row>
    <row r="26" spans="1:6" ht="33.75" customHeight="1" x14ac:dyDescent="0.2">
      <c r="A26" s="17"/>
      <c r="B26" s="51" t="s">
        <v>625</v>
      </c>
      <c r="C26" s="21"/>
      <c r="D26" s="21"/>
      <c r="E26" s="21"/>
      <c r="F26" s="21"/>
    </row>
    <row r="27" spans="1:6" ht="15" x14ac:dyDescent="0.2">
      <c r="A27" s="18"/>
      <c r="B27" s="26"/>
      <c r="C27" s="23"/>
      <c r="D27" s="23"/>
      <c r="E27" s="24"/>
      <c r="F27" s="21"/>
    </row>
    <row r="28" spans="1:6" ht="15" x14ac:dyDescent="0.2">
      <c r="A28" s="17"/>
      <c r="B28" s="23"/>
      <c r="C28" s="23"/>
      <c r="D28" s="27" t="s">
        <v>14</v>
      </c>
      <c r="E28" s="27" t="s">
        <v>623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617</v>
      </c>
      <c r="C35" s="180"/>
      <c r="D35" s="180"/>
      <c r="E35" s="28"/>
      <c r="F35" s="21"/>
    </row>
    <row r="36" spans="1:6" ht="14.25" x14ac:dyDescent="0.2">
      <c r="A36" s="21"/>
      <c r="B36" s="45"/>
      <c r="C36" s="45"/>
      <c r="D36" s="45"/>
      <c r="E36" s="28"/>
      <c r="F36" s="21"/>
    </row>
    <row r="37" spans="1:6" ht="14.25" x14ac:dyDescent="0.2">
      <c r="A37" s="21"/>
      <c r="B37" s="180" t="s">
        <v>616</v>
      </c>
      <c r="C37" s="180"/>
      <c r="D37" s="180"/>
      <c r="E37" s="28"/>
      <c r="F37" s="21"/>
    </row>
    <row r="38" spans="1:6" ht="14.25" x14ac:dyDescent="0.2">
      <c r="A38" s="21"/>
      <c r="B38" s="180"/>
      <c r="C38" s="180"/>
      <c r="D38" s="180"/>
      <c r="E38" s="28"/>
      <c r="F38" s="21"/>
    </row>
    <row r="39" spans="1:6" ht="14.25" x14ac:dyDescent="0.2">
      <c r="A39" s="21"/>
      <c r="B39" s="180" t="s">
        <v>618</v>
      </c>
      <c r="C39" s="180"/>
      <c r="D39" s="180"/>
      <c r="E39" s="28"/>
      <c r="F39" s="21"/>
    </row>
    <row r="40" spans="1:6" ht="14.25" x14ac:dyDescent="0.2">
      <c r="A40" s="21"/>
      <c r="B40" s="45"/>
      <c r="C40" s="45"/>
      <c r="D40" s="45"/>
      <c r="E40" s="28"/>
      <c r="F40" s="21"/>
    </row>
    <row r="41" spans="1:6" ht="14.25" x14ac:dyDescent="0.2">
      <c r="A41" s="21"/>
      <c r="B41" s="180" t="s">
        <v>619</v>
      </c>
      <c r="C41" s="180"/>
      <c r="D41" s="180"/>
      <c r="E41" s="28"/>
      <c r="F41" s="21"/>
    </row>
    <row r="42" spans="1:6" ht="14.25" x14ac:dyDescent="0.2">
      <c r="A42" s="21"/>
      <c r="B42" s="180"/>
      <c r="C42" s="180"/>
      <c r="D42" s="180"/>
      <c r="E42" s="28"/>
      <c r="F42" s="21"/>
    </row>
    <row r="43" spans="1:6" ht="14.25" x14ac:dyDescent="0.2">
      <c r="A43" s="21"/>
      <c r="B43" s="180" t="s">
        <v>620</v>
      </c>
      <c r="C43" s="180"/>
      <c r="D43" s="180"/>
      <c r="E43" s="28"/>
      <c r="F43" s="21"/>
    </row>
    <row r="44" spans="1:6" ht="14.25" x14ac:dyDescent="0.2">
      <c r="A44" s="21"/>
      <c r="B44" s="180"/>
      <c r="C44" s="180"/>
      <c r="D44" s="180"/>
      <c r="E44" s="28"/>
      <c r="F44" s="21"/>
    </row>
    <row r="45" spans="1:6" ht="14.25" x14ac:dyDescent="0.2">
      <c r="A45" s="21"/>
      <c r="B45" s="180" t="s">
        <v>621</v>
      </c>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9*325/2</f>
        <v>1462.5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1462.5</v>
      </c>
      <c r="F73" s="21"/>
    </row>
    <row r="74" spans="1:6" ht="13.5" customHeight="1" x14ac:dyDescent="0.2">
      <c r="A74" s="21"/>
      <c r="B74" s="26" t="s">
        <v>5</v>
      </c>
      <c r="C74" s="31">
        <v>0.05</v>
      </c>
      <c r="D74" s="26"/>
      <c r="E74" s="35">
        <f>ROUND(E73*C74,2)</f>
        <v>73.13</v>
      </c>
      <c r="F74" s="21"/>
    </row>
    <row r="75" spans="1:6" ht="13.5" customHeight="1" x14ac:dyDescent="0.2">
      <c r="A75" s="21"/>
      <c r="B75" s="26" t="s">
        <v>4</v>
      </c>
      <c r="C75" s="43">
        <v>9.9750000000000005E-2</v>
      </c>
      <c r="D75" s="26"/>
      <c r="E75" s="36">
        <f>ROUND(E73*C75,2)</f>
        <v>145.88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1681.5100000000002</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1681.5100000000002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0299FDDD-28BB-4315-8907-57561AFA1A7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7848-51F4-4552-9FDE-2D2F16203C16}">
  <sheetPr>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626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627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628</v>
      </c>
      <c r="C35" s="180"/>
      <c r="D35" s="180"/>
      <c r="E35" s="28"/>
      <c r="F35" s="21"/>
    </row>
    <row r="36" spans="1:6" ht="14.25" x14ac:dyDescent="0.2">
      <c r="A36" s="21"/>
      <c r="B36" s="45"/>
      <c r="C36" s="45"/>
      <c r="D36" s="45"/>
      <c r="E36" s="28"/>
      <c r="F36" s="21"/>
    </row>
    <row r="37" spans="1:6" ht="28.5" customHeight="1" x14ac:dyDescent="0.2">
      <c r="A37" s="21"/>
      <c r="B37" s="180" t="s">
        <v>629</v>
      </c>
      <c r="C37" s="180"/>
      <c r="D37" s="180"/>
      <c r="E37" s="28"/>
      <c r="F37" s="21"/>
    </row>
    <row r="38" spans="1:6" ht="14.25" x14ac:dyDescent="0.2">
      <c r="A38" s="21"/>
      <c r="B38" s="180"/>
      <c r="C38" s="180"/>
      <c r="D38" s="180"/>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5.75*325</f>
        <v>1868.75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1868.75</v>
      </c>
      <c r="F72" s="21"/>
    </row>
    <row r="73" spans="1:6" ht="13.5" customHeight="1" x14ac:dyDescent="0.2">
      <c r="A73" s="21"/>
      <c r="B73" s="26" t="s">
        <v>5</v>
      </c>
      <c r="C73" s="31">
        <v>0.05</v>
      </c>
      <c r="D73" s="26"/>
      <c r="E73" s="35">
        <f>ROUND(E72*C73,2)</f>
        <v>93.44</v>
      </c>
      <c r="F73" s="21"/>
    </row>
    <row r="74" spans="1:6" ht="13.5" customHeight="1" x14ac:dyDescent="0.2">
      <c r="A74" s="21"/>
      <c r="B74" s="26" t="s">
        <v>4</v>
      </c>
      <c r="C74" s="43">
        <v>9.9750000000000005E-2</v>
      </c>
      <c r="D74" s="26"/>
      <c r="E74" s="36">
        <f>ROUND(E72*C74,2)</f>
        <v>186.41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2148.6</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2148.6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3">
    <mergeCell ref="B90:D90"/>
    <mergeCell ref="B79:D79"/>
    <mergeCell ref="B83:E83"/>
    <mergeCell ref="A84:F84"/>
    <mergeCell ref="A85:F85"/>
    <mergeCell ref="B87:E87"/>
    <mergeCell ref="A88:F88"/>
    <mergeCell ref="B78:D78"/>
    <mergeCell ref="B59:D59"/>
    <mergeCell ref="B60:D60"/>
    <mergeCell ref="B61:D61"/>
    <mergeCell ref="B62:D62"/>
    <mergeCell ref="B63:D63"/>
    <mergeCell ref="B64:D64"/>
    <mergeCell ref="B65:D65"/>
    <mergeCell ref="B66:D66"/>
    <mergeCell ref="B67:D67"/>
    <mergeCell ref="B68:D68"/>
    <mergeCell ref="B77:D77"/>
    <mergeCell ref="B58:D58"/>
    <mergeCell ref="B45:D45"/>
    <mergeCell ref="B46:D46"/>
    <mergeCell ref="B47:D47"/>
    <mergeCell ref="B48:D48"/>
    <mergeCell ref="B49:D49"/>
    <mergeCell ref="B52:D52"/>
    <mergeCell ref="B53:D53"/>
    <mergeCell ref="B54:D54"/>
    <mergeCell ref="B55:D55"/>
    <mergeCell ref="B56:D56"/>
    <mergeCell ref="B57:D57"/>
    <mergeCell ref="B44:D44"/>
    <mergeCell ref="A30:F30"/>
    <mergeCell ref="B33:D33"/>
    <mergeCell ref="B34:D34"/>
    <mergeCell ref="B35:D35"/>
    <mergeCell ref="B37:D37"/>
    <mergeCell ref="B38:D38"/>
    <mergeCell ref="B39:D39"/>
    <mergeCell ref="B40:D40"/>
    <mergeCell ref="B41:D41"/>
    <mergeCell ref="B42:D42"/>
    <mergeCell ref="B43:D43"/>
  </mergeCells>
  <dataValidations count="1">
    <dataValidation type="list" allowBlank="1" showInputMessage="1" showErrorMessage="1" sqref="B77:B79 B12:B20 B33 B42 B54 B46 B56:B68 B50:B51 B35:B37 B40" xr:uid="{8DFE7AAE-BB14-4B09-BC88-89E8AB51A3F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2FDCC-51A1-41C5-918A-7C59BA640FA4}">
  <sheetPr>
    <pageSetUpPr fitToPage="1"/>
  </sheetPr>
  <dimension ref="A12:F93"/>
  <sheetViews>
    <sheetView view="pageBreakPreview"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632</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633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80"/>
      <c r="C33" s="180"/>
      <c r="D33" s="180"/>
      <c r="E33" s="28"/>
      <c r="F33" s="21"/>
    </row>
    <row r="34" spans="1:6" ht="14.25" x14ac:dyDescent="0.2">
      <c r="A34" s="21"/>
      <c r="B34" s="180" t="s">
        <v>555</v>
      </c>
      <c r="C34" s="180"/>
      <c r="D34" s="180"/>
      <c r="E34" s="28"/>
      <c r="F34" s="21"/>
    </row>
    <row r="35" spans="1:6" ht="14.25" x14ac:dyDescent="0.2">
      <c r="A35" s="21"/>
      <c r="B35" s="180"/>
      <c r="C35" s="180"/>
      <c r="D35" s="180"/>
      <c r="E35" s="28"/>
      <c r="F35" s="21"/>
    </row>
    <row r="36" spans="1:6" ht="14.25" x14ac:dyDescent="0.2">
      <c r="A36" s="21"/>
      <c r="B36" s="180" t="s">
        <v>537</v>
      </c>
      <c r="C36" s="180"/>
      <c r="D36" s="180"/>
      <c r="E36" s="28"/>
      <c r="F36" s="21"/>
    </row>
    <row r="37" spans="1:6" ht="14.25" x14ac:dyDescent="0.2">
      <c r="A37" s="21"/>
      <c r="B37" s="180"/>
      <c r="C37" s="180"/>
      <c r="D37" s="180"/>
      <c r="E37" s="28"/>
      <c r="F37" s="21"/>
    </row>
    <row r="38" spans="1:6" ht="14.25" x14ac:dyDescent="0.2">
      <c r="A38" s="21"/>
      <c r="B38" s="180" t="s">
        <v>542</v>
      </c>
      <c r="C38" s="180"/>
      <c r="D38" s="180"/>
      <c r="E38" s="28"/>
      <c r="F38" s="21"/>
    </row>
    <row r="39" spans="1:6" ht="14.25" x14ac:dyDescent="0.2">
      <c r="A39" s="21"/>
      <c r="B39" s="180"/>
      <c r="C39" s="180"/>
      <c r="D39" s="180"/>
      <c r="E39" s="28"/>
      <c r="F39" s="21"/>
    </row>
    <row r="40" spans="1:6" ht="14.25" x14ac:dyDescent="0.2">
      <c r="A40" s="21"/>
      <c r="B40" s="180" t="s">
        <v>2</v>
      </c>
      <c r="C40" s="180"/>
      <c r="D40" s="180"/>
      <c r="E40" s="28"/>
      <c r="F40" s="21"/>
    </row>
    <row r="41" spans="1:6" ht="14.25" x14ac:dyDescent="0.2">
      <c r="A41" s="21"/>
      <c r="B41" s="180"/>
      <c r="C41" s="180"/>
      <c r="D41" s="180"/>
      <c r="E41" s="28"/>
      <c r="F41" s="21"/>
    </row>
    <row r="42" spans="1:6" ht="14.25" x14ac:dyDescent="0.2">
      <c r="A42" s="21"/>
      <c r="B42" s="180" t="s">
        <v>634</v>
      </c>
      <c r="C42" s="180"/>
      <c r="D42" s="180"/>
      <c r="E42" s="28"/>
      <c r="F42" s="21"/>
    </row>
    <row r="43" spans="1:6" ht="14.25" x14ac:dyDescent="0.2">
      <c r="A43" s="21"/>
      <c r="B43" s="180"/>
      <c r="C43" s="180"/>
      <c r="D43" s="180"/>
      <c r="E43" s="28"/>
      <c r="F43" s="21"/>
    </row>
    <row r="44" spans="1:6" ht="14.25" x14ac:dyDescent="0.2">
      <c r="A44" s="21"/>
      <c r="B44" s="180" t="s">
        <v>545</v>
      </c>
      <c r="C44" s="180"/>
      <c r="D44" s="180"/>
      <c r="E44" s="28"/>
      <c r="F44" s="21"/>
    </row>
    <row r="45" spans="1:6" ht="14.25" x14ac:dyDescent="0.2">
      <c r="A45" s="21"/>
      <c r="B45" s="180"/>
      <c r="C45" s="180"/>
      <c r="D45" s="180"/>
      <c r="E45" s="28"/>
      <c r="F45" s="21"/>
    </row>
    <row r="46" spans="1:6" ht="30" customHeight="1" x14ac:dyDescent="0.2">
      <c r="A46" s="21"/>
      <c r="B46" s="180" t="s">
        <v>636</v>
      </c>
      <c r="C46" s="180"/>
      <c r="D46" s="180"/>
      <c r="E46" s="28"/>
      <c r="F46" s="21"/>
    </row>
    <row r="47" spans="1:6" ht="14.25" x14ac:dyDescent="0.2">
      <c r="A47" s="21"/>
      <c r="B47" s="180"/>
      <c r="C47" s="180"/>
      <c r="D47" s="180"/>
      <c r="E47" s="28"/>
      <c r="F47" s="21"/>
    </row>
    <row r="48" spans="1:6" ht="14.25" x14ac:dyDescent="0.2">
      <c r="A48" s="21"/>
      <c r="B48" s="180" t="s">
        <v>547</v>
      </c>
      <c r="C48" s="180"/>
      <c r="D48" s="180"/>
      <c r="E48" s="28"/>
      <c r="F48" s="21"/>
    </row>
    <row r="49" spans="1:6" ht="14.25" x14ac:dyDescent="0.2">
      <c r="A49" s="21"/>
      <c r="B49" s="180"/>
      <c r="C49" s="180"/>
      <c r="D49" s="180"/>
      <c r="E49" s="28"/>
      <c r="F49" s="21"/>
    </row>
    <row r="50" spans="1:6" ht="14.25" x14ac:dyDescent="0.2">
      <c r="A50" s="21"/>
      <c r="B50" s="180" t="s">
        <v>24</v>
      </c>
      <c r="C50" s="180"/>
      <c r="D50" s="180"/>
      <c r="E50" s="28"/>
      <c r="F50" s="21"/>
    </row>
    <row r="51" spans="1:6" ht="14.25" x14ac:dyDescent="0.2">
      <c r="A51" s="21"/>
      <c r="B51" s="180"/>
      <c r="C51" s="180"/>
      <c r="D51" s="180"/>
      <c r="E51" s="28"/>
      <c r="F51" s="21"/>
    </row>
    <row r="52" spans="1:6" ht="14.25" x14ac:dyDescent="0.2">
      <c r="A52" s="21"/>
      <c r="B52" s="180" t="s">
        <v>27</v>
      </c>
      <c r="C52" s="180"/>
      <c r="D52" s="180"/>
      <c r="E52" s="28"/>
      <c r="F52" s="21"/>
    </row>
    <row r="53" spans="1:6" ht="14.25" x14ac:dyDescent="0.2">
      <c r="A53" s="21"/>
      <c r="B53" s="180"/>
      <c r="C53" s="180"/>
      <c r="D53" s="180"/>
      <c r="E53" s="28"/>
      <c r="F53" s="21"/>
    </row>
    <row r="54" spans="1:6" ht="14.25" x14ac:dyDescent="0.2">
      <c r="A54" s="21"/>
      <c r="B54" s="180" t="s">
        <v>10</v>
      </c>
      <c r="C54" s="180"/>
      <c r="D54" s="180"/>
      <c r="E54" s="28"/>
      <c r="F54" s="21"/>
    </row>
    <row r="55" spans="1:6" ht="14.25" x14ac:dyDescent="0.2">
      <c r="A55" s="21"/>
      <c r="B55" s="180"/>
      <c r="C55" s="180"/>
      <c r="D55" s="180"/>
      <c r="E55" s="28"/>
      <c r="F55" s="21"/>
    </row>
    <row r="56" spans="1:6" ht="14.25" x14ac:dyDescent="0.2">
      <c r="A56" s="21"/>
      <c r="B56" s="180" t="s">
        <v>635</v>
      </c>
      <c r="C56" s="180"/>
      <c r="D56" s="180"/>
      <c r="E56" s="28"/>
      <c r="F56" s="21"/>
    </row>
    <row r="57" spans="1:6" ht="14.25" x14ac:dyDescent="0.2">
      <c r="A57" s="21"/>
      <c r="B57" s="173"/>
      <c r="C57" s="173"/>
      <c r="D57" s="173"/>
      <c r="E57" s="28"/>
      <c r="F57" s="21"/>
    </row>
    <row r="58" spans="1:6" ht="14.25" x14ac:dyDescent="0.2">
      <c r="A58" s="21"/>
      <c r="B58" s="180" t="s">
        <v>556</v>
      </c>
      <c r="C58" s="180"/>
      <c r="D58" s="180"/>
      <c r="E58" s="28"/>
      <c r="F58" s="21"/>
    </row>
    <row r="59" spans="1:6" ht="14.25" x14ac:dyDescent="0.2">
      <c r="A59" s="21"/>
      <c r="B59" s="173"/>
      <c r="C59" s="173"/>
      <c r="D59" s="173"/>
      <c r="E59" s="28"/>
      <c r="F59" s="21"/>
    </row>
    <row r="60" spans="1:6" ht="14.25" x14ac:dyDescent="0.2">
      <c r="A60" s="21"/>
      <c r="B60" s="180" t="s">
        <v>548</v>
      </c>
      <c r="C60" s="180"/>
      <c r="D60" s="180"/>
      <c r="E60" s="28"/>
      <c r="F60" s="21"/>
    </row>
    <row r="61" spans="1:6" ht="14.25" x14ac:dyDescent="0.2">
      <c r="A61" s="21"/>
      <c r="B61" s="180"/>
      <c r="C61" s="180"/>
      <c r="D61" s="180"/>
      <c r="E61" s="28"/>
      <c r="F61" s="21"/>
    </row>
    <row r="62" spans="1:6" ht="14.25" x14ac:dyDescent="0.2">
      <c r="A62" s="21"/>
      <c r="B62" s="180" t="s">
        <v>549</v>
      </c>
      <c r="C62" s="180"/>
      <c r="D62" s="180"/>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s="87" customFormat="1" ht="14.25" x14ac:dyDescent="0.2">
      <c r="A67" s="83"/>
      <c r="B67" s="84"/>
      <c r="C67" s="85" t="s">
        <v>637</v>
      </c>
      <c r="D67" s="85" t="s">
        <v>638</v>
      </c>
      <c r="E67" s="86"/>
      <c r="F67" s="83"/>
    </row>
    <row r="68" spans="1:6" s="87" customFormat="1" ht="14.25" x14ac:dyDescent="0.2">
      <c r="A68" s="83"/>
      <c r="B68" s="84"/>
      <c r="C68" s="88">
        <v>43.25</v>
      </c>
      <c r="D68" s="89">
        <v>325</v>
      </c>
      <c r="E68" s="86"/>
      <c r="F68" s="83"/>
    </row>
    <row r="69" spans="1:6" ht="13.5" customHeight="1" x14ac:dyDescent="0.2">
      <c r="A69" s="21"/>
      <c r="B69" s="173"/>
      <c r="C69" s="173"/>
      <c r="D69" s="173"/>
      <c r="E69" s="28"/>
      <c r="F69" s="21"/>
    </row>
    <row r="70" spans="1:6" ht="13.5" customHeight="1" x14ac:dyDescent="0.2">
      <c r="A70" s="21"/>
      <c r="B70" s="25" t="s">
        <v>18</v>
      </c>
      <c r="C70" s="26"/>
      <c r="D70" s="26"/>
      <c r="E70" s="29">
        <f>D68*C68</f>
        <v>14056.25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500</v>
      </c>
      <c r="F72" s="21"/>
    </row>
    <row r="73" spans="1:6" ht="13.5" customHeight="1" x14ac:dyDescent="0.2">
      <c r="A73" s="21"/>
      <c r="B73" s="25" t="s">
        <v>17</v>
      </c>
      <c r="C73" s="26"/>
      <c r="D73" s="26"/>
      <c r="E73" s="29">
        <f>SUM(E70:E72)</f>
        <v>14556.25</v>
      </c>
      <c r="F73" s="21"/>
    </row>
    <row r="74" spans="1:6" ht="13.5" customHeight="1" x14ac:dyDescent="0.2">
      <c r="A74" s="21"/>
      <c r="B74" s="26" t="s">
        <v>5</v>
      </c>
      <c r="C74" s="31">
        <v>0.05</v>
      </c>
      <c r="D74" s="26"/>
      <c r="E74" s="35">
        <f>ROUND(E73*C74,2)</f>
        <v>727.81</v>
      </c>
      <c r="F74" s="21"/>
    </row>
    <row r="75" spans="1:6" ht="13.5" customHeight="1" x14ac:dyDescent="0.2">
      <c r="A75" s="21"/>
      <c r="B75" s="26" t="s">
        <v>4</v>
      </c>
      <c r="C75" s="43">
        <v>9.9750000000000005E-2</v>
      </c>
      <c r="D75" s="26"/>
      <c r="E75" s="36">
        <f>ROUND(E73*C75,2)</f>
        <v>1451.99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16736.05</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16736.05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5">
    <mergeCell ref="B45:D45"/>
    <mergeCell ref="A30:F30"/>
    <mergeCell ref="B33:D33"/>
    <mergeCell ref="B34:D34"/>
    <mergeCell ref="B35:D35"/>
    <mergeCell ref="B37:D37"/>
    <mergeCell ref="B38:D38"/>
    <mergeCell ref="B39:D39"/>
    <mergeCell ref="B40:D40"/>
    <mergeCell ref="B41:D41"/>
    <mergeCell ref="B42:D42"/>
    <mergeCell ref="B44:D44"/>
    <mergeCell ref="B59:D59"/>
    <mergeCell ref="B46:D46"/>
    <mergeCell ref="B47:D47"/>
    <mergeCell ref="B48:D48"/>
    <mergeCell ref="B49:D49"/>
    <mergeCell ref="B50:D50"/>
    <mergeCell ref="B53:D53"/>
    <mergeCell ref="B54:D54"/>
    <mergeCell ref="B55:D55"/>
    <mergeCell ref="B56:D56"/>
    <mergeCell ref="B57:D57"/>
    <mergeCell ref="B58:D58"/>
    <mergeCell ref="B61:D61"/>
    <mergeCell ref="B62:D62"/>
    <mergeCell ref="B63:D63"/>
    <mergeCell ref="B64:D64"/>
    <mergeCell ref="B65:D65"/>
    <mergeCell ref="B91:D91"/>
    <mergeCell ref="B43:D43"/>
    <mergeCell ref="B51:D51"/>
    <mergeCell ref="B52:D52"/>
    <mergeCell ref="B36:D36"/>
    <mergeCell ref="B80:D80"/>
    <mergeCell ref="B84:E84"/>
    <mergeCell ref="A85:F85"/>
    <mergeCell ref="A86:F86"/>
    <mergeCell ref="B88:E88"/>
    <mergeCell ref="A89:F89"/>
    <mergeCell ref="B66:D66"/>
    <mergeCell ref="B69:D69"/>
    <mergeCell ref="B78:D78"/>
    <mergeCell ref="B79:D79"/>
    <mergeCell ref="B60:D60"/>
  </mergeCells>
  <dataValidations count="1">
    <dataValidation type="list" allowBlank="1" showInputMessage="1" showErrorMessage="1" sqref="B78:B80 B12:B20 B33:B40 B42:B69" xr:uid="{5AA3DF7F-BBB0-47CC-87E2-2E9FAFB46B3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C6FB2-1DAA-45FE-822D-49CBCF5E23EC}">
  <sheetPr>
    <pageSetUpPr fitToPage="1"/>
  </sheetPr>
  <dimension ref="A12:F93"/>
  <sheetViews>
    <sheetView view="pageBreakPreview" topLeftCell="A19"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640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642</v>
      </c>
      <c r="C35" s="173"/>
      <c r="D35" s="173"/>
      <c r="E35" s="28"/>
      <c r="F35" s="21"/>
    </row>
    <row r="36" spans="1:6" ht="14.25" x14ac:dyDescent="0.2">
      <c r="A36" s="21"/>
      <c r="B36" s="173"/>
      <c r="C36" s="173"/>
      <c r="D36" s="173"/>
      <c r="E36" s="28"/>
      <c r="F36" s="21"/>
    </row>
    <row r="37" spans="1:6" ht="14.25" x14ac:dyDescent="0.2">
      <c r="A37" s="21"/>
      <c r="B37" s="173" t="s">
        <v>645</v>
      </c>
      <c r="C37" s="173"/>
      <c r="D37" s="173"/>
      <c r="E37" s="28"/>
      <c r="F37" s="21"/>
    </row>
    <row r="38" spans="1:6" ht="14.25" x14ac:dyDescent="0.2">
      <c r="A38" s="21"/>
      <c r="B38" s="173"/>
      <c r="C38" s="173"/>
      <c r="D38" s="173"/>
      <c r="E38" s="28"/>
      <c r="F38" s="21"/>
    </row>
    <row r="39" spans="1:6" ht="14.25" x14ac:dyDescent="0.2">
      <c r="A39" s="21"/>
      <c r="B39" s="173" t="s">
        <v>646</v>
      </c>
      <c r="C39" s="173"/>
      <c r="D39" s="173"/>
      <c r="E39" s="28"/>
      <c r="F39" s="21"/>
    </row>
    <row r="40" spans="1:6" ht="14.25" x14ac:dyDescent="0.2">
      <c r="A40" s="21"/>
      <c r="B40" s="173"/>
      <c r="C40" s="173"/>
      <c r="D40" s="173"/>
      <c r="E40" s="28"/>
      <c r="F40" s="21"/>
    </row>
    <row r="41" spans="1:6" ht="14.25" x14ac:dyDescent="0.2">
      <c r="A41" s="21"/>
      <c r="B41" s="173" t="s">
        <v>641</v>
      </c>
      <c r="C41" s="173"/>
      <c r="D41" s="173"/>
      <c r="E41" s="28"/>
      <c r="F41" s="21"/>
    </row>
    <row r="42" spans="1:6" ht="14.25" x14ac:dyDescent="0.2">
      <c r="A42" s="21"/>
      <c r="B42" s="173"/>
      <c r="C42" s="173"/>
      <c r="D42" s="173"/>
      <c r="E42" s="28"/>
      <c r="F42" s="21"/>
    </row>
    <row r="43" spans="1:6" ht="14.25" x14ac:dyDescent="0.2">
      <c r="A43" s="21"/>
      <c r="B43" s="173" t="s">
        <v>643</v>
      </c>
      <c r="C43" s="173"/>
      <c r="D43" s="173"/>
      <c r="E43" s="28"/>
      <c r="F43" s="21"/>
    </row>
    <row r="44" spans="1:6" ht="14.25" x14ac:dyDescent="0.2">
      <c r="A44" s="21"/>
      <c r="B44" s="173"/>
      <c r="C44" s="173"/>
      <c r="D44" s="173"/>
      <c r="E44" s="28"/>
      <c r="F44" s="21"/>
    </row>
    <row r="45" spans="1:6" ht="14.25" x14ac:dyDescent="0.2">
      <c r="A45" s="21"/>
      <c r="B45" s="173" t="s">
        <v>644</v>
      </c>
      <c r="C45" s="173"/>
      <c r="D45" s="173"/>
      <c r="E45" s="28"/>
      <c r="F45" s="21"/>
    </row>
    <row r="46" spans="1:6" ht="14.25" x14ac:dyDescent="0.2">
      <c r="A46" s="21"/>
      <c r="B46" s="173"/>
      <c r="C46" s="173"/>
      <c r="D46" s="173"/>
      <c r="E46" s="28"/>
      <c r="F46" s="21"/>
    </row>
    <row r="47" spans="1:6" ht="14.25" x14ac:dyDescent="0.2">
      <c r="A47" s="21"/>
      <c r="B47" s="173" t="s">
        <v>556</v>
      </c>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8*325</f>
        <v>2600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2600</v>
      </c>
      <c r="F73" s="21"/>
    </row>
    <row r="74" spans="1:6" ht="13.5" customHeight="1" x14ac:dyDescent="0.2">
      <c r="A74" s="21"/>
      <c r="B74" s="26" t="s">
        <v>5</v>
      </c>
      <c r="C74" s="31">
        <v>0.05</v>
      </c>
      <c r="D74" s="26"/>
      <c r="E74" s="35">
        <f>ROUND(E73*C74,2)</f>
        <v>130</v>
      </c>
      <c r="F74" s="21"/>
    </row>
    <row r="75" spans="1:6" ht="13.5" customHeight="1" x14ac:dyDescent="0.2">
      <c r="A75" s="21"/>
      <c r="B75" s="26" t="s">
        <v>4</v>
      </c>
      <c r="C75" s="43">
        <v>9.9750000000000005E-2</v>
      </c>
      <c r="D75" s="26"/>
      <c r="E75" s="36">
        <f>ROUND(E73*C75,2)</f>
        <v>259.35000000000002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2989.35</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2989.35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37:D37"/>
    <mergeCell ref="B38:D38"/>
    <mergeCell ref="B39:D39"/>
    <mergeCell ref="B40:D40"/>
    <mergeCell ref="B48:D48"/>
    <mergeCell ref="B41:D41"/>
    <mergeCell ref="B49:D49"/>
    <mergeCell ref="B42:D42"/>
    <mergeCell ref="B43:D43"/>
    <mergeCell ref="B44:D44"/>
    <mergeCell ref="B45:D45"/>
    <mergeCell ref="B46:D46"/>
    <mergeCell ref="B47:D47"/>
    <mergeCell ref="A30:F30"/>
    <mergeCell ref="B33:D33"/>
    <mergeCell ref="B34:D34"/>
    <mergeCell ref="B35:D35"/>
    <mergeCell ref="B36:D36"/>
  </mergeCells>
  <dataValidations count="1">
    <dataValidation type="list" allowBlank="1" showInputMessage="1" showErrorMessage="1" sqref="B78:B80 B12:B20 B59:B69 B48:B57 B33:B47" xr:uid="{512047D0-FC4F-4BE5-8394-150DAE55A13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CDE5-4B70-4270-A745-FC79DF1A0C96}">
  <sheetPr>
    <pageSetUpPr fitToPage="1"/>
  </sheetPr>
  <dimension ref="A12:F93"/>
  <sheetViews>
    <sheetView view="pageBreakPreview" topLeftCell="A7"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647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650</v>
      </c>
      <c r="C35" s="180"/>
      <c r="D35" s="180"/>
      <c r="E35" s="28"/>
      <c r="F35" s="21"/>
    </row>
    <row r="36" spans="1:6" ht="14.25" x14ac:dyDescent="0.2">
      <c r="A36" s="21"/>
      <c r="B36" s="45"/>
      <c r="C36" s="45"/>
      <c r="D36" s="45"/>
      <c r="E36" s="28"/>
      <c r="F36" s="21"/>
    </row>
    <row r="37" spans="1:6" ht="14.25" x14ac:dyDescent="0.2">
      <c r="A37" s="21"/>
      <c r="B37" s="180" t="s">
        <v>648</v>
      </c>
      <c r="C37" s="180"/>
      <c r="D37" s="180"/>
      <c r="E37" s="28"/>
      <c r="F37" s="21"/>
    </row>
    <row r="38" spans="1:6" ht="14.25" x14ac:dyDescent="0.2">
      <c r="A38" s="21"/>
      <c r="B38" s="180"/>
      <c r="C38" s="180"/>
      <c r="D38" s="180"/>
      <c r="E38" s="28"/>
      <c r="F38" s="21"/>
    </row>
    <row r="39" spans="1:6" ht="14.25" x14ac:dyDescent="0.2">
      <c r="A39" s="21"/>
      <c r="B39" s="180" t="s">
        <v>651</v>
      </c>
      <c r="C39" s="180"/>
      <c r="D39" s="180"/>
      <c r="E39" s="28"/>
      <c r="F39" s="21"/>
    </row>
    <row r="40" spans="1:6" ht="14.25" x14ac:dyDescent="0.2">
      <c r="A40" s="21"/>
      <c r="B40" s="45"/>
      <c r="C40" s="45"/>
      <c r="D40" s="45"/>
      <c r="E40" s="28"/>
      <c r="F40" s="21"/>
    </row>
    <row r="41" spans="1:6" ht="14.25" x14ac:dyDescent="0.2">
      <c r="A41" s="21"/>
      <c r="B41" s="180" t="s">
        <v>649</v>
      </c>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9*325</f>
        <v>2925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2925</v>
      </c>
      <c r="F73" s="21"/>
    </row>
    <row r="74" spans="1:6" ht="13.5" customHeight="1" x14ac:dyDescent="0.2">
      <c r="A74" s="21"/>
      <c r="B74" s="26" t="s">
        <v>5</v>
      </c>
      <c r="C74" s="31">
        <v>0.05</v>
      </c>
      <c r="D74" s="26"/>
      <c r="E74" s="35">
        <f>ROUND(E73*C74,2)</f>
        <v>146.25</v>
      </c>
      <c r="F74" s="21"/>
    </row>
    <row r="75" spans="1:6" ht="13.5" customHeight="1" x14ac:dyDescent="0.2">
      <c r="A75" s="21"/>
      <c r="B75" s="26" t="s">
        <v>4</v>
      </c>
      <c r="C75" s="43">
        <v>9.9750000000000005E-2</v>
      </c>
      <c r="D75" s="26"/>
      <c r="E75" s="36">
        <f>ROUND(E73*C75,2)</f>
        <v>291.77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3363.02</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3363.02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8EBE9741-FC59-4E2F-97EA-5600BBD7084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6DB94-A28E-4F8D-BDA9-8D2359F828AF}">
  <sheetPr>
    <pageSetUpPr fitToPage="1"/>
  </sheetPr>
  <dimension ref="A12:F93"/>
  <sheetViews>
    <sheetView view="pageBreakPreview" topLeftCell="A7" zoomScale="80" zoomScaleNormal="100" zoomScaleSheetLayoutView="80" workbookViewId="0">
      <selection activeCell="M33" sqref="M3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652</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653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654</v>
      </c>
      <c r="C35" s="180"/>
      <c r="D35" s="180"/>
      <c r="E35" s="28"/>
      <c r="F35" s="21"/>
    </row>
    <row r="36" spans="1:6" ht="14.25" x14ac:dyDescent="0.2">
      <c r="A36" s="21"/>
      <c r="B36" s="45"/>
      <c r="C36" s="45"/>
      <c r="D36" s="45"/>
      <c r="E36" s="28"/>
      <c r="F36" s="21"/>
    </row>
    <row r="37" spans="1:6" ht="14.25" x14ac:dyDescent="0.2">
      <c r="A37" s="21"/>
      <c r="B37" s="180" t="s">
        <v>655</v>
      </c>
      <c r="C37" s="180"/>
      <c r="D37" s="180"/>
      <c r="E37" s="28"/>
      <c r="F37" s="21"/>
    </row>
    <row r="38" spans="1:6" ht="14.25" x14ac:dyDescent="0.2">
      <c r="A38" s="21"/>
      <c r="B38" s="180"/>
      <c r="C38" s="180"/>
      <c r="D38" s="180"/>
      <c r="E38" s="28"/>
      <c r="F38" s="21"/>
    </row>
    <row r="39" spans="1:6" ht="14.25" x14ac:dyDescent="0.2">
      <c r="A39" s="21"/>
      <c r="B39" s="180" t="s">
        <v>656</v>
      </c>
      <c r="C39" s="180"/>
      <c r="D39" s="180"/>
      <c r="E39" s="28"/>
      <c r="F39" s="21"/>
    </row>
    <row r="40" spans="1:6" ht="14.25" x14ac:dyDescent="0.2">
      <c r="A40" s="21"/>
      <c r="B40" s="45"/>
      <c r="C40" s="45"/>
      <c r="D40" s="45"/>
      <c r="E40" s="28"/>
      <c r="F40" s="21"/>
    </row>
    <row r="41" spans="1:6" ht="14.25" x14ac:dyDescent="0.2">
      <c r="A41" s="21"/>
      <c r="B41" s="180" t="s">
        <v>556</v>
      </c>
      <c r="C41" s="180"/>
      <c r="D41" s="180"/>
      <c r="E41" s="28"/>
      <c r="F41" s="21"/>
    </row>
    <row r="42" spans="1:6" ht="14.25" x14ac:dyDescent="0.2">
      <c r="A42" s="21"/>
      <c r="B42" s="180"/>
      <c r="C42" s="180"/>
      <c r="D42" s="180"/>
      <c r="E42" s="28"/>
      <c r="F42" s="21"/>
    </row>
    <row r="43" spans="1:6" ht="14.25" customHeight="1" x14ac:dyDescent="0.2">
      <c r="A43" s="21"/>
      <c r="B43" s="180" t="s">
        <v>657</v>
      </c>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6*325</f>
        <v>1950</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1950</v>
      </c>
      <c r="F73" s="21"/>
    </row>
    <row r="74" spans="1:6" ht="13.5" customHeight="1" x14ac:dyDescent="0.2">
      <c r="A74" s="21"/>
      <c r="B74" s="26" t="s">
        <v>5</v>
      </c>
      <c r="C74" s="31">
        <v>0.05</v>
      </c>
      <c r="D74" s="26"/>
      <c r="E74" s="35">
        <f>ROUND(E73*C74,2)</f>
        <v>97.5</v>
      </c>
      <c r="F74" s="21"/>
    </row>
    <row r="75" spans="1:6" ht="13.5" customHeight="1" x14ac:dyDescent="0.2">
      <c r="A75" s="21"/>
      <c r="B75" s="26" t="s">
        <v>4</v>
      </c>
      <c r="C75" s="43">
        <v>9.9750000000000005E-2</v>
      </c>
      <c r="D75" s="26"/>
      <c r="E75" s="36">
        <f>ROUND(E73*C75,2)</f>
        <v>194.51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2242.0100000000002</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2242.0100000000002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35:B37 B55 B47 B57:B69 B40:B41 B51:B52 B43" xr:uid="{F7FCA3E5-E41E-4A48-B4AD-ECDE6235441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5D6FB-72C6-4B65-8FF2-75AB05F0B8A9}">
  <sheetPr>
    <pageSetUpPr fitToPage="1"/>
  </sheetPr>
  <dimension ref="A12:F93"/>
  <sheetViews>
    <sheetView view="pageBreakPreview"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659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665</v>
      </c>
      <c r="C35" s="180"/>
      <c r="D35" s="180"/>
      <c r="E35" s="28"/>
      <c r="F35" s="21"/>
    </row>
    <row r="36" spans="1:6" ht="14.25" x14ac:dyDescent="0.2">
      <c r="A36" s="21"/>
      <c r="B36" s="45"/>
      <c r="C36" s="45"/>
      <c r="D36" s="45"/>
      <c r="E36" s="28"/>
      <c r="F36" s="21"/>
    </row>
    <row r="37" spans="1:6" ht="14.25" x14ac:dyDescent="0.2">
      <c r="A37" s="21"/>
      <c r="B37" s="180" t="s">
        <v>666</v>
      </c>
      <c r="C37" s="180"/>
      <c r="D37" s="180"/>
      <c r="E37" s="28"/>
      <c r="F37" s="21"/>
    </row>
    <row r="38" spans="1:6" ht="14.25" x14ac:dyDescent="0.2">
      <c r="A38" s="21"/>
      <c r="B38" s="180"/>
      <c r="C38" s="180"/>
      <c r="D38" s="180"/>
      <c r="E38" s="28"/>
      <c r="F38" s="21"/>
    </row>
    <row r="39" spans="1:6" ht="14.25" x14ac:dyDescent="0.2">
      <c r="A39" s="21"/>
      <c r="B39" s="180" t="s">
        <v>667</v>
      </c>
      <c r="C39" s="180"/>
      <c r="D39" s="180"/>
      <c r="E39" s="28"/>
      <c r="F39" s="21"/>
    </row>
    <row r="40" spans="1:6" ht="14.25" x14ac:dyDescent="0.2">
      <c r="A40" s="21"/>
      <c r="B40" s="45"/>
      <c r="C40" s="45"/>
      <c r="D40" s="45"/>
      <c r="E40" s="28"/>
      <c r="F40" s="21"/>
    </row>
    <row r="41" spans="1:6" ht="14.25" x14ac:dyDescent="0.2">
      <c r="A41" s="21"/>
      <c r="B41" s="180" t="s">
        <v>668</v>
      </c>
      <c r="C41" s="180"/>
      <c r="D41" s="180"/>
      <c r="E41" s="28"/>
      <c r="F41" s="21"/>
    </row>
    <row r="42" spans="1:6" ht="14.25" x14ac:dyDescent="0.2">
      <c r="A42" s="21"/>
      <c r="B42" s="180"/>
      <c r="C42" s="180"/>
      <c r="D42" s="180"/>
      <c r="E42" s="28"/>
      <c r="F42" s="21"/>
    </row>
    <row r="43" spans="1:6" ht="14.25" x14ac:dyDescent="0.2">
      <c r="A43" s="21"/>
      <c r="B43" s="180" t="s">
        <v>669</v>
      </c>
      <c r="C43" s="180"/>
      <c r="D43" s="180"/>
      <c r="E43" s="28"/>
      <c r="F43" s="21"/>
    </row>
    <row r="44" spans="1:6" ht="14.25" x14ac:dyDescent="0.2">
      <c r="A44" s="21"/>
      <c r="B44" s="180"/>
      <c r="C44" s="180"/>
      <c r="D44" s="180"/>
      <c r="E44" s="28"/>
      <c r="F44" s="21"/>
    </row>
    <row r="45" spans="1:6" ht="14.25" x14ac:dyDescent="0.2">
      <c r="A45" s="21"/>
      <c r="B45" s="180" t="s">
        <v>670</v>
      </c>
      <c r="C45" s="180"/>
      <c r="D45" s="180"/>
      <c r="E45" s="28"/>
      <c r="F45" s="21"/>
    </row>
    <row r="46" spans="1:6" ht="14.25" x14ac:dyDescent="0.2">
      <c r="A46" s="21"/>
      <c r="B46" s="180"/>
      <c r="C46" s="180"/>
      <c r="D46" s="180"/>
      <c r="E46" s="28"/>
      <c r="F46" s="21"/>
    </row>
    <row r="47" spans="1:6" ht="14.25" x14ac:dyDescent="0.2">
      <c r="A47" s="21"/>
      <c r="B47" s="180" t="s">
        <v>671</v>
      </c>
      <c r="C47" s="180"/>
      <c r="D47" s="180"/>
      <c r="E47" s="28"/>
      <c r="F47" s="21"/>
    </row>
    <row r="48" spans="1:6" ht="14.25" x14ac:dyDescent="0.2">
      <c r="A48" s="21"/>
      <c r="B48" s="180"/>
      <c r="C48" s="180"/>
      <c r="D48" s="180"/>
      <c r="E48" s="28"/>
      <c r="F48" s="21"/>
    </row>
    <row r="49" spans="1:6" ht="14.25" x14ac:dyDescent="0.2">
      <c r="A49" s="21"/>
      <c r="B49" s="180" t="s">
        <v>664</v>
      </c>
      <c r="C49" s="180"/>
      <c r="D49" s="180"/>
      <c r="E49" s="28"/>
      <c r="F49" s="21"/>
    </row>
    <row r="50" spans="1:6" ht="14.25" x14ac:dyDescent="0.2">
      <c r="A50" s="21"/>
      <c r="B50" s="180"/>
      <c r="C50" s="180"/>
      <c r="D50" s="180"/>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21.5*350</f>
        <v>7525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7525</v>
      </c>
      <c r="F73" s="21"/>
    </row>
    <row r="74" spans="1:6" ht="13.5" customHeight="1" x14ac:dyDescent="0.2">
      <c r="A74" s="21"/>
      <c r="B74" s="26" t="s">
        <v>5</v>
      </c>
      <c r="C74" s="31">
        <v>0.05</v>
      </c>
      <c r="D74" s="26"/>
      <c r="E74" s="35">
        <f>ROUND(E73*C74,2)</f>
        <v>376.25</v>
      </c>
      <c r="F74" s="21"/>
    </row>
    <row r="75" spans="1:6" ht="13.5" customHeight="1" x14ac:dyDescent="0.2">
      <c r="A75" s="21"/>
      <c r="B75" s="26" t="s">
        <v>4</v>
      </c>
      <c r="C75" s="43">
        <v>9.9750000000000005E-2</v>
      </c>
      <c r="D75" s="26"/>
      <c r="E75" s="36">
        <f>ROUND(E73*C75,2)</f>
        <v>750.62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8651.8700000000008</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8651.8700000000008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35:B37 B43:B47 B57:B69 B40:B41 B51:B52 B55 B49" xr:uid="{EB729284-6A1B-4A1D-9A34-BEA383FB9D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533A4-575F-42F9-B32F-B14FDC672529}">
  <sheetPr>
    <pageSetUpPr fitToPage="1"/>
  </sheetPr>
  <dimension ref="A12:F93"/>
  <sheetViews>
    <sheetView view="pageBreakPreview" topLeftCell="A16"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672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673</v>
      </c>
      <c r="C35" s="180"/>
      <c r="D35" s="180"/>
      <c r="E35" s="28"/>
      <c r="F35" s="21"/>
    </row>
    <row r="36" spans="1:6" ht="14.25" x14ac:dyDescent="0.2">
      <c r="A36" s="21"/>
      <c r="B36" s="45"/>
      <c r="C36" s="45"/>
      <c r="D36" s="45"/>
      <c r="E36" s="28"/>
      <c r="F36" s="21"/>
    </row>
    <row r="37" spans="1:6" ht="14.25" x14ac:dyDescent="0.2">
      <c r="A37" s="21"/>
      <c r="B37" s="180" t="s">
        <v>674</v>
      </c>
      <c r="C37" s="180"/>
      <c r="D37" s="180"/>
      <c r="E37" s="28"/>
      <c r="F37" s="21"/>
    </row>
    <row r="38" spans="1:6" ht="14.25" x14ac:dyDescent="0.2">
      <c r="A38" s="21"/>
      <c r="B38" s="180"/>
      <c r="C38" s="180"/>
      <c r="D38" s="180"/>
      <c r="E38" s="28"/>
      <c r="F38" s="21"/>
    </row>
    <row r="39" spans="1:6" ht="14.25" x14ac:dyDescent="0.2">
      <c r="A39" s="21"/>
      <c r="B39" s="180" t="s">
        <v>676</v>
      </c>
      <c r="C39" s="180"/>
      <c r="D39" s="180"/>
      <c r="E39" s="28"/>
      <c r="F39" s="21"/>
    </row>
    <row r="40" spans="1:6" ht="14.25" x14ac:dyDescent="0.2">
      <c r="A40" s="21"/>
      <c r="B40" s="45"/>
      <c r="C40" s="45"/>
      <c r="D40" s="45"/>
      <c r="E40" s="28"/>
      <c r="F40" s="21"/>
    </row>
    <row r="41" spans="1:6" ht="14.25" x14ac:dyDescent="0.2">
      <c r="A41" s="21"/>
      <c r="B41" s="180" t="s">
        <v>675</v>
      </c>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2" customHeight="1" x14ac:dyDescent="0.2">
      <c r="A49" s="21"/>
      <c r="B49" s="180"/>
      <c r="C49" s="180"/>
      <c r="D49" s="180"/>
      <c r="E49" s="28"/>
      <c r="F49" s="21"/>
    </row>
    <row r="50" spans="1:6" ht="14.25" x14ac:dyDescent="0.2">
      <c r="A50" s="21"/>
      <c r="B50" s="180"/>
      <c r="C50" s="180"/>
      <c r="D50" s="180"/>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6.75*350</f>
        <v>2362.5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2362.5</v>
      </c>
      <c r="F73" s="21"/>
    </row>
    <row r="74" spans="1:6" ht="13.5" customHeight="1" x14ac:dyDescent="0.2">
      <c r="A74" s="21"/>
      <c r="B74" s="26" t="s">
        <v>5</v>
      </c>
      <c r="C74" s="31">
        <v>0.05</v>
      </c>
      <c r="D74" s="26"/>
      <c r="E74" s="35">
        <f>ROUND(E73*C74,2)</f>
        <v>118.13</v>
      </c>
      <c r="F74" s="21"/>
    </row>
    <row r="75" spans="1:6" ht="13.5" customHeight="1" x14ac:dyDescent="0.2">
      <c r="A75" s="21"/>
      <c r="B75" s="26" t="s">
        <v>4</v>
      </c>
      <c r="C75" s="43">
        <v>9.9750000000000005E-2</v>
      </c>
      <c r="D75" s="26"/>
      <c r="E75" s="36">
        <f>ROUND(E73*C75,2)</f>
        <v>235.66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2716.29</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2716.29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7CA25D3B-1F02-49D5-B7B1-208E2853D7E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37F2D-EA4E-40A1-9FBA-A0B8C9EC071D}">
  <sheetPr>
    <pageSetUpPr fitToPage="1"/>
  </sheetPr>
  <dimension ref="A12:F93"/>
  <sheetViews>
    <sheetView view="pageBreakPreview" topLeftCell="A2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677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678</v>
      </c>
      <c r="C35" s="173"/>
      <c r="D35" s="173"/>
      <c r="E35" s="28"/>
      <c r="F35" s="21"/>
    </row>
    <row r="36" spans="1:6" ht="14.25" x14ac:dyDescent="0.2">
      <c r="A36" s="21"/>
      <c r="B36" s="173"/>
      <c r="C36" s="173"/>
      <c r="D36" s="173"/>
      <c r="E36" s="28"/>
      <c r="F36" s="21"/>
    </row>
    <row r="37" spans="1:6" ht="14.25" x14ac:dyDescent="0.2">
      <c r="A37" s="21"/>
      <c r="B37" s="173" t="s">
        <v>679</v>
      </c>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1.5*350</f>
        <v>525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525</v>
      </c>
      <c r="F73" s="21"/>
    </row>
    <row r="74" spans="1:6" ht="13.5" customHeight="1" x14ac:dyDescent="0.2">
      <c r="A74" s="21"/>
      <c r="B74" s="26" t="s">
        <v>5</v>
      </c>
      <c r="C74" s="31">
        <v>0.05</v>
      </c>
      <c r="D74" s="26"/>
      <c r="E74" s="35">
        <f>ROUND(E73*C74,2)</f>
        <v>26.25</v>
      </c>
      <c r="F74" s="21"/>
    </row>
    <row r="75" spans="1:6" ht="13.5" customHeight="1" x14ac:dyDescent="0.2">
      <c r="A75" s="21"/>
      <c r="B75" s="26" t="s">
        <v>4</v>
      </c>
      <c r="C75" s="43">
        <v>9.9750000000000005E-2</v>
      </c>
      <c r="D75" s="26"/>
      <c r="E75" s="36">
        <f>ROUND(E73*C75,2)</f>
        <v>52.37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603.62</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603.62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9F14A103-2172-4A5B-A8B3-88A7A1E24D6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2:F94"/>
  <sheetViews>
    <sheetView view="pageBreakPreview"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117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3"/>
      <c r="C41" s="173"/>
      <c r="D41" s="173"/>
      <c r="E41" s="28"/>
      <c r="F41" s="21"/>
    </row>
    <row r="42" spans="1:6" ht="13.5" customHeight="1" x14ac:dyDescent="0.2">
      <c r="A42" s="21"/>
      <c r="B42" s="173" t="s">
        <v>106</v>
      </c>
      <c r="C42" s="173"/>
      <c r="D42" s="173"/>
      <c r="E42" s="28"/>
      <c r="F42" s="21"/>
    </row>
    <row r="43" spans="1:6" ht="13.5" customHeight="1" x14ac:dyDescent="0.2">
      <c r="A43" s="21"/>
      <c r="B43" s="44"/>
      <c r="C43" s="44"/>
      <c r="D43" s="44"/>
      <c r="E43" s="28"/>
      <c r="F43" s="21"/>
    </row>
    <row r="44" spans="1:6" ht="14.25" x14ac:dyDescent="0.2">
      <c r="A44" s="21"/>
      <c r="B44" s="173" t="s">
        <v>107</v>
      </c>
      <c r="C44" s="173"/>
      <c r="D44" s="173"/>
      <c r="E44" s="28"/>
      <c r="F44" s="21"/>
    </row>
    <row r="45" spans="1:6" ht="14.25" x14ac:dyDescent="0.2">
      <c r="A45" s="21"/>
      <c r="E45" s="28"/>
      <c r="F45" s="21"/>
    </row>
    <row r="46" spans="1:6" ht="14.25" x14ac:dyDescent="0.2">
      <c r="A46" s="21"/>
      <c r="B46" s="173" t="s">
        <v>108</v>
      </c>
      <c r="C46" s="173"/>
      <c r="D46" s="173"/>
      <c r="E46" s="28"/>
      <c r="F46" s="21"/>
    </row>
    <row r="47" spans="1:6" ht="14.25" x14ac:dyDescent="0.2">
      <c r="A47" s="21"/>
      <c r="B47" s="173"/>
      <c r="C47" s="173"/>
      <c r="D47" s="173"/>
      <c r="E47" s="28"/>
      <c r="F47" s="21"/>
    </row>
    <row r="48" spans="1:6" ht="28.5" x14ac:dyDescent="0.2">
      <c r="A48" s="21"/>
      <c r="B48" s="44" t="s">
        <v>109</v>
      </c>
      <c r="E48" s="28"/>
      <c r="F48" s="21"/>
    </row>
    <row r="49" spans="1:6" ht="14.25" x14ac:dyDescent="0.2">
      <c r="A49" s="21"/>
      <c r="B49" s="173"/>
      <c r="C49" s="173"/>
      <c r="D49" s="173"/>
      <c r="E49" s="28"/>
      <c r="F49" s="21"/>
    </row>
    <row r="50" spans="1:6" ht="14.25" x14ac:dyDescent="0.2">
      <c r="A50" s="21"/>
      <c r="B50" s="173" t="s">
        <v>110</v>
      </c>
      <c r="C50" s="173"/>
      <c r="D50" s="173"/>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3" t="s">
        <v>114</v>
      </c>
      <c r="C56" s="173"/>
      <c r="D56" s="173"/>
      <c r="E56" s="28"/>
      <c r="F56" s="21"/>
    </row>
    <row r="57" spans="1:6" ht="14.25" x14ac:dyDescent="0.2">
      <c r="A57" s="21"/>
      <c r="E57" s="28"/>
      <c r="F57" s="21"/>
    </row>
    <row r="58" spans="1:6" ht="14.25" x14ac:dyDescent="0.2">
      <c r="A58" s="21"/>
      <c r="B58" s="173" t="s">
        <v>115</v>
      </c>
      <c r="C58" s="173"/>
      <c r="D58" s="173"/>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3" t="s">
        <v>92</v>
      </c>
      <c r="C62" s="173"/>
      <c r="D62" s="173"/>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E66" s="28"/>
      <c r="F66" s="21"/>
    </row>
    <row r="67" spans="1:6" ht="14.25" x14ac:dyDescent="0.2">
      <c r="A67" s="21"/>
      <c r="C67" s="44"/>
      <c r="D67" s="44"/>
      <c r="E67" s="28"/>
      <c r="F67" s="21"/>
    </row>
    <row r="68" spans="1:6" ht="14.25" x14ac:dyDescent="0.2">
      <c r="A68" s="21"/>
      <c r="B68" s="173"/>
      <c r="C68" s="173"/>
      <c r="D68" s="173"/>
      <c r="E68" s="28"/>
      <c r="F68" s="21"/>
    </row>
    <row r="69" spans="1:6" ht="14.25" x14ac:dyDescent="0.2">
      <c r="A69" s="21"/>
      <c r="B69" s="173"/>
      <c r="C69" s="173"/>
      <c r="D69" s="173"/>
      <c r="E69" s="28"/>
      <c r="F69" s="21"/>
    </row>
    <row r="70" spans="1:6" ht="13.5" customHeight="1" x14ac:dyDescent="0.2">
      <c r="A70" s="21"/>
      <c r="B70" s="173"/>
      <c r="C70" s="173"/>
      <c r="D70" s="173"/>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6"/>
      <c r="C79" s="176"/>
      <c r="D79" s="176"/>
      <c r="E79" s="37"/>
      <c r="F79" s="21"/>
    </row>
    <row r="80" spans="1:6" ht="15" x14ac:dyDescent="0.2">
      <c r="A80" s="21"/>
      <c r="B80" s="175" t="s">
        <v>21</v>
      </c>
      <c r="C80" s="175"/>
      <c r="D80" s="175"/>
      <c r="E80" s="37">
        <v>0</v>
      </c>
      <c r="F80" s="21"/>
    </row>
    <row r="81" spans="1:6" ht="15" x14ac:dyDescent="0.2">
      <c r="A81" s="21"/>
      <c r="B81" s="176"/>
      <c r="C81" s="176"/>
      <c r="D81" s="176"/>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1"/>
      <c r="C85" s="171"/>
      <c r="D85" s="171"/>
      <c r="E85" s="171"/>
      <c r="F85" s="21"/>
    </row>
    <row r="86" spans="1:6" ht="14.25" x14ac:dyDescent="0.2">
      <c r="A86" s="179" t="s">
        <v>22</v>
      </c>
      <c r="B86" s="179"/>
      <c r="C86" s="179"/>
      <c r="D86" s="179"/>
      <c r="E86" s="179"/>
      <c r="F86" s="179"/>
    </row>
    <row r="87" spans="1:6" ht="14.25" x14ac:dyDescent="0.2">
      <c r="A87" s="177" t="s">
        <v>7</v>
      </c>
      <c r="B87" s="177"/>
      <c r="C87" s="177"/>
      <c r="D87" s="177"/>
      <c r="E87" s="177"/>
      <c r="F87" s="177"/>
    </row>
    <row r="88" spans="1:6" x14ac:dyDescent="0.2">
      <c r="A88" s="21"/>
      <c r="B88" s="21"/>
      <c r="C88" s="21"/>
      <c r="D88" s="21"/>
      <c r="E88" s="21"/>
      <c r="F88" s="21"/>
    </row>
    <row r="89" spans="1:6" x14ac:dyDescent="0.2">
      <c r="A89" s="21"/>
      <c r="B89" s="172"/>
      <c r="C89" s="172"/>
      <c r="D89" s="172"/>
      <c r="E89" s="172"/>
      <c r="F89" s="21"/>
    </row>
    <row r="90" spans="1:6" ht="15" x14ac:dyDescent="0.2">
      <c r="A90" s="178" t="s">
        <v>8</v>
      </c>
      <c r="B90" s="178"/>
      <c r="C90" s="178"/>
      <c r="D90" s="178"/>
      <c r="E90" s="178"/>
      <c r="F90" s="178"/>
    </row>
    <row r="92" spans="1:6" ht="39.75" customHeight="1" x14ac:dyDescent="0.2">
      <c r="B92" s="169"/>
      <c r="C92" s="170"/>
      <c r="D92" s="170"/>
    </row>
    <row r="93" spans="1:6" ht="13.5" customHeight="1" x14ac:dyDescent="0.2"/>
    <row r="94" spans="1:6" x14ac:dyDescent="0.2">
      <c r="B94" s="16"/>
      <c r="C94" s="16"/>
      <c r="D94" s="16"/>
    </row>
  </sheetData>
  <mergeCells count="25">
    <mergeCell ref="B92:D92"/>
    <mergeCell ref="B81:D81"/>
    <mergeCell ref="B85:E85"/>
    <mergeCell ref="A86:F86"/>
    <mergeCell ref="A87:F87"/>
    <mergeCell ref="B89:E89"/>
    <mergeCell ref="A90:F90"/>
    <mergeCell ref="B80:D80"/>
    <mergeCell ref="B46:D46"/>
    <mergeCell ref="B47:D47"/>
    <mergeCell ref="B49:D49"/>
    <mergeCell ref="B50:D50"/>
    <mergeCell ref="B56:D56"/>
    <mergeCell ref="B58:D58"/>
    <mergeCell ref="B62:D62"/>
    <mergeCell ref="B68:D68"/>
    <mergeCell ref="B69:D69"/>
    <mergeCell ref="B70:D70"/>
    <mergeCell ref="B79:D79"/>
    <mergeCell ref="B44:D44"/>
    <mergeCell ref="A31:F31"/>
    <mergeCell ref="B34:D34"/>
    <mergeCell ref="B35:D35"/>
    <mergeCell ref="B41:D41"/>
    <mergeCell ref="B42:D42"/>
  </mergeCells>
  <dataValidations count="1">
    <dataValidation type="list" allowBlank="1" showInputMessage="1" showErrorMessage="1" sqref="B79:B81 B68:B70 B62 B40:B44 B64:B65 B60 B12:B20 B46:B50 B55:B56 B58 B52:B53 B34:B37" xr:uid="{00000000-0002-0000-0E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7790-E3B8-4D22-A88C-B3522A99099A}">
  <sheetPr>
    <pageSetUpPr fitToPage="1"/>
  </sheetPr>
  <dimension ref="A12:F93"/>
  <sheetViews>
    <sheetView view="pageBreakPreview" topLeftCell="A7"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680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73"/>
      <c r="C34" s="173"/>
      <c r="D34" s="173"/>
      <c r="E34" s="28"/>
      <c r="F34" s="21"/>
    </row>
    <row r="35" spans="1:6" ht="14.25" x14ac:dyDescent="0.2">
      <c r="A35" s="21"/>
      <c r="B35" s="173" t="s">
        <v>681</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82"/>
      <c r="C58" s="182"/>
      <c r="D58" s="182"/>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v>350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350</v>
      </c>
      <c r="F73" s="21"/>
    </row>
    <row r="74" spans="1:6" ht="13.5" customHeight="1" x14ac:dyDescent="0.2">
      <c r="A74" s="21"/>
      <c r="B74" s="26" t="s">
        <v>5</v>
      </c>
      <c r="C74" s="31">
        <v>0.05</v>
      </c>
      <c r="D74" s="26"/>
      <c r="E74" s="35">
        <f>ROUND(E73*C74,2)</f>
        <v>17.5</v>
      </c>
      <c r="F74" s="21"/>
    </row>
    <row r="75" spans="1:6" ht="13.5" customHeight="1" x14ac:dyDescent="0.2">
      <c r="A75" s="21"/>
      <c r="B75" s="26" t="s">
        <v>4</v>
      </c>
      <c r="C75" s="43">
        <v>9.9750000000000005E-2</v>
      </c>
      <c r="D75" s="26"/>
      <c r="E75" s="36">
        <f>ROUND(E73*C75,2)</f>
        <v>34.909999999999997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402.40999999999997</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402.40999999999997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7E5AC33C-2077-42B7-BE1D-EE224776C5F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122F-2376-4090-8E51-41000E00A9B5}">
  <sheetPr>
    <pageSetUpPr fitToPage="1"/>
  </sheetPr>
  <dimension ref="A12:F93"/>
  <sheetViews>
    <sheetView view="pageBreakPreview" zoomScale="80" zoomScaleNormal="100" zoomScaleSheetLayoutView="80" workbookViewId="0">
      <selection activeCell="B34" sqref="B3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683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73" t="s">
        <v>560</v>
      </c>
      <c r="C34" s="173"/>
      <c r="D34" s="173"/>
      <c r="E34" s="28"/>
      <c r="F34" s="21"/>
    </row>
    <row r="35" spans="1:6" ht="14.25" x14ac:dyDescent="0.2">
      <c r="A35" s="21"/>
      <c r="B35" s="173"/>
      <c r="C35" s="173"/>
      <c r="D35" s="173"/>
      <c r="E35" s="28"/>
      <c r="F35" s="21"/>
    </row>
    <row r="36" spans="1:6" ht="14.25" x14ac:dyDescent="0.2">
      <c r="A36" s="21"/>
      <c r="B36" s="173" t="s">
        <v>542</v>
      </c>
      <c r="C36" s="173"/>
      <c r="D36" s="173"/>
      <c r="E36" s="28"/>
      <c r="F36" s="21"/>
    </row>
    <row r="37" spans="1:6" ht="14.25" x14ac:dyDescent="0.2">
      <c r="A37" s="21"/>
      <c r="B37" s="173"/>
      <c r="C37" s="173"/>
      <c r="D37" s="173"/>
      <c r="E37" s="28"/>
      <c r="F37" s="21"/>
    </row>
    <row r="38" spans="1:6" ht="14.25" x14ac:dyDescent="0.2">
      <c r="A38" s="21"/>
      <c r="B38" s="173" t="s">
        <v>2</v>
      </c>
      <c r="C38" s="173"/>
      <c r="D38" s="173"/>
      <c r="E38" s="28"/>
      <c r="F38" s="21"/>
    </row>
    <row r="39" spans="1:6" ht="14.25" x14ac:dyDescent="0.2">
      <c r="A39" s="21"/>
      <c r="B39" s="173"/>
      <c r="C39" s="173"/>
      <c r="D39" s="173"/>
      <c r="E39" s="28"/>
      <c r="F39" s="21"/>
    </row>
    <row r="40" spans="1:6" ht="14.25" x14ac:dyDescent="0.2">
      <c r="A40" s="21"/>
      <c r="B40" s="173" t="s">
        <v>684</v>
      </c>
      <c r="C40" s="173"/>
      <c r="D40" s="173"/>
      <c r="E40" s="28"/>
      <c r="F40" s="21"/>
    </row>
    <row r="41" spans="1:6" ht="14.25" x14ac:dyDescent="0.2">
      <c r="A41" s="21"/>
      <c r="B41" s="173"/>
      <c r="C41" s="173"/>
      <c r="D41" s="173"/>
      <c r="E41" s="28"/>
      <c r="F41" s="21"/>
    </row>
    <row r="42" spans="1:6" ht="14.25" x14ac:dyDescent="0.2">
      <c r="A42" s="21"/>
      <c r="B42" s="173" t="s">
        <v>685</v>
      </c>
      <c r="C42" s="173"/>
      <c r="D42" s="173"/>
      <c r="E42" s="28"/>
      <c r="F42" s="21"/>
    </row>
    <row r="43" spans="1:6" ht="14.25" x14ac:dyDescent="0.2">
      <c r="A43" s="21"/>
      <c r="B43" s="173"/>
      <c r="C43" s="173"/>
      <c r="D43" s="173"/>
      <c r="E43" s="28"/>
      <c r="F43" s="21"/>
    </row>
    <row r="44" spans="1:6" ht="14.25" x14ac:dyDescent="0.2">
      <c r="A44" s="21"/>
      <c r="B44" s="173" t="s">
        <v>545</v>
      </c>
      <c r="C44" s="173"/>
      <c r="D44" s="173"/>
      <c r="E44" s="28"/>
      <c r="F44" s="21"/>
    </row>
    <row r="45" spans="1:6" ht="14.25" x14ac:dyDescent="0.2">
      <c r="A45" s="21"/>
      <c r="B45" s="173"/>
      <c r="C45" s="173"/>
      <c r="D45" s="173"/>
      <c r="E45" s="28"/>
      <c r="F45" s="21"/>
    </row>
    <row r="46" spans="1:6" ht="14.25" x14ac:dyDescent="0.2">
      <c r="A46" s="21"/>
      <c r="B46" s="173" t="s">
        <v>546</v>
      </c>
      <c r="C46" s="173"/>
      <c r="D46" s="173"/>
      <c r="E46" s="28"/>
      <c r="F46" s="21"/>
    </row>
    <row r="47" spans="1:6" ht="14.25" x14ac:dyDescent="0.2">
      <c r="A47" s="21"/>
      <c r="B47" s="173"/>
      <c r="C47" s="173"/>
      <c r="D47" s="173"/>
      <c r="E47" s="28"/>
      <c r="F47" s="21"/>
    </row>
    <row r="48" spans="1:6" ht="14.25" x14ac:dyDescent="0.2">
      <c r="A48" s="21"/>
      <c r="B48" s="173" t="s">
        <v>547</v>
      </c>
      <c r="C48" s="173"/>
      <c r="D48" s="173"/>
      <c r="E48" s="28"/>
      <c r="F48" s="21"/>
    </row>
    <row r="49" spans="1:6" ht="14.25" x14ac:dyDescent="0.2">
      <c r="A49" s="21"/>
      <c r="B49" s="173"/>
      <c r="C49" s="173"/>
      <c r="D49" s="173"/>
      <c r="E49" s="28"/>
      <c r="F49" s="21"/>
    </row>
    <row r="50" spans="1:6" ht="14.25" x14ac:dyDescent="0.2">
      <c r="A50" s="21"/>
      <c r="B50" s="173" t="s">
        <v>24</v>
      </c>
      <c r="C50" s="173"/>
      <c r="D50" s="173"/>
      <c r="E50" s="28"/>
      <c r="F50" s="21"/>
    </row>
    <row r="51" spans="1:6" ht="14.25" x14ac:dyDescent="0.2">
      <c r="A51" s="21"/>
      <c r="B51" s="173"/>
      <c r="C51" s="173"/>
      <c r="D51" s="173"/>
      <c r="E51" s="28"/>
      <c r="F51" s="21"/>
    </row>
    <row r="52" spans="1:6" ht="14.25" x14ac:dyDescent="0.2">
      <c r="A52" s="21"/>
      <c r="B52" s="173" t="s">
        <v>27</v>
      </c>
      <c r="C52" s="173"/>
      <c r="D52" s="173"/>
      <c r="E52" s="28"/>
      <c r="F52" s="21"/>
    </row>
    <row r="53" spans="1:6" ht="14.25" x14ac:dyDescent="0.2">
      <c r="A53" s="21"/>
      <c r="B53" s="173"/>
      <c r="C53" s="173"/>
      <c r="D53" s="173"/>
      <c r="E53" s="28"/>
      <c r="F53" s="21"/>
    </row>
    <row r="54" spans="1:6" ht="14.25" x14ac:dyDescent="0.2">
      <c r="A54" s="21"/>
      <c r="B54" s="173" t="s">
        <v>549</v>
      </c>
      <c r="C54" s="173"/>
      <c r="D54" s="173"/>
      <c r="E54" s="28"/>
      <c r="F54" s="21"/>
    </row>
    <row r="55" spans="1:6" ht="14.25" x14ac:dyDescent="0.2">
      <c r="A55" s="21"/>
      <c r="B55" s="173"/>
      <c r="C55" s="173"/>
      <c r="D55" s="173"/>
      <c r="E55" s="28"/>
      <c r="F55" s="21"/>
    </row>
    <row r="56" spans="1:6" ht="14.25" x14ac:dyDescent="0.2">
      <c r="A56" s="21"/>
      <c r="B56" s="173" t="s">
        <v>555</v>
      </c>
      <c r="C56" s="173"/>
      <c r="D56" s="173"/>
      <c r="E56" s="28"/>
      <c r="F56" s="21"/>
    </row>
    <row r="57" spans="1:6" ht="14.25" x14ac:dyDescent="0.2">
      <c r="A57" s="21"/>
      <c r="B57" s="173"/>
      <c r="C57" s="173"/>
      <c r="D57" s="173"/>
      <c r="E57" s="28"/>
      <c r="F57" s="21"/>
    </row>
    <row r="58" spans="1:6" ht="14.25" x14ac:dyDescent="0.2">
      <c r="A58" s="21"/>
      <c r="B58" s="173" t="s">
        <v>556</v>
      </c>
      <c r="C58" s="173"/>
      <c r="D58" s="173"/>
      <c r="E58" s="28"/>
      <c r="F58" s="21"/>
    </row>
    <row r="59" spans="1:6" ht="14.25" x14ac:dyDescent="0.2">
      <c r="A59" s="21"/>
      <c r="B59" s="173"/>
      <c r="C59" s="173"/>
      <c r="D59" s="173"/>
      <c r="E59" s="28"/>
      <c r="F59" s="21"/>
    </row>
    <row r="60" spans="1:6" ht="14.25" x14ac:dyDescent="0.2">
      <c r="A60" s="21"/>
      <c r="B60" s="173" t="s">
        <v>686</v>
      </c>
      <c r="C60" s="173"/>
      <c r="D60" s="173"/>
      <c r="E60" s="28"/>
      <c r="F60" s="21"/>
    </row>
    <row r="61" spans="1:6" ht="14.25" x14ac:dyDescent="0.2">
      <c r="A61" s="21"/>
      <c r="B61" s="173"/>
      <c r="C61" s="173"/>
      <c r="D61" s="173"/>
      <c r="E61" s="28"/>
      <c r="F61" s="21"/>
    </row>
    <row r="62" spans="1:6" ht="14.25" x14ac:dyDescent="0.2">
      <c r="A62" s="21"/>
      <c r="B62" s="173" t="s">
        <v>687</v>
      </c>
      <c r="C62" s="173"/>
      <c r="D62" s="173"/>
      <c r="E62" s="28"/>
      <c r="F62" s="21"/>
    </row>
    <row r="63" spans="1:6" ht="14.25" x14ac:dyDescent="0.2">
      <c r="A63" s="21"/>
      <c r="B63" s="173"/>
      <c r="C63" s="173"/>
      <c r="D63" s="173"/>
      <c r="E63" s="28"/>
      <c r="F63" s="21"/>
    </row>
    <row r="64" spans="1:6" ht="13.5" customHeight="1" x14ac:dyDescent="0.2">
      <c r="A64" s="21"/>
      <c r="B64" s="173" t="s">
        <v>688</v>
      </c>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4.25" x14ac:dyDescent="0.2">
      <c r="A69" s="21"/>
      <c r="B69" s="180"/>
      <c r="C69" s="180"/>
      <c r="D69" s="180"/>
      <c r="E69" s="28"/>
      <c r="F69" s="21"/>
    </row>
    <row r="70" spans="1:6" ht="13.5" customHeight="1" x14ac:dyDescent="0.2">
      <c r="A70" s="21"/>
      <c r="B70" s="25" t="s">
        <v>18</v>
      </c>
      <c r="C70" s="26"/>
      <c r="D70" s="26"/>
      <c r="E70" s="29">
        <f>35.5*350</f>
        <v>12425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12425</v>
      </c>
      <c r="F73" s="21"/>
    </row>
    <row r="74" spans="1:6" ht="13.5" customHeight="1" x14ac:dyDescent="0.2">
      <c r="A74" s="21"/>
      <c r="B74" s="26" t="s">
        <v>5</v>
      </c>
      <c r="C74" s="31">
        <v>0.05</v>
      </c>
      <c r="D74" s="26"/>
      <c r="E74" s="35">
        <f>ROUND(E73*C74,2)</f>
        <v>621.25</v>
      </c>
      <c r="F74" s="21"/>
    </row>
    <row r="75" spans="1:6" ht="13.5" customHeight="1" x14ac:dyDescent="0.2">
      <c r="A75" s="21"/>
      <c r="B75" s="26" t="s">
        <v>4</v>
      </c>
      <c r="C75" s="43">
        <v>9.9750000000000005E-2</v>
      </c>
      <c r="D75" s="26"/>
      <c r="E75" s="36">
        <f>ROUND(E73*C75,2)</f>
        <v>1239.3900000000001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14285.64</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14285.64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91:D91"/>
    <mergeCell ref="B39:D39"/>
    <mergeCell ref="B45:D45"/>
    <mergeCell ref="B54:D54"/>
    <mergeCell ref="B55:D55"/>
    <mergeCell ref="B80:D80"/>
    <mergeCell ref="B84:E84"/>
    <mergeCell ref="A85:F85"/>
    <mergeCell ref="A86:F86"/>
    <mergeCell ref="B88:E88"/>
    <mergeCell ref="A89:F89"/>
    <mergeCell ref="B66:D66"/>
    <mergeCell ref="B62:D62"/>
    <mergeCell ref="B63:D63"/>
    <mergeCell ref="B64:D64"/>
    <mergeCell ref="B78:D78"/>
    <mergeCell ref="B48:D48"/>
    <mergeCell ref="B49:D49"/>
    <mergeCell ref="B50:D50"/>
    <mergeCell ref="B79:D79"/>
    <mergeCell ref="B37:D37"/>
    <mergeCell ref="B38:D38"/>
    <mergeCell ref="B41:D41"/>
    <mergeCell ref="B42:D42"/>
    <mergeCell ref="B61:D61"/>
    <mergeCell ref="B65:D65"/>
    <mergeCell ref="B57:D57"/>
    <mergeCell ref="B58:D58"/>
    <mergeCell ref="B59:D59"/>
    <mergeCell ref="B60:D60"/>
    <mergeCell ref="B68:D68"/>
    <mergeCell ref="A30:F30"/>
    <mergeCell ref="B33:D33"/>
    <mergeCell ref="B69:D69"/>
    <mergeCell ref="B34:D34"/>
    <mergeCell ref="B40:D40"/>
    <mergeCell ref="B43:D43"/>
    <mergeCell ref="B35:D35"/>
    <mergeCell ref="B36:D36"/>
    <mergeCell ref="B51:D51"/>
    <mergeCell ref="B52:D52"/>
    <mergeCell ref="B67:D67"/>
    <mergeCell ref="B53:D53"/>
    <mergeCell ref="B56:D56"/>
    <mergeCell ref="B44:D44"/>
    <mergeCell ref="B46:D46"/>
    <mergeCell ref="B47:D47"/>
  </mergeCells>
  <dataValidations count="1">
    <dataValidation type="list" allowBlank="1" showInputMessage="1" showErrorMessage="1" sqref="B78:B80 B12:B20 B33:B61 B62:B69" xr:uid="{FEA1CD60-D055-4D46-AF9C-52F17530049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1BF0F-2DC4-47B8-8F9A-9978567655FF}">
  <sheetPr>
    <pageSetUpPr fitToPage="1"/>
  </sheetPr>
  <dimension ref="A12:F92"/>
  <sheetViews>
    <sheetView view="pageBreakPreview" topLeftCell="A7"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689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632</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690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691</v>
      </c>
      <c r="C32" s="22"/>
      <c r="D32" s="22"/>
      <c r="E32" s="28"/>
      <c r="F32" s="21"/>
    </row>
    <row r="33" spans="1:6" ht="14.25" x14ac:dyDescent="0.2">
      <c r="A33" s="21"/>
      <c r="B33" s="180"/>
      <c r="C33" s="180"/>
      <c r="D33" s="180"/>
      <c r="E33" s="28"/>
      <c r="F33" s="21"/>
    </row>
    <row r="34" spans="1:6" ht="14.25" x14ac:dyDescent="0.2">
      <c r="A34" s="21"/>
      <c r="B34" s="180" t="s">
        <v>692</v>
      </c>
      <c r="C34" s="180"/>
      <c r="D34" s="180"/>
      <c r="E34" s="28"/>
      <c r="F34" s="21"/>
    </row>
    <row r="35" spans="1:6" ht="14.25" x14ac:dyDescent="0.2">
      <c r="A35" s="21"/>
      <c r="B35" s="180"/>
      <c r="C35" s="180"/>
      <c r="D35" s="180"/>
      <c r="E35" s="28"/>
      <c r="F35" s="21"/>
    </row>
    <row r="36" spans="1:6" ht="14.25" x14ac:dyDescent="0.2">
      <c r="A36" s="21"/>
      <c r="B36" s="180" t="s">
        <v>693</v>
      </c>
      <c r="C36" s="180"/>
      <c r="D36" s="180"/>
      <c r="E36" s="28"/>
      <c r="F36" s="21"/>
    </row>
    <row r="37" spans="1:6" ht="14.25" x14ac:dyDescent="0.2">
      <c r="A37" s="21"/>
      <c r="B37" s="180"/>
      <c r="C37" s="180"/>
      <c r="D37" s="180"/>
      <c r="E37" s="28"/>
      <c r="F37" s="21"/>
    </row>
    <row r="38" spans="1:6" ht="31.5" customHeight="1" x14ac:dyDescent="0.2">
      <c r="A38" s="21"/>
      <c r="B38" s="180" t="s">
        <v>694</v>
      </c>
      <c r="C38" s="180"/>
      <c r="D38" s="180"/>
      <c r="E38" s="28"/>
      <c r="F38" s="21"/>
    </row>
    <row r="39" spans="1:6" ht="14.25" x14ac:dyDescent="0.2">
      <c r="A39" s="21"/>
      <c r="B39" s="180"/>
      <c r="C39" s="180"/>
      <c r="D39" s="180"/>
      <c r="E39" s="28"/>
      <c r="F39" s="21"/>
    </row>
    <row r="40" spans="1:6" ht="14.25" x14ac:dyDescent="0.2">
      <c r="A40" s="21"/>
      <c r="B40" s="180" t="s">
        <v>695</v>
      </c>
      <c r="C40" s="180"/>
      <c r="D40" s="180"/>
      <c r="E40" s="28"/>
      <c r="F40" s="21"/>
    </row>
    <row r="41" spans="1:6" ht="14.25" x14ac:dyDescent="0.2">
      <c r="A41" s="21"/>
      <c r="B41" s="180"/>
      <c r="C41" s="180"/>
      <c r="D41" s="180"/>
      <c r="E41" s="28"/>
      <c r="F41" s="21"/>
    </row>
    <row r="42" spans="1:6" ht="14.25" x14ac:dyDescent="0.2">
      <c r="A42" s="21"/>
      <c r="B42" s="180" t="s">
        <v>556</v>
      </c>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30" customHeight="1"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80"/>
      <c r="C58" s="180"/>
      <c r="D58" s="180"/>
      <c r="E58" s="28"/>
      <c r="F58" s="21"/>
    </row>
    <row r="59" spans="1:6" ht="14.25" x14ac:dyDescent="0.2">
      <c r="A59" s="21"/>
      <c r="B59" s="173"/>
      <c r="C59" s="173"/>
      <c r="D59" s="173"/>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s="87" customFormat="1" ht="14.25" x14ac:dyDescent="0.2">
      <c r="A66" s="83"/>
      <c r="B66" s="84"/>
      <c r="C66" s="85" t="s">
        <v>637</v>
      </c>
      <c r="D66" s="85" t="s">
        <v>638</v>
      </c>
      <c r="E66" s="86"/>
      <c r="F66" s="83"/>
    </row>
    <row r="67" spans="1:6" s="87" customFormat="1" ht="14.25" x14ac:dyDescent="0.2">
      <c r="A67" s="83"/>
      <c r="B67" s="84"/>
      <c r="C67" s="88">
        <v>9.5</v>
      </c>
      <c r="D67" s="89">
        <v>350</v>
      </c>
      <c r="E67" s="86"/>
      <c r="F67" s="83"/>
    </row>
    <row r="68" spans="1:6" ht="13.5" customHeight="1" x14ac:dyDescent="0.2">
      <c r="A68" s="21"/>
      <c r="B68" s="173"/>
      <c r="C68" s="173"/>
      <c r="D68" s="173"/>
      <c r="E68" s="28"/>
      <c r="F68" s="21"/>
    </row>
    <row r="69" spans="1:6" ht="13.5" customHeight="1" x14ac:dyDescent="0.2">
      <c r="A69" s="21"/>
      <c r="B69" s="25" t="s">
        <v>18</v>
      </c>
      <c r="C69" s="26"/>
      <c r="D69" s="26"/>
      <c r="E69" s="29">
        <f>D67*C67</f>
        <v>3325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3325</v>
      </c>
      <c r="F72" s="21"/>
    </row>
    <row r="73" spans="1:6" ht="13.5" customHeight="1" x14ac:dyDescent="0.2">
      <c r="A73" s="21"/>
      <c r="B73" s="26" t="s">
        <v>5</v>
      </c>
      <c r="C73" s="31">
        <v>0.05</v>
      </c>
      <c r="D73" s="26"/>
      <c r="E73" s="35">
        <f>ROUND(E72*C73,2)</f>
        <v>166.25</v>
      </c>
      <c r="F73" s="21"/>
    </row>
    <row r="74" spans="1:6" ht="13.5" customHeight="1" x14ac:dyDescent="0.2">
      <c r="A74" s="21"/>
      <c r="B74" s="26" t="s">
        <v>4</v>
      </c>
      <c r="C74" s="43">
        <v>9.9750000000000005E-2</v>
      </c>
      <c r="D74" s="26"/>
      <c r="E74" s="36">
        <f>ROUND(E72*C74,2)</f>
        <v>331.67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3822.92</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3822.92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4">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62:D62"/>
    <mergeCell ref="B63:D63"/>
    <mergeCell ref="B64:D64"/>
    <mergeCell ref="B65:D65"/>
    <mergeCell ref="B68:D68"/>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40 B42:B68" xr:uid="{21C82CE1-1A68-4FE6-A41C-EDAC263A453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85E3-498B-49C2-AE09-7618E323F550}">
  <sheetPr>
    <pageSetUpPr fitToPage="1"/>
  </sheetPr>
  <dimension ref="A12:F92"/>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31.5" customHeight="1" x14ac:dyDescent="0.2">
      <c r="A34" s="21"/>
      <c r="B34" s="173" t="s">
        <v>698</v>
      </c>
      <c r="C34" s="173"/>
      <c r="D34" s="173"/>
      <c r="E34" s="28"/>
      <c r="F34" s="21"/>
    </row>
    <row r="35" spans="1:6" ht="14.25" x14ac:dyDescent="0.2">
      <c r="A35" s="21"/>
      <c r="B35" s="173"/>
      <c r="C35" s="173"/>
      <c r="D35" s="173"/>
      <c r="E35" s="28"/>
      <c r="F35" s="21"/>
    </row>
    <row r="36" spans="1:6" ht="14.25" x14ac:dyDescent="0.2">
      <c r="A36" s="21"/>
      <c r="B36" s="173" t="s">
        <v>699</v>
      </c>
      <c r="C36" s="173"/>
      <c r="D36" s="173"/>
      <c r="E36" s="28"/>
      <c r="F36" s="21"/>
    </row>
    <row r="37" spans="1:6" ht="14.25" x14ac:dyDescent="0.2">
      <c r="A37" s="21"/>
      <c r="B37" s="173"/>
      <c r="C37" s="173"/>
      <c r="D37" s="173"/>
      <c r="E37" s="28"/>
      <c r="F37" s="21"/>
    </row>
    <row r="38" spans="1:6" ht="14.25" x14ac:dyDescent="0.2">
      <c r="A38" s="21"/>
      <c r="B38" s="173" t="s">
        <v>700</v>
      </c>
      <c r="C38" s="173"/>
      <c r="D38" s="173"/>
      <c r="E38" s="28"/>
      <c r="F38" s="21"/>
    </row>
    <row r="39" spans="1:6" ht="14.25" x14ac:dyDescent="0.2">
      <c r="A39" s="21"/>
      <c r="B39" s="173"/>
      <c r="C39" s="173"/>
      <c r="D39" s="173"/>
      <c r="E39" s="28"/>
      <c r="F39" s="21"/>
    </row>
    <row r="40" spans="1:6" ht="14.25" customHeight="1" x14ac:dyDescent="0.2">
      <c r="A40" s="21"/>
      <c r="B40" s="173" t="s">
        <v>701</v>
      </c>
      <c r="C40" s="173"/>
      <c r="D40" s="173"/>
      <c r="E40" s="28"/>
      <c r="F40" s="21"/>
    </row>
    <row r="41" spans="1:6" ht="14.25" x14ac:dyDescent="0.2">
      <c r="A41" s="21"/>
      <c r="B41" s="173"/>
      <c r="C41" s="173"/>
      <c r="D41" s="173"/>
      <c r="E41" s="28"/>
      <c r="F41" s="21"/>
    </row>
    <row r="42" spans="1:6" ht="14.25" x14ac:dyDescent="0.2">
      <c r="A42" s="21"/>
      <c r="B42" s="173" t="s">
        <v>555</v>
      </c>
      <c r="C42" s="173"/>
      <c r="D42" s="173"/>
      <c r="E42" s="28"/>
      <c r="F42" s="21"/>
    </row>
    <row r="43" spans="1:6" ht="14.25" x14ac:dyDescent="0.2">
      <c r="A43" s="21"/>
      <c r="B43" s="173"/>
      <c r="C43" s="173"/>
      <c r="D43" s="173"/>
      <c r="E43" s="28"/>
      <c r="F43" s="21"/>
    </row>
    <row r="44" spans="1:6" ht="14.25" x14ac:dyDescent="0.2">
      <c r="A44" s="21"/>
      <c r="B44" s="173" t="s">
        <v>556</v>
      </c>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3.5" customHeight="1"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80"/>
      <c r="C68" s="180"/>
      <c r="D68" s="180"/>
      <c r="E68" s="28"/>
      <c r="F68" s="21"/>
    </row>
    <row r="69" spans="1:6" ht="13.5" customHeight="1" x14ac:dyDescent="0.2">
      <c r="A69" s="21"/>
      <c r="B69" s="25" t="s">
        <v>18</v>
      </c>
      <c r="C69" s="26"/>
      <c r="D69" s="26"/>
      <c r="E69" s="29">
        <f>14.5*350</f>
        <v>5075</v>
      </c>
      <c r="F69" s="21"/>
    </row>
    <row r="70" spans="1:6" ht="13.5" customHeight="1" x14ac:dyDescent="0.2">
      <c r="A70" s="21"/>
      <c r="B70" s="34" t="s">
        <v>15</v>
      </c>
      <c r="C70" s="26"/>
      <c r="D70" s="26"/>
      <c r="E70" s="30">
        <v>75</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5150</v>
      </c>
      <c r="F72" s="21"/>
    </row>
    <row r="73" spans="1:6" ht="13.5" customHeight="1" x14ac:dyDescent="0.2">
      <c r="A73" s="21"/>
      <c r="B73" s="26" t="s">
        <v>5</v>
      </c>
      <c r="C73" s="31">
        <v>0.05</v>
      </c>
      <c r="D73" s="26"/>
      <c r="E73" s="35">
        <f>ROUND(E72*C73,2)</f>
        <v>257.5</v>
      </c>
      <c r="F73" s="21"/>
    </row>
    <row r="74" spans="1:6" ht="13.5" customHeight="1" x14ac:dyDescent="0.2">
      <c r="A74" s="21"/>
      <c r="B74" s="26" t="s">
        <v>4</v>
      </c>
      <c r="C74" s="43">
        <v>9.9750000000000005E-2</v>
      </c>
      <c r="D74" s="26"/>
      <c r="E74" s="36">
        <f>ROUND(E72*C74,2)</f>
        <v>513.71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5921.21</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5921.21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A84:F84"/>
    <mergeCell ref="A85:F85"/>
    <mergeCell ref="B87:E87"/>
    <mergeCell ref="A88:F88"/>
    <mergeCell ref="B90:D90"/>
    <mergeCell ref="B83:E83"/>
    <mergeCell ref="B62:D62"/>
    <mergeCell ref="B63:D63"/>
    <mergeCell ref="B64:D64"/>
    <mergeCell ref="B65:D65"/>
    <mergeCell ref="B66:D66"/>
    <mergeCell ref="B67:D67"/>
    <mergeCell ref="B68:D68"/>
    <mergeCell ref="B77:D77"/>
    <mergeCell ref="B78:D78"/>
    <mergeCell ref="B79:D79"/>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68" xr:uid="{59E95628-9A34-4C2F-B001-4A9205FA007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AE29A-A4C3-4339-B5AC-174E36EA934E}">
  <sheetPr>
    <pageSetUpPr fitToPage="1"/>
  </sheetPr>
  <dimension ref="A12:F92"/>
  <sheetViews>
    <sheetView view="pageBreakPreview" topLeftCell="A12"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703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31.5" customHeight="1" x14ac:dyDescent="0.2">
      <c r="A34" s="21"/>
      <c r="B34" s="173" t="s">
        <v>704</v>
      </c>
      <c r="C34" s="173"/>
      <c r="D34" s="173"/>
      <c r="E34" s="28"/>
      <c r="F34" s="21"/>
    </row>
    <row r="35" spans="1:6" ht="14.25" x14ac:dyDescent="0.2">
      <c r="A35" s="21"/>
      <c r="B35" s="173"/>
      <c r="C35" s="173"/>
      <c r="D35" s="173"/>
      <c r="E35" s="28"/>
      <c r="F35" s="21"/>
    </row>
    <row r="36" spans="1:6" ht="14.25" x14ac:dyDescent="0.2">
      <c r="A36" s="21"/>
      <c r="B36" s="173" t="s">
        <v>705</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customHeight="1"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3.5" customHeight="1"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80"/>
      <c r="C68" s="180"/>
      <c r="D68" s="180"/>
      <c r="E68" s="28"/>
      <c r="F68" s="21"/>
    </row>
    <row r="69" spans="1:6" ht="13.5" customHeight="1" x14ac:dyDescent="0.2">
      <c r="A69" s="21"/>
      <c r="B69" s="25" t="s">
        <v>18</v>
      </c>
      <c r="C69" s="26"/>
      <c r="D69" s="26"/>
      <c r="E69" s="29">
        <f>2.25*350</f>
        <v>787.5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787.5</v>
      </c>
      <c r="F72" s="21"/>
    </row>
    <row r="73" spans="1:6" ht="13.5" customHeight="1" x14ac:dyDescent="0.2">
      <c r="A73" s="21"/>
      <c r="B73" s="26" t="s">
        <v>5</v>
      </c>
      <c r="C73" s="31">
        <v>0.05</v>
      </c>
      <c r="D73" s="26"/>
      <c r="E73" s="35">
        <f>ROUND(E72*C73,2)</f>
        <v>39.380000000000003</v>
      </c>
      <c r="F73" s="21"/>
    </row>
    <row r="74" spans="1:6" ht="13.5" customHeight="1" x14ac:dyDescent="0.2">
      <c r="A74" s="21"/>
      <c r="B74" s="26" t="s">
        <v>4</v>
      </c>
      <c r="C74" s="43">
        <v>9.9750000000000005E-2</v>
      </c>
      <c r="D74" s="26"/>
      <c r="E74" s="36">
        <f>ROUND(E72*C74,2)</f>
        <v>78.55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905.43</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905.43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6453B82F-30B7-46B3-9D3C-7288311CD03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96C1-AC16-44B3-A952-22D5A83660BE}">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707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31.5" customHeight="1" x14ac:dyDescent="0.2">
      <c r="A34" s="21"/>
      <c r="B34" s="173" t="s">
        <v>708</v>
      </c>
      <c r="C34" s="173"/>
      <c r="D34" s="173"/>
      <c r="E34" s="28"/>
      <c r="F34" s="21"/>
    </row>
    <row r="35" spans="1:6" ht="14.25" x14ac:dyDescent="0.2">
      <c r="A35" s="21"/>
      <c r="B35" s="173"/>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customHeight="1"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3.5" customHeight="1"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80"/>
      <c r="C68" s="180"/>
      <c r="D68" s="180"/>
      <c r="E68" s="28"/>
      <c r="F68" s="21"/>
    </row>
    <row r="69" spans="1:6" ht="13.5" customHeight="1" x14ac:dyDescent="0.2">
      <c r="A69" s="21"/>
      <c r="B69" s="25" t="s">
        <v>18</v>
      </c>
      <c r="C69" s="26"/>
      <c r="D69" s="26"/>
      <c r="E69" s="29">
        <f>1.5*350</f>
        <v>525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525</v>
      </c>
      <c r="F72" s="21"/>
    </row>
    <row r="73" spans="1:6" ht="13.5" customHeight="1" x14ac:dyDescent="0.2">
      <c r="A73" s="21"/>
      <c r="B73" s="26" t="s">
        <v>5</v>
      </c>
      <c r="C73" s="31">
        <v>0.05</v>
      </c>
      <c r="D73" s="26"/>
      <c r="E73" s="35">
        <f>ROUND(E72*C73,2)</f>
        <v>26.25</v>
      </c>
      <c r="F73" s="21"/>
    </row>
    <row r="74" spans="1:6" ht="13.5" customHeight="1" x14ac:dyDescent="0.2">
      <c r="A74" s="21"/>
      <c r="B74" s="26" t="s">
        <v>4</v>
      </c>
      <c r="C74" s="43">
        <v>9.9750000000000005E-2</v>
      </c>
      <c r="D74" s="26"/>
      <c r="E74" s="36">
        <f>ROUND(E72*C74,2)</f>
        <v>52.37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603.62</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603.62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6EF8736-39D0-448B-B3DF-711A5B818A4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30BC2-2E69-4DC4-895F-114D2BD26905}">
  <sheetPr>
    <pageSetUpPr fitToPage="1"/>
  </sheetPr>
  <dimension ref="A12:F90"/>
  <sheetViews>
    <sheetView view="pageBreakPreview" topLeftCell="A4" zoomScale="80" zoomScaleNormal="100" zoomScaleSheetLayoutView="80" workbookViewId="0">
      <selection activeCell="D22" sqref="D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711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ht="14.25" x14ac:dyDescent="0.2">
      <c r="A31" s="17"/>
      <c r="B31" s="22" t="s">
        <v>166</v>
      </c>
      <c r="C31" s="17"/>
      <c r="D31" s="17"/>
      <c r="E31" s="17"/>
    </row>
    <row r="32" spans="1:6" ht="14.25" x14ac:dyDescent="0.2">
      <c r="A32" s="21"/>
      <c r="C32" s="22"/>
      <c r="D32" s="22"/>
      <c r="E32" s="28"/>
      <c r="F32" s="21"/>
    </row>
    <row r="33" spans="1:6" ht="14.25" x14ac:dyDescent="0.2">
      <c r="A33" s="21"/>
      <c r="B33" s="173" t="s">
        <v>714</v>
      </c>
      <c r="C33" s="173"/>
      <c r="D33" s="173"/>
      <c r="E33" s="28"/>
      <c r="F33" s="21"/>
    </row>
    <row r="34" spans="1:6" ht="14.25" x14ac:dyDescent="0.2">
      <c r="A34" s="21"/>
      <c r="B34" s="173"/>
      <c r="C34" s="173"/>
      <c r="D34" s="173"/>
      <c r="E34" s="28"/>
      <c r="F34" s="21"/>
    </row>
    <row r="35" spans="1:6" ht="14.25" x14ac:dyDescent="0.2">
      <c r="A35" s="21"/>
      <c r="B35" s="173" t="s">
        <v>709</v>
      </c>
      <c r="C35" s="173"/>
      <c r="D35" s="173"/>
      <c r="E35" s="28"/>
      <c r="F35" s="21"/>
    </row>
    <row r="36" spans="1:6" ht="14.25" x14ac:dyDescent="0.2">
      <c r="A36" s="21"/>
      <c r="B36" s="173"/>
      <c r="C36" s="173"/>
      <c r="D36" s="173"/>
      <c r="E36" s="28"/>
      <c r="F36" s="21"/>
    </row>
    <row r="37" spans="1:6" ht="14.25" x14ac:dyDescent="0.2">
      <c r="A37" s="21"/>
      <c r="B37" s="173" t="s">
        <v>712</v>
      </c>
      <c r="C37" s="173"/>
      <c r="D37" s="173"/>
      <c r="E37" s="28"/>
      <c r="F37" s="21"/>
    </row>
    <row r="38" spans="1:6" ht="14.25" x14ac:dyDescent="0.2">
      <c r="A38" s="21"/>
      <c r="B38" s="173"/>
      <c r="C38" s="173"/>
      <c r="D38" s="173"/>
      <c r="E38" s="28"/>
      <c r="F38" s="21"/>
    </row>
    <row r="39" spans="1:6" ht="14.25" x14ac:dyDescent="0.2">
      <c r="A39" s="21"/>
      <c r="B39" s="173" t="s">
        <v>713</v>
      </c>
      <c r="C39" s="173"/>
      <c r="D39" s="173"/>
      <c r="E39" s="28"/>
      <c r="F39" s="21"/>
    </row>
    <row r="40" spans="1:6" ht="14.25" x14ac:dyDescent="0.2">
      <c r="A40" s="21"/>
      <c r="B40" s="182"/>
      <c r="C40" s="182"/>
      <c r="D40" s="182"/>
      <c r="E40" s="28"/>
      <c r="F40" s="21"/>
    </row>
    <row r="41" spans="1:6" ht="14.25" x14ac:dyDescent="0.2">
      <c r="A41" s="21"/>
      <c r="B41" s="173" t="s">
        <v>560</v>
      </c>
      <c r="C41" s="173"/>
      <c r="D41" s="173"/>
      <c r="E41" s="28"/>
      <c r="F41" s="21"/>
    </row>
    <row r="42" spans="1:6" ht="14.25" x14ac:dyDescent="0.2">
      <c r="A42" s="21"/>
      <c r="B42" s="173"/>
      <c r="C42" s="173"/>
      <c r="D42" s="173"/>
      <c r="E42" s="28"/>
      <c r="F42" s="21"/>
    </row>
    <row r="43" spans="1:6" ht="14.25" x14ac:dyDescent="0.2">
      <c r="A43" s="21"/>
      <c r="B43" s="173" t="s">
        <v>542</v>
      </c>
      <c r="C43" s="173"/>
      <c r="D43" s="173"/>
      <c r="E43" s="28"/>
      <c r="F43" s="21"/>
    </row>
    <row r="44" spans="1:6" ht="14.25" x14ac:dyDescent="0.2">
      <c r="A44" s="21"/>
      <c r="B44" s="173"/>
      <c r="C44" s="173"/>
      <c r="D44" s="173"/>
      <c r="E44" s="28"/>
      <c r="F44" s="21"/>
    </row>
    <row r="45" spans="1:6" ht="14.25" x14ac:dyDescent="0.2">
      <c r="A45" s="21"/>
      <c r="B45" s="173" t="s">
        <v>2</v>
      </c>
      <c r="C45" s="173"/>
      <c r="D45" s="173"/>
      <c r="E45" s="28"/>
      <c r="F45" s="21"/>
    </row>
    <row r="46" spans="1:6" ht="14.25" x14ac:dyDescent="0.2">
      <c r="A46" s="21"/>
      <c r="B46" s="173"/>
      <c r="C46" s="173"/>
      <c r="D46" s="173"/>
      <c r="E46" s="28"/>
      <c r="F46" s="21"/>
    </row>
    <row r="47" spans="1:6" ht="14.25" x14ac:dyDescent="0.2">
      <c r="A47" s="21"/>
      <c r="B47" s="173" t="s">
        <v>684</v>
      </c>
      <c r="C47" s="173"/>
      <c r="D47" s="173"/>
      <c r="E47" s="28"/>
      <c r="F47" s="21"/>
    </row>
    <row r="48" spans="1:6" ht="14.25" x14ac:dyDescent="0.2">
      <c r="A48" s="21"/>
      <c r="B48" s="173"/>
      <c r="C48" s="173"/>
      <c r="D48" s="173"/>
      <c r="E48" s="28"/>
      <c r="F48" s="21"/>
    </row>
    <row r="49" spans="1:6" ht="14.25" x14ac:dyDescent="0.2">
      <c r="A49" s="21"/>
      <c r="B49" s="173" t="s">
        <v>685</v>
      </c>
      <c r="C49" s="173"/>
      <c r="D49" s="173"/>
      <c r="E49" s="28"/>
      <c r="F49" s="21"/>
    </row>
    <row r="50" spans="1:6" ht="14.25" x14ac:dyDescent="0.2">
      <c r="A50" s="21"/>
      <c r="B50" s="173"/>
      <c r="C50" s="173"/>
      <c r="D50" s="173"/>
      <c r="E50" s="28"/>
      <c r="F50" s="21"/>
    </row>
    <row r="51" spans="1:6" ht="14.25" x14ac:dyDescent="0.2">
      <c r="A51" s="21"/>
      <c r="B51" s="173" t="s">
        <v>545</v>
      </c>
      <c r="C51" s="173"/>
      <c r="D51" s="173"/>
      <c r="E51" s="28"/>
      <c r="F51" s="21"/>
    </row>
    <row r="52" spans="1:6" ht="14.25" x14ac:dyDescent="0.2">
      <c r="A52" s="21"/>
      <c r="B52" s="173"/>
      <c r="C52" s="173"/>
      <c r="D52" s="173"/>
      <c r="E52" s="28"/>
      <c r="F52" s="21"/>
    </row>
    <row r="53" spans="1:6" ht="14.25" x14ac:dyDescent="0.2">
      <c r="A53" s="21"/>
      <c r="B53" s="173" t="s">
        <v>546</v>
      </c>
      <c r="C53" s="173"/>
      <c r="D53" s="173"/>
      <c r="E53" s="28"/>
      <c r="F53" s="21"/>
    </row>
    <row r="54" spans="1:6" ht="14.25" x14ac:dyDescent="0.2">
      <c r="A54" s="21"/>
      <c r="B54" s="173"/>
      <c r="C54" s="173"/>
      <c r="D54" s="173"/>
      <c r="E54" s="28"/>
      <c r="F54" s="21"/>
    </row>
    <row r="55" spans="1:6" ht="14.25" x14ac:dyDescent="0.2">
      <c r="A55" s="21"/>
      <c r="B55" s="173" t="s">
        <v>547</v>
      </c>
      <c r="C55" s="173"/>
      <c r="D55" s="173"/>
      <c r="E55" s="28"/>
      <c r="F55" s="21"/>
    </row>
    <row r="56" spans="1:6" ht="14.25" x14ac:dyDescent="0.2">
      <c r="A56" s="21"/>
      <c r="B56" s="173"/>
      <c r="C56" s="173"/>
      <c r="D56" s="173"/>
      <c r="E56" s="28"/>
      <c r="F56" s="21"/>
    </row>
    <row r="57" spans="1:6" ht="14.25" x14ac:dyDescent="0.2">
      <c r="A57" s="21"/>
      <c r="B57" s="173" t="s">
        <v>24</v>
      </c>
      <c r="C57" s="173"/>
      <c r="D57" s="173"/>
      <c r="E57" s="28"/>
      <c r="F57" s="21"/>
    </row>
    <row r="58" spans="1:6" ht="14.25" x14ac:dyDescent="0.2">
      <c r="A58" s="21"/>
      <c r="B58" s="173"/>
      <c r="C58" s="173"/>
      <c r="D58" s="173"/>
      <c r="E58" s="28"/>
      <c r="F58" s="21"/>
    </row>
    <row r="59" spans="1:6" ht="14.25" x14ac:dyDescent="0.2">
      <c r="A59" s="21"/>
      <c r="B59" s="173" t="s">
        <v>27</v>
      </c>
      <c r="C59" s="173"/>
      <c r="D59" s="173"/>
      <c r="E59" s="28"/>
      <c r="F59" s="21"/>
    </row>
    <row r="60" spans="1:6" ht="14.25" x14ac:dyDescent="0.2">
      <c r="A60" s="21"/>
      <c r="B60" s="173"/>
      <c r="C60" s="173"/>
      <c r="D60" s="173"/>
      <c r="E60" s="28"/>
      <c r="F60" s="21"/>
    </row>
    <row r="61" spans="1:6" ht="14.25" x14ac:dyDescent="0.2">
      <c r="A61" s="21"/>
      <c r="B61" s="173" t="s">
        <v>549</v>
      </c>
      <c r="C61" s="173"/>
      <c r="D61" s="173"/>
      <c r="E61" s="28"/>
      <c r="F61" s="21"/>
    </row>
    <row r="62" spans="1:6" ht="14.25" x14ac:dyDescent="0.2">
      <c r="A62" s="21"/>
      <c r="B62" s="173"/>
      <c r="C62" s="173"/>
      <c r="D62" s="173"/>
      <c r="E62" s="28"/>
      <c r="F62" s="21"/>
    </row>
    <row r="63" spans="1:6" ht="14.25" x14ac:dyDescent="0.2">
      <c r="A63" s="21"/>
      <c r="B63" s="173" t="s">
        <v>555</v>
      </c>
      <c r="C63" s="173"/>
      <c r="D63" s="173"/>
      <c r="E63" s="28"/>
      <c r="F63" s="21"/>
    </row>
    <row r="64" spans="1:6" ht="14.25" x14ac:dyDescent="0.2">
      <c r="A64" s="21"/>
      <c r="B64" s="173"/>
      <c r="C64" s="173"/>
      <c r="D64" s="173"/>
      <c r="E64" s="28"/>
      <c r="F64" s="21"/>
    </row>
    <row r="65" spans="1:6" ht="14.25" x14ac:dyDescent="0.2">
      <c r="A65" s="21"/>
      <c r="B65" s="173" t="s">
        <v>556</v>
      </c>
      <c r="C65" s="173"/>
      <c r="D65" s="173"/>
      <c r="E65" s="28"/>
      <c r="F65" s="21"/>
    </row>
    <row r="66" spans="1:6" ht="13.5" customHeight="1" x14ac:dyDescent="0.2">
      <c r="A66" s="21"/>
      <c r="B66" s="173"/>
      <c r="C66" s="173"/>
      <c r="D66" s="173"/>
      <c r="E66" s="28"/>
      <c r="F66" s="21"/>
    </row>
    <row r="67" spans="1:6" ht="13.5" customHeight="1" x14ac:dyDescent="0.2">
      <c r="A67" s="21"/>
      <c r="B67" s="25" t="s">
        <v>18</v>
      </c>
      <c r="C67" s="26"/>
      <c r="D67" s="26"/>
      <c r="E67" s="29">
        <f>59*350</f>
        <v>20650</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20650</v>
      </c>
      <c r="F70" s="21"/>
    </row>
    <row r="71" spans="1:6" ht="13.5" customHeight="1" x14ac:dyDescent="0.2">
      <c r="A71" s="21"/>
      <c r="B71" s="26" t="s">
        <v>5</v>
      </c>
      <c r="C71" s="31">
        <v>0.05</v>
      </c>
      <c r="D71" s="26"/>
      <c r="E71" s="35">
        <f>ROUND(E70*C71,2)</f>
        <v>1032.5</v>
      </c>
      <c r="F71" s="21"/>
    </row>
    <row r="72" spans="1:6" ht="13.5" customHeight="1" x14ac:dyDescent="0.2">
      <c r="A72" s="21"/>
      <c r="B72" s="26" t="s">
        <v>4</v>
      </c>
      <c r="C72" s="43">
        <v>9.9750000000000005E-2</v>
      </c>
      <c r="D72" s="26"/>
      <c r="E72" s="36">
        <f>ROUND(E70*C72,2)</f>
        <v>2059.84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23742.34</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23742.34</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4">
    <mergeCell ref="B53:D53"/>
    <mergeCell ref="B54:D54"/>
    <mergeCell ref="B55:D55"/>
    <mergeCell ref="A30:F30"/>
    <mergeCell ref="B33:D33"/>
    <mergeCell ref="B40:D40"/>
    <mergeCell ref="B41:D41"/>
    <mergeCell ref="B42:D42"/>
    <mergeCell ref="B34:D34"/>
    <mergeCell ref="B35:D35"/>
    <mergeCell ref="B36:D36"/>
    <mergeCell ref="B37:D37"/>
    <mergeCell ref="B38:D38"/>
    <mergeCell ref="B39:D39"/>
    <mergeCell ref="B75:D75"/>
    <mergeCell ref="B62:D62"/>
    <mergeCell ref="B63:D63"/>
    <mergeCell ref="B64:D64"/>
    <mergeCell ref="B65:D65"/>
    <mergeCell ref="B66:D66"/>
    <mergeCell ref="B59:D59"/>
    <mergeCell ref="B60:D60"/>
    <mergeCell ref="B61:D61"/>
    <mergeCell ref="B49:D49"/>
    <mergeCell ref="B43:D43"/>
    <mergeCell ref="B44:D44"/>
    <mergeCell ref="B45:D45"/>
    <mergeCell ref="B46:D46"/>
    <mergeCell ref="B47:D47"/>
    <mergeCell ref="B48:D48"/>
    <mergeCell ref="B56:D56"/>
    <mergeCell ref="B57:D57"/>
    <mergeCell ref="B58:D58"/>
    <mergeCell ref="B50:D50"/>
    <mergeCell ref="B51:D51"/>
    <mergeCell ref="B52:D52"/>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41:B65 B33:B39 B66" xr:uid="{88078CFD-DBF5-4312-8A9B-DB24F693A30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78D0-1CC6-40FB-8BD4-864752606744}">
  <sheetPr>
    <pageSetUpPr fitToPage="1"/>
  </sheetPr>
  <dimension ref="A12:F92"/>
  <sheetViews>
    <sheetView view="pageBreakPreview" topLeftCell="A9" zoomScale="80" zoomScaleNormal="100" zoomScaleSheetLayoutView="80" workbookViewId="0">
      <selection activeCell="I52" sqref="I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715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31.5" customHeight="1" x14ac:dyDescent="0.2">
      <c r="A34" s="21"/>
      <c r="B34" s="173" t="s">
        <v>718</v>
      </c>
      <c r="C34" s="173"/>
      <c r="D34" s="173"/>
      <c r="E34" s="28"/>
      <c r="F34" s="21"/>
    </row>
    <row r="35" spans="1:6" ht="14.25" x14ac:dyDescent="0.2">
      <c r="A35" s="21"/>
      <c r="B35" s="173"/>
      <c r="C35" s="173"/>
      <c r="D35" s="173"/>
      <c r="E35" s="28"/>
      <c r="F35" s="21"/>
    </row>
    <row r="36" spans="1:6" ht="30" customHeight="1" x14ac:dyDescent="0.2">
      <c r="A36" s="21"/>
      <c r="B36" s="173" t="s">
        <v>717</v>
      </c>
      <c r="C36" s="173"/>
      <c r="D36" s="173"/>
      <c r="E36" s="28"/>
      <c r="F36" s="21"/>
    </row>
    <row r="37" spans="1:6" ht="14.25" x14ac:dyDescent="0.2">
      <c r="A37" s="21"/>
      <c r="B37" s="173"/>
      <c r="C37" s="173"/>
      <c r="D37" s="173"/>
      <c r="E37" s="28"/>
      <c r="F37" s="21"/>
    </row>
    <row r="38" spans="1:6" ht="14.25" x14ac:dyDescent="0.2">
      <c r="A38" s="21"/>
      <c r="B38" s="173" t="s">
        <v>716</v>
      </c>
      <c r="C38" s="173"/>
      <c r="D38" s="173"/>
      <c r="E38" s="28"/>
      <c r="F38" s="21"/>
    </row>
    <row r="39" spans="1:6" ht="14.25" x14ac:dyDescent="0.2">
      <c r="A39" s="21"/>
      <c r="B39" s="173"/>
      <c r="C39" s="173"/>
      <c r="D39" s="173"/>
      <c r="E39" s="28"/>
      <c r="F39" s="21"/>
    </row>
    <row r="40" spans="1:6" ht="14.25" customHeight="1" x14ac:dyDescent="0.2">
      <c r="A40" s="21"/>
      <c r="B40" s="173" t="s">
        <v>33</v>
      </c>
      <c r="C40" s="173"/>
      <c r="D40" s="173"/>
      <c r="E40" s="28"/>
      <c r="F40" s="21"/>
    </row>
    <row r="41" spans="1:6" ht="14.25" x14ac:dyDescent="0.2">
      <c r="A41" s="21"/>
      <c r="B41" s="173"/>
      <c r="C41" s="173"/>
      <c r="D41" s="173"/>
      <c r="E41" s="28"/>
      <c r="F41" s="21"/>
    </row>
    <row r="42" spans="1:6" ht="14.25" x14ac:dyDescent="0.2">
      <c r="A42" s="21"/>
      <c r="B42" s="173" t="s">
        <v>719</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3.5" customHeight="1"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80"/>
      <c r="C68" s="180"/>
      <c r="D68" s="180"/>
      <c r="E68" s="28"/>
      <c r="F68" s="21"/>
    </row>
    <row r="69" spans="1:6" ht="13.5" customHeight="1" x14ac:dyDescent="0.2">
      <c r="A69" s="21"/>
      <c r="B69" s="25" t="s">
        <v>18</v>
      </c>
      <c r="C69" s="26"/>
      <c r="D69" s="26"/>
      <c r="E69" s="29">
        <f>12.75*350</f>
        <v>4462.5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4462.5</v>
      </c>
      <c r="F72" s="21"/>
    </row>
    <row r="73" spans="1:6" ht="13.5" customHeight="1" x14ac:dyDescent="0.2">
      <c r="A73" s="21"/>
      <c r="B73" s="26" t="s">
        <v>5</v>
      </c>
      <c r="C73" s="31">
        <v>0.05</v>
      </c>
      <c r="D73" s="26"/>
      <c r="E73" s="35">
        <f>ROUND(E72*C73,2)</f>
        <v>223.13</v>
      </c>
      <c r="F73" s="21"/>
    </row>
    <row r="74" spans="1:6" ht="13.5" customHeight="1" x14ac:dyDescent="0.2">
      <c r="A74" s="21"/>
      <c r="B74" s="26" t="s">
        <v>4</v>
      </c>
      <c r="C74" s="43">
        <v>9.9750000000000005E-2</v>
      </c>
      <c r="D74" s="26"/>
      <c r="E74" s="36">
        <f>ROUND(E72*C74,2)</f>
        <v>445.13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5130.76</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5130.76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B43:D43"/>
    <mergeCell ref="A30:F30"/>
    <mergeCell ref="B33:D33"/>
    <mergeCell ref="B34:D34"/>
    <mergeCell ref="B37:D37"/>
    <mergeCell ref="B38:D38"/>
    <mergeCell ref="B35:D35"/>
    <mergeCell ref="B36:D36"/>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34 B35:B68" xr:uid="{344486FD-AC97-464D-95DA-9EA5FCA634F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65B05-3734-4B35-ADC8-6E09E22AF2F0}">
  <sheetPr>
    <pageSetUpPr fitToPage="1"/>
  </sheetPr>
  <dimension ref="A12:F90"/>
  <sheetViews>
    <sheetView view="pageBreakPreview" topLeftCell="A10" zoomScale="80" zoomScaleNormal="100" zoomScaleSheetLayoutView="80" workbookViewId="0">
      <selection activeCell="I25" sqref="I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721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80"/>
      <c r="C33" s="180"/>
      <c r="D33" s="180"/>
      <c r="E33" s="28"/>
      <c r="F33" s="21"/>
    </row>
    <row r="34" spans="1:6" ht="14.25" x14ac:dyDescent="0.2">
      <c r="A34" s="21"/>
      <c r="B34" s="180" t="s">
        <v>722</v>
      </c>
      <c r="C34" s="180"/>
      <c r="D34" s="180"/>
      <c r="E34" s="28"/>
      <c r="F34" s="21"/>
    </row>
    <row r="35" spans="1:6" ht="14.25" x14ac:dyDescent="0.2">
      <c r="A35" s="21"/>
      <c r="B35" s="180"/>
      <c r="C35" s="180"/>
      <c r="D35" s="180"/>
      <c r="E35" s="28"/>
      <c r="F35" s="21"/>
    </row>
    <row r="36" spans="1:6" ht="14.25" x14ac:dyDescent="0.2">
      <c r="A36" s="21"/>
      <c r="B36" s="180" t="s">
        <v>723</v>
      </c>
      <c r="C36" s="180"/>
      <c r="D36" s="180"/>
      <c r="E36" s="28"/>
      <c r="F36" s="21"/>
    </row>
    <row r="37" spans="1:6" ht="14.25" x14ac:dyDescent="0.2">
      <c r="A37" s="21"/>
      <c r="B37" s="180"/>
      <c r="C37" s="180"/>
      <c r="D37" s="180"/>
      <c r="E37" s="28"/>
      <c r="F37" s="21"/>
    </row>
    <row r="38" spans="1:6" ht="14.25" x14ac:dyDescent="0.2">
      <c r="A38" s="21"/>
      <c r="B38" s="180" t="s">
        <v>556</v>
      </c>
      <c r="C38" s="180"/>
      <c r="D38" s="180"/>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73"/>
      <c r="C55" s="173"/>
      <c r="D55" s="173"/>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s="87" customFormat="1" ht="14.25" x14ac:dyDescent="0.2">
      <c r="A64" s="83"/>
      <c r="B64" s="84"/>
      <c r="C64" s="85" t="s">
        <v>637</v>
      </c>
      <c r="D64" s="85" t="s">
        <v>638</v>
      </c>
      <c r="E64" s="86"/>
      <c r="F64" s="83"/>
    </row>
    <row r="65" spans="1:6" s="87" customFormat="1" ht="14.25" x14ac:dyDescent="0.2">
      <c r="A65" s="83"/>
      <c r="B65" s="84"/>
      <c r="C65" s="88">
        <v>5</v>
      </c>
      <c r="D65" s="89">
        <v>350</v>
      </c>
      <c r="E65" s="86"/>
      <c r="F65" s="83"/>
    </row>
    <row r="66" spans="1:6" ht="13.5" customHeight="1" x14ac:dyDescent="0.2">
      <c r="A66" s="21"/>
      <c r="B66" s="173"/>
      <c r="C66" s="173"/>
      <c r="D66" s="173"/>
      <c r="E66" s="28"/>
      <c r="F66" s="21"/>
    </row>
    <row r="67" spans="1:6" ht="13.5" customHeight="1" x14ac:dyDescent="0.2">
      <c r="A67" s="21"/>
      <c r="B67" s="25" t="s">
        <v>18</v>
      </c>
      <c r="C67" s="26"/>
      <c r="D67" s="26"/>
      <c r="E67" s="29">
        <f>D65*C65</f>
        <v>1750</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1750</v>
      </c>
      <c r="F70" s="21"/>
    </row>
    <row r="71" spans="1:6" ht="13.5" customHeight="1" x14ac:dyDescent="0.2">
      <c r="A71" s="21"/>
      <c r="B71" s="26" t="s">
        <v>5</v>
      </c>
      <c r="C71" s="31">
        <v>0.05</v>
      </c>
      <c r="D71" s="26"/>
      <c r="E71" s="35">
        <f>ROUND(E70*C71,2)</f>
        <v>87.5</v>
      </c>
      <c r="F71" s="21"/>
    </row>
    <row r="72" spans="1:6" ht="13.5" customHeight="1" x14ac:dyDescent="0.2">
      <c r="A72" s="21"/>
      <c r="B72" s="26" t="s">
        <v>4</v>
      </c>
      <c r="C72" s="43">
        <v>9.9750000000000005E-2</v>
      </c>
      <c r="D72" s="26"/>
      <c r="E72" s="36">
        <f>ROUND(E70*C72,2)</f>
        <v>174.56</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2012.06</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2012.06</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2">
    <mergeCell ref="B38:D38"/>
    <mergeCell ref="B39:D39"/>
    <mergeCell ref="B40:D40"/>
    <mergeCell ref="B41:D41"/>
    <mergeCell ref="A30:F30"/>
    <mergeCell ref="B33:D33"/>
    <mergeCell ref="B34:D34"/>
    <mergeCell ref="B35:D35"/>
    <mergeCell ref="B36:D36"/>
    <mergeCell ref="B37:D37"/>
    <mergeCell ref="B53:D53"/>
    <mergeCell ref="B42:D42"/>
    <mergeCell ref="B43:D43"/>
    <mergeCell ref="B44:D44"/>
    <mergeCell ref="B45:D45"/>
    <mergeCell ref="B46:D46"/>
    <mergeCell ref="B47:D47"/>
    <mergeCell ref="B48:D48"/>
    <mergeCell ref="B49:D49"/>
    <mergeCell ref="B50:D50"/>
    <mergeCell ref="B51:D51"/>
    <mergeCell ref="B52:D52"/>
    <mergeCell ref="B75:D75"/>
    <mergeCell ref="B54:D54"/>
    <mergeCell ref="B55:D55"/>
    <mergeCell ref="B56:D56"/>
    <mergeCell ref="B57:D57"/>
    <mergeCell ref="B58:D58"/>
    <mergeCell ref="B59:D59"/>
    <mergeCell ref="B60:D60"/>
    <mergeCell ref="B61:D61"/>
    <mergeCell ref="B62:D62"/>
    <mergeCell ref="B63:D63"/>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3:B40 B42:B66" xr:uid="{8DEE822B-D007-479A-8B48-F4706DE381B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8D641-4081-46C8-81D2-182C7504F011}">
  <sheetPr>
    <pageSetUpPr fitToPage="1"/>
  </sheetPr>
  <dimension ref="A12:F92"/>
  <sheetViews>
    <sheetView view="pageBreakPreview" topLeftCell="A6"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725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31.5" customHeight="1" x14ac:dyDescent="0.2">
      <c r="A34" s="21"/>
      <c r="B34" s="173" t="s">
        <v>726</v>
      </c>
      <c r="C34" s="173"/>
      <c r="D34" s="173"/>
      <c r="E34" s="28"/>
      <c r="F34" s="21"/>
    </row>
    <row r="35" spans="1:6" ht="14.25" x14ac:dyDescent="0.2">
      <c r="A35" s="21"/>
      <c r="B35" s="173"/>
      <c r="C35" s="173"/>
      <c r="D35" s="173"/>
      <c r="E35" s="28"/>
      <c r="F35" s="21"/>
    </row>
    <row r="36" spans="1:6" ht="30" customHeight="1" x14ac:dyDescent="0.2">
      <c r="A36" s="21"/>
      <c r="B36" s="173" t="s">
        <v>727</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customHeight="1"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3.5" customHeight="1"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80"/>
      <c r="C68" s="180"/>
      <c r="D68" s="180"/>
      <c r="E68" s="28"/>
      <c r="F68" s="21"/>
    </row>
    <row r="69" spans="1:6" ht="13.5" customHeight="1" x14ac:dyDescent="0.2">
      <c r="A69" s="21"/>
      <c r="B69" s="25" t="s">
        <v>18</v>
      </c>
      <c r="C69" s="26"/>
      <c r="D69" s="26"/>
      <c r="E69" s="29">
        <f>1.75*350</f>
        <v>612.5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612.5</v>
      </c>
      <c r="F72" s="21"/>
    </row>
    <row r="73" spans="1:6" ht="13.5" customHeight="1" x14ac:dyDescent="0.2">
      <c r="A73" s="21"/>
      <c r="B73" s="26" t="s">
        <v>5</v>
      </c>
      <c r="C73" s="31">
        <v>0.05</v>
      </c>
      <c r="D73" s="26"/>
      <c r="E73" s="35">
        <f>ROUND(E72*C73,2)</f>
        <v>30.63</v>
      </c>
      <c r="F73" s="21"/>
    </row>
    <row r="74" spans="1:6" ht="13.5" customHeight="1" x14ac:dyDescent="0.2">
      <c r="A74" s="21"/>
      <c r="B74" s="26" t="s">
        <v>4</v>
      </c>
      <c r="C74" s="43">
        <v>9.9750000000000005E-2</v>
      </c>
      <c r="D74" s="26"/>
      <c r="E74" s="36">
        <f>ROUND(E72*C74,2)</f>
        <v>61.1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704.23</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704.23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588F50A5-EB89-4B61-A25A-6655C787753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2:F94"/>
  <sheetViews>
    <sheetView view="pageBreakPreview" zoomScale="80" zoomScaleNormal="100" zoomScaleSheetLayoutView="80" workbookViewId="0">
      <selection activeCell="H74" sqref="H7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118</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3"/>
      <c r="C41" s="173"/>
      <c r="D41" s="173"/>
      <c r="E41" s="28"/>
      <c r="F41" s="21"/>
    </row>
    <row r="42" spans="1:6" ht="13.5" customHeight="1" x14ac:dyDescent="0.2">
      <c r="A42" s="21"/>
      <c r="B42" s="173" t="s">
        <v>106</v>
      </c>
      <c r="C42" s="173"/>
      <c r="D42" s="173"/>
      <c r="E42" s="28"/>
      <c r="F42" s="21"/>
    </row>
    <row r="43" spans="1:6" ht="13.5" customHeight="1" x14ac:dyDescent="0.2">
      <c r="A43" s="21"/>
      <c r="B43" s="44"/>
      <c r="C43" s="44"/>
      <c r="D43" s="44"/>
      <c r="E43" s="28"/>
      <c r="F43" s="21"/>
    </row>
    <row r="44" spans="1:6" ht="14.25" x14ac:dyDescent="0.2">
      <c r="A44" s="21"/>
      <c r="B44" s="173" t="s">
        <v>107</v>
      </c>
      <c r="C44" s="173"/>
      <c r="D44" s="173"/>
      <c r="E44" s="28"/>
      <c r="F44" s="21"/>
    </row>
    <row r="45" spans="1:6" ht="14.25" x14ac:dyDescent="0.2">
      <c r="A45" s="21"/>
      <c r="E45" s="28"/>
      <c r="F45" s="21"/>
    </row>
    <row r="46" spans="1:6" ht="14.25" x14ac:dyDescent="0.2">
      <c r="A46" s="21"/>
      <c r="B46" s="173" t="s">
        <v>108</v>
      </c>
      <c r="C46" s="173"/>
      <c r="D46" s="173"/>
      <c r="E46" s="28"/>
      <c r="F46" s="21"/>
    </row>
    <row r="47" spans="1:6" ht="14.25" x14ac:dyDescent="0.2">
      <c r="A47" s="21"/>
      <c r="B47" s="173"/>
      <c r="C47" s="173"/>
      <c r="D47" s="173"/>
      <c r="E47" s="28"/>
      <c r="F47" s="21"/>
    </row>
    <row r="48" spans="1:6" ht="28.5" x14ac:dyDescent="0.2">
      <c r="A48" s="21"/>
      <c r="B48" s="44" t="s">
        <v>109</v>
      </c>
      <c r="E48" s="28"/>
      <c r="F48" s="21"/>
    </row>
    <row r="49" spans="1:6" ht="14.25" x14ac:dyDescent="0.2">
      <c r="A49" s="21"/>
      <c r="B49" s="173"/>
      <c r="C49" s="173"/>
      <c r="D49" s="173"/>
      <c r="E49" s="28"/>
      <c r="F49" s="21"/>
    </row>
    <row r="50" spans="1:6" ht="14.25" x14ac:dyDescent="0.2">
      <c r="A50" s="21"/>
      <c r="B50" s="173" t="s">
        <v>110</v>
      </c>
      <c r="C50" s="173"/>
      <c r="D50" s="173"/>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3" t="s">
        <v>114</v>
      </c>
      <c r="C56" s="173"/>
      <c r="D56" s="173"/>
      <c r="E56" s="28"/>
      <c r="F56" s="21"/>
    </row>
    <row r="57" spans="1:6" ht="14.25" x14ac:dyDescent="0.2">
      <c r="A57" s="21"/>
      <c r="E57" s="28"/>
      <c r="F57" s="21"/>
    </row>
    <row r="58" spans="1:6" ht="14.25" x14ac:dyDescent="0.2">
      <c r="A58" s="21"/>
      <c r="B58" s="173" t="s">
        <v>115</v>
      </c>
      <c r="C58" s="173"/>
      <c r="D58" s="173"/>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3" t="s">
        <v>92</v>
      </c>
      <c r="C62" s="173"/>
      <c r="D62" s="173"/>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B66" s="44"/>
      <c r="C66" s="44"/>
      <c r="D66" s="44"/>
      <c r="E66" s="28"/>
      <c r="F66" s="21"/>
    </row>
    <row r="67" spans="1:6" ht="14.25" x14ac:dyDescent="0.2">
      <c r="A67" s="21"/>
      <c r="C67" s="44"/>
      <c r="D67" s="44"/>
      <c r="E67" s="28"/>
      <c r="F67" s="21"/>
    </row>
    <row r="68" spans="1:6" ht="14.25" x14ac:dyDescent="0.2">
      <c r="A68" s="21"/>
      <c r="B68" s="173"/>
      <c r="C68" s="173"/>
      <c r="D68" s="173"/>
      <c r="E68" s="28"/>
      <c r="F68" s="21"/>
    </row>
    <row r="69" spans="1:6" ht="14.25" x14ac:dyDescent="0.2">
      <c r="A69" s="21"/>
      <c r="B69" s="173"/>
      <c r="C69" s="173"/>
      <c r="D69" s="173"/>
      <c r="E69" s="28"/>
      <c r="F69" s="21"/>
    </row>
    <row r="70" spans="1:6" ht="13.5" customHeight="1" x14ac:dyDescent="0.2">
      <c r="A70" s="21"/>
      <c r="B70" s="173"/>
      <c r="C70" s="173"/>
      <c r="D70" s="173"/>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6"/>
      <c r="C79" s="176"/>
      <c r="D79" s="176"/>
      <c r="E79" s="37"/>
      <c r="F79" s="21"/>
    </row>
    <row r="80" spans="1:6" ht="15" x14ac:dyDescent="0.2">
      <c r="A80" s="21"/>
      <c r="B80" s="175" t="s">
        <v>21</v>
      </c>
      <c r="C80" s="175"/>
      <c r="D80" s="175"/>
      <c r="E80" s="37">
        <v>0</v>
      </c>
      <c r="F80" s="21"/>
    </row>
    <row r="81" spans="1:6" ht="15" x14ac:dyDescent="0.2">
      <c r="A81" s="21"/>
      <c r="B81" s="176"/>
      <c r="C81" s="176"/>
      <c r="D81" s="176"/>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1"/>
      <c r="C85" s="171"/>
      <c r="D85" s="171"/>
      <c r="E85" s="171"/>
      <c r="F85" s="21"/>
    </row>
    <row r="86" spans="1:6" ht="14.25" x14ac:dyDescent="0.2">
      <c r="A86" s="179" t="s">
        <v>22</v>
      </c>
      <c r="B86" s="179"/>
      <c r="C86" s="179"/>
      <c r="D86" s="179"/>
      <c r="E86" s="179"/>
      <c r="F86" s="179"/>
    </row>
    <row r="87" spans="1:6" ht="14.25" x14ac:dyDescent="0.2">
      <c r="A87" s="177" t="s">
        <v>7</v>
      </c>
      <c r="B87" s="177"/>
      <c r="C87" s="177"/>
      <c r="D87" s="177"/>
      <c r="E87" s="177"/>
      <c r="F87" s="177"/>
    </row>
    <row r="88" spans="1:6" x14ac:dyDescent="0.2">
      <c r="A88" s="21"/>
      <c r="B88" s="21"/>
      <c r="C88" s="21"/>
      <c r="D88" s="21"/>
      <c r="E88" s="21"/>
      <c r="F88" s="21"/>
    </row>
    <row r="89" spans="1:6" x14ac:dyDescent="0.2">
      <c r="A89" s="21"/>
      <c r="B89" s="172"/>
      <c r="C89" s="172"/>
      <c r="D89" s="172"/>
      <c r="E89" s="172"/>
      <c r="F89" s="21"/>
    </row>
    <row r="90" spans="1:6" ht="15" x14ac:dyDescent="0.2">
      <c r="A90" s="178" t="s">
        <v>8</v>
      </c>
      <c r="B90" s="178"/>
      <c r="C90" s="178"/>
      <c r="D90" s="178"/>
      <c r="E90" s="178"/>
      <c r="F90" s="178"/>
    </row>
    <row r="92" spans="1:6" ht="39.75" customHeight="1" x14ac:dyDescent="0.2">
      <c r="B92" s="169"/>
      <c r="C92" s="170"/>
      <c r="D92" s="170"/>
    </row>
    <row r="93" spans="1:6" ht="13.5" customHeight="1" x14ac:dyDescent="0.2"/>
    <row r="94" spans="1:6" x14ac:dyDescent="0.2">
      <c r="B94" s="16"/>
      <c r="C94" s="16"/>
      <c r="D94" s="16"/>
    </row>
  </sheetData>
  <mergeCells count="25">
    <mergeCell ref="B92:D92"/>
    <mergeCell ref="B81:D81"/>
    <mergeCell ref="B85:E85"/>
    <mergeCell ref="A86:F86"/>
    <mergeCell ref="A87:F87"/>
    <mergeCell ref="B89:E89"/>
    <mergeCell ref="A90:F90"/>
    <mergeCell ref="B80:D80"/>
    <mergeCell ref="B46:D46"/>
    <mergeCell ref="B47:D47"/>
    <mergeCell ref="B49:D49"/>
    <mergeCell ref="B50:D50"/>
    <mergeCell ref="B56:D56"/>
    <mergeCell ref="B58:D58"/>
    <mergeCell ref="B62:D62"/>
    <mergeCell ref="B68:D68"/>
    <mergeCell ref="B69:D69"/>
    <mergeCell ref="B70:D70"/>
    <mergeCell ref="B79:D79"/>
    <mergeCell ref="B44:D44"/>
    <mergeCell ref="A31:F31"/>
    <mergeCell ref="B34:D34"/>
    <mergeCell ref="B35:D35"/>
    <mergeCell ref="B41:D41"/>
    <mergeCell ref="B42:D42"/>
  </mergeCells>
  <dataValidations count="1">
    <dataValidation type="list" allowBlank="1" showInputMessage="1" showErrorMessage="1" sqref="B79:B81 B68:B70 B62 B40:B44 B64:B66 B60 B12:B20 B46:B50 B55:B56 B58 B52:B53 B34:B37" xr:uid="{00000000-0002-0000-0F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F2579-3FE0-4A4F-A5B7-55F610FF2A31}">
  <sheetPr>
    <pageSetUpPr fitToPage="1"/>
  </sheetPr>
  <dimension ref="A12:F90"/>
  <sheetViews>
    <sheetView view="pageBreakPreview" topLeftCell="A3" zoomScale="80" zoomScaleNormal="100" zoomScaleSheetLayoutView="80" workbookViewId="0">
      <selection activeCell="B24" sqref="B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729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ht="14.25" x14ac:dyDescent="0.2">
      <c r="A31" s="17"/>
      <c r="B31" s="22" t="s">
        <v>166</v>
      </c>
      <c r="C31" s="17"/>
      <c r="D31" s="17"/>
      <c r="E31" s="17"/>
    </row>
    <row r="32" spans="1:6" ht="14.25" x14ac:dyDescent="0.2">
      <c r="A32" s="21"/>
      <c r="C32" s="22"/>
      <c r="D32" s="22"/>
      <c r="E32" s="28"/>
      <c r="F32" s="21"/>
    </row>
    <row r="33" spans="1:6" ht="14.25" x14ac:dyDescent="0.2">
      <c r="A33" s="21"/>
      <c r="B33" s="173" t="s">
        <v>730</v>
      </c>
      <c r="C33" s="173"/>
      <c r="D33" s="173"/>
      <c r="E33" s="28"/>
      <c r="F33" s="21"/>
    </row>
    <row r="34" spans="1:6" ht="14.25" x14ac:dyDescent="0.2">
      <c r="A34" s="21"/>
      <c r="B34" s="173"/>
      <c r="C34" s="173"/>
      <c r="D34" s="173"/>
      <c r="E34" s="28"/>
      <c r="F34" s="21"/>
    </row>
    <row r="35" spans="1:6" ht="14.25" x14ac:dyDescent="0.2">
      <c r="A35" s="21"/>
      <c r="B35" s="173" t="s">
        <v>555</v>
      </c>
      <c r="C35" s="173"/>
      <c r="D35" s="173"/>
      <c r="E35" s="28"/>
      <c r="F35" s="21"/>
    </row>
    <row r="36" spans="1:6" ht="14.25" x14ac:dyDescent="0.2">
      <c r="A36" s="21"/>
      <c r="B36" s="173"/>
      <c r="C36" s="173"/>
      <c r="D36" s="173"/>
      <c r="E36" s="28"/>
      <c r="F36" s="21"/>
    </row>
    <row r="37" spans="1:6" ht="14.25" x14ac:dyDescent="0.2">
      <c r="A37" s="21"/>
      <c r="B37" s="173" t="s">
        <v>556</v>
      </c>
      <c r="C37" s="173"/>
      <c r="D37" s="173"/>
      <c r="E37" s="28"/>
      <c r="F37" s="21"/>
    </row>
    <row r="38" spans="1:6" ht="14.25" x14ac:dyDescent="0.2">
      <c r="A38" s="21"/>
      <c r="B38" s="173"/>
      <c r="C38" s="173"/>
      <c r="D38" s="173"/>
      <c r="E38" s="28"/>
      <c r="F38" s="21"/>
    </row>
    <row r="39" spans="1:6" ht="14.25" x14ac:dyDescent="0.2">
      <c r="A39" s="21"/>
      <c r="B39" s="173" t="s">
        <v>11</v>
      </c>
      <c r="C39" s="173"/>
      <c r="D39" s="173"/>
      <c r="E39" s="28"/>
      <c r="F39" s="21"/>
    </row>
    <row r="40" spans="1:6" ht="14.25" x14ac:dyDescent="0.2">
      <c r="A40" s="21"/>
      <c r="B40" s="182"/>
      <c r="C40" s="182"/>
      <c r="D40" s="182"/>
      <c r="E40" s="28"/>
      <c r="F40" s="21"/>
    </row>
    <row r="41" spans="1:6" ht="14.25" x14ac:dyDescent="0.2">
      <c r="A41" s="21"/>
      <c r="B41" s="173" t="s">
        <v>731</v>
      </c>
      <c r="C41" s="173"/>
      <c r="D41" s="173"/>
      <c r="E41" s="28"/>
      <c r="F41" s="21"/>
    </row>
    <row r="42" spans="1:6" ht="14.25" x14ac:dyDescent="0.2">
      <c r="A42" s="21"/>
      <c r="B42" s="173"/>
      <c r="C42" s="173"/>
      <c r="D42" s="173"/>
      <c r="E42" s="28"/>
      <c r="F42" s="21"/>
    </row>
    <row r="43" spans="1:6" ht="14.25" x14ac:dyDescent="0.2">
      <c r="A43" s="21"/>
      <c r="B43" s="173" t="s">
        <v>733</v>
      </c>
      <c r="C43" s="173"/>
      <c r="D43" s="173"/>
      <c r="E43" s="28"/>
      <c r="F43" s="21"/>
    </row>
    <row r="44" spans="1:6" ht="14.25" x14ac:dyDescent="0.2">
      <c r="A44" s="21"/>
      <c r="B44" s="173"/>
      <c r="C44" s="173"/>
      <c r="D44" s="173"/>
      <c r="E44" s="28"/>
      <c r="F44" s="21"/>
    </row>
    <row r="45" spans="1:6" ht="14.25" x14ac:dyDescent="0.2">
      <c r="A45" s="21"/>
      <c r="B45" s="173" t="s">
        <v>732</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3.5" customHeight="1" x14ac:dyDescent="0.2">
      <c r="A66" s="21"/>
      <c r="B66" s="173"/>
      <c r="C66" s="173"/>
      <c r="D66" s="173"/>
      <c r="E66" s="28"/>
      <c r="F66" s="21"/>
    </row>
    <row r="67" spans="1:6" ht="13.5" customHeight="1" x14ac:dyDescent="0.2">
      <c r="A67" s="21"/>
      <c r="B67" s="25" t="s">
        <v>18</v>
      </c>
      <c r="C67" s="26"/>
      <c r="D67" s="26"/>
      <c r="E67" s="29">
        <f>18.5*350</f>
        <v>6475</v>
      </c>
      <c r="F67" s="21"/>
    </row>
    <row r="68" spans="1:6" ht="13.5" customHeight="1" x14ac:dyDescent="0.2">
      <c r="A68" s="21"/>
      <c r="B68" s="34" t="s">
        <v>15</v>
      </c>
      <c r="C68" s="26"/>
      <c r="D68" s="26"/>
      <c r="E68" s="30">
        <v>50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6525</v>
      </c>
      <c r="F70" s="21"/>
    </row>
    <row r="71" spans="1:6" ht="13.5" customHeight="1" x14ac:dyDescent="0.2">
      <c r="A71" s="21"/>
      <c r="B71" s="26" t="s">
        <v>5</v>
      </c>
      <c r="C71" s="31">
        <v>0.05</v>
      </c>
      <c r="D71" s="26"/>
      <c r="E71" s="35">
        <f>ROUND(E70*C71,2)</f>
        <v>326.25</v>
      </c>
      <c r="F71" s="21"/>
    </row>
    <row r="72" spans="1:6" ht="13.5" customHeight="1" x14ac:dyDescent="0.2">
      <c r="A72" s="21"/>
      <c r="B72" s="26" t="s">
        <v>4</v>
      </c>
      <c r="C72" s="43">
        <v>9.9750000000000005E-2</v>
      </c>
      <c r="D72" s="26"/>
      <c r="E72" s="36">
        <f>ROUND(E70*C72,2)</f>
        <v>650.87</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7502.12</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7502.12</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5:D75"/>
    <mergeCell ref="B56:D56"/>
    <mergeCell ref="B57:D57"/>
    <mergeCell ref="B58:D58"/>
    <mergeCell ref="B59:D59"/>
    <mergeCell ref="B60:D60"/>
    <mergeCell ref="B61:D61"/>
    <mergeCell ref="B62:D62"/>
    <mergeCell ref="B63:D63"/>
    <mergeCell ref="B64:D64"/>
    <mergeCell ref="B65:D65"/>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3:B39 B41:B66" xr:uid="{1B440F09-E412-4E2D-B813-363E24F6FF8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EB953-A804-48F7-9721-C25A8D1C3AF7}">
  <sheetPr>
    <pageSetUpPr fitToPage="1"/>
  </sheetPr>
  <dimension ref="A12:F92"/>
  <sheetViews>
    <sheetView view="pageBreakPreview" topLeftCell="A7" zoomScale="80" zoomScaleNormal="100" zoomScaleSheetLayoutView="80" workbookViewId="0">
      <selection activeCell="U22" sqref="U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734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735</v>
      </c>
      <c r="C35" s="180"/>
      <c r="D35" s="180"/>
      <c r="E35" s="28"/>
      <c r="F35" s="21"/>
    </row>
    <row r="36" spans="1:6" ht="14.25" x14ac:dyDescent="0.2">
      <c r="A36" s="21"/>
      <c r="B36" s="45"/>
      <c r="C36" s="45"/>
      <c r="D36" s="45"/>
      <c r="E36" s="28"/>
      <c r="F36" s="21"/>
    </row>
    <row r="37" spans="1:6" ht="28.5" customHeight="1" x14ac:dyDescent="0.2">
      <c r="A37" s="21"/>
      <c r="B37" s="180"/>
      <c r="C37" s="180"/>
      <c r="D37" s="180"/>
      <c r="E37" s="28"/>
      <c r="F37" s="21"/>
    </row>
    <row r="38" spans="1:6" ht="14.25" x14ac:dyDescent="0.2">
      <c r="A38" s="21"/>
      <c r="B38" s="180"/>
      <c r="C38" s="180"/>
      <c r="D38" s="180"/>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1.5*350</f>
        <v>525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525</v>
      </c>
      <c r="F72" s="21"/>
    </row>
    <row r="73" spans="1:6" ht="13.5" customHeight="1" x14ac:dyDescent="0.2">
      <c r="A73" s="21"/>
      <c r="B73" s="26" t="s">
        <v>5</v>
      </c>
      <c r="C73" s="31">
        <v>0.05</v>
      </c>
      <c r="D73" s="26"/>
      <c r="E73" s="35">
        <f>ROUND(E72*C73,2)</f>
        <v>26.25</v>
      </c>
      <c r="F73" s="21"/>
    </row>
    <row r="74" spans="1:6" ht="13.5" customHeight="1" x14ac:dyDescent="0.2">
      <c r="A74" s="21"/>
      <c r="B74" s="26" t="s">
        <v>4</v>
      </c>
      <c r="C74" s="43">
        <v>9.9750000000000005E-2</v>
      </c>
      <c r="D74" s="26"/>
      <c r="E74" s="36">
        <f>ROUND(E72*C74,2)</f>
        <v>52.37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603.62</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603.62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3">
    <mergeCell ref="B44:D44"/>
    <mergeCell ref="A30:F30"/>
    <mergeCell ref="B33:D33"/>
    <mergeCell ref="B34:D34"/>
    <mergeCell ref="B35:D35"/>
    <mergeCell ref="B37:D37"/>
    <mergeCell ref="B38:D38"/>
    <mergeCell ref="B39:D39"/>
    <mergeCell ref="B40:D40"/>
    <mergeCell ref="B41:D41"/>
    <mergeCell ref="B42:D42"/>
    <mergeCell ref="B43:D43"/>
    <mergeCell ref="B58:D58"/>
    <mergeCell ref="B45:D45"/>
    <mergeCell ref="B46:D46"/>
    <mergeCell ref="B47:D47"/>
    <mergeCell ref="B48:D48"/>
    <mergeCell ref="B49:D49"/>
    <mergeCell ref="B52:D52"/>
    <mergeCell ref="B53:D53"/>
    <mergeCell ref="B54:D54"/>
    <mergeCell ref="B55:D55"/>
    <mergeCell ref="B56:D56"/>
    <mergeCell ref="B57:D57"/>
    <mergeCell ref="B78:D78"/>
    <mergeCell ref="B59:D59"/>
    <mergeCell ref="B60:D60"/>
    <mergeCell ref="B61:D61"/>
    <mergeCell ref="B62:D62"/>
    <mergeCell ref="B63:D63"/>
    <mergeCell ref="B64:D64"/>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12:B20 B33 B42 B54 B46 B56:B68 B50:B51 B35:B37 B40" xr:uid="{0FDDC4FD-F56D-49DF-9AB8-F3A8751B89B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45C4C-BAC2-4AA2-A7AC-166E55753EE2}">
  <sheetPr>
    <pageSetUpPr fitToPage="1"/>
  </sheetPr>
  <dimension ref="A12:F90"/>
  <sheetViews>
    <sheetView view="pageBreakPreview" topLeftCell="A7"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736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80"/>
      <c r="C33" s="180"/>
      <c r="D33" s="180"/>
      <c r="E33" s="28"/>
      <c r="F33" s="21"/>
    </row>
    <row r="34" spans="1:6" ht="14.25" x14ac:dyDescent="0.2">
      <c r="A34" s="21"/>
      <c r="B34" s="180" t="s">
        <v>737</v>
      </c>
      <c r="C34" s="180"/>
      <c r="D34" s="180"/>
      <c r="E34" s="28"/>
      <c r="F34" s="21"/>
    </row>
    <row r="35" spans="1:6" ht="14.25" x14ac:dyDescent="0.2">
      <c r="A35" s="21"/>
      <c r="B35" s="180"/>
      <c r="C35" s="180"/>
      <c r="D35" s="180"/>
      <c r="E35" s="28"/>
      <c r="F35" s="21"/>
    </row>
    <row r="36" spans="1:6" ht="14.25" x14ac:dyDescent="0.2">
      <c r="A36" s="21"/>
      <c r="B36" s="180" t="s">
        <v>700</v>
      </c>
      <c r="C36" s="180"/>
      <c r="D36" s="180"/>
      <c r="E36" s="28"/>
      <c r="F36" s="21"/>
    </row>
    <row r="37" spans="1:6" ht="14.25" x14ac:dyDescent="0.2">
      <c r="A37" s="21"/>
      <c r="B37" s="180"/>
      <c r="C37" s="180"/>
      <c r="D37" s="180"/>
      <c r="E37" s="28"/>
      <c r="F37" s="21"/>
    </row>
    <row r="38" spans="1:6" ht="14.25" x14ac:dyDescent="0.2">
      <c r="A38" s="21"/>
      <c r="B38" s="180" t="s">
        <v>738</v>
      </c>
      <c r="C38" s="180"/>
      <c r="D38" s="180"/>
      <c r="E38" s="28"/>
      <c r="F38" s="21"/>
    </row>
    <row r="39" spans="1:6" ht="14.25" x14ac:dyDescent="0.2">
      <c r="A39" s="21"/>
      <c r="B39" s="180"/>
      <c r="C39" s="180"/>
      <c r="D39" s="180"/>
      <c r="E39" s="28"/>
      <c r="F39" s="21"/>
    </row>
    <row r="40" spans="1:6" ht="14.25" x14ac:dyDescent="0.2">
      <c r="A40" s="21"/>
      <c r="B40" s="180" t="s">
        <v>556</v>
      </c>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73"/>
      <c r="C55" s="173"/>
      <c r="D55" s="173"/>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s="87" customFormat="1" ht="14.25" x14ac:dyDescent="0.2">
      <c r="A64" s="83"/>
      <c r="B64" s="84"/>
      <c r="C64" s="85" t="s">
        <v>637</v>
      </c>
      <c r="D64" s="85" t="s">
        <v>638</v>
      </c>
      <c r="E64" s="86"/>
      <c r="F64" s="83"/>
    </row>
    <row r="65" spans="1:6" s="87" customFormat="1" ht="14.25" x14ac:dyDescent="0.2">
      <c r="A65" s="83"/>
      <c r="B65" s="84"/>
      <c r="C65" s="88">
        <v>10.75</v>
      </c>
      <c r="D65" s="89">
        <v>350</v>
      </c>
      <c r="E65" s="86"/>
      <c r="F65" s="83"/>
    </row>
    <row r="66" spans="1:6" ht="13.5" customHeight="1" x14ac:dyDescent="0.2">
      <c r="A66" s="21"/>
      <c r="B66" s="173"/>
      <c r="C66" s="173"/>
      <c r="D66" s="173"/>
      <c r="E66" s="28"/>
      <c r="F66" s="21"/>
    </row>
    <row r="67" spans="1:6" ht="13.5" customHeight="1" x14ac:dyDescent="0.2">
      <c r="A67" s="21"/>
      <c r="B67" s="25" t="s">
        <v>18</v>
      </c>
      <c r="C67" s="26"/>
      <c r="D67" s="26"/>
      <c r="E67" s="29">
        <f>D65*C65</f>
        <v>3762.5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3762.5</v>
      </c>
      <c r="F70" s="21"/>
    </row>
    <row r="71" spans="1:6" ht="13.5" customHeight="1" x14ac:dyDescent="0.2">
      <c r="A71" s="21"/>
      <c r="B71" s="26" t="s">
        <v>5</v>
      </c>
      <c r="C71" s="31">
        <v>0.05</v>
      </c>
      <c r="D71" s="26"/>
      <c r="E71" s="35">
        <f>ROUND(E70*C71,2)</f>
        <v>188.13</v>
      </c>
      <c r="F71" s="21"/>
    </row>
    <row r="72" spans="1:6" ht="13.5" customHeight="1" x14ac:dyDescent="0.2">
      <c r="A72" s="21"/>
      <c r="B72" s="26" t="s">
        <v>4</v>
      </c>
      <c r="C72" s="43">
        <v>9.9750000000000005E-2</v>
      </c>
      <c r="D72" s="26"/>
      <c r="E72" s="36">
        <f>ROUND(E70*C72,2)</f>
        <v>375.31</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4325.9400000000005</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4325.9400000000005</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42:B66 B33:B40" xr:uid="{F69D770E-3FBC-412C-A374-EEAEDD957B7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6B0C-0526-44F6-B1BC-A716AD73F576}">
  <sheetPr>
    <pageSetUpPr fitToPage="1"/>
  </sheetPr>
  <dimension ref="A12:F90"/>
  <sheetViews>
    <sheetView view="pageBreakPreview" zoomScale="80" zoomScaleNormal="100" zoomScaleSheetLayoutView="80" workbookViewId="0">
      <selection activeCell="I51" sqref="I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740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741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80"/>
      <c r="C33" s="180"/>
      <c r="D33" s="180"/>
      <c r="E33" s="28"/>
      <c r="F33" s="21"/>
    </row>
    <row r="34" spans="1:6" ht="14.25" x14ac:dyDescent="0.2">
      <c r="A34" s="21"/>
      <c r="B34" s="180" t="s">
        <v>742</v>
      </c>
      <c r="C34" s="180"/>
      <c r="D34" s="180"/>
      <c r="E34" s="28"/>
      <c r="F34" s="21"/>
    </row>
    <row r="35" spans="1:6" ht="14.25" x14ac:dyDescent="0.2">
      <c r="A35" s="21"/>
      <c r="B35" s="173"/>
      <c r="C35" s="173"/>
      <c r="D35" s="173"/>
      <c r="E35" s="28"/>
      <c r="F35" s="21"/>
    </row>
    <row r="36" spans="1:6" ht="14.25" x14ac:dyDescent="0.2">
      <c r="A36" s="21"/>
      <c r="B36" s="180" t="s">
        <v>743</v>
      </c>
      <c r="C36" s="180"/>
      <c r="D36" s="180"/>
      <c r="E36" s="28"/>
      <c r="F36" s="21"/>
    </row>
    <row r="37" spans="1:6" ht="14.25" x14ac:dyDescent="0.2">
      <c r="A37" s="21"/>
      <c r="B37" s="180"/>
      <c r="C37" s="180"/>
      <c r="D37" s="180"/>
      <c r="E37" s="28"/>
      <c r="F37" s="21"/>
    </row>
    <row r="38" spans="1:6" ht="14.25" x14ac:dyDescent="0.2">
      <c r="A38" s="21"/>
      <c r="B38" s="180" t="s">
        <v>542</v>
      </c>
      <c r="C38" s="180"/>
      <c r="D38" s="180"/>
      <c r="E38" s="28"/>
      <c r="F38" s="21"/>
    </row>
    <row r="39" spans="1:6" ht="14.25" x14ac:dyDescent="0.2">
      <c r="A39" s="21"/>
      <c r="B39" s="180"/>
      <c r="C39" s="180"/>
      <c r="D39" s="180"/>
      <c r="E39" s="28"/>
      <c r="F39" s="21"/>
    </row>
    <row r="40" spans="1:6" ht="14.25" x14ac:dyDescent="0.2">
      <c r="A40" s="21"/>
      <c r="B40" s="180" t="s">
        <v>541</v>
      </c>
      <c r="C40" s="180"/>
      <c r="D40" s="180"/>
      <c r="E40" s="28"/>
      <c r="F40" s="21"/>
    </row>
    <row r="41" spans="1:6" ht="14.25" x14ac:dyDescent="0.2">
      <c r="A41" s="21"/>
      <c r="B41" s="180"/>
      <c r="C41" s="180"/>
      <c r="D41" s="180"/>
      <c r="E41" s="28"/>
      <c r="F41" s="21"/>
    </row>
    <row r="42" spans="1:6" ht="14.25" x14ac:dyDescent="0.2">
      <c r="A42" s="21"/>
      <c r="B42" s="180" t="s">
        <v>2</v>
      </c>
      <c r="C42" s="180"/>
      <c r="D42" s="180"/>
      <c r="E42" s="28"/>
      <c r="F42" s="21"/>
    </row>
    <row r="43" spans="1:6" ht="14.25" x14ac:dyDescent="0.2">
      <c r="A43" s="21"/>
      <c r="B43" s="180"/>
      <c r="C43" s="180"/>
      <c r="D43" s="180"/>
      <c r="E43" s="28"/>
      <c r="F43" s="21"/>
    </row>
    <row r="44" spans="1:6" ht="14.25" x14ac:dyDescent="0.2">
      <c r="A44" s="21"/>
      <c r="B44" s="180" t="s">
        <v>25</v>
      </c>
      <c r="C44" s="180"/>
      <c r="D44" s="180"/>
      <c r="E44" s="28"/>
      <c r="F44" s="21"/>
    </row>
    <row r="45" spans="1:6" ht="14.25" x14ac:dyDescent="0.2">
      <c r="A45" s="21"/>
      <c r="B45" s="180"/>
      <c r="C45" s="180"/>
      <c r="D45" s="180"/>
      <c r="E45" s="28"/>
      <c r="F45" s="21"/>
    </row>
    <row r="46" spans="1:6" ht="14.25" x14ac:dyDescent="0.2">
      <c r="A46" s="21"/>
      <c r="B46" s="180" t="s">
        <v>545</v>
      </c>
      <c r="C46" s="180"/>
      <c r="D46" s="180"/>
      <c r="E46" s="28"/>
      <c r="F46" s="21"/>
    </row>
    <row r="47" spans="1:6" ht="14.25" x14ac:dyDescent="0.2">
      <c r="A47" s="21"/>
      <c r="B47" s="180"/>
      <c r="C47" s="180"/>
      <c r="D47" s="180"/>
      <c r="E47" s="28"/>
      <c r="F47" s="21"/>
    </row>
    <row r="48" spans="1:6" ht="14.25" x14ac:dyDescent="0.2">
      <c r="A48" s="21"/>
      <c r="B48" s="180" t="s">
        <v>546</v>
      </c>
      <c r="C48" s="180"/>
      <c r="D48" s="180"/>
      <c r="E48" s="28"/>
      <c r="F48" s="21"/>
    </row>
    <row r="49" spans="1:6" ht="14.25" x14ac:dyDescent="0.2">
      <c r="A49" s="21"/>
      <c r="B49" s="180"/>
      <c r="C49" s="180"/>
      <c r="D49" s="180"/>
      <c r="E49" s="28"/>
      <c r="F49" s="21"/>
    </row>
    <row r="50" spans="1:6" ht="14.25" x14ac:dyDescent="0.2">
      <c r="A50" s="21"/>
      <c r="B50" s="180" t="s">
        <v>547</v>
      </c>
      <c r="C50" s="180"/>
      <c r="D50" s="180"/>
      <c r="E50" s="28"/>
      <c r="F50" s="21"/>
    </row>
    <row r="51" spans="1:6" ht="14.25" x14ac:dyDescent="0.2">
      <c r="A51" s="21"/>
      <c r="B51" s="180"/>
      <c r="C51" s="180"/>
      <c r="D51" s="180"/>
      <c r="E51" s="28"/>
      <c r="F51" s="21"/>
    </row>
    <row r="52" spans="1:6" ht="14.25" x14ac:dyDescent="0.2">
      <c r="A52" s="21"/>
      <c r="B52" s="180" t="s">
        <v>24</v>
      </c>
      <c r="C52" s="180"/>
      <c r="D52" s="180"/>
      <c r="E52" s="28"/>
      <c r="F52" s="21"/>
    </row>
    <row r="53" spans="1:6" ht="14.25" x14ac:dyDescent="0.2">
      <c r="A53" s="21"/>
      <c r="B53" s="180"/>
      <c r="C53" s="180"/>
      <c r="D53" s="180"/>
      <c r="E53" s="28"/>
      <c r="F53" s="21"/>
    </row>
    <row r="54" spans="1:6" ht="14.25" x14ac:dyDescent="0.2">
      <c r="A54" s="21"/>
      <c r="B54" s="180" t="s">
        <v>27</v>
      </c>
      <c r="C54" s="180"/>
      <c r="D54" s="180"/>
      <c r="E54" s="28"/>
      <c r="F54" s="21"/>
    </row>
    <row r="55" spans="1:6" ht="14.25" x14ac:dyDescent="0.2">
      <c r="A55" s="21"/>
      <c r="B55" s="180"/>
      <c r="C55" s="180"/>
      <c r="D55" s="180"/>
      <c r="E55" s="28"/>
      <c r="F55" s="21"/>
    </row>
    <row r="56" spans="1:6" ht="14.25" x14ac:dyDescent="0.2">
      <c r="A56" s="21"/>
      <c r="B56" s="180" t="s">
        <v>549</v>
      </c>
      <c r="C56" s="180"/>
      <c r="D56" s="180"/>
      <c r="E56" s="28"/>
      <c r="F56" s="21"/>
    </row>
    <row r="57" spans="1:6" ht="14.25" x14ac:dyDescent="0.2">
      <c r="A57" s="21"/>
      <c r="B57" s="180"/>
      <c r="C57" s="180"/>
      <c r="D57" s="180"/>
      <c r="E57" s="28"/>
      <c r="F57" s="21"/>
    </row>
    <row r="58" spans="1:6" ht="14.25" x14ac:dyDescent="0.2">
      <c r="A58" s="21"/>
      <c r="B58" s="180" t="s">
        <v>744</v>
      </c>
      <c r="C58" s="180"/>
      <c r="D58" s="180"/>
      <c r="E58" s="28"/>
      <c r="F58" s="21"/>
    </row>
    <row r="59" spans="1:6" ht="14.25" x14ac:dyDescent="0.2">
      <c r="A59" s="21"/>
      <c r="B59" s="180"/>
      <c r="C59" s="180"/>
      <c r="D59" s="180"/>
      <c r="E59" s="28"/>
      <c r="F59" s="21"/>
    </row>
    <row r="60" spans="1:6" ht="14.25" x14ac:dyDescent="0.2">
      <c r="A60" s="21"/>
      <c r="B60" s="180" t="s">
        <v>556</v>
      </c>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73"/>
      <c r="C63" s="173"/>
      <c r="D63" s="173"/>
      <c r="E63" s="28"/>
      <c r="F63" s="21"/>
    </row>
    <row r="64" spans="1:6" s="87" customFormat="1" ht="14.25" x14ac:dyDescent="0.2">
      <c r="A64" s="83"/>
      <c r="B64" s="84"/>
      <c r="C64" s="85" t="s">
        <v>637</v>
      </c>
      <c r="D64" s="85" t="s">
        <v>638</v>
      </c>
      <c r="E64" s="86"/>
      <c r="F64" s="83"/>
    </row>
    <row r="65" spans="1:6" s="87" customFormat="1" ht="14.25" x14ac:dyDescent="0.2">
      <c r="A65" s="83"/>
      <c r="B65" s="84"/>
      <c r="C65" s="88">
        <v>33.75</v>
      </c>
      <c r="D65" s="89">
        <v>350</v>
      </c>
      <c r="E65" s="86"/>
      <c r="F65" s="83"/>
    </row>
    <row r="66" spans="1:6" ht="13.5" customHeight="1" x14ac:dyDescent="0.2">
      <c r="A66" s="21"/>
      <c r="B66" s="173"/>
      <c r="C66" s="173"/>
      <c r="D66" s="173"/>
      <c r="E66" s="28"/>
      <c r="F66" s="21"/>
    </row>
    <row r="67" spans="1:6" ht="13.5" customHeight="1" x14ac:dyDescent="0.2">
      <c r="A67" s="21"/>
      <c r="B67" s="25" t="s">
        <v>18</v>
      </c>
      <c r="C67" s="26"/>
      <c r="D67" s="26"/>
      <c r="E67" s="29">
        <f>D65*C65/2</f>
        <v>5906.25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5906.25</v>
      </c>
      <c r="F70" s="21"/>
    </row>
    <row r="71" spans="1:6" ht="13.5" customHeight="1" x14ac:dyDescent="0.2">
      <c r="A71" s="21"/>
      <c r="B71" s="26" t="s">
        <v>5</v>
      </c>
      <c r="C71" s="31">
        <v>0.05</v>
      </c>
      <c r="D71" s="26"/>
      <c r="E71" s="35">
        <f>ROUND(E70*C71,2)</f>
        <v>295.31</v>
      </c>
      <c r="F71" s="21"/>
    </row>
    <row r="72" spans="1:6" ht="13.5" customHeight="1" x14ac:dyDescent="0.2">
      <c r="A72" s="21"/>
      <c r="B72" s="26" t="s">
        <v>4</v>
      </c>
      <c r="C72" s="43">
        <v>9.9750000000000005E-2</v>
      </c>
      <c r="D72" s="26"/>
      <c r="E72" s="36">
        <f>ROUND(E70*C72,2)</f>
        <v>589.15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6790.71</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6790.71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2">
    <mergeCell ref="A30:F30"/>
    <mergeCell ref="B33:D33"/>
    <mergeCell ref="B61:D61"/>
    <mergeCell ref="B38:D38"/>
    <mergeCell ref="B41:D41"/>
    <mergeCell ref="B42:D42"/>
    <mergeCell ref="B34:D34"/>
    <mergeCell ref="B55:D55"/>
    <mergeCell ref="B56:D56"/>
    <mergeCell ref="B57:D57"/>
    <mergeCell ref="B58:D58"/>
    <mergeCell ref="B49:D49"/>
    <mergeCell ref="B50:D50"/>
    <mergeCell ref="B51:D51"/>
    <mergeCell ref="B52:D52"/>
    <mergeCell ref="B53:D53"/>
    <mergeCell ref="B81:E81"/>
    <mergeCell ref="B54:D54"/>
    <mergeCell ref="B43:D43"/>
    <mergeCell ref="B44:D44"/>
    <mergeCell ref="B45:D45"/>
    <mergeCell ref="B46:D46"/>
    <mergeCell ref="B47:D47"/>
    <mergeCell ref="B77:D77"/>
    <mergeCell ref="B35:D35"/>
    <mergeCell ref="B63:D63"/>
    <mergeCell ref="B66:D66"/>
    <mergeCell ref="B75:D75"/>
    <mergeCell ref="B76:D76"/>
    <mergeCell ref="B39:D39"/>
    <mergeCell ref="B40:D40"/>
    <mergeCell ref="B62:D62"/>
    <mergeCell ref="B36:D36"/>
    <mergeCell ref="B37:D37"/>
    <mergeCell ref="B59:D59"/>
    <mergeCell ref="B60:D60"/>
    <mergeCell ref="B48:D48"/>
    <mergeCell ref="A82:F82"/>
    <mergeCell ref="A83:F83"/>
    <mergeCell ref="B85:E85"/>
    <mergeCell ref="A86:F86"/>
    <mergeCell ref="B88:D88"/>
  </mergeCells>
  <dataValidations count="1">
    <dataValidation type="list" allowBlank="1" showInputMessage="1" showErrorMessage="1" sqref="B75:B77 B12:B20 B33:B37 B38:B66" xr:uid="{8DD685B8-0D6F-4F97-BDD0-6C09373BB83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8522-D874-4E0B-9B73-97E7D720F281}">
  <sheetPr>
    <pageSetUpPr fitToPage="1"/>
  </sheetPr>
  <dimension ref="A12:F90"/>
  <sheetViews>
    <sheetView view="pageBreakPreview" topLeftCell="A12"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745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80"/>
      <c r="C33" s="180"/>
      <c r="D33" s="180"/>
      <c r="E33" s="28"/>
      <c r="F33" s="21"/>
    </row>
    <row r="34" spans="1:6" ht="14.25" x14ac:dyDescent="0.2">
      <c r="A34" s="21"/>
      <c r="B34" s="180" t="s">
        <v>742</v>
      </c>
      <c r="C34" s="180"/>
      <c r="D34" s="180"/>
      <c r="E34" s="28"/>
      <c r="F34" s="21"/>
    </row>
    <row r="35" spans="1:6" ht="14.25" x14ac:dyDescent="0.2">
      <c r="A35" s="21"/>
      <c r="B35" s="173"/>
      <c r="C35" s="173"/>
      <c r="D35" s="173"/>
      <c r="E35" s="28"/>
      <c r="F35" s="21"/>
    </row>
    <row r="36" spans="1:6" ht="14.25" x14ac:dyDescent="0.2">
      <c r="A36" s="21"/>
      <c r="B36" s="180" t="s">
        <v>743</v>
      </c>
      <c r="C36" s="180"/>
      <c r="D36" s="180"/>
      <c r="E36" s="28"/>
      <c r="F36" s="21"/>
    </row>
    <row r="37" spans="1:6" ht="14.25" x14ac:dyDescent="0.2">
      <c r="A37" s="21"/>
      <c r="B37" s="180"/>
      <c r="C37" s="180"/>
      <c r="D37" s="180"/>
      <c r="E37" s="28"/>
      <c r="F37" s="21"/>
    </row>
    <row r="38" spans="1:6" ht="14.25" x14ac:dyDescent="0.2">
      <c r="A38" s="21"/>
      <c r="B38" s="180" t="s">
        <v>542</v>
      </c>
      <c r="C38" s="180"/>
      <c r="D38" s="180"/>
      <c r="E38" s="28"/>
      <c r="F38" s="21"/>
    </row>
    <row r="39" spans="1:6" ht="14.25" x14ac:dyDescent="0.2">
      <c r="A39" s="21"/>
      <c r="B39" s="180"/>
      <c r="C39" s="180"/>
      <c r="D39" s="180"/>
      <c r="E39" s="28"/>
      <c r="F39" s="21"/>
    </row>
    <row r="40" spans="1:6" ht="14.25" x14ac:dyDescent="0.2">
      <c r="A40" s="21"/>
      <c r="B40" s="180" t="s">
        <v>541</v>
      </c>
      <c r="C40" s="180"/>
      <c r="D40" s="180"/>
      <c r="E40" s="28"/>
      <c r="F40" s="21"/>
    </row>
    <row r="41" spans="1:6" ht="14.25" x14ac:dyDescent="0.2">
      <c r="A41" s="21"/>
      <c r="B41" s="180"/>
      <c r="C41" s="180"/>
      <c r="D41" s="180"/>
      <c r="E41" s="28"/>
      <c r="F41" s="21"/>
    </row>
    <row r="42" spans="1:6" ht="14.25" x14ac:dyDescent="0.2">
      <c r="A42" s="21"/>
      <c r="B42" s="180" t="s">
        <v>2</v>
      </c>
      <c r="C42" s="180"/>
      <c r="D42" s="180"/>
      <c r="E42" s="28"/>
      <c r="F42" s="21"/>
    </row>
    <row r="43" spans="1:6" ht="14.25" x14ac:dyDescent="0.2">
      <c r="A43" s="21"/>
      <c r="B43" s="180"/>
      <c r="C43" s="180"/>
      <c r="D43" s="180"/>
      <c r="E43" s="28"/>
      <c r="F43" s="21"/>
    </row>
    <row r="44" spans="1:6" ht="14.25" x14ac:dyDescent="0.2">
      <c r="A44" s="21"/>
      <c r="B44" s="180" t="s">
        <v>25</v>
      </c>
      <c r="C44" s="180"/>
      <c r="D44" s="180"/>
      <c r="E44" s="28"/>
      <c r="F44" s="21"/>
    </row>
    <row r="45" spans="1:6" ht="14.25" x14ac:dyDescent="0.2">
      <c r="A45" s="21"/>
      <c r="B45" s="180"/>
      <c r="C45" s="180"/>
      <c r="D45" s="180"/>
      <c r="E45" s="28"/>
      <c r="F45" s="21"/>
    </row>
    <row r="46" spans="1:6" ht="14.25" x14ac:dyDescent="0.2">
      <c r="A46" s="21"/>
      <c r="B46" s="180" t="s">
        <v>545</v>
      </c>
      <c r="C46" s="180"/>
      <c r="D46" s="180"/>
      <c r="E46" s="28"/>
      <c r="F46" s="21"/>
    </row>
    <row r="47" spans="1:6" ht="14.25" x14ac:dyDescent="0.2">
      <c r="A47" s="21"/>
      <c r="B47" s="180"/>
      <c r="C47" s="180"/>
      <c r="D47" s="180"/>
      <c r="E47" s="28"/>
      <c r="F47" s="21"/>
    </row>
    <row r="48" spans="1:6" ht="14.25" x14ac:dyDescent="0.2">
      <c r="A48" s="21"/>
      <c r="B48" s="180" t="s">
        <v>546</v>
      </c>
      <c r="C48" s="180"/>
      <c r="D48" s="180"/>
      <c r="E48" s="28"/>
      <c r="F48" s="21"/>
    </row>
    <row r="49" spans="1:6" ht="14.25" x14ac:dyDescent="0.2">
      <c r="A49" s="21"/>
      <c r="B49" s="180"/>
      <c r="C49" s="180"/>
      <c r="D49" s="180"/>
      <c r="E49" s="28"/>
      <c r="F49" s="21"/>
    </row>
    <row r="50" spans="1:6" ht="14.25" x14ac:dyDescent="0.2">
      <c r="A50" s="21"/>
      <c r="B50" s="180" t="s">
        <v>547</v>
      </c>
      <c r="C50" s="180"/>
      <c r="D50" s="180"/>
      <c r="E50" s="28"/>
      <c r="F50" s="21"/>
    </row>
    <row r="51" spans="1:6" ht="14.25" x14ac:dyDescent="0.2">
      <c r="A51" s="21"/>
      <c r="B51" s="180"/>
      <c r="C51" s="180"/>
      <c r="D51" s="180"/>
      <c r="E51" s="28"/>
      <c r="F51" s="21"/>
    </row>
    <row r="52" spans="1:6" ht="14.25" x14ac:dyDescent="0.2">
      <c r="A52" s="21"/>
      <c r="B52" s="180" t="s">
        <v>24</v>
      </c>
      <c r="C52" s="180"/>
      <c r="D52" s="180"/>
      <c r="E52" s="28"/>
      <c r="F52" s="21"/>
    </row>
    <row r="53" spans="1:6" ht="14.25" x14ac:dyDescent="0.2">
      <c r="A53" s="21"/>
      <c r="B53" s="180"/>
      <c r="C53" s="180"/>
      <c r="D53" s="180"/>
      <c r="E53" s="28"/>
      <c r="F53" s="21"/>
    </row>
    <row r="54" spans="1:6" ht="14.25" x14ac:dyDescent="0.2">
      <c r="A54" s="21"/>
      <c r="B54" s="180" t="s">
        <v>27</v>
      </c>
      <c r="C54" s="180"/>
      <c r="D54" s="180"/>
      <c r="E54" s="28"/>
      <c r="F54" s="21"/>
    </row>
    <row r="55" spans="1:6" ht="14.25" x14ac:dyDescent="0.2">
      <c r="A55" s="21"/>
      <c r="B55" s="180"/>
      <c r="C55" s="180"/>
      <c r="D55" s="180"/>
      <c r="E55" s="28"/>
      <c r="F55" s="21"/>
    </row>
    <row r="56" spans="1:6" ht="14.25" x14ac:dyDescent="0.2">
      <c r="A56" s="21"/>
      <c r="B56" s="180" t="s">
        <v>549</v>
      </c>
      <c r="C56" s="180"/>
      <c r="D56" s="180"/>
      <c r="E56" s="28"/>
      <c r="F56" s="21"/>
    </row>
    <row r="57" spans="1:6" ht="14.25" x14ac:dyDescent="0.2">
      <c r="A57" s="21"/>
      <c r="B57" s="180"/>
      <c r="C57" s="180"/>
      <c r="D57" s="180"/>
      <c r="E57" s="28"/>
      <c r="F57" s="21"/>
    </row>
    <row r="58" spans="1:6" ht="14.25" x14ac:dyDescent="0.2">
      <c r="A58" s="21"/>
      <c r="B58" s="180" t="s">
        <v>744</v>
      </c>
      <c r="C58" s="180"/>
      <c r="D58" s="180"/>
      <c r="E58" s="28"/>
      <c r="F58" s="21"/>
    </row>
    <row r="59" spans="1:6" ht="14.25" x14ac:dyDescent="0.2">
      <c r="A59" s="21"/>
      <c r="B59" s="180"/>
      <c r="C59" s="180"/>
      <c r="D59" s="180"/>
      <c r="E59" s="28"/>
      <c r="F59" s="21"/>
    </row>
    <row r="60" spans="1:6" ht="14.25" x14ac:dyDescent="0.2">
      <c r="A60" s="21"/>
      <c r="B60" s="180" t="s">
        <v>556</v>
      </c>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73"/>
      <c r="C63" s="173"/>
      <c r="D63" s="173"/>
      <c r="E63" s="28"/>
      <c r="F63" s="21"/>
    </row>
    <row r="64" spans="1:6" s="87" customFormat="1" ht="14.25" x14ac:dyDescent="0.2">
      <c r="A64" s="83"/>
      <c r="B64" s="84"/>
      <c r="C64" s="85" t="s">
        <v>637</v>
      </c>
      <c r="D64" s="85" t="s">
        <v>638</v>
      </c>
      <c r="E64" s="86"/>
      <c r="F64" s="83"/>
    </row>
    <row r="65" spans="1:6" s="87" customFormat="1" ht="14.25" x14ac:dyDescent="0.2">
      <c r="A65" s="83"/>
      <c r="B65" s="84"/>
      <c r="C65" s="88">
        <v>33.75</v>
      </c>
      <c r="D65" s="89">
        <v>350</v>
      </c>
      <c r="E65" s="86"/>
      <c r="F65" s="83"/>
    </row>
    <row r="66" spans="1:6" ht="13.5" customHeight="1" x14ac:dyDescent="0.2">
      <c r="A66" s="21"/>
      <c r="B66" s="173"/>
      <c r="C66" s="173"/>
      <c r="D66" s="173"/>
      <c r="E66" s="28"/>
      <c r="F66" s="21"/>
    </row>
    <row r="67" spans="1:6" ht="13.5" customHeight="1" x14ac:dyDescent="0.2">
      <c r="A67" s="21"/>
      <c r="B67" s="25" t="s">
        <v>18</v>
      </c>
      <c r="C67" s="26"/>
      <c r="D67" s="26"/>
      <c r="E67" s="29">
        <f>D65*C65/2</f>
        <v>5906.25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5906.25</v>
      </c>
      <c r="F70" s="21"/>
    </row>
    <row r="71" spans="1:6" ht="13.5" customHeight="1" x14ac:dyDescent="0.2">
      <c r="A71" s="21"/>
      <c r="B71" s="26" t="s">
        <v>5</v>
      </c>
      <c r="C71" s="31">
        <v>0.05</v>
      </c>
      <c r="D71" s="26"/>
      <c r="E71" s="35">
        <f>ROUND(E70*C71,2)</f>
        <v>295.31</v>
      </c>
      <c r="F71" s="21"/>
    </row>
    <row r="72" spans="1:6" ht="13.5" customHeight="1" x14ac:dyDescent="0.2">
      <c r="A72" s="21"/>
      <c r="B72" s="26" t="s">
        <v>4</v>
      </c>
      <c r="C72" s="43">
        <v>9.9750000000000005E-2</v>
      </c>
      <c r="D72" s="26"/>
      <c r="E72" s="36">
        <f>ROUND(E70*C72,2)</f>
        <v>589.15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6790.71</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6790.71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33:B66" xr:uid="{7C84DF31-FE35-49D3-9314-E710F21C587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74A22-A074-4DE4-B3CB-26B41F5454CE}">
  <sheetPr>
    <pageSetUpPr fitToPage="1"/>
  </sheetPr>
  <dimension ref="A12:F90"/>
  <sheetViews>
    <sheetView view="pageBreakPreview" topLeftCell="A10" zoomScale="80" zoomScaleNormal="100" zoomScaleSheetLayoutView="80" workbookViewId="0">
      <selection activeCell="B53" sqref="B53:D5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746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80"/>
      <c r="C33" s="180"/>
      <c r="D33" s="180"/>
      <c r="E33" s="28"/>
      <c r="F33" s="21"/>
    </row>
    <row r="34" spans="1:6" ht="14.25" x14ac:dyDescent="0.2">
      <c r="A34" s="21"/>
      <c r="B34" s="180" t="s">
        <v>747</v>
      </c>
      <c r="C34" s="180"/>
      <c r="D34" s="180"/>
      <c r="E34" s="28"/>
      <c r="F34" s="21"/>
    </row>
    <row r="35" spans="1:6" ht="14.25" x14ac:dyDescent="0.2">
      <c r="A35" s="21"/>
      <c r="B35" s="180"/>
      <c r="C35" s="180"/>
      <c r="D35" s="180"/>
      <c r="E35" s="28"/>
      <c r="F35" s="21"/>
    </row>
    <row r="36" spans="1:6" ht="14.25" x14ac:dyDescent="0.2">
      <c r="A36" s="21"/>
      <c r="B36" s="180" t="s">
        <v>748</v>
      </c>
      <c r="C36" s="180"/>
      <c r="D36" s="180"/>
      <c r="E36" s="28"/>
      <c r="F36" s="21"/>
    </row>
    <row r="37" spans="1:6" ht="14.25" x14ac:dyDescent="0.2">
      <c r="A37" s="21"/>
      <c r="B37" s="180"/>
      <c r="C37" s="180"/>
      <c r="D37" s="180"/>
      <c r="E37" s="28"/>
      <c r="F37" s="21"/>
    </row>
    <row r="38" spans="1:6" ht="14.25" x14ac:dyDescent="0.2">
      <c r="A38" s="21"/>
      <c r="B38" s="180" t="s">
        <v>719</v>
      </c>
      <c r="C38" s="180"/>
      <c r="D38" s="180"/>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73"/>
      <c r="C55" s="173"/>
      <c r="D55" s="173"/>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s="87" customFormat="1" ht="14.25" x14ac:dyDescent="0.2">
      <c r="A64" s="83"/>
      <c r="B64" s="84"/>
      <c r="C64" s="85" t="s">
        <v>637</v>
      </c>
      <c r="D64" s="85" t="s">
        <v>638</v>
      </c>
      <c r="E64" s="86"/>
      <c r="F64" s="83"/>
    </row>
    <row r="65" spans="1:6" s="87" customFormat="1" ht="14.25" x14ac:dyDescent="0.2">
      <c r="A65" s="83"/>
      <c r="B65" s="84"/>
      <c r="C65" s="88">
        <v>7.75</v>
      </c>
      <c r="D65" s="89">
        <v>350</v>
      </c>
      <c r="E65" s="86"/>
      <c r="F65" s="83"/>
    </row>
    <row r="66" spans="1:6" ht="13.5" customHeight="1" x14ac:dyDescent="0.2">
      <c r="A66" s="21"/>
      <c r="B66" s="173"/>
      <c r="C66" s="173"/>
      <c r="D66" s="173"/>
      <c r="E66" s="28"/>
      <c r="F66" s="21"/>
    </row>
    <row r="67" spans="1:6" ht="13.5" customHeight="1" x14ac:dyDescent="0.2">
      <c r="A67" s="21"/>
      <c r="B67" s="25" t="s">
        <v>18</v>
      </c>
      <c r="C67" s="26"/>
      <c r="D67" s="26"/>
      <c r="E67" s="29">
        <f>D65*C65</f>
        <v>2712.5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2712.5</v>
      </c>
      <c r="F70" s="21"/>
    </row>
    <row r="71" spans="1:6" ht="13.5" customHeight="1" x14ac:dyDescent="0.2">
      <c r="A71" s="21"/>
      <c r="B71" s="26" t="s">
        <v>5</v>
      </c>
      <c r="C71" s="31">
        <v>0.05</v>
      </c>
      <c r="D71" s="26"/>
      <c r="E71" s="35">
        <f>ROUND(E70*C71,2)</f>
        <v>135.63</v>
      </c>
      <c r="F71" s="21"/>
    </row>
    <row r="72" spans="1:6" ht="13.5" customHeight="1" x14ac:dyDescent="0.2">
      <c r="A72" s="21"/>
      <c r="B72" s="26" t="s">
        <v>4</v>
      </c>
      <c r="C72" s="43">
        <v>9.9750000000000005E-2</v>
      </c>
      <c r="D72" s="26"/>
      <c r="E72" s="36">
        <f>ROUND(E70*C72,2)</f>
        <v>270.57</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3118.7000000000003</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3118.7000000000003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42:B66 B33:B40" xr:uid="{72315E05-F102-4330-8FA8-A46515F90D1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C1DC-36BA-448A-943C-0ACAB30FAFA0}">
  <sheetPr>
    <pageSetUpPr fitToPage="1"/>
  </sheetPr>
  <dimension ref="A12:F90"/>
  <sheetViews>
    <sheetView view="pageBreakPreview" topLeftCell="A33"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750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ht="14.25" x14ac:dyDescent="0.2">
      <c r="A31" s="17"/>
      <c r="B31" s="22" t="s">
        <v>166</v>
      </c>
      <c r="C31" s="17"/>
      <c r="D31" s="17"/>
      <c r="E31" s="17"/>
    </row>
    <row r="32" spans="1:6" ht="14.25" x14ac:dyDescent="0.2">
      <c r="A32" s="21"/>
      <c r="C32" s="22"/>
      <c r="D32" s="22"/>
      <c r="E32" s="28"/>
      <c r="F32" s="21"/>
    </row>
    <row r="33" spans="1:6" ht="14.25" x14ac:dyDescent="0.2">
      <c r="A33" s="21"/>
      <c r="B33" s="173" t="s">
        <v>752</v>
      </c>
      <c r="C33" s="173"/>
      <c r="D33" s="173"/>
      <c r="E33" s="28"/>
      <c r="F33" s="21"/>
    </row>
    <row r="34" spans="1:6" ht="14.25" x14ac:dyDescent="0.2">
      <c r="A34" s="21"/>
      <c r="B34" s="173"/>
      <c r="C34" s="173"/>
      <c r="D34" s="173"/>
      <c r="E34" s="28"/>
      <c r="F34" s="21"/>
    </row>
    <row r="35" spans="1:6" ht="14.25" x14ac:dyDescent="0.2">
      <c r="A35" s="21"/>
      <c r="B35" s="173" t="s">
        <v>751</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82"/>
      <c r="C40" s="182"/>
      <c r="D40" s="182"/>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3.5" customHeight="1" x14ac:dyDescent="0.2">
      <c r="A66" s="21"/>
      <c r="B66" s="173"/>
      <c r="C66" s="173"/>
      <c r="D66" s="173"/>
      <c r="E66" s="28"/>
      <c r="F66" s="21"/>
    </row>
    <row r="67" spans="1:6" ht="13.5" customHeight="1" x14ac:dyDescent="0.2">
      <c r="A67" s="21"/>
      <c r="B67" s="25" t="s">
        <v>18</v>
      </c>
      <c r="C67" s="26"/>
      <c r="D67" s="26"/>
      <c r="E67" s="29">
        <f>6.25*350</f>
        <v>2187.5</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2187.5</v>
      </c>
      <c r="F70" s="21"/>
    </row>
    <row r="71" spans="1:6" ht="13.5" customHeight="1" x14ac:dyDescent="0.2">
      <c r="A71" s="21"/>
      <c r="B71" s="26" t="s">
        <v>5</v>
      </c>
      <c r="C71" s="31">
        <v>0.05</v>
      </c>
      <c r="D71" s="26"/>
      <c r="E71" s="35">
        <f>ROUND(E70*C71,2)</f>
        <v>109.38</v>
      </c>
      <c r="F71" s="21"/>
    </row>
    <row r="72" spans="1:6" ht="13.5" customHeight="1" x14ac:dyDescent="0.2">
      <c r="A72" s="21"/>
      <c r="B72" s="26" t="s">
        <v>4</v>
      </c>
      <c r="C72" s="43">
        <v>9.9750000000000005E-2</v>
      </c>
      <c r="D72" s="26"/>
      <c r="E72" s="36">
        <f>ROUND(E70*C72,2)</f>
        <v>218.2</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2515.08</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2515.08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4">
    <mergeCell ref="A86:F86"/>
    <mergeCell ref="B88:D88"/>
    <mergeCell ref="B76:D76"/>
    <mergeCell ref="B77:D77"/>
    <mergeCell ref="B81:E81"/>
    <mergeCell ref="A82:F82"/>
    <mergeCell ref="A83:F83"/>
    <mergeCell ref="B85:E85"/>
    <mergeCell ref="B75:D75"/>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41:B66 B33:B39" xr:uid="{7188AB8C-4807-4303-973A-B4B77CE4BEA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F79C-5A06-4EB6-AAD9-A2C6B3BEA3C8}">
  <sheetPr>
    <pageSetUpPr fitToPage="1"/>
  </sheetPr>
  <dimension ref="A12:F90"/>
  <sheetViews>
    <sheetView view="pageBreakPreview" topLeftCell="A19"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753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80"/>
      <c r="C33" s="180"/>
      <c r="D33" s="180"/>
      <c r="E33" s="28"/>
      <c r="F33" s="21"/>
    </row>
    <row r="34" spans="1:6" ht="14.25" x14ac:dyDescent="0.2">
      <c r="A34" s="21"/>
      <c r="B34" s="180"/>
      <c r="C34" s="180"/>
      <c r="D34" s="180"/>
      <c r="E34" s="28"/>
      <c r="F34" s="21"/>
    </row>
    <row r="35" spans="1:6" ht="14.25" x14ac:dyDescent="0.2">
      <c r="A35" s="21"/>
      <c r="B35" s="180" t="s">
        <v>754</v>
      </c>
      <c r="C35" s="180"/>
      <c r="D35" s="180"/>
      <c r="E35" s="28"/>
      <c r="F35" s="21"/>
    </row>
    <row r="36" spans="1:6" ht="14.25" x14ac:dyDescent="0.2">
      <c r="A36" s="21"/>
      <c r="B36" s="180"/>
      <c r="C36" s="180"/>
      <c r="D36" s="180"/>
      <c r="E36" s="28"/>
      <c r="F36" s="21"/>
    </row>
    <row r="37" spans="1:6" ht="14.25" x14ac:dyDescent="0.2">
      <c r="A37" s="21"/>
      <c r="B37" s="180" t="s">
        <v>758</v>
      </c>
      <c r="C37" s="180"/>
      <c r="D37" s="180"/>
      <c r="E37" s="28"/>
      <c r="F37" s="21"/>
    </row>
    <row r="38" spans="1:6" ht="14.25" x14ac:dyDescent="0.2">
      <c r="A38" s="21"/>
      <c r="B38" s="180"/>
      <c r="C38" s="180"/>
      <c r="D38" s="180"/>
      <c r="E38" s="28"/>
      <c r="F38" s="21"/>
    </row>
    <row r="39" spans="1:6" ht="14.25" x14ac:dyDescent="0.2">
      <c r="A39" s="21"/>
      <c r="B39" s="180" t="s">
        <v>556</v>
      </c>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73"/>
      <c r="C63" s="173"/>
      <c r="D63" s="173"/>
      <c r="E63" s="28"/>
      <c r="F63" s="21"/>
    </row>
    <row r="64" spans="1:6" s="87" customFormat="1" ht="14.25" x14ac:dyDescent="0.2">
      <c r="A64" s="83"/>
      <c r="B64" s="84"/>
      <c r="C64" s="85" t="s">
        <v>637</v>
      </c>
      <c r="D64" s="85" t="s">
        <v>638</v>
      </c>
      <c r="E64" s="86"/>
      <c r="F64" s="83"/>
    </row>
    <row r="65" spans="1:6" s="87" customFormat="1" ht="14.25" x14ac:dyDescent="0.2">
      <c r="A65" s="83"/>
      <c r="B65" s="84"/>
      <c r="C65" s="88">
        <v>6</v>
      </c>
      <c r="D65" s="89">
        <v>350</v>
      </c>
      <c r="E65" s="86"/>
      <c r="F65" s="83"/>
    </row>
    <row r="66" spans="1:6" ht="13.5" customHeight="1" x14ac:dyDescent="0.2">
      <c r="A66" s="21"/>
      <c r="B66" s="173"/>
      <c r="C66" s="173"/>
      <c r="D66" s="173"/>
      <c r="E66" s="28"/>
      <c r="F66" s="21"/>
    </row>
    <row r="67" spans="1:6" ht="13.5" customHeight="1" x14ac:dyDescent="0.2">
      <c r="A67" s="21"/>
      <c r="B67" s="25" t="s">
        <v>18</v>
      </c>
      <c r="C67" s="26"/>
      <c r="D67" s="26"/>
      <c r="E67" s="29">
        <f>D65*C65</f>
        <v>2100</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2100</v>
      </c>
      <c r="F70" s="21"/>
    </row>
    <row r="71" spans="1:6" ht="13.5" customHeight="1" x14ac:dyDescent="0.2">
      <c r="A71" s="21"/>
      <c r="B71" s="26" t="s">
        <v>5</v>
      </c>
      <c r="C71" s="31">
        <v>0.05</v>
      </c>
      <c r="D71" s="26"/>
      <c r="E71" s="35">
        <f>ROUND(E70*C71,2)</f>
        <v>105</v>
      </c>
      <c r="F71" s="21"/>
    </row>
    <row r="72" spans="1:6" ht="13.5" customHeight="1" x14ac:dyDescent="0.2">
      <c r="A72" s="21"/>
      <c r="B72" s="26" t="s">
        <v>4</v>
      </c>
      <c r="C72" s="43">
        <v>9.9750000000000005E-2</v>
      </c>
      <c r="D72" s="26"/>
      <c r="E72" s="36">
        <f>ROUND(E70*C72,2)</f>
        <v>209.48</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2414.48</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2414.48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33:B66" xr:uid="{9A44B44F-79F6-406A-9C32-7233E909326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6EA19-1D4A-454C-ACA2-6A2BC812D2BC}">
  <sheetPr>
    <pageSetUpPr fitToPage="1"/>
  </sheetPr>
  <dimension ref="A12:F90"/>
  <sheetViews>
    <sheetView view="pageBreakPreview" topLeftCell="A19"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740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755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80"/>
      <c r="C33" s="180"/>
      <c r="D33" s="180"/>
      <c r="E33" s="28"/>
      <c r="F33" s="21"/>
    </row>
    <row r="34" spans="1:6" ht="14.25" x14ac:dyDescent="0.2">
      <c r="A34" s="21"/>
      <c r="B34" s="180" t="s">
        <v>754</v>
      </c>
      <c r="C34" s="180"/>
      <c r="D34" s="180"/>
      <c r="E34" s="28"/>
      <c r="F34" s="21"/>
    </row>
    <row r="35" spans="1:6" ht="14.25" x14ac:dyDescent="0.2">
      <c r="A35" s="21"/>
      <c r="B35" s="180"/>
      <c r="C35" s="180"/>
      <c r="D35" s="180"/>
      <c r="E35" s="28"/>
      <c r="F35" s="21"/>
    </row>
    <row r="36" spans="1:6" ht="14.25" x14ac:dyDescent="0.2">
      <c r="A36" s="21"/>
      <c r="B36" s="180" t="s">
        <v>758</v>
      </c>
      <c r="C36" s="180"/>
      <c r="D36" s="180"/>
      <c r="E36" s="28"/>
      <c r="F36" s="21"/>
    </row>
    <row r="37" spans="1:6" ht="14.25" x14ac:dyDescent="0.2">
      <c r="A37" s="21"/>
      <c r="B37" s="180"/>
      <c r="C37" s="180"/>
      <c r="D37" s="180"/>
      <c r="E37" s="28"/>
      <c r="F37" s="21"/>
    </row>
    <row r="38" spans="1:6" ht="14.25" x14ac:dyDescent="0.2">
      <c r="A38" s="21"/>
      <c r="B38" s="180" t="s">
        <v>556</v>
      </c>
      <c r="C38" s="180"/>
      <c r="D38" s="180"/>
      <c r="E38" s="28"/>
      <c r="F38" s="21"/>
    </row>
    <row r="39" spans="1:6" ht="14.25" x14ac:dyDescent="0.2">
      <c r="A39" s="21"/>
      <c r="B39" s="180"/>
      <c r="C39" s="180"/>
      <c r="D39" s="180"/>
      <c r="E39" s="28"/>
      <c r="F39" s="21"/>
    </row>
    <row r="40" spans="1:6" ht="14.25" x14ac:dyDescent="0.2">
      <c r="A40" s="21"/>
      <c r="B40" s="180" t="s">
        <v>555</v>
      </c>
      <c r="C40" s="180"/>
      <c r="D40" s="180"/>
      <c r="E40" s="28"/>
      <c r="F40" s="21"/>
    </row>
    <row r="41" spans="1:6" ht="14.25" x14ac:dyDescent="0.2">
      <c r="A41" s="21"/>
      <c r="B41" s="180"/>
      <c r="C41" s="180"/>
      <c r="D41" s="180"/>
      <c r="E41" s="28"/>
      <c r="F41" s="21"/>
    </row>
    <row r="42" spans="1:6" ht="14.25" x14ac:dyDescent="0.2">
      <c r="A42" s="21"/>
      <c r="B42" s="180" t="s">
        <v>756</v>
      </c>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73"/>
      <c r="C63" s="173"/>
      <c r="D63" s="173"/>
      <c r="E63" s="28"/>
      <c r="F63" s="21"/>
    </row>
    <row r="64" spans="1:6" s="87" customFormat="1" ht="14.25" x14ac:dyDescent="0.2">
      <c r="A64" s="83"/>
      <c r="B64" s="84"/>
      <c r="C64" s="85" t="s">
        <v>637</v>
      </c>
      <c r="D64" s="85" t="s">
        <v>638</v>
      </c>
      <c r="E64" s="86"/>
      <c r="F64" s="83"/>
    </row>
    <row r="65" spans="1:6" s="87" customFormat="1" ht="14.25" x14ac:dyDescent="0.2">
      <c r="A65" s="83"/>
      <c r="B65" s="84"/>
      <c r="C65" s="88">
        <v>9.75</v>
      </c>
      <c r="D65" s="89">
        <v>350</v>
      </c>
      <c r="E65" s="86"/>
      <c r="F65" s="83"/>
    </row>
    <row r="66" spans="1:6" ht="13.5" customHeight="1" x14ac:dyDescent="0.2">
      <c r="A66" s="21"/>
      <c r="B66" s="173"/>
      <c r="C66" s="173"/>
      <c r="D66" s="173"/>
      <c r="E66" s="28"/>
      <c r="F66" s="21"/>
    </row>
    <row r="67" spans="1:6" ht="13.5" customHeight="1" x14ac:dyDescent="0.2">
      <c r="A67" s="21"/>
      <c r="B67" s="25" t="s">
        <v>18</v>
      </c>
      <c r="C67" s="26"/>
      <c r="D67" s="26"/>
      <c r="E67" s="29">
        <f>D65*C65</f>
        <v>3412.5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3412.5</v>
      </c>
      <c r="F70" s="21"/>
    </row>
    <row r="71" spans="1:6" ht="13.5" customHeight="1" x14ac:dyDescent="0.2">
      <c r="A71" s="21"/>
      <c r="B71" s="26" t="s">
        <v>5</v>
      </c>
      <c r="C71" s="31">
        <v>0.05</v>
      </c>
      <c r="D71" s="26"/>
      <c r="E71" s="35">
        <f>ROUND(E70*C71,2)</f>
        <v>170.63</v>
      </c>
      <c r="F71" s="21"/>
    </row>
    <row r="72" spans="1:6" ht="13.5" customHeight="1" x14ac:dyDescent="0.2">
      <c r="A72" s="21"/>
      <c r="B72" s="26" t="s">
        <v>4</v>
      </c>
      <c r="C72" s="43">
        <v>9.9750000000000005E-2</v>
      </c>
      <c r="D72" s="26"/>
      <c r="E72" s="36">
        <f>ROUND(E70*C72,2)</f>
        <v>340.4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3923.53</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3923.53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33:B66" xr:uid="{3E863141-57AE-4A69-A920-07B05A01E74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72558-3DAC-40EB-A434-8F79FB1F3F43}">
  <sheetPr>
    <pageSetUpPr fitToPage="1"/>
  </sheetPr>
  <dimension ref="A12:F90"/>
  <sheetViews>
    <sheetView view="pageBreakPreview"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80"/>
      <c r="C33" s="180"/>
      <c r="D33" s="180"/>
      <c r="E33" s="28"/>
      <c r="F33" s="21"/>
    </row>
    <row r="34" spans="1:6" ht="14.25" x14ac:dyDescent="0.2">
      <c r="A34" s="21"/>
      <c r="B34" s="180" t="s">
        <v>754</v>
      </c>
      <c r="C34" s="180"/>
      <c r="D34" s="180"/>
      <c r="E34" s="28"/>
      <c r="F34" s="21"/>
    </row>
    <row r="35" spans="1:6" ht="14.25" x14ac:dyDescent="0.2">
      <c r="A35" s="21"/>
      <c r="B35" s="180"/>
      <c r="C35" s="180"/>
      <c r="D35" s="180"/>
      <c r="E35" s="28"/>
      <c r="F35" s="21"/>
    </row>
    <row r="36" spans="1:6" ht="14.25" customHeight="1" x14ac:dyDescent="0.2">
      <c r="A36" s="21"/>
      <c r="B36" s="180" t="s">
        <v>758</v>
      </c>
      <c r="C36" s="180"/>
      <c r="D36" s="180"/>
      <c r="E36" s="28"/>
      <c r="F36" s="21"/>
    </row>
    <row r="37" spans="1:6" ht="14.25" x14ac:dyDescent="0.2">
      <c r="A37" s="21"/>
      <c r="B37" s="180"/>
      <c r="C37" s="180"/>
      <c r="D37" s="180"/>
      <c r="E37" s="28"/>
      <c r="F37" s="21"/>
    </row>
    <row r="38" spans="1:6" ht="14.25" x14ac:dyDescent="0.2">
      <c r="A38" s="21"/>
      <c r="B38" s="180" t="s">
        <v>556</v>
      </c>
      <c r="C38" s="180"/>
      <c r="D38" s="180"/>
      <c r="E38" s="28"/>
      <c r="F38" s="21"/>
    </row>
    <row r="39" spans="1:6" ht="14.25" x14ac:dyDescent="0.2">
      <c r="A39" s="21"/>
      <c r="B39" s="180"/>
      <c r="C39" s="180"/>
      <c r="D39" s="180"/>
      <c r="E39" s="28"/>
      <c r="F39" s="21"/>
    </row>
    <row r="40" spans="1:6" ht="14.25" x14ac:dyDescent="0.2">
      <c r="A40" s="21"/>
      <c r="B40" s="180" t="s">
        <v>555</v>
      </c>
      <c r="C40" s="180"/>
      <c r="D40" s="180"/>
      <c r="E40" s="28"/>
      <c r="F40" s="21"/>
    </row>
    <row r="41" spans="1:6" ht="14.25" x14ac:dyDescent="0.2">
      <c r="A41" s="21"/>
      <c r="B41" s="180"/>
      <c r="C41" s="180"/>
      <c r="D41" s="180"/>
      <c r="E41" s="28"/>
      <c r="F41" s="21"/>
    </row>
    <row r="42" spans="1:6" ht="14.25" x14ac:dyDescent="0.2">
      <c r="A42" s="21"/>
      <c r="B42" s="180" t="s">
        <v>756</v>
      </c>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73"/>
      <c r="C55" s="173"/>
      <c r="D55" s="173"/>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s="87" customFormat="1" ht="14.25" x14ac:dyDescent="0.2">
      <c r="A64" s="83"/>
      <c r="B64" s="84"/>
      <c r="C64" s="85" t="s">
        <v>637</v>
      </c>
      <c r="D64" s="85" t="s">
        <v>638</v>
      </c>
      <c r="E64" s="86"/>
      <c r="F64" s="83"/>
    </row>
    <row r="65" spans="1:6" s="87" customFormat="1" ht="14.25" x14ac:dyDescent="0.2">
      <c r="A65" s="83"/>
      <c r="B65" s="84"/>
      <c r="C65" s="88">
        <v>13.75</v>
      </c>
      <c r="D65" s="89">
        <v>350</v>
      </c>
      <c r="E65" s="86"/>
      <c r="F65" s="83"/>
    </row>
    <row r="66" spans="1:6" ht="13.5" customHeight="1" x14ac:dyDescent="0.2">
      <c r="A66" s="21"/>
      <c r="B66" s="173"/>
      <c r="C66" s="173"/>
      <c r="D66" s="173"/>
      <c r="E66" s="28"/>
      <c r="F66" s="21"/>
    </row>
    <row r="67" spans="1:6" ht="13.5" customHeight="1" x14ac:dyDescent="0.2">
      <c r="A67" s="21"/>
      <c r="B67" s="25" t="s">
        <v>18</v>
      </c>
      <c r="C67" s="26"/>
      <c r="D67" s="26"/>
      <c r="E67" s="29">
        <f>D65*C65</f>
        <v>4812.5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4812.5</v>
      </c>
      <c r="F70" s="21"/>
    </row>
    <row r="71" spans="1:6" ht="13.5" customHeight="1" x14ac:dyDescent="0.2">
      <c r="A71" s="21"/>
      <c r="B71" s="26" t="s">
        <v>5</v>
      </c>
      <c r="C71" s="31">
        <v>0.05</v>
      </c>
      <c r="D71" s="26"/>
      <c r="E71" s="35">
        <f>ROUND(E70*C71,2)</f>
        <v>240.63</v>
      </c>
      <c r="F71" s="21"/>
    </row>
    <row r="72" spans="1:6" ht="13.5" customHeight="1" x14ac:dyDescent="0.2">
      <c r="A72" s="21"/>
      <c r="B72" s="26" t="s">
        <v>4</v>
      </c>
      <c r="C72" s="43">
        <v>9.9750000000000005E-2</v>
      </c>
      <c r="D72" s="26"/>
      <c r="E72" s="36">
        <f>ROUND(E70*C72,2)</f>
        <v>480.05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5533.18</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5533.18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33:B66" xr:uid="{3CAA6F71-FDF1-42D3-A872-720955DE393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2:F94"/>
  <sheetViews>
    <sheetView view="pageBreakPreview" topLeftCell="A13" zoomScale="80" zoomScaleNormal="100" zoomScaleSheetLayoutView="80" workbookViewId="0">
      <selection activeCell="B61" sqref="B6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120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80"/>
      <c r="C35" s="180"/>
      <c r="D35" s="180"/>
      <c r="E35" s="28"/>
      <c r="F35" s="21"/>
    </row>
    <row r="36" spans="1:6" ht="14.25" x14ac:dyDescent="0.2">
      <c r="A36" s="21"/>
      <c r="B36" s="45" t="s">
        <v>122</v>
      </c>
      <c r="C36" s="45"/>
      <c r="D36" s="45"/>
      <c r="E36" s="28"/>
      <c r="F36" s="21"/>
    </row>
    <row r="37" spans="1:6" ht="14.25" x14ac:dyDescent="0.2">
      <c r="A37" s="21"/>
      <c r="B37" s="45"/>
      <c r="C37" s="45"/>
      <c r="D37" s="45"/>
      <c r="E37" s="28"/>
      <c r="F37" s="21"/>
    </row>
    <row r="38" spans="1:6" ht="28.5" customHeight="1" x14ac:dyDescent="0.2">
      <c r="A38" s="21"/>
      <c r="B38" s="180" t="s">
        <v>125</v>
      </c>
      <c r="C38" s="180"/>
      <c r="D38" s="180"/>
      <c r="E38" s="28"/>
      <c r="F38" s="21"/>
    </row>
    <row r="39" spans="1:6" ht="14.25" x14ac:dyDescent="0.2">
      <c r="A39" s="21"/>
      <c r="B39" s="46"/>
      <c r="C39" s="45"/>
      <c r="D39" s="45"/>
      <c r="E39" s="28"/>
      <c r="F39" s="21"/>
    </row>
    <row r="40" spans="1:6" ht="14.25" x14ac:dyDescent="0.2">
      <c r="A40" s="21"/>
      <c r="B40" s="180" t="s">
        <v>126</v>
      </c>
      <c r="C40" s="180"/>
      <c r="D40" s="180"/>
      <c r="E40" s="28"/>
      <c r="F40" s="21"/>
    </row>
    <row r="41" spans="1:6" ht="13.5" customHeight="1" x14ac:dyDescent="0.2">
      <c r="A41" s="21"/>
      <c r="B41" s="180"/>
      <c r="C41" s="180"/>
      <c r="D41" s="180"/>
      <c r="E41" s="28"/>
      <c r="F41" s="21"/>
    </row>
    <row r="42" spans="1:6" ht="13.5" customHeight="1" x14ac:dyDescent="0.2">
      <c r="A42" s="21"/>
      <c r="B42" s="45" t="s">
        <v>107</v>
      </c>
      <c r="C42" s="45"/>
      <c r="D42" s="45"/>
      <c r="E42" s="28"/>
      <c r="F42" s="21"/>
    </row>
    <row r="43" spans="1:6" ht="13.5" customHeight="1" x14ac:dyDescent="0.2">
      <c r="A43" s="21"/>
      <c r="B43" s="46"/>
      <c r="C43" s="46"/>
      <c r="D43" s="46"/>
      <c r="E43" s="28"/>
      <c r="F43" s="21"/>
    </row>
    <row r="44" spans="1:6" ht="28.5" x14ac:dyDescent="0.2">
      <c r="A44" s="21"/>
      <c r="B44" s="45" t="s">
        <v>127</v>
      </c>
      <c r="C44" s="45"/>
      <c r="D44" s="45"/>
      <c r="E44" s="28"/>
      <c r="F44" s="21"/>
    </row>
    <row r="45" spans="1:6" ht="14.25" x14ac:dyDescent="0.2">
      <c r="A45" s="21"/>
      <c r="B45" s="45"/>
      <c r="C45" s="45"/>
      <c r="D45" s="45"/>
      <c r="E45" s="28"/>
      <c r="F45" s="21"/>
    </row>
    <row r="46" spans="1:6" ht="14.25" x14ac:dyDescent="0.2">
      <c r="A46" s="21"/>
      <c r="B46" s="45" t="s">
        <v>123</v>
      </c>
      <c r="C46" s="45"/>
      <c r="D46" s="45"/>
      <c r="E46" s="28"/>
      <c r="F46" s="21"/>
    </row>
    <row r="47" spans="1:6" ht="14.25" x14ac:dyDescent="0.2">
      <c r="A47" s="21"/>
      <c r="B47" s="45"/>
      <c r="C47" s="45"/>
      <c r="D47" s="45"/>
      <c r="E47" s="28"/>
      <c r="F47" s="21"/>
    </row>
    <row r="48" spans="1:6" ht="14.25" x14ac:dyDescent="0.2">
      <c r="A48" s="21"/>
      <c r="B48" s="180" t="s">
        <v>124</v>
      </c>
      <c r="C48" s="180"/>
      <c r="D48" s="180"/>
      <c r="E48" s="28"/>
      <c r="F48" s="21"/>
    </row>
    <row r="49" spans="1:6" ht="14.25" x14ac:dyDescent="0.2">
      <c r="A49" s="21"/>
      <c r="B49" s="46"/>
      <c r="C49" s="46"/>
      <c r="D49" s="46"/>
      <c r="E49" s="28"/>
      <c r="F49" s="21"/>
    </row>
    <row r="50" spans="1:6" ht="14.25" x14ac:dyDescent="0.2">
      <c r="A50" s="21"/>
      <c r="B50" s="45" t="s">
        <v>98</v>
      </c>
      <c r="C50" s="46"/>
      <c r="D50" s="46"/>
      <c r="E50" s="28"/>
      <c r="F50" s="21"/>
    </row>
    <row r="51" spans="1:6" ht="14.25" x14ac:dyDescent="0.2">
      <c r="A51" s="21"/>
      <c r="B51" s="46"/>
      <c r="C51" s="46"/>
      <c r="D51" s="46"/>
      <c r="E51" s="28"/>
      <c r="F51" s="21"/>
    </row>
    <row r="52" spans="1:6" ht="14.25" customHeight="1" x14ac:dyDescent="0.2">
      <c r="A52" s="21"/>
      <c r="B52" s="45" t="s">
        <v>92</v>
      </c>
      <c r="C52" s="45"/>
      <c r="D52" s="45"/>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80"/>
      <c r="C56" s="180"/>
      <c r="D56" s="180"/>
      <c r="E56" s="28"/>
      <c r="F56" s="21"/>
    </row>
    <row r="57" spans="1:6" ht="14.25" x14ac:dyDescent="0.2">
      <c r="A57" s="21"/>
      <c r="B57" s="46"/>
      <c r="C57" s="46"/>
      <c r="D57" s="46"/>
      <c r="E57" s="28"/>
      <c r="F57" s="21"/>
    </row>
    <row r="58" spans="1:6" ht="14.25" x14ac:dyDescent="0.2">
      <c r="A58" s="21"/>
      <c r="B58" s="45"/>
      <c r="C58" s="46"/>
      <c r="D58" s="46"/>
      <c r="E58" s="28"/>
      <c r="F58" s="21"/>
    </row>
    <row r="59" spans="1:6" ht="14.25" x14ac:dyDescent="0.2">
      <c r="A59" s="21"/>
      <c r="B59" s="46"/>
      <c r="C59" s="46"/>
      <c r="D59" s="46"/>
      <c r="E59" s="28"/>
      <c r="F59" s="21"/>
    </row>
    <row r="60" spans="1:6" ht="14.25" x14ac:dyDescent="0.2">
      <c r="A60" s="21"/>
      <c r="B60" s="45"/>
      <c r="C60" s="45"/>
      <c r="D60" s="45"/>
      <c r="E60" s="28"/>
      <c r="F60" s="21"/>
    </row>
    <row r="61" spans="1:6" ht="14.25" x14ac:dyDescent="0.2">
      <c r="A61" s="21"/>
      <c r="B61" s="46"/>
      <c r="C61" s="45"/>
      <c r="D61" s="45"/>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5"/>
      <c r="C65" s="45"/>
      <c r="D65" s="45"/>
      <c r="E65" s="28"/>
      <c r="F65" s="21"/>
    </row>
    <row r="66" spans="1:6" ht="14.25" x14ac:dyDescent="0.2">
      <c r="A66" s="21"/>
      <c r="B66" s="45"/>
      <c r="C66" s="45"/>
      <c r="D66" s="45"/>
      <c r="E66" s="28"/>
      <c r="F66" s="21"/>
    </row>
    <row r="67" spans="1:6" ht="14.25" x14ac:dyDescent="0.2">
      <c r="A67" s="21"/>
      <c r="B67" s="46"/>
      <c r="C67" s="45"/>
      <c r="D67" s="45"/>
      <c r="E67" s="28"/>
      <c r="F67" s="21"/>
    </row>
    <row r="68" spans="1:6" ht="14.25" x14ac:dyDescent="0.2">
      <c r="A68" s="21"/>
      <c r="B68" s="180"/>
      <c r="C68" s="180"/>
      <c r="D68" s="180"/>
      <c r="E68" s="28"/>
      <c r="F68" s="21"/>
    </row>
    <row r="69" spans="1:6" ht="14.25" x14ac:dyDescent="0.2">
      <c r="A69" s="21"/>
      <c r="B69" s="180"/>
      <c r="C69" s="180"/>
      <c r="D69" s="180"/>
      <c r="E69" s="28"/>
      <c r="F69" s="21"/>
    </row>
    <row r="70" spans="1:6" ht="13.5" customHeight="1" x14ac:dyDescent="0.2">
      <c r="A70" s="21"/>
      <c r="B70" s="173"/>
      <c r="C70" s="173"/>
      <c r="D70" s="173"/>
      <c r="E70" s="28"/>
      <c r="F70" s="21"/>
    </row>
    <row r="71" spans="1:6" ht="13.5" customHeight="1" x14ac:dyDescent="0.2">
      <c r="A71" s="21"/>
      <c r="B71" s="25" t="s">
        <v>18</v>
      </c>
      <c r="C71" s="26"/>
      <c r="D71" s="26"/>
      <c r="E71" s="29">
        <f>72*225</f>
        <v>16200</v>
      </c>
      <c r="F71" s="21"/>
    </row>
    <row r="72" spans="1:6" ht="13.5" customHeight="1" x14ac:dyDescent="0.2">
      <c r="A72" s="21"/>
      <c r="B72" s="34" t="s">
        <v>128</v>
      </c>
      <c r="C72" s="26"/>
      <c r="D72" s="26"/>
      <c r="E72" s="30">
        <v>814.57</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17014.57</v>
      </c>
      <c r="F74" s="21"/>
    </row>
    <row r="75" spans="1:6" ht="13.5" customHeight="1" x14ac:dyDescent="0.2">
      <c r="A75" s="21"/>
      <c r="B75" s="26" t="s">
        <v>5</v>
      </c>
      <c r="C75" s="31">
        <v>0.05</v>
      </c>
      <c r="D75" s="26"/>
      <c r="E75" s="35">
        <f>ROUND(E74*C75,2)</f>
        <v>850.73</v>
      </c>
      <c r="F75" s="21"/>
    </row>
    <row r="76" spans="1:6" ht="13.5" customHeight="1" x14ac:dyDescent="0.2">
      <c r="A76" s="21"/>
      <c r="B76" s="26" t="s">
        <v>4</v>
      </c>
      <c r="C76" s="43">
        <v>9.9750000000000005E-2</v>
      </c>
      <c r="D76" s="26"/>
      <c r="E76" s="36">
        <f>C76*E74</f>
        <v>1697.2033575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19562.503357499998</v>
      </c>
      <c r="F78" s="21"/>
    </row>
    <row r="79" spans="1:6" ht="15.75" thickTop="1" x14ac:dyDescent="0.2">
      <c r="A79" s="21"/>
      <c r="B79" s="176"/>
      <c r="C79" s="176"/>
      <c r="D79" s="176"/>
      <c r="E79" s="37"/>
      <c r="F79" s="21"/>
    </row>
    <row r="80" spans="1:6" ht="15" x14ac:dyDescent="0.2">
      <c r="A80" s="21"/>
      <c r="B80" s="175" t="s">
        <v>21</v>
      </c>
      <c r="C80" s="175"/>
      <c r="D80" s="175"/>
      <c r="E80" s="37">
        <v>0</v>
      </c>
      <c r="F80" s="21"/>
    </row>
    <row r="81" spans="1:6" ht="15" x14ac:dyDescent="0.2">
      <c r="A81" s="21"/>
      <c r="B81" s="176"/>
      <c r="C81" s="176"/>
      <c r="D81" s="176"/>
      <c r="E81" s="37"/>
      <c r="F81" s="21"/>
    </row>
    <row r="82" spans="1:6" ht="19.5" customHeight="1" x14ac:dyDescent="0.2">
      <c r="A82" s="21"/>
      <c r="B82" s="38" t="s">
        <v>20</v>
      </c>
      <c r="C82" s="39"/>
      <c r="D82" s="39"/>
      <c r="E82" s="40">
        <f>E78-E80</f>
        <v>19562.503357499998</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1"/>
      <c r="C85" s="171"/>
      <c r="D85" s="171"/>
      <c r="E85" s="171"/>
      <c r="F85" s="21"/>
    </row>
    <row r="86" spans="1:6" ht="14.25" x14ac:dyDescent="0.2">
      <c r="A86" s="179" t="s">
        <v>22</v>
      </c>
      <c r="B86" s="179"/>
      <c r="C86" s="179"/>
      <c r="D86" s="179"/>
      <c r="E86" s="179"/>
      <c r="F86" s="179"/>
    </row>
    <row r="87" spans="1:6" ht="14.25" x14ac:dyDescent="0.2">
      <c r="A87" s="177" t="s">
        <v>7</v>
      </c>
      <c r="B87" s="177"/>
      <c r="C87" s="177"/>
      <c r="D87" s="177"/>
      <c r="E87" s="177"/>
      <c r="F87" s="177"/>
    </row>
    <row r="88" spans="1:6" x14ac:dyDescent="0.2">
      <c r="A88" s="21"/>
      <c r="B88" s="21"/>
      <c r="C88" s="21"/>
      <c r="D88" s="21"/>
      <c r="E88" s="21"/>
      <c r="F88" s="21"/>
    </row>
    <row r="89" spans="1:6" x14ac:dyDescent="0.2">
      <c r="A89" s="21"/>
      <c r="B89" s="172"/>
      <c r="C89" s="172"/>
      <c r="D89" s="172"/>
      <c r="E89" s="172"/>
      <c r="F89" s="21"/>
    </row>
    <row r="90" spans="1:6" ht="15" x14ac:dyDescent="0.2">
      <c r="A90" s="178" t="s">
        <v>8</v>
      </c>
      <c r="B90" s="178"/>
      <c r="C90" s="178"/>
      <c r="D90" s="178"/>
      <c r="E90" s="178"/>
      <c r="F90" s="178"/>
    </row>
    <row r="92" spans="1:6" ht="39.75" customHeight="1" x14ac:dyDescent="0.2">
      <c r="B92" s="169"/>
      <c r="C92" s="170"/>
      <c r="D92" s="170"/>
    </row>
    <row r="93" spans="1:6" ht="13.5" customHeight="1" x14ac:dyDescent="0.2"/>
    <row r="94" spans="1:6" x14ac:dyDescent="0.2">
      <c r="B94" s="16"/>
      <c r="C94" s="16"/>
      <c r="D94" s="16"/>
    </row>
  </sheetData>
  <mergeCells count="20">
    <mergeCell ref="B92:D92"/>
    <mergeCell ref="B40:D40"/>
    <mergeCell ref="B38:D38"/>
    <mergeCell ref="B48:D48"/>
    <mergeCell ref="B81:D81"/>
    <mergeCell ref="B85:E85"/>
    <mergeCell ref="A86:F86"/>
    <mergeCell ref="A87:F87"/>
    <mergeCell ref="B89:E89"/>
    <mergeCell ref="A90:F90"/>
    <mergeCell ref="B68:D68"/>
    <mergeCell ref="B69:D69"/>
    <mergeCell ref="B70:D70"/>
    <mergeCell ref="B79:D79"/>
    <mergeCell ref="B80:D80"/>
    <mergeCell ref="B56:D56"/>
    <mergeCell ref="A31:F31"/>
    <mergeCell ref="B34:D34"/>
    <mergeCell ref="B35:D35"/>
    <mergeCell ref="B41:D41"/>
  </mergeCells>
  <dataValidations count="1">
    <dataValidation type="list" allowBlank="1" showInputMessage="1" showErrorMessage="1" sqref="B79:B81 B68:B70 B40:B42 B62 B64:B66 B58 B12:B20 B34:B37 B54:B56 B60 B44:B45 B47:B48 B52 B50" xr:uid="{00000000-0002-0000-10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CC0BA-2EF8-425A-8889-92D6FFD5699A}">
  <sheetPr>
    <pageSetUpPr fitToPage="1"/>
  </sheetPr>
  <dimension ref="A1:F88"/>
  <sheetViews>
    <sheetView workbookViewId="0">
      <selection activeCell="B33" sqref="B33"/>
    </sheetView>
  </sheetViews>
  <sheetFormatPr baseColWidth="10" defaultRowHeight="12.75" x14ac:dyDescent="0.2"/>
  <cols>
    <col min="1" max="1" width="5.140625" style="92" customWidth="1"/>
    <col min="2" max="2" width="120" style="92" customWidth="1"/>
    <col min="3" max="3" width="11.5703125" style="92" customWidth="1"/>
    <col min="4" max="4" width="17.5703125" style="92" customWidth="1"/>
    <col min="5" max="5" width="17.7109375" style="92" customWidth="1"/>
    <col min="6" max="6" width="10.5703125" style="92" customWidth="1"/>
    <col min="7" max="16384" width="11.42578125" style="92"/>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775</v>
      </c>
      <c r="C21" s="115"/>
      <c r="D21" s="98"/>
      <c r="E21" s="97"/>
      <c r="F21" s="97"/>
    </row>
    <row r="22" spans="1:6" ht="15" customHeight="1" x14ac:dyDescent="0.2">
      <c r="A22" s="99"/>
      <c r="B22" s="99"/>
      <c r="C22" s="99"/>
      <c r="D22" s="98"/>
      <c r="E22" s="97"/>
      <c r="F22" s="97"/>
    </row>
    <row r="23" spans="1:6" ht="15" customHeight="1" x14ac:dyDescent="0.2">
      <c r="A23" s="99"/>
      <c r="B23" s="115" t="s">
        <v>774</v>
      </c>
      <c r="C23" s="115"/>
      <c r="D23" s="98"/>
      <c r="E23" s="97"/>
      <c r="F23" s="97"/>
    </row>
    <row r="24" spans="1:6" ht="15" customHeight="1" x14ac:dyDescent="0.2">
      <c r="A24" s="99"/>
      <c r="B24" s="151" t="s">
        <v>773</v>
      </c>
      <c r="C24" s="99"/>
      <c r="D24" s="98"/>
      <c r="E24" s="97"/>
      <c r="F24" s="97"/>
    </row>
    <row r="25" spans="1:6" ht="15" customHeight="1" x14ac:dyDescent="0.2">
      <c r="A25" s="99"/>
      <c r="B25" s="99" t="s">
        <v>772</v>
      </c>
      <c r="C25" s="99"/>
      <c r="D25" s="98"/>
      <c r="E25" s="97"/>
      <c r="F25" s="97"/>
    </row>
    <row r="26" spans="1:6" ht="15" customHeight="1" x14ac:dyDescent="0.2">
      <c r="A26" s="99"/>
      <c r="B26" s="99" t="s">
        <v>771</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770</v>
      </c>
      <c r="F28" s="148"/>
    </row>
    <row r="29" spans="1:6" ht="13.5" customHeight="1" thickBot="1" x14ac:dyDescent="0.25">
      <c r="A29" s="147"/>
      <c r="B29" s="147"/>
      <c r="C29" s="147"/>
      <c r="D29" s="146"/>
      <c r="E29" s="145"/>
      <c r="F29" s="145"/>
    </row>
    <row r="30" spans="1:6" ht="21.75" customHeight="1" x14ac:dyDescent="0.2">
      <c r="A30" s="197" t="s">
        <v>0</v>
      </c>
      <c r="B30" s="197"/>
      <c r="C30" s="197"/>
      <c r="D30" s="197"/>
      <c r="E30" s="197"/>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769</v>
      </c>
      <c r="C34" s="137"/>
      <c r="D34" s="134"/>
      <c r="E34" s="134"/>
      <c r="F34" s="123"/>
    </row>
    <row r="35" spans="1:6" ht="14.25" customHeight="1" x14ac:dyDescent="0.2">
      <c r="A35" s="120"/>
      <c r="B35" s="138" t="s">
        <v>761</v>
      </c>
      <c r="C35" s="140"/>
      <c r="D35" s="134"/>
      <c r="E35" s="134"/>
      <c r="F35" s="123"/>
    </row>
    <row r="36" spans="1:6" ht="14.25" customHeight="1" x14ac:dyDescent="0.2">
      <c r="A36" s="120"/>
      <c r="B36" s="138" t="s">
        <v>2</v>
      </c>
      <c r="C36" s="137"/>
      <c r="D36" s="134"/>
      <c r="E36" s="134"/>
      <c r="F36" s="123"/>
    </row>
    <row r="37" spans="1:6" ht="14.25" customHeight="1" x14ac:dyDescent="0.2">
      <c r="A37" s="120"/>
      <c r="B37" s="138" t="s">
        <v>761</v>
      </c>
      <c r="C37" s="137"/>
      <c r="D37" s="134"/>
      <c r="E37" s="134"/>
      <c r="F37" s="123"/>
    </row>
    <row r="38" spans="1:6" ht="14.25" customHeight="1" x14ac:dyDescent="0.2">
      <c r="A38" s="120"/>
      <c r="B38" s="138" t="s">
        <v>768</v>
      </c>
      <c r="C38" s="137"/>
      <c r="D38" s="134"/>
      <c r="E38" s="134"/>
      <c r="F38" s="123"/>
    </row>
    <row r="39" spans="1:6" ht="14.25" customHeight="1" x14ac:dyDescent="0.2">
      <c r="A39" s="120"/>
      <c r="B39" s="138" t="s">
        <v>761</v>
      </c>
      <c r="C39" s="137"/>
      <c r="D39" s="134"/>
      <c r="E39" s="134"/>
      <c r="F39" s="123"/>
    </row>
    <row r="40" spans="1:6" ht="14.25" customHeight="1" x14ac:dyDescent="0.2">
      <c r="A40" s="120"/>
      <c r="B40" s="138" t="s">
        <v>767</v>
      </c>
      <c r="C40" s="140"/>
      <c r="D40" s="134"/>
      <c r="E40" s="134"/>
      <c r="F40" s="123"/>
    </row>
    <row r="41" spans="1:6" ht="14.25" customHeight="1" x14ac:dyDescent="0.2">
      <c r="A41" s="120"/>
      <c r="B41" s="138" t="s">
        <v>761</v>
      </c>
      <c r="C41" s="137"/>
      <c r="D41" s="134"/>
      <c r="E41" s="134"/>
      <c r="F41" s="123"/>
    </row>
    <row r="42" spans="1:6" ht="14.25" customHeight="1" x14ac:dyDescent="0.2">
      <c r="A42" s="120"/>
      <c r="B42" s="138" t="s">
        <v>766</v>
      </c>
      <c r="C42" s="137"/>
      <c r="D42" s="134"/>
      <c r="E42" s="134"/>
      <c r="F42" s="123"/>
    </row>
    <row r="43" spans="1:6" ht="14.25" customHeight="1" x14ac:dyDescent="0.2">
      <c r="A43" s="120"/>
      <c r="B43" s="138" t="s">
        <v>761</v>
      </c>
      <c r="C43" s="137"/>
      <c r="D43" s="134"/>
      <c r="E43" s="134"/>
      <c r="F43" s="123"/>
    </row>
    <row r="44" spans="1:6" ht="14.25" customHeight="1" x14ac:dyDescent="0.2">
      <c r="A44" s="120"/>
      <c r="B44" s="138" t="s">
        <v>765</v>
      </c>
      <c r="C44" s="137"/>
      <c r="D44" s="134"/>
      <c r="E44" s="134"/>
      <c r="F44" s="123"/>
    </row>
    <row r="45" spans="1:6" ht="14.25" customHeight="1" x14ac:dyDescent="0.2">
      <c r="A45" s="120"/>
      <c r="B45" s="138" t="s">
        <v>761</v>
      </c>
      <c r="C45" s="137"/>
      <c r="D45" s="134"/>
      <c r="E45" s="134"/>
      <c r="F45" s="123"/>
    </row>
    <row r="46" spans="1:6" ht="14.25" customHeight="1" x14ac:dyDescent="0.2">
      <c r="A46" s="120"/>
      <c r="B46" s="138" t="s">
        <v>764</v>
      </c>
      <c r="C46" s="137"/>
      <c r="D46" s="134"/>
      <c r="E46" s="134"/>
      <c r="F46" s="123"/>
    </row>
    <row r="47" spans="1:6" ht="14.25" customHeight="1" x14ac:dyDescent="0.2">
      <c r="A47" s="120"/>
      <c r="B47" s="138" t="s">
        <v>761</v>
      </c>
      <c r="C47" s="137"/>
      <c r="D47" s="134"/>
      <c r="E47" s="134"/>
      <c r="F47" s="123"/>
    </row>
    <row r="48" spans="1:6" ht="14.25" customHeight="1" x14ac:dyDescent="0.2">
      <c r="A48" s="120"/>
      <c r="B48" s="138" t="s">
        <v>763</v>
      </c>
      <c r="C48" s="137"/>
      <c r="D48" s="134"/>
      <c r="E48" s="134"/>
      <c r="F48" s="123"/>
    </row>
    <row r="49" spans="1:6" ht="14.25" customHeight="1" x14ac:dyDescent="0.2">
      <c r="A49" s="120"/>
      <c r="B49" s="138" t="s">
        <v>761</v>
      </c>
      <c r="C49" s="137"/>
      <c r="D49" s="134"/>
      <c r="E49" s="134"/>
      <c r="F49" s="123"/>
    </row>
    <row r="50" spans="1:6" ht="14.25" customHeight="1" x14ac:dyDescent="0.2">
      <c r="A50" s="120"/>
      <c r="B50" s="138" t="s">
        <v>762</v>
      </c>
      <c r="C50" s="139"/>
      <c r="D50" s="139"/>
      <c r="E50" s="134"/>
      <c r="F50" s="123"/>
    </row>
    <row r="51" spans="1:6" ht="14.25" customHeight="1" x14ac:dyDescent="0.2">
      <c r="A51" s="120"/>
      <c r="B51" s="138" t="s">
        <v>761</v>
      </c>
      <c r="C51" s="137"/>
      <c r="D51" s="134"/>
      <c r="E51" s="134"/>
      <c r="F51" s="123"/>
    </row>
    <row r="52" spans="1:6" ht="14.25" customHeight="1" x14ac:dyDescent="0.2">
      <c r="A52" s="120"/>
      <c r="B52" s="138" t="s">
        <v>556</v>
      </c>
      <c r="C52" s="137"/>
      <c r="D52" s="134"/>
      <c r="E52" s="134"/>
      <c r="F52" s="123"/>
    </row>
    <row r="53" spans="1:6" ht="14.25" customHeight="1" x14ac:dyDescent="0.2">
      <c r="A53" s="120"/>
      <c r="B53" s="138" t="s">
        <v>761</v>
      </c>
      <c r="C53" s="137"/>
      <c r="D53" s="134"/>
      <c r="E53" s="134"/>
      <c r="F53" s="123"/>
    </row>
    <row r="54" spans="1:6" ht="14.25" customHeight="1" x14ac:dyDescent="0.2">
      <c r="A54" s="120"/>
      <c r="B54" s="138" t="s">
        <v>760</v>
      </c>
      <c r="C54" s="137"/>
      <c r="D54" s="134"/>
      <c r="E54" s="134"/>
      <c r="F54" s="123"/>
    </row>
    <row r="55" spans="1:6" ht="14.25" customHeight="1" x14ac:dyDescent="0.2">
      <c r="A55" s="120"/>
      <c r="B55" s="138"/>
      <c r="C55" s="137"/>
      <c r="D55" s="134"/>
      <c r="E55" s="134"/>
      <c r="F55" s="123"/>
    </row>
    <row r="56" spans="1:6" ht="14.25" customHeight="1" x14ac:dyDescent="0.2">
      <c r="A56" s="120"/>
      <c r="B56" s="138"/>
      <c r="C56" s="137"/>
      <c r="D56" s="134"/>
      <c r="E56" s="134"/>
      <c r="F56" s="123"/>
    </row>
    <row r="57" spans="1:6" ht="14.25" customHeight="1" x14ac:dyDescent="0.2">
      <c r="A57" s="120"/>
      <c r="B57" s="138"/>
      <c r="C57" s="137"/>
      <c r="D57" s="134"/>
      <c r="E57" s="134"/>
      <c r="F57" s="123"/>
    </row>
    <row r="58" spans="1:6" ht="14.25" customHeight="1" x14ac:dyDescent="0.2">
      <c r="A58" s="120"/>
      <c r="B58" s="138"/>
      <c r="C58" s="137"/>
      <c r="D58" s="134"/>
      <c r="E58" s="134"/>
      <c r="F58" s="123"/>
    </row>
    <row r="59" spans="1:6" ht="14.25" customHeight="1" x14ac:dyDescent="0.2">
      <c r="A59" s="120"/>
      <c r="B59" s="138"/>
      <c r="C59" s="137"/>
      <c r="D59" s="134"/>
      <c r="E59" s="134"/>
      <c r="F59" s="123"/>
    </row>
    <row r="60" spans="1:6" ht="14.25" customHeight="1" x14ac:dyDescent="0.2">
      <c r="A60" s="120"/>
      <c r="B60" s="138"/>
      <c r="C60" s="137"/>
      <c r="D60" s="134"/>
      <c r="E60" s="134"/>
      <c r="F60" s="123"/>
    </row>
    <row r="61" spans="1:6" ht="14.25" customHeight="1" x14ac:dyDescent="0.2">
      <c r="A61" s="120"/>
      <c r="B61" s="138"/>
      <c r="C61" s="137"/>
      <c r="D61" s="134"/>
      <c r="E61" s="134"/>
      <c r="F61" s="123"/>
    </row>
    <row r="62" spans="1:6" ht="14.25" customHeight="1" x14ac:dyDescent="0.2">
      <c r="A62" s="120"/>
      <c r="B62" s="138"/>
      <c r="C62" s="137"/>
      <c r="D62" s="134"/>
      <c r="E62" s="134"/>
      <c r="F62" s="123"/>
    </row>
    <row r="63" spans="1:6" ht="14.25" customHeight="1" x14ac:dyDescent="0.2">
      <c r="A63" s="120"/>
      <c r="B63" s="124"/>
      <c r="C63" s="136"/>
      <c r="D63" s="135"/>
      <c r="E63" s="134"/>
      <c r="F63" s="123"/>
    </row>
    <row r="64" spans="1:6" ht="14.25" customHeight="1" x14ac:dyDescent="0.2">
      <c r="A64" s="120"/>
      <c r="B64" s="124"/>
      <c r="C64" s="133"/>
      <c r="D64" s="132"/>
      <c r="E64" s="123"/>
      <c r="F64" s="123"/>
    </row>
    <row r="65" spans="1:6" ht="14.25" customHeight="1" x14ac:dyDescent="0.2">
      <c r="A65" s="120"/>
      <c r="B65" s="131"/>
      <c r="C65" s="130" t="s">
        <v>637</v>
      </c>
      <c r="D65" s="129" t="s">
        <v>638</v>
      </c>
      <c r="E65" s="123"/>
      <c r="F65" s="123"/>
    </row>
    <row r="66" spans="1:6" ht="14.25" customHeight="1" x14ac:dyDescent="0.2">
      <c r="A66" s="120"/>
      <c r="B66" s="128"/>
      <c r="C66" s="127">
        <v>17.25</v>
      </c>
      <c r="D66" s="126">
        <v>350</v>
      </c>
      <c r="E66" s="125"/>
      <c r="F66" s="125"/>
    </row>
    <row r="67" spans="1:6" ht="14.25" customHeight="1" x14ac:dyDescent="0.2">
      <c r="A67" s="120"/>
      <c r="B67" s="124"/>
      <c r="C67" s="120"/>
      <c r="D67" s="120"/>
      <c r="E67" s="123"/>
      <c r="F67" s="123"/>
    </row>
    <row r="68" spans="1:6" ht="13.5" customHeight="1" x14ac:dyDescent="0.2">
      <c r="A68" s="120"/>
      <c r="B68" s="122"/>
      <c r="C68" s="121"/>
      <c r="D68" s="121"/>
      <c r="E68" s="121"/>
      <c r="F68" s="120"/>
    </row>
    <row r="69" spans="1:6" ht="15.95" customHeight="1" x14ac:dyDescent="0.2">
      <c r="A69" s="99"/>
      <c r="B69" s="104" t="s">
        <v>18</v>
      </c>
      <c r="C69" s="104"/>
      <c r="D69" s="98"/>
      <c r="E69" s="119">
        <v>6037.5</v>
      </c>
      <c r="F69" s="119"/>
    </row>
    <row r="70" spans="1:6" ht="15.95" customHeight="1" x14ac:dyDescent="0.2">
      <c r="A70" s="99"/>
      <c r="B70" s="118" t="s">
        <v>15</v>
      </c>
      <c r="C70" s="111"/>
      <c r="D70" s="98"/>
      <c r="E70" s="116">
        <v>25</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6062.5</v>
      </c>
      <c r="F73" s="114"/>
    </row>
    <row r="74" spans="1:6" ht="15.95" customHeight="1" x14ac:dyDescent="0.2">
      <c r="A74" s="99"/>
      <c r="B74" s="111" t="s">
        <v>5</v>
      </c>
      <c r="C74" s="113">
        <v>0.05</v>
      </c>
      <c r="D74" s="111"/>
      <c r="E74" s="109">
        <v>303.13</v>
      </c>
      <c r="F74" s="109"/>
    </row>
    <row r="75" spans="1:6" ht="15.95" customHeight="1" x14ac:dyDescent="0.2">
      <c r="A75" s="99"/>
      <c r="B75" s="102" t="s">
        <v>4</v>
      </c>
      <c r="C75" s="112">
        <v>9.9750000000000005E-2</v>
      </c>
      <c r="D75" s="111"/>
      <c r="E75" s="110">
        <v>604.73</v>
      </c>
      <c r="F75" s="109"/>
    </row>
    <row r="76" spans="1:6" ht="15.95" customHeight="1" x14ac:dyDescent="0.2">
      <c r="A76" s="99"/>
      <c r="B76" s="94"/>
      <c r="C76" s="99"/>
      <c r="D76" s="98"/>
      <c r="E76" s="97"/>
      <c r="F76" s="97"/>
    </row>
    <row r="77" spans="1:6" ht="15.95" customHeight="1" thickBot="1" x14ac:dyDescent="0.25">
      <c r="A77" s="99"/>
      <c r="B77" s="108" t="s">
        <v>19</v>
      </c>
      <c r="C77" s="104"/>
      <c r="D77" s="107"/>
      <c r="E77" s="106">
        <v>6970.3600000000006</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198" t="s">
        <v>20</v>
      </c>
      <c r="C81" s="199"/>
      <c r="D81" s="101"/>
      <c r="E81" s="100">
        <v>6970.3600000000006</v>
      </c>
      <c r="F81" s="97"/>
    </row>
    <row r="82" spans="1:6" ht="15.95" customHeight="1" x14ac:dyDescent="0.2">
      <c r="A82" s="99"/>
      <c r="B82" s="99"/>
      <c r="C82" s="99"/>
      <c r="D82" s="98"/>
      <c r="E82" s="97"/>
      <c r="F82" s="97"/>
    </row>
    <row r="83" spans="1:6" ht="15.95" customHeight="1" x14ac:dyDescent="0.2">
      <c r="A83" s="96"/>
      <c r="B83" s="200"/>
      <c r="C83" s="201"/>
      <c r="D83" s="201"/>
      <c r="E83" s="201"/>
      <c r="F83" s="95"/>
    </row>
    <row r="84" spans="1:6" ht="15.95" customHeight="1" x14ac:dyDescent="0.2">
      <c r="A84" s="202" t="s">
        <v>276</v>
      </c>
      <c r="B84" s="202"/>
      <c r="C84" s="202"/>
      <c r="D84" s="202"/>
      <c r="E84" s="202"/>
      <c r="F84" s="94"/>
    </row>
    <row r="85" spans="1:6" ht="15.95" customHeight="1" x14ac:dyDescent="0.2">
      <c r="A85" s="203" t="s">
        <v>277</v>
      </c>
      <c r="B85" s="203"/>
      <c r="C85" s="203"/>
      <c r="D85" s="203"/>
      <c r="E85" s="203"/>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196" t="s">
        <v>8</v>
      </c>
      <c r="B88" s="196"/>
      <c r="C88" s="196"/>
      <c r="D88" s="196"/>
      <c r="E88" s="196"/>
      <c r="F88" s="196"/>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Feuil2">
    <pageSetUpPr fitToPage="1"/>
  </sheetPr>
  <dimension ref="A1:D47"/>
  <sheetViews>
    <sheetView view="pageBreakPreview" topLeftCell="A4" zoomScaleNormal="100" workbookViewId="0">
      <selection activeCell="C55" sqref="C5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204" t="s">
        <v>1</v>
      </c>
      <c r="C1" s="204"/>
      <c r="D1" s="12"/>
    </row>
    <row r="2" spans="1:4" ht="13.5" customHeight="1" x14ac:dyDescent="0.3">
      <c r="A2" s="6"/>
      <c r="B2" s="13"/>
      <c r="C2" s="13"/>
      <c r="D2" s="7"/>
    </row>
    <row r="3" spans="1:4" ht="13.5" thickBot="1" x14ac:dyDescent="0.25">
      <c r="A3" s="6"/>
      <c r="D3" s="7"/>
    </row>
    <row r="4" spans="1:4" ht="13.5" thickBot="1" x14ac:dyDescent="0.25">
      <c r="A4" s="6"/>
      <c r="B4" s="90"/>
      <c r="C4" s="91" t="s">
        <v>3</v>
      </c>
      <c r="D4" s="7"/>
    </row>
    <row r="5" spans="1:4" x14ac:dyDescent="0.2">
      <c r="A5" s="6"/>
      <c r="B5" s="14"/>
      <c r="C5" s="42"/>
      <c r="D5" s="7"/>
    </row>
    <row r="6" spans="1:4" x14ac:dyDescent="0.2">
      <c r="A6" s="6"/>
      <c r="B6" s="14"/>
      <c r="C6" s="8" t="s">
        <v>12</v>
      </c>
      <c r="D6" s="7"/>
    </row>
    <row r="7" spans="1:4" x14ac:dyDescent="0.2">
      <c r="A7" s="6"/>
      <c r="B7" s="14"/>
      <c r="C7" s="8" t="s">
        <v>536</v>
      </c>
      <c r="D7" s="7"/>
    </row>
    <row r="8" spans="1:4" x14ac:dyDescent="0.2">
      <c r="A8" s="6"/>
      <c r="B8" s="14"/>
      <c r="C8" s="8" t="s">
        <v>23</v>
      </c>
      <c r="D8" s="7"/>
    </row>
    <row r="9" spans="1:4" x14ac:dyDescent="0.2">
      <c r="A9" s="6"/>
      <c r="B9" s="14"/>
      <c r="C9" s="8" t="s">
        <v>537</v>
      </c>
      <c r="D9" s="7"/>
    </row>
    <row r="10" spans="1:4" x14ac:dyDescent="0.2">
      <c r="A10" s="6"/>
      <c r="B10" s="14"/>
      <c r="C10" s="8" t="s">
        <v>538</v>
      </c>
      <c r="D10" s="7"/>
    </row>
    <row r="11" spans="1:4" x14ac:dyDescent="0.2">
      <c r="A11" s="6"/>
      <c r="B11" s="14"/>
      <c r="C11" s="8" t="s">
        <v>539</v>
      </c>
      <c r="D11" s="7"/>
    </row>
    <row r="12" spans="1:4" x14ac:dyDescent="0.2">
      <c r="A12" s="6"/>
      <c r="B12" s="14"/>
      <c r="C12" s="8" t="s">
        <v>540</v>
      </c>
      <c r="D12" s="7"/>
    </row>
    <row r="13" spans="1:4" x14ac:dyDescent="0.2">
      <c r="A13" s="6"/>
      <c r="B13" s="14"/>
      <c r="C13" s="8" t="s">
        <v>541</v>
      </c>
      <c r="D13" s="7"/>
    </row>
    <row r="14" spans="1:4" x14ac:dyDescent="0.2">
      <c r="A14" s="6"/>
      <c r="B14" s="14"/>
      <c r="C14" s="8" t="s">
        <v>542</v>
      </c>
      <c r="D14" s="7"/>
    </row>
    <row r="15" spans="1:4" x14ac:dyDescent="0.2">
      <c r="A15" s="6"/>
      <c r="B15" s="14"/>
      <c r="C15" s="8" t="s">
        <v>543</v>
      </c>
      <c r="D15" s="7"/>
    </row>
    <row r="16" spans="1:4" x14ac:dyDescent="0.2">
      <c r="A16" s="6"/>
      <c r="B16" s="14"/>
      <c r="C16" s="8" t="s">
        <v>544</v>
      </c>
      <c r="D16" s="7"/>
    </row>
    <row r="17" spans="1:4" x14ac:dyDescent="0.2">
      <c r="A17" s="6"/>
      <c r="B17" s="14"/>
      <c r="C17" s="8" t="s">
        <v>2</v>
      </c>
      <c r="D17" s="7"/>
    </row>
    <row r="18" spans="1:4" x14ac:dyDescent="0.2">
      <c r="A18" s="6"/>
      <c r="B18" s="14"/>
      <c r="C18" s="8" t="s">
        <v>25</v>
      </c>
      <c r="D18" s="7"/>
    </row>
    <row r="19" spans="1:4" x14ac:dyDescent="0.2">
      <c r="A19" s="6"/>
      <c r="B19" s="14"/>
      <c r="C19" s="8" t="s">
        <v>545</v>
      </c>
      <c r="D19" s="7"/>
    </row>
    <row r="20" spans="1:4" x14ac:dyDescent="0.2">
      <c r="A20" s="6"/>
      <c r="B20" s="14"/>
      <c r="C20" s="8" t="s">
        <v>546</v>
      </c>
      <c r="D20" s="7"/>
    </row>
    <row r="21" spans="1:4" x14ac:dyDescent="0.2">
      <c r="A21" s="6"/>
      <c r="B21" s="14"/>
      <c r="C21" s="8" t="s">
        <v>660</v>
      </c>
      <c r="D21" s="7"/>
    </row>
    <row r="22" spans="1:4" x14ac:dyDescent="0.2">
      <c r="A22" s="6"/>
      <c r="B22" s="14"/>
      <c r="C22" s="8" t="s">
        <v>547</v>
      </c>
      <c r="D22" s="7"/>
    </row>
    <row r="23" spans="1:4" x14ac:dyDescent="0.2">
      <c r="A23" s="6"/>
      <c r="B23" s="14"/>
      <c r="C23" s="8" t="s">
        <v>24</v>
      </c>
      <c r="D23" s="7"/>
    </row>
    <row r="24" spans="1:4" x14ac:dyDescent="0.2">
      <c r="A24" s="6"/>
      <c r="B24" s="14"/>
      <c r="C24" s="8" t="s">
        <v>27</v>
      </c>
      <c r="D24" s="7"/>
    </row>
    <row r="25" spans="1:4" x14ac:dyDescent="0.2">
      <c r="A25" s="6"/>
      <c r="B25" s="14"/>
      <c r="C25" s="8" t="s">
        <v>28</v>
      </c>
      <c r="D25" s="7"/>
    </row>
    <row r="26" spans="1:4" x14ac:dyDescent="0.2">
      <c r="A26" s="6"/>
      <c r="B26" s="14"/>
      <c r="C26" s="8" t="s">
        <v>11</v>
      </c>
      <c r="D26" s="7"/>
    </row>
    <row r="27" spans="1:4" x14ac:dyDescent="0.2">
      <c r="A27" s="6"/>
      <c r="B27" s="14"/>
      <c r="C27" s="8" t="s">
        <v>10</v>
      </c>
      <c r="D27" s="7"/>
    </row>
    <row r="28" spans="1:4" ht="25.5" x14ac:dyDescent="0.2">
      <c r="A28" s="6"/>
      <c r="B28" s="14"/>
      <c r="C28" s="8" t="s">
        <v>661</v>
      </c>
      <c r="D28" s="7"/>
    </row>
    <row r="29" spans="1:4" x14ac:dyDescent="0.2">
      <c r="A29" s="6"/>
      <c r="B29" s="14"/>
      <c r="C29" s="8" t="s">
        <v>549</v>
      </c>
      <c r="D29" s="7"/>
    </row>
    <row r="30" spans="1:4" x14ac:dyDescent="0.2">
      <c r="A30" s="6"/>
      <c r="B30" s="14"/>
      <c r="C30" s="8" t="s">
        <v>550</v>
      </c>
      <c r="D30" s="7"/>
    </row>
    <row r="31" spans="1:4" x14ac:dyDescent="0.2">
      <c r="A31" s="6"/>
      <c r="B31" s="14"/>
      <c r="C31" s="8" t="s">
        <v>662</v>
      </c>
      <c r="D31" s="7"/>
    </row>
    <row r="32" spans="1:4" x14ac:dyDescent="0.2">
      <c r="A32" s="6"/>
      <c r="B32" s="14"/>
      <c r="C32" s="9" t="s">
        <v>30</v>
      </c>
      <c r="D32" s="7"/>
    </row>
    <row r="33" spans="1:4" x14ac:dyDescent="0.2">
      <c r="A33" s="6"/>
      <c r="B33" s="14"/>
      <c r="C33" s="9" t="s">
        <v>32</v>
      </c>
      <c r="D33" s="7"/>
    </row>
    <row r="34" spans="1:4" x14ac:dyDescent="0.2">
      <c r="A34" s="6"/>
      <c r="B34" s="14"/>
      <c r="C34" s="9" t="s">
        <v>31</v>
      </c>
      <c r="D34" s="7"/>
    </row>
    <row r="35" spans="1:4" x14ac:dyDescent="0.2">
      <c r="A35" s="6"/>
      <c r="B35" s="14"/>
      <c r="C35" s="9" t="s">
        <v>551</v>
      </c>
      <c r="D35" s="7"/>
    </row>
    <row r="36" spans="1:4" x14ac:dyDescent="0.2">
      <c r="A36" s="6"/>
      <c r="B36" s="14"/>
      <c r="C36" s="9" t="s">
        <v>29</v>
      </c>
      <c r="D36" s="7"/>
    </row>
    <row r="37" spans="1:4" x14ac:dyDescent="0.2">
      <c r="A37" s="6"/>
      <c r="B37" s="14"/>
      <c r="C37" s="9" t="s">
        <v>552</v>
      </c>
      <c r="D37" s="7"/>
    </row>
    <row r="38" spans="1:4" x14ac:dyDescent="0.2">
      <c r="A38" s="6"/>
      <c r="B38" s="14"/>
      <c r="C38" s="9" t="s">
        <v>663</v>
      </c>
      <c r="D38" s="7"/>
    </row>
    <row r="39" spans="1:4" x14ac:dyDescent="0.2">
      <c r="A39" s="6"/>
      <c r="B39" s="14"/>
      <c r="C39" s="9" t="s">
        <v>553</v>
      </c>
      <c r="D39" s="7"/>
    </row>
    <row r="40" spans="1:4" x14ac:dyDescent="0.2">
      <c r="A40" s="6"/>
      <c r="B40" s="14"/>
      <c r="C40" s="8" t="s">
        <v>33</v>
      </c>
      <c r="D40" s="7"/>
    </row>
    <row r="41" spans="1:4" x14ac:dyDescent="0.2">
      <c r="A41" s="6"/>
      <c r="B41" s="14"/>
      <c r="C41" s="8" t="s">
        <v>554</v>
      </c>
      <c r="D41" s="7"/>
    </row>
    <row r="42" spans="1:4" x14ac:dyDescent="0.2">
      <c r="A42" s="6"/>
      <c r="B42" s="14"/>
      <c r="C42" s="8" t="s">
        <v>555</v>
      </c>
      <c r="D42" s="7"/>
    </row>
    <row r="43" spans="1:4" x14ac:dyDescent="0.2">
      <c r="A43" s="6"/>
      <c r="B43" s="14"/>
      <c r="C43" s="8" t="s">
        <v>556</v>
      </c>
      <c r="D43" s="7"/>
    </row>
    <row r="44" spans="1:4" x14ac:dyDescent="0.2">
      <c r="A44" s="6"/>
      <c r="B44" s="14"/>
      <c r="C44" s="8" t="s">
        <v>557</v>
      </c>
      <c r="D44" s="7"/>
    </row>
    <row r="45" spans="1:4" x14ac:dyDescent="0.2">
      <c r="A45" s="6"/>
      <c r="B45" s="14"/>
      <c r="C45" s="8" t="s">
        <v>558</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B74B-931F-4BE8-A878-BE02BCDA620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776</v>
      </c>
      <c r="C21" s="115"/>
      <c r="D21" s="98"/>
      <c r="E21" s="97"/>
      <c r="F21" s="97"/>
    </row>
    <row r="22" spans="1:6" ht="15" customHeight="1" x14ac:dyDescent="0.2">
      <c r="A22" s="99"/>
      <c r="B22" s="99"/>
      <c r="C22" s="99"/>
      <c r="D22" s="98"/>
      <c r="E22" s="97"/>
      <c r="F22" s="97"/>
    </row>
    <row r="23" spans="1:6" ht="15" customHeight="1" x14ac:dyDescent="0.2">
      <c r="A23" s="99"/>
      <c r="B23" s="115" t="s">
        <v>777</v>
      </c>
      <c r="C23" s="115"/>
      <c r="D23" s="98"/>
      <c r="E23" s="97"/>
      <c r="F23" s="97"/>
    </row>
    <row r="24" spans="1:6" ht="15" customHeight="1" x14ac:dyDescent="0.2">
      <c r="A24" s="99"/>
      <c r="B24" s="151" t="s">
        <v>778</v>
      </c>
      <c r="C24" s="99"/>
      <c r="D24" s="98"/>
      <c r="E24" s="97"/>
      <c r="F24" s="97"/>
    </row>
    <row r="25" spans="1:6" ht="15" customHeight="1" x14ac:dyDescent="0.2">
      <c r="A25" s="99"/>
      <c r="B25" s="99" t="s">
        <v>779</v>
      </c>
      <c r="C25" s="99"/>
      <c r="D25" s="98"/>
      <c r="E25" s="97"/>
      <c r="F25" s="97"/>
    </row>
    <row r="26" spans="1:6" ht="15" customHeight="1" x14ac:dyDescent="0.2">
      <c r="A26" s="99"/>
      <c r="B26" s="99" t="s">
        <v>780</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781</v>
      </c>
      <c r="F28" s="148"/>
    </row>
    <row r="29" spans="1:6" ht="13.5" customHeight="1" thickBot="1" x14ac:dyDescent="0.25">
      <c r="A29" s="147"/>
      <c r="B29" s="147"/>
      <c r="C29" s="147"/>
      <c r="D29" s="146"/>
      <c r="E29" s="145"/>
      <c r="F29" s="145"/>
    </row>
    <row r="30" spans="1:6" ht="21.75" customHeight="1" x14ac:dyDescent="0.2">
      <c r="A30" s="197" t="s">
        <v>0</v>
      </c>
      <c r="B30" s="197"/>
      <c r="C30" s="197"/>
      <c r="D30" s="197"/>
      <c r="E30" s="197"/>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782</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783</v>
      </c>
      <c r="C36" s="156"/>
      <c r="D36" s="123"/>
      <c r="E36" s="123"/>
      <c r="F36" s="123"/>
    </row>
    <row r="37" spans="1:6" ht="14.25" customHeight="1" x14ac:dyDescent="0.2">
      <c r="A37" s="120"/>
      <c r="B37" s="138"/>
      <c r="C37" s="156"/>
      <c r="D37" s="123"/>
      <c r="E37" s="123"/>
      <c r="F37" s="123"/>
    </row>
    <row r="38" spans="1:6" ht="14.25" customHeight="1" x14ac:dyDescent="0.2">
      <c r="A38" s="120"/>
      <c r="B38" s="138"/>
      <c r="C38" s="156"/>
      <c r="D38" s="123"/>
      <c r="E38" s="123"/>
      <c r="F38" s="123"/>
    </row>
    <row r="39" spans="1:6" ht="14.25" customHeight="1" x14ac:dyDescent="0.2">
      <c r="A39" s="120"/>
      <c r="B39" s="138"/>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6</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2100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2100</v>
      </c>
      <c r="F73" s="114"/>
    </row>
    <row r="74" spans="1:6" ht="15.95" customHeight="1" x14ac:dyDescent="0.2">
      <c r="A74" s="99"/>
      <c r="B74" s="111" t="s">
        <v>5</v>
      </c>
      <c r="C74" s="164">
        <v>0.05</v>
      </c>
      <c r="D74" s="111"/>
      <c r="E74" s="109">
        <v>105</v>
      </c>
      <c r="F74" s="109"/>
    </row>
    <row r="75" spans="1:6" ht="15.95" customHeight="1" x14ac:dyDescent="0.2">
      <c r="A75" s="99"/>
      <c r="B75" s="102" t="s">
        <v>4</v>
      </c>
      <c r="C75" s="165">
        <v>9.9750000000000005E-2</v>
      </c>
      <c r="D75" s="111"/>
      <c r="E75" s="110">
        <v>209.48</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2414.48</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6" t="s">
        <v>20</v>
      </c>
      <c r="C81" s="207"/>
      <c r="D81" s="166"/>
      <c r="E81" s="167">
        <v>2414.48</v>
      </c>
      <c r="F81" s="97"/>
    </row>
    <row r="82" spans="1:6" ht="15.95" customHeight="1" x14ac:dyDescent="0.2">
      <c r="A82" s="99"/>
      <c r="B82" s="99"/>
      <c r="C82" s="99"/>
      <c r="D82" s="98"/>
      <c r="E82" s="97"/>
      <c r="F82" s="97"/>
    </row>
    <row r="83" spans="1:6" ht="15.95" customHeight="1" x14ac:dyDescent="0.2">
      <c r="A83" s="96"/>
      <c r="B83" s="200"/>
      <c r="C83" s="201"/>
      <c r="D83" s="201"/>
      <c r="E83" s="201"/>
      <c r="F83" s="95"/>
    </row>
    <row r="84" spans="1:6" ht="15.95" customHeight="1" x14ac:dyDescent="0.2">
      <c r="A84" s="202" t="s">
        <v>276</v>
      </c>
      <c r="B84" s="202"/>
      <c r="C84" s="202"/>
      <c r="D84" s="202"/>
      <c r="E84" s="202"/>
      <c r="F84" s="94"/>
    </row>
    <row r="85" spans="1:6" ht="15.95" customHeight="1" x14ac:dyDescent="0.2">
      <c r="A85" s="203" t="s">
        <v>277</v>
      </c>
      <c r="B85" s="203"/>
      <c r="C85" s="203"/>
      <c r="D85" s="203"/>
      <c r="E85" s="203"/>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5" t="s">
        <v>8</v>
      </c>
      <c r="B88" s="205"/>
      <c r="C88" s="205"/>
      <c r="D88" s="205"/>
      <c r="E88" s="205"/>
      <c r="F88" s="205"/>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1B910-B051-485F-A17C-63DFEF12EBF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776</v>
      </c>
      <c r="C21" s="115"/>
      <c r="D21" s="98"/>
      <c r="E21" s="97"/>
      <c r="F21" s="97"/>
    </row>
    <row r="22" spans="1:6" ht="15" customHeight="1" x14ac:dyDescent="0.2">
      <c r="A22" s="99"/>
      <c r="B22" s="99"/>
      <c r="C22" s="99"/>
      <c r="D22" s="98"/>
      <c r="E22" s="97"/>
      <c r="F22" s="97"/>
    </row>
    <row r="23" spans="1:6" ht="15" customHeight="1" x14ac:dyDescent="0.2">
      <c r="A23" s="99"/>
      <c r="B23" s="115" t="s">
        <v>784</v>
      </c>
      <c r="C23" s="115"/>
      <c r="D23" s="98"/>
      <c r="E23" s="97"/>
      <c r="F23" s="97"/>
    </row>
    <row r="24" spans="1:6" ht="15" customHeight="1" x14ac:dyDescent="0.2">
      <c r="A24" s="99"/>
      <c r="B24" s="151" t="s">
        <v>785</v>
      </c>
      <c r="C24" s="99"/>
      <c r="D24" s="98"/>
      <c r="E24" s="97"/>
      <c r="F24" s="97"/>
    </row>
    <row r="25" spans="1:6" ht="15" customHeight="1" x14ac:dyDescent="0.2">
      <c r="A25" s="99"/>
      <c r="B25" s="99" t="s">
        <v>786</v>
      </c>
      <c r="C25" s="99"/>
      <c r="D25" s="98"/>
      <c r="E25" s="97"/>
      <c r="F25" s="97"/>
    </row>
    <row r="26" spans="1:6" ht="15" customHeight="1" x14ac:dyDescent="0.2">
      <c r="A26" s="99"/>
      <c r="B26" s="99" t="s">
        <v>787</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788</v>
      </c>
      <c r="F28" s="148"/>
    </row>
    <row r="29" spans="1:6" ht="13.5" customHeight="1" thickBot="1" x14ac:dyDescent="0.25">
      <c r="A29" s="147"/>
      <c r="B29" s="147"/>
      <c r="C29" s="147"/>
      <c r="D29" s="146"/>
      <c r="E29" s="145"/>
      <c r="F29" s="145"/>
    </row>
    <row r="30" spans="1:6" ht="21.75" customHeight="1" x14ac:dyDescent="0.2">
      <c r="A30" s="197" t="s">
        <v>0</v>
      </c>
      <c r="B30" s="197"/>
      <c r="C30" s="197"/>
      <c r="D30" s="197"/>
      <c r="E30" s="197"/>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760</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789</v>
      </c>
      <c r="C36" s="156"/>
      <c r="D36" s="123"/>
      <c r="E36" s="123"/>
      <c r="F36" s="123"/>
    </row>
    <row r="37" spans="1:6" ht="14.25" customHeight="1" x14ac:dyDescent="0.2">
      <c r="A37" s="120"/>
      <c r="B37" s="138"/>
      <c r="C37" s="156"/>
      <c r="D37" s="123"/>
      <c r="E37" s="123"/>
      <c r="F37" s="123"/>
    </row>
    <row r="38" spans="1:6" ht="14.25" customHeight="1" x14ac:dyDescent="0.2">
      <c r="A38" s="120"/>
      <c r="B38" s="138"/>
      <c r="C38" s="156"/>
      <c r="D38" s="123"/>
      <c r="E38" s="123"/>
      <c r="F38" s="123"/>
    </row>
    <row r="39" spans="1:6" ht="14.25" customHeight="1" x14ac:dyDescent="0.2">
      <c r="A39" s="120"/>
      <c r="B39" s="138"/>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0.75</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262.5</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262.5</v>
      </c>
      <c r="F73" s="114"/>
    </row>
    <row r="74" spans="1:6" ht="15.95" customHeight="1" x14ac:dyDescent="0.2">
      <c r="A74" s="99"/>
      <c r="B74" s="111" t="s">
        <v>5</v>
      </c>
      <c r="C74" s="164">
        <v>0.05</v>
      </c>
      <c r="D74" s="111"/>
      <c r="E74" s="109">
        <v>13.13</v>
      </c>
      <c r="F74" s="109"/>
    </row>
    <row r="75" spans="1:6" ht="15.95" customHeight="1" x14ac:dyDescent="0.2">
      <c r="A75" s="99"/>
      <c r="B75" s="102" t="s">
        <v>4</v>
      </c>
      <c r="C75" s="165">
        <v>9.9750000000000005E-2</v>
      </c>
      <c r="D75" s="111"/>
      <c r="E75" s="110">
        <v>26.18</v>
      </c>
      <c r="F75" s="109"/>
    </row>
    <row r="76" spans="1:6" ht="15.95" customHeight="1" x14ac:dyDescent="0.2">
      <c r="A76" s="99"/>
      <c r="B76" s="94"/>
      <c r="C76" s="99"/>
      <c r="D76" s="98"/>
      <c r="E76" s="97"/>
      <c r="F76" s="97"/>
    </row>
    <row r="77" spans="1:6" ht="15.95" customHeight="1" thickBot="1" x14ac:dyDescent="0.25">
      <c r="A77" s="99"/>
      <c r="B77" s="108" t="s">
        <v>19</v>
      </c>
      <c r="C77" s="104"/>
      <c r="D77" s="107"/>
      <c r="E77" s="106">
        <v>301.81</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6" t="s">
        <v>20</v>
      </c>
      <c r="C81" s="207"/>
      <c r="D81" s="166"/>
      <c r="E81" s="167">
        <v>301.81</v>
      </c>
      <c r="F81" s="97"/>
    </row>
    <row r="82" spans="1:6" ht="15.95" customHeight="1" x14ac:dyDescent="0.2">
      <c r="A82" s="99"/>
      <c r="B82" s="99"/>
      <c r="C82" s="99"/>
      <c r="D82" s="98"/>
      <c r="E82" s="97"/>
      <c r="F82" s="97"/>
    </row>
    <row r="83" spans="1:6" ht="15.95" customHeight="1" x14ac:dyDescent="0.2">
      <c r="A83" s="96"/>
      <c r="B83" s="200"/>
      <c r="C83" s="201"/>
      <c r="D83" s="201"/>
      <c r="E83" s="201"/>
      <c r="F83" s="95"/>
    </row>
    <row r="84" spans="1:6" ht="15.95" customHeight="1" x14ac:dyDescent="0.2">
      <c r="A84" s="202" t="s">
        <v>276</v>
      </c>
      <c r="B84" s="202"/>
      <c r="C84" s="202"/>
      <c r="D84" s="202"/>
      <c r="E84" s="202"/>
      <c r="F84" s="94"/>
    </row>
    <row r="85" spans="1:6" ht="15.95" customHeight="1" x14ac:dyDescent="0.2">
      <c r="A85" s="203" t="s">
        <v>277</v>
      </c>
      <c r="B85" s="203"/>
      <c r="C85" s="203"/>
      <c r="D85" s="203"/>
      <c r="E85" s="203"/>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5" t="s">
        <v>8</v>
      </c>
      <c r="B88" s="205"/>
      <c r="C88" s="205"/>
      <c r="D88" s="205"/>
      <c r="E88" s="205"/>
      <c r="F88" s="205"/>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45946-766E-4412-B70C-3FEFC99A3544}">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790</v>
      </c>
      <c r="C21" s="115"/>
      <c r="D21" s="98"/>
      <c r="E21" s="97"/>
      <c r="F21" s="97"/>
    </row>
    <row r="22" spans="1:6" ht="15" customHeight="1" x14ac:dyDescent="0.2">
      <c r="A22" s="99"/>
      <c r="B22" s="99"/>
      <c r="C22" s="99"/>
      <c r="D22" s="98"/>
      <c r="E22" s="97"/>
      <c r="F22" s="97"/>
    </row>
    <row r="23" spans="1:6" ht="15" customHeight="1" x14ac:dyDescent="0.2">
      <c r="A23" s="99"/>
      <c r="B23" s="115" t="s">
        <v>791</v>
      </c>
      <c r="C23" s="115"/>
      <c r="D23" s="98"/>
      <c r="E23" s="97"/>
      <c r="F23" s="97"/>
    </row>
    <row r="24" spans="1:6" ht="15" customHeight="1" x14ac:dyDescent="0.2">
      <c r="A24" s="99"/>
      <c r="B24" s="151" t="s">
        <v>792</v>
      </c>
      <c r="C24" s="99"/>
      <c r="D24" s="98"/>
      <c r="E24" s="97"/>
      <c r="F24" s="97"/>
    </row>
    <row r="25" spans="1:6" ht="15" customHeight="1" x14ac:dyDescent="0.2">
      <c r="A25" s="99"/>
      <c r="B25" s="99" t="s">
        <v>793</v>
      </c>
      <c r="C25" s="99"/>
      <c r="D25" s="98"/>
      <c r="E25" s="97"/>
      <c r="F25" s="97"/>
    </row>
    <row r="26" spans="1:6" ht="15" customHeight="1" x14ac:dyDescent="0.2">
      <c r="A26" s="99"/>
      <c r="B26" s="99" t="s">
        <v>794</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795</v>
      </c>
      <c r="F28" s="148"/>
    </row>
    <row r="29" spans="1:6" ht="13.5" customHeight="1" thickBot="1" x14ac:dyDescent="0.25">
      <c r="A29" s="147"/>
      <c r="B29" s="147"/>
      <c r="C29" s="147"/>
      <c r="D29" s="146"/>
      <c r="E29" s="145"/>
      <c r="F29" s="145"/>
    </row>
    <row r="30" spans="1:6" ht="21.75" customHeight="1" x14ac:dyDescent="0.2">
      <c r="A30" s="197" t="s">
        <v>0</v>
      </c>
      <c r="B30" s="197"/>
      <c r="C30" s="197"/>
      <c r="D30" s="197"/>
      <c r="E30" s="197"/>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796</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760</v>
      </c>
      <c r="C36" s="156"/>
      <c r="D36" s="123"/>
      <c r="E36" s="123"/>
      <c r="F36" s="123"/>
    </row>
    <row r="37" spans="1:6" ht="14.25" customHeight="1" x14ac:dyDescent="0.2">
      <c r="A37" s="120"/>
      <c r="B37" s="138" t="s">
        <v>761</v>
      </c>
      <c r="C37" s="156"/>
      <c r="D37" s="123"/>
      <c r="E37" s="123"/>
      <c r="F37" s="123"/>
    </row>
    <row r="38" spans="1:6" ht="14.25" customHeight="1" x14ac:dyDescent="0.2">
      <c r="A38" s="120"/>
      <c r="B38" s="138" t="s">
        <v>556</v>
      </c>
      <c r="C38" s="156"/>
      <c r="D38" s="123"/>
      <c r="E38" s="123"/>
      <c r="F38" s="123"/>
    </row>
    <row r="39" spans="1:6" ht="14.25" customHeight="1" x14ac:dyDescent="0.2">
      <c r="A39" s="120"/>
      <c r="B39" s="138" t="s">
        <v>761</v>
      </c>
      <c r="C39" s="156"/>
      <c r="D39" s="123"/>
      <c r="E39" s="123"/>
      <c r="F39" s="123"/>
    </row>
    <row r="40" spans="1:6" ht="14.25" customHeight="1" x14ac:dyDescent="0.2">
      <c r="A40" s="120"/>
      <c r="B40" s="138" t="s">
        <v>797</v>
      </c>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38"/>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3</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1050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1050</v>
      </c>
      <c r="F73" s="114"/>
    </row>
    <row r="74" spans="1:6" ht="15.95" customHeight="1" x14ac:dyDescent="0.2">
      <c r="A74" s="99"/>
      <c r="B74" s="111" t="s">
        <v>5</v>
      </c>
      <c r="C74" s="164">
        <v>0.05</v>
      </c>
      <c r="D74" s="111"/>
      <c r="E74" s="109">
        <v>52.5</v>
      </c>
      <c r="F74" s="109"/>
    </row>
    <row r="75" spans="1:6" ht="15.95" customHeight="1" x14ac:dyDescent="0.2">
      <c r="A75" s="99"/>
      <c r="B75" s="102" t="s">
        <v>4</v>
      </c>
      <c r="C75" s="165">
        <v>9.9750000000000005E-2</v>
      </c>
      <c r="D75" s="111"/>
      <c r="E75" s="110">
        <v>104.74</v>
      </c>
      <c r="F75" s="109"/>
    </row>
    <row r="76" spans="1:6" ht="15.95" customHeight="1" x14ac:dyDescent="0.2">
      <c r="A76" s="99"/>
      <c r="B76" s="94"/>
      <c r="C76" s="99"/>
      <c r="D76" s="98"/>
      <c r="E76" s="97"/>
      <c r="F76" s="97"/>
    </row>
    <row r="77" spans="1:6" ht="15.95" customHeight="1" thickBot="1" x14ac:dyDescent="0.25">
      <c r="A77" s="99"/>
      <c r="B77" s="108" t="s">
        <v>19</v>
      </c>
      <c r="C77" s="104"/>
      <c r="D77" s="107"/>
      <c r="E77" s="106">
        <v>1207.24</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6" t="s">
        <v>20</v>
      </c>
      <c r="C81" s="207"/>
      <c r="D81" s="166"/>
      <c r="E81" s="167">
        <v>1207.24</v>
      </c>
      <c r="F81" s="97"/>
    </row>
    <row r="82" spans="1:6" ht="15.95" customHeight="1" x14ac:dyDescent="0.2">
      <c r="A82" s="99"/>
      <c r="B82" s="99"/>
      <c r="C82" s="99"/>
      <c r="D82" s="98"/>
      <c r="E82" s="97"/>
      <c r="F82" s="97"/>
    </row>
    <row r="83" spans="1:6" ht="15.95" customHeight="1" x14ac:dyDescent="0.2">
      <c r="A83" s="96"/>
      <c r="B83" s="200"/>
      <c r="C83" s="201"/>
      <c r="D83" s="201"/>
      <c r="E83" s="201"/>
      <c r="F83" s="95"/>
    </row>
    <row r="84" spans="1:6" ht="15.95" customHeight="1" x14ac:dyDescent="0.2">
      <c r="A84" s="202" t="s">
        <v>276</v>
      </c>
      <c r="B84" s="202"/>
      <c r="C84" s="202"/>
      <c r="D84" s="202"/>
      <c r="E84" s="202"/>
      <c r="F84" s="94"/>
    </row>
    <row r="85" spans="1:6" ht="15.95" customHeight="1" x14ac:dyDescent="0.2">
      <c r="A85" s="203" t="s">
        <v>277</v>
      </c>
      <c r="B85" s="203"/>
      <c r="C85" s="203"/>
      <c r="D85" s="203"/>
      <c r="E85" s="203"/>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5" t="s">
        <v>8</v>
      </c>
      <c r="B88" s="205"/>
      <c r="C88" s="205"/>
      <c r="D88" s="205"/>
      <c r="E88" s="205"/>
      <c r="F88" s="205"/>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EDCA-0455-4BBB-96C3-FF4CCC8E72AA}">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798</v>
      </c>
      <c r="C21" s="115"/>
      <c r="D21" s="98"/>
      <c r="E21" s="97"/>
      <c r="F21" s="97"/>
    </row>
    <row r="22" spans="1:6" ht="15" customHeight="1" x14ac:dyDescent="0.2">
      <c r="A22" s="99"/>
      <c r="B22" s="99"/>
      <c r="C22" s="99"/>
      <c r="D22" s="98"/>
      <c r="E22" s="97"/>
      <c r="F22" s="97"/>
    </row>
    <row r="23" spans="1:6" ht="15" customHeight="1" x14ac:dyDescent="0.2">
      <c r="A23" s="99"/>
      <c r="B23" s="115" t="s">
        <v>777</v>
      </c>
      <c r="C23" s="115"/>
      <c r="D23" s="98"/>
      <c r="E23" s="97"/>
      <c r="F23" s="97"/>
    </row>
    <row r="24" spans="1:6" ht="15" customHeight="1" x14ac:dyDescent="0.2">
      <c r="A24" s="99"/>
      <c r="B24" s="115" t="s">
        <v>778</v>
      </c>
      <c r="C24" s="99"/>
      <c r="D24" s="98"/>
      <c r="E24" s="97"/>
      <c r="F24" s="97"/>
    </row>
    <row r="25" spans="1:6" ht="15" customHeight="1" x14ac:dyDescent="0.2">
      <c r="A25" s="99"/>
      <c r="B25" s="99" t="s">
        <v>779</v>
      </c>
      <c r="C25" s="99"/>
      <c r="D25" s="98"/>
      <c r="E25" s="97"/>
      <c r="F25" s="97"/>
    </row>
    <row r="26" spans="1:6" ht="15" customHeight="1" x14ac:dyDescent="0.2">
      <c r="A26" s="99"/>
      <c r="B26" s="99" t="s">
        <v>780</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799</v>
      </c>
      <c r="F28" s="148"/>
    </row>
    <row r="29" spans="1:6" ht="13.5" customHeight="1" thickBot="1" x14ac:dyDescent="0.25">
      <c r="A29" s="147"/>
      <c r="B29" s="147"/>
      <c r="C29" s="147"/>
      <c r="D29" s="146"/>
      <c r="E29" s="145"/>
      <c r="F29" s="145"/>
    </row>
    <row r="30" spans="1:6" ht="21.75" customHeight="1" x14ac:dyDescent="0.2">
      <c r="A30" s="197" t="s">
        <v>0</v>
      </c>
      <c r="B30" s="197"/>
      <c r="C30" s="197"/>
      <c r="D30" s="197"/>
      <c r="E30" s="197"/>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761</v>
      </c>
      <c r="C34" s="156"/>
      <c r="D34" s="123"/>
      <c r="E34" s="123"/>
      <c r="F34" s="123"/>
    </row>
    <row r="35" spans="1:6" ht="14.25" customHeight="1" x14ac:dyDescent="0.2">
      <c r="A35" s="120"/>
      <c r="B35" s="138" t="s">
        <v>800</v>
      </c>
      <c r="C35" s="157"/>
      <c r="D35" s="123"/>
      <c r="E35" s="123"/>
      <c r="F35" s="123"/>
    </row>
    <row r="36" spans="1:6" ht="14.25" customHeight="1" x14ac:dyDescent="0.2">
      <c r="A36" s="120"/>
      <c r="B36" s="138" t="s">
        <v>761</v>
      </c>
      <c r="C36" s="156"/>
      <c r="D36" s="123"/>
      <c r="E36" s="123"/>
      <c r="F36" s="123"/>
    </row>
    <row r="37" spans="1:6" ht="14.25" customHeight="1" x14ac:dyDescent="0.2">
      <c r="A37" s="120"/>
      <c r="B37" s="138" t="s">
        <v>801</v>
      </c>
      <c r="C37" s="156"/>
      <c r="D37" s="123"/>
      <c r="E37" s="123"/>
      <c r="F37" s="123"/>
    </row>
    <row r="38" spans="1:6" ht="14.25" customHeight="1" x14ac:dyDescent="0.2">
      <c r="A38" s="120"/>
      <c r="B38" s="138" t="s">
        <v>761</v>
      </c>
      <c r="C38" s="156"/>
      <c r="D38" s="123"/>
      <c r="E38" s="123"/>
      <c r="F38" s="123"/>
    </row>
    <row r="39" spans="1:6" ht="14.25" customHeight="1" x14ac:dyDescent="0.2">
      <c r="A39" s="120"/>
      <c r="B39" s="138" t="s">
        <v>802</v>
      </c>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6</v>
      </c>
      <c r="D66" s="126">
        <v>400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2400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2400</v>
      </c>
      <c r="F73" s="114"/>
    </row>
    <row r="74" spans="1:6" ht="15.95" customHeight="1" x14ac:dyDescent="0.2">
      <c r="A74" s="99"/>
      <c r="B74" s="111" t="s">
        <v>5</v>
      </c>
      <c r="C74" s="164">
        <v>0.05</v>
      </c>
      <c r="D74" s="111"/>
      <c r="E74" s="109">
        <v>120</v>
      </c>
      <c r="F74" s="109"/>
    </row>
    <row r="75" spans="1:6" ht="15.95" customHeight="1" x14ac:dyDescent="0.2">
      <c r="A75" s="99"/>
      <c r="B75" s="102" t="s">
        <v>4</v>
      </c>
      <c r="C75" s="165">
        <v>9.9750000000000005E-2</v>
      </c>
      <c r="D75" s="111"/>
      <c r="E75" s="110">
        <v>239.4</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2759.4</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6" t="s">
        <v>20</v>
      </c>
      <c r="C81" s="207"/>
      <c r="D81" s="166"/>
      <c r="E81" s="167">
        <v>2759.4</v>
      </c>
      <c r="F81" s="97"/>
    </row>
    <row r="82" spans="1:6" ht="15.95" customHeight="1" x14ac:dyDescent="0.2">
      <c r="A82" s="99"/>
      <c r="B82" s="99"/>
      <c r="C82" s="99"/>
      <c r="D82" s="98"/>
      <c r="E82" s="97"/>
      <c r="F82" s="97"/>
    </row>
    <row r="83" spans="1:6" ht="15.95" customHeight="1" x14ac:dyDescent="0.2">
      <c r="A83" s="96"/>
      <c r="B83" s="200"/>
      <c r="C83" s="201"/>
      <c r="D83" s="201"/>
      <c r="E83" s="201"/>
      <c r="F83" s="95"/>
    </row>
    <row r="84" spans="1:6" ht="15.95" customHeight="1" x14ac:dyDescent="0.2">
      <c r="A84" s="202" t="s">
        <v>276</v>
      </c>
      <c r="B84" s="202"/>
      <c r="C84" s="202"/>
      <c r="D84" s="202"/>
      <c r="E84" s="202"/>
      <c r="F84" s="94"/>
    </row>
    <row r="85" spans="1:6" ht="15.95" customHeight="1" x14ac:dyDescent="0.2">
      <c r="A85" s="203" t="s">
        <v>277</v>
      </c>
      <c r="B85" s="203"/>
      <c r="C85" s="203"/>
      <c r="D85" s="203"/>
      <c r="E85" s="203"/>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5" t="s">
        <v>8</v>
      </c>
      <c r="B88" s="205"/>
      <c r="C88" s="205"/>
      <c r="D88" s="205"/>
      <c r="E88" s="205"/>
      <c r="F88" s="205"/>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AD1FB-BB88-4600-A1B6-28483EDDDF5A}">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798</v>
      </c>
      <c r="C21" s="115"/>
      <c r="D21" s="98"/>
      <c r="E21" s="97"/>
      <c r="F21" s="97"/>
    </row>
    <row r="22" spans="1:6" ht="15" customHeight="1" x14ac:dyDescent="0.2">
      <c r="A22" s="99"/>
      <c r="B22" s="99"/>
      <c r="C22" s="99"/>
      <c r="D22" s="98"/>
      <c r="E22" s="97"/>
      <c r="F22" s="97"/>
    </row>
    <row r="23" spans="1:6" ht="15" customHeight="1" x14ac:dyDescent="0.2">
      <c r="A23" s="99"/>
      <c r="B23" s="115" t="s">
        <v>791</v>
      </c>
      <c r="C23" s="115"/>
      <c r="D23" s="98"/>
      <c r="E23" s="97"/>
      <c r="F23" s="97"/>
    </row>
    <row r="24" spans="1:6" ht="15" customHeight="1" x14ac:dyDescent="0.2">
      <c r="A24" s="99"/>
      <c r="B24" s="115" t="s">
        <v>792</v>
      </c>
      <c r="C24" s="99"/>
      <c r="D24" s="98"/>
      <c r="E24" s="97"/>
      <c r="F24" s="97"/>
    </row>
    <row r="25" spans="1:6" ht="15" customHeight="1" x14ac:dyDescent="0.2">
      <c r="A25" s="99"/>
      <c r="B25" s="99" t="s">
        <v>793</v>
      </c>
      <c r="C25" s="99"/>
      <c r="D25" s="98"/>
      <c r="E25" s="97"/>
      <c r="F25" s="97"/>
    </row>
    <row r="26" spans="1:6" ht="15" customHeight="1" x14ac:dyDescent="0.2">
      <c r="A26" s="99"/>
      <c r="B26" s="99" t="s">
        <v>794</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803</v>
      </c>
      <c r="F28" s="148"/>
    </row>
    <row r="29" spans="1:6" ht="13.5" customHeight="1" thickBot="1" x14ac:dyDescent="0.25">
      <c r="A29" s="147"/>
      <c r="B29" s="147"/>
      <c r="C29" s="147"/>
      <c r="D29" s="146"/>
      <c r="E29" s="145"/>
      <c r="F29" s="145"/>
    </row>
    <row r="30" spans="1:6" ht="21.75" customHeight="1" x14ac:dyDescent="0.2">
      <c r="A30" s="197" t="s">
        <v>0</v>
      </c>
      <c r="B30" s="197"/>
      <c r="C30" s="197"/>
      <c r="D30" s="197"/>
      <c r="E30" s="197"/>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761</v>
      </c>
      <c r="C34" s="156"/>
      <c r="D34" s="123"/>
      <c r="E34" s="123"/>
      <c r="F34" s="123"/>
    </row>
    <row r="35" spans="1:6" ht="14.25" customHeight="1" x14ac:dyDescent="0.2">
      <c r="A35" s="120"/>
      <c r="B35" s="138" t="s">
        <v>554</v>
      </c>
      <c r="C35" s="157"/>
      <c r="D35" s="123"/>
      <c r="E35" s="123"/>
      <c r="F35" s="123"/>
    </row>
    <row r="36" spans="1:6" ht="14.25" customHeight="1" x14ac:dyDescent="0.2">
      <c r="A36" s="120"/>
      <c r="B36" s="138" t="s">
        <v>761</v>
      </c>
      <c r="C36" s="156"/>
      <c r="D36" s="123"/>
      <c r="E36" s="123"/>
      <c r="F36" s="123"/>
    </row>
    <row r="37" spans="1:6" ht="14.25" customHeight="1" x14ac:dyDescent="0.2">
      <c r="A37" s="120"/>
      <c r="B37" s="138" t="s">
        <v>543</v>
      </c>
      <c r="C37" s="156"/>
      <c r="D37" s="123"/>
      <c r="E37" s="123"/>
      <c r="F37" s="123"/>
    </row>
    <row r="38" spans="1:6" ht="14.25" customHeight="1" x14ac:dyDescent="0.2">
      <c r="A38" s="120"/>
      <c r="B38" s="138" t="s">
        <v>761</v>
      </c>
      <c r="C38" s="156"/>
      <c r="D38" s="123"/>
      <c r="E38" s="123"/>
      <c r="F38" s="123"/>
    </row>
    <row r="39" spans="1:6" ht="14.25" customHeight="1" x14ac:dyDescent="0.2">
      <c r="A39" s="120"/>
      <c r="B39" s="138" t="s">
        <v>804</v>
      </c>
      <c r="C39" s="156"/>
      <c r="D39" s="123"/>
      <c r="E39" s="123"/>
      <c r="F39" s="123"/>
    </row>
    <row r="40" spans="1:6" ht="14.25" customHeight="1" x14ac:dyDescent="0.2">
      <c r="A40" s="120"/>
      <c r="B40" s="138" t="s">
        <v>761</v>
      </c>
      <c r="C40" s="157"/>
      <c r="D40" s="123"/>
      <c r="E40" s="123"/>
      <c r="F40" s="123"/>
    </row>
    <row r="41" spans="1:6" ht="14.25" customHeight="1" x14ac:dyDescent="0.2">
      <c r="A41" s="120"/>
      <c r="B41" s="138" t="s">
        <v>805</v>
      </c>
      <c r="C41" s="156"/>
      <c r="D41" s="123"/>
      <c r="E41" s="123"/>
      <c r="F41" s="123"/>
    </row>
    <row r="42" spans="1:6" ht="14.25" customHeight="1" x14ac:dyDescent="0.2">
      <c r="A42" s="120"/>
      <c r="B42" s="138" t="s">
        <v>761</v>
      </c>
      <c r="C42" s="156"/>
      <c r="D42" s="123"/>
      <c r="E42" s="123"/>
      <c r="F42" s="123"/>
    </row>
    <row r="43" spans="1:6" ht="14.25" customHeight="1" x14ac:dyDescent="0.2">
      <c r="A43" s="120"/>
      <c r="B43" s="138" t="s">
        <v>556</v>
      </c>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5</v>
      </c>
      <c r="D66" s="126">
        <v>400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2000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2000</v>
      </c>
      <c r="F73" s="114"/>
    </row>
    <row r="74" spans="1:6" ht="15.95" customHeight="1" x14ac:dyDescent="0.2">
      <c r="A74" s="99"/>
      <c r="B74" s="111" t="s">
        <v>5</v>
      </c>
      <c r="C74" s="164">
        <v>0.05</v>
      </c>
      <c r="D74" s="111"/>
      <c r="E74" s="109">
        <v>100</v>
      </c>
      <c r="F74" s="109"/>
    </row>
    <row r="75" spans="1:6" ht="15.95" customHeight="1" x14ac:dyDescent="0.2">
      <c r="A75" s="99"/>
      <c r="B75" s="102" t="s">
        <v>4</v>
      </c>
      <c r="C75" s="165">
        <v>9.9750000000000005E-2</v>
      </c>
      <c r="D75" s="111"/>
      <c r="E75" s="110">
        <v>199.5</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2299.5</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6" t="s">
        <v>20</v>
      </c>
      <c r="C81" s="207"/>
      <c r="D81" s="166"/>
      <c r="E81" s="167">
        <v>2299.5</v>
      </c>
      <c r="F81" s="97"/>
    </row>
    <row r="82" spans="1:6" ht="15.95" customHeight="1" x14ac:dyDescent="0.2">
      <c r="A82" s="99"/>
      <c r="B82" s="99"/>
      <c r="C82" s="99"/>
      <c r="D82" s="98"/>
      <c r="E82" s="97"/>
      <c r="F82" s="97"/>
    </row>
    <row r="83" spans="1:6" ht="15.95" customHeight="1" x14ac:dyDescent="0.2">
      <c r="A83" s="96"/>
      <c r="B83" s="200"/>
      <c r="C83" s="201"/>
      <c r="D83" s="201"/>
      <c r="E83" s="201"/>
      <c r="F83" s="95"/>
    </row>
    <row r="84" spans="1:6" ht="15.95" customHeight="1" x14ac:dyDescent="0.2">
      <c r="A84" s="202" t="s">
        <v>276</v>
      </c>
      <c r="B84" s="202"/>
      <c r="C84" s="202"/>
      <c r="D84" s="202"/>
      <c r="E84" s="202"/>
      <c r="F84" s="94"/>
    </row>
    <row r="85" spans="1:6" ht="15.95" customHeight="1" x14ac:dyDescent="0.2">
      <c r="A85" s="203" t="s">
        <v>277</v>
      </c>
      <c r="B85" s="203"/>
      <c r="C85" s="203"/>
      <c r="D85" s="203"/>
      <c r="E85" s="203"/>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5" t="s">
        <v>8</v>
      </c>
      <c r="B88" s="205"/>
      <c r="C88" s="205"/>
      <c r="D88" s="205"/>
      <c r="E88" s="205"/>
      <c r="F88" s="205"/>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A94E2-5D62-41BC-B11C-8652960BC8FF}">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68"/>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806</v>
      </c>
      <c r="C21" s="115"/>
      <c r="D21" s="98"/>
      <c r="E21" s="97"/>
      <c r="F21" s="97"/>
    </row>
    <row r="22" spans="1:6" ht="15" customHeight="1" x14ac:dyDescent="0.2">
      <c r="A22" s="99"/>
      <c r="B22" s="99"/>
      <c r="C22" s="99"/>
      <c r="D22" s="98"/>
      <c r="E22" s="97"/>
      <c r="F22" s="97"/>
    </row>
    <row r="23" spans="1:6" ht="15" customHeight="1" x14ac:dyDescent="0.2">
      <c r="A23" s="99"/>
      <c r="B23" s="115" t="s">
        <v>777</v>
      </c>
      <c r="C23" s="115"/>
      <c r="D23" s="98"/>
      <c r="E23" s="97"/>
      <c r="F23" s="97"/>
    </row>
    <row r="24" spans="1:6" ht="15" customHeight="1" x14ac:dyDescent="0.2">
      <c r="A24" s="99"/>
      <c r="B24" s="151" t="s">
        <v>807</v>
      </c>
      <c r="C24" s="99"/>
      <c r="D24" s="98"/>
      <c r="E24" s="97"/>
      <c r="F24" s="97"/>
    </row>
    <row r="25" spans="1:6" ht="15" customHeight="1" x14ac:dyDescent="0.2">
      <c r="A25" s="99"/>
      <c r="B25" s="99" t="s">
        <v>808</v>
      </c>
      <c r="C25" s="99"/>
      <c r="D25" s="98"/>
      <c r="E25" s="97"/>
      <c r="F25" s="97"/>
    </row>
    <row r="26" spans="1:6" ht="15" customHeight="1" x14ac:dyDescent="0.2">
      <c r="A26" s="99"/>
      <c r="B26" s="99" t="s">
        <v>794</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809</v>
      </c>
      <c r="F28" s="148"/>
    </row>
    <row r="29" spans="1:6" ht="13.5" customHeight="1" thickBot="1" x14ac:dyDescent="0.25">
      <c r="A29" s="147"/>
      <c r="B29" s="147"/>
      <c r="C29" s="147"/>
      <c r="D29" s="146"/>
      <c r="E29" s="145"/>
      <c r="F29" s="145"/>
    </row>
    <row r="30" spans="1:6" ht="21.75" customHeight="1" x14ac:dyDescent="0.2">
      <c r="A30" s="197" t="s">
        <v>0</v>
      </c>
      <c r="B30" s="197"/>
      <c r="C30" s="197"/>
      <c r="D30" s="197"/>
      <c r="E30" s="197"/>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810</v>
      </c>
      <c r="C34" s="156"/>
      <c r="D34" s="123"/>
      <c r="E34" s="123"/>
      <c r="F34" s="123"/>
    </row>
    <row r="35" spans="1:6" ht="14.25" customHeight="1" x14ac:dyDescent="0.2">
      <c r="A35" s="120"/>
      <c r="B35" s="138" t="s">
        <v>761</v>
      </c>
      <c r="C35" s="157"/>
      <c r="D35" s="123"/>
      <c r="E35" s="123"/>
      <c r="F35" s="123"/>
    </row>
    <row r="36" spans="1:6" ht="14.25" customHeight="1" x14ac:dyDescent="0.2">
      <c r="A36" s="120"/>
      <c r="B36" s="138" t="s">
        <v>556</v>
      </c>
      <c r="C36" s="156"/>
      <c r="D36" s="123"/>
      <c r="E36" s="123"/>
      <c r="F36" s="123"/>
    </row>
    <row r="37" spans="1:6" ht="14.25" customHeight="1" x14ac:dyDescent="0.2">
      <c r="A37" s="120"/>
      <c r="B37" s="138" t="s">
        <v>761</v>
      </c>
      <c r="C37" s="156"/>
      <c r="D37" s="123"/>
      <c r="E37" s="123"/>
      <c r="F37" s="123"/>
    </row>
    <row r="38" spans="1:6" ht="14.25" customHeight="1" x14ac:dyDescent="0.2">
      <c r="A38" s="120"/>
      <c r="B38" s="138" t="s">
        <v>811</v>
      </c>
      <c r="C38" s="156"/>
      <c r="D38" s="123"/>
      <c r="E38" s="123"/>
      <c r="F38" s="123"/>
    </row>
    <row r="39" spans="1:6" ht="14.25" customHeight="1" x14ac:dyDescent="0.2">
      <c r="A39" s="120"/>
      <c r="B39" s="138"/>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6.75</v>
      </c>
      <c r="D66" s="126">
        <v>385</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2598.75</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2598.75</v>
      </c>
      <c r="F73" s="114"/>
    </row>
    <row r="74" spans="1:6" ht="15.95" customHeight="1" x14ac:dyDescent="0.2">
      <c r="A74" s="99"/>
      <c r="B74" s="111" t="s">
        <v>5</v>
      </c>
      <c r="C74" s="164">
        <v>0.05</v>
      </c>
      <c r="D74" s="111"/>
      <c r="E74" s="109">
        <v>129.94</v>
      </c>
      <c r="F74" s="109"/>
    </row>
    <row r="75" spans="1:6" ht="15.95" customHeight="1" x14ac:dyDescent="0.2">
      <c r="A75" s="99"/>
      <c r="B75" s="102" t="s">
        <v>4</v>
      </c>
      <c r="C75" s="165">
        <v>9.9750000000000005E-2</v>
      </c>
      <c r="D75" s="111"/>
      <c r="E75" s="110">
        <v>259.23</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2987.92</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6" t="s">
        <v>20</v>
      </c>
      <c r="C81" s="207"/>
      <c r="D81" s="166"/>
      <c r="E81" s="167">
        <v>2987.92</v>
      </c>
      <c r="F81" s="97"/>
    </row>
    <row r="82" spans="1:6" ht="15.95" customHeight="1" x14ac:dyDescent="0.2">
      <c r="A82" s="99"/>
      <c r="B82" s="99"/>
      <c r="C82" s="99"/>
      <c r="D82" s="98"/>
      <c r="E82" s="97"/>
      <c r="F82" s="97"/>
    </row>
    <row r="83" spans="1:6" ht="15.95" customHeight="1" x14ac:dyDescent="0.2">
      <c r="A83" s="96"/>
      <c r="B83" s="200"/>
      <c r="C83" s="201"/>
      <c r="D83" s="201"/>
      <c r="E83" s="201"/>
      <c r="F83" s="95"/>
    </row>
    <row r="84" spans="1:6" ht="15.95" customHeight="1" x14ac:dyDescent="0.2">
      <c r="A84" s="202" t="s">
        <v>276</v>
      </c>
      <c r="B84" s="202"/>
      <c r="C84" s="202"/>
      <c r="D84" s="202"/>
      <c r="E84" s="202"/>
      <c r="F84" s="94"/>
    </row>
    <row r="85" spans="1:6" ht="15.95" customHeight="1" x14ac:dyDescent="0.2">
      <c r="A85" s="203" t="s">
        <v>277</v>
      </c>
      <c r="B85" s="203"/>
      <c r="C85" s="203"/>
      <c r="D85" s="203"/>
      <c r="E85" s="203"/>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5" t="s">
        <v>8</v>
      </c>
      <c r="B88" s="205"/>
      <c r="C88" s="205"/>
      <c r="D88" s="205"/>
      <c r="E88" s="205"/>
      <c r="F88" s="205"/>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F78FD-F4F6-413E-9DB1-CCD123C75AC1}">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68"/>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812</v>
      </c>
      <c r="C21" s="115"/>
      <c r="D21" s="98"/>
      <c r="E21" s="97"/>
      <c r="F21" s="97"/>
    </row>
    <row r="22" spans="1:6" ht="15" customHeight="1" x14ac:dyDescent="0.2">
      <c r="A22" s="99"/>
      <c r="B22" s="99"/>
      <c r="C22" s="99"/>
      <c r="D22" s="98"/>
      <c r="E22" s="97"/>
      <c r="F22" s="97"/>
    </row>
    <row r="23" spans="1:6" ht="15" customHeight="1" x14ac:dyDescent="0.2">
      <c r="A23" s="99"/>
      <c r="B23" s="115" t="s">
        <v>791</v>
      </c>
      <c r="C23" s="115"/>
      <c r="D23" s="98"/>
      <c r="E23" s="97"/>
      <c r="F23" s="97"/>
    </row>
    <row r="24" spans="1:6" ht="15" customHeight="1" x14ac:dyDescent="0.2">
      <c r="A24" s="99"/>
      <c r="B24" s="151" t="s">
        <v>792</v>
      </c>
      <c r="C24" s="99"/>
      <c r="D24" s="98"/>
      <c r="E24" s="97"/>
      <c r="F24" s="97"/>
    </row>
    <row r="25" spans="1:6" ht="15" customHeight="1" x14ac:dyDescent="0.2">
      <c r="A25" s="99"/>
      <c r="B25" s="99" t="s">
        <v>793</v>
      </c>
      <c r="C25" s="99"/>
      <c r="D25" s="98"/>
      <c r="E25" s="97"/>
      <c r="F25" s="97"/>
    </row>
    <row r="26" spans="1:6" ht="15" customHeight="1" x14ac:dyDescent="0.2">
      <c r="A26" s="99"/>
      <c r="B26" s="99" t="s">
        <v>794</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813</v>
      </c>
      <c r="F28" s="148"/>
    </row>
    <row r="29" spans="1:6" ht="13.5" customHeight="1" thickBot="1" x14ac:dyDescent="0.25">
      <c r="A29" s="147"/>
      <c r="B29" s="147"/>
      <c r="C29" s="147"/>
      <c r="D29" s="146"/>
      <c r="E29" s="145"/>
      <c r="F29" s="145"/>
    </row>
    <row r="30" spans="1:6" ht="21.75" customHeight="1" x14ac:dyDescent="0.2">
      <c r="A30" s="197" t="s">
        <v>0</v>
      </c>
      <c r="B30" s="197"/>
      <c r="C30" s="197"/>
      <c r="D30" s="197"/>
      <c r="E30" s="197"/>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543</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760</v>
      </c>
      <c r="C36" s="156"/>
      <c r="D36" s="123"/>
      <c r="E36" s="123"/>
      <c r="F36" s="123"/>
    </row>
    <row r="37" spans="1:6" ht="14.25" customHeight="1" x14ac:dyDescent="0.2">
      <c r="A37" s="120"/>
      <c r="B37" s="138" t="s">
        <v>761</v>
      </c>
      <c r="C37" s="156"/>
      <c r="D37" s="123"/>
      <c r="E37" s="123"/>
      <c r="F37" s="123"/>
    </row>
    <row r="38" spans="1:6" ht="14.25" customHeight="1" x14ac:dyDescent="0.2">
      <c r="A38" s="120"/>
      <c r="B38" s="138" t="s">
        <v>814</v>
      </c>
      <c r="C38" s="156"/>
      <c r="D38" s="123"/>
      <c r="E38" s="123"/>
      <c r="F38" s="123"/>
    </row>
    <row r="39" spans="1:6" ht="14.25" customHeight="1" x14ac:dyDescent="0.2">
      <c r="A39" s="120"/>
      <c r="B39" s="138" t="s">
        <v>761</v>
      </c>
      <c r="C39" s="156"/>
      <c r="D39" s="123"/>
      <c r="E39" s="123"/>
      <c r="F39" s="123"/>
    </row>
    <row r="40" spans="1:6" ht="14.25" customHeight="1" x14ac:dyDescent="0.2">
      <c r="A40" s="120"/>
      <c r="B40" s="138" t="s">
        <v>815</v>
      </c>
      <c r="C40" s="157"/>
      <c r="D40" s="123"/>
      <c r="E40" s="123"/>
      <c r="F40" s="123"/>
    </row>
    <row r="41" spans="1:6" ht="14.25" customHeight="1" x14ac:dyDescent="0.2">
      <c r="A41" s="120"/>
      <c r="B41" s="138" t="s">
        <v>761</v>
      </c>
      <c r="C41" s="156"/>
      <c r="D41" s="123"/>
      <c r="E41" s="123"/>
      <c r="F41" s="123"/>
    </row>
    <row r="42" spans="1:6" ht="14.25" customHeight="1" x14ac:dyDescent="0.2">
      <c r="A42" s="120"/>
      <c r="B42" s="138" t="s">
        <v>556</v>
      </c>
      <c r="C42" s="156"/>
      <c r="D42" s="123"/>
      <c r="E42" s="123"/>
      <c r="F42" s="123"/>
    </row>
    <row r="43" spans="1:6" ht="14.25" customHeight="1" x14ac:dyDescent="0.2">
      <c r="A43" s="120"/>
      <c r="B43" s="138" t="s">
        <v>761</v>
      </c>
      <c r="C43" s="156"/>
      <c r="D43" s="123"/>
      <c r="E43" s="123"/>
      <c r="F43" s="123"/>
    </row>
    <row r="44" spans="1:6" ht="14.25" customHeight="1" x14ac:dyDescent="0.2">
      <c r="A44" s="120"/>
      <c r="B44" s="138" t="s">
        <v>816</v>
      </c>
      <c r="C44" s="156"/>
      <c r="D44" s="123"/>
      <c r="E44" s="123"/>
      <c r="F44" s="123"/>
    </row>
    <row r="45" spans="1:6" ht="14.25" customHeight="1" x14ac:dyDescent="0.2">
      <c r="A45" s="120"/>
      <c r="B45" s="138" t="s">
        <v>761</v>
      </c>
      <c r="C45" s="156"/>
      <c r="D45" s="123"/>
      <c r="E45" s="123"/>
      <c r="F45" s="123"/>
    </row>
    <row r="46" spans="1:6" ht="14.25" customHeight="1" x14ac:dyDescent="0.2">
      <c r="A46" s="120"/>
      <c r="B46" s="138" t="s">
        <v>2</v>
      </c>
      <c r="C46" s="156"/>
      <c r="D46" s="123"/>
      <c r="E46" s="123"/>
      <c r="F46" s="123"/>
    </row>
    <row r="47" spans="1:6" ht="14.25" customHeight="1" x14ac:dyDescent="0.2">
      <c r="A47" s="120"/>
      <c r="B47" s="138" t="s">
        <v>761</v>
      </c>
      <c r="C47" s="156"/>
      <c r="D47" s="123"/>
      <c r="E47" s="123"/>
      <c r="F47" s="123"/>
    </row>
    <row r="48" spans="1:6" ht="14.25" customHeight="1" x14ac:dyDescent="0.2">
      <c r="A48" s="120"/>
      <c r="B48" s="138" t="s">
        <v>817</v>
      </c>
      <c r="C48" s="156"/>
      <c r="D48" s="123"/>
      <c r="E48" s="123"/>
      <c r="F48" s="123"/>
    </row>
    <row r="49" spans="1:6" ht="14.25" customHeight="1" x14ac:dyDescent="0.2">
      <c r="A49" s="120"/>
      <c r="B49" s="138" t="s">
        <v>761</v>
      </c>
      <c r="C49" s="156"/>
      <c r="D49" s="123"/>
      <c r="E49" s="123"/>
      <c r="F49" s="123"/>
    </row>
    <row r="50" spans="1:6" ht="14.25" customHeight="1" x14ac:dyDescent="0.2">
      <c r="A50" s="120"/>
      <c r="B50" s="138" t="s">
        <v>818</v>
      </c>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38"/>
      <c r="C63" s="160"/>
      <c r="D63" s="161"/>
      <c r="E63" s="123"/>
      <c r="F63" s="123"/>
    </row>
    <row r="64" spans="1:6" ht="14.25" customHeight="1" x14ac:dyDescent="0.2">
      <c r="A64" s="120"/>
      <c r="B64" s="138"/>
      <c r="C64" s="127"/>
      <c r="D64" s="126"/>
      <c r="E64" s="123"/>
      <c r="F64" s="123"/>
    </row>
    <row r="65" spans="1:6" ht="14.25" customHeight="1" x14ac:dyDescent="0.2">
      <c r="A65" s="120"/>
      <c r="B65" s="138"/>
      <c r="C65" s="162" t="s">
        <v>637</v>
      </c>
      <c r="D65" s="163" t="s">
        <v>638</v>
      </c>
      <c r="E65" s="123"/>
      <c r="F65" s="123"/>
    </row>
    <row r="66" spans="1:6" ht="14.25" customHeight="1" x14ac:dyDescent="0.2">
      <c r="A66" s="120"/>
      <c r="B66" s="138"/>
      <c r="C66" s="127">
        <v>14.75</v>
      </c>
      <c r="D66" s="126">
        <v>385</v>
      </c>
      <c r="E66" s="125"/>
      <c r="F66" s="125"/>
    </row>
    <row r="67" spans="1:6" ht="14.25" customHeight="1" x14ac:dyDescent="0.2">
      <c r="A67" s="120"/>
      <c r="B67" s="138"/>
      <c r="C67" s="127"/>
      <c r="D67" s="126"/>
      <c r="E67" s="123"/>
      <c r="F67" s="123"/>
    </row>
    <row r="68" spans="1:6" ht="13.5" customHeight="1" x14ac:dyDescent="0.2">
      <c r="A68" s="120"/>
      <c r="B68" s="138"/>
      <c r="C68" s="121"/>
      <c r="D68" s="121"/>
      <c r="E68" s="121"/>
      <c r="F68" s="120"/>
    </row>
    <row r="69" spans="1:6" ht="15.95" customHeight="1" x14ac:dyDescent="0.2">
      <c r="A69" s="99"/>
      <c r="B69" s="104" t="s">
        <v>18</v>
      </c>
      <c r="C69" s="104"/>
      <c r="D69" s="98"/>
      <c r="E69" s="119">
        <v>5678.75</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5678.75</v>
      </c>
      <c r="F73" s="114"/>
    </row>
    <row r="74" spans="1:6" ht="15.95" customHeight="1" x14ac:dyDescent="0.2">
      <c r="A74" s="99"/>
      <c r="B74" s="111" t="s">
        <v>5</v>
      </c>
      <c r="C74" s="164">
        <v>0.05</v>
      </c>
      <c r="D74" s="111"/>
      <c r="E74" s="109">
        <v>283.94</v>
      </c>
      <c r="F74" s="109"/>
    </row>
    <row r="75" spans="1:6" ht="15.95" customHeight="1" x14ac:dyDescent="0.2">
      <c r="A75" s="99"/>
      <c r="B75" s="102" t="s">
        <v>4</v>
      </c>
      <c r="C75" s="165">
        <v>9.9750000000000005E-2</v>
      </c>
      <c r="D75" s="111"/>
      <c r="E75" s="110">
        <v>566.46</v>
      </c>
      <c r="F75" s="109"/>
    </row>
    <row r="76" spans="1:6" ht="15.95" customHeight="1" x14ac:dyDescent="0.2">
      <c r="A76" s="99"/>
      <c r="B76" s="94"/>
      <c r="C76" s="99"/>
      <c r="D76" s="98"/>
      <c r="E76" s="97"/>
      <c r="F76" s="97"/>
    </row>
    <row r="77" spans="1:6" ht="15.95" customHeight="1" thickBot="1" x14ac:dyDescent="0.25">
      <c r="A77" s="99"/>
      <c r="B77" s="108" t="s">
        <v>19</v>
      </c>
      <c r="C77" s="104"/>
      <c r="D77" s="107"/>
      <c r="E77" s="106">
        <v>6529.15</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6" t="s">
        <v>20</v>
      </c>
      <c r="C81" s="207"/>
      <c r="D81" s="166"/>
      <c r="E81" s="167">
        <v>6529.15</v>
      </c>
      <c r="F81" s="97"/>
    </row>
    <row r="82" spans="1:6" ht="15.95" customHeight="1" x14ac:dyDescent="0.2">
      <c r="A82" s="99"/>
      <c r="B82" s="99"/>
      <c r="C82" s="99"/>
      <c r="D82" s="98"/>
      <c r="E82" s="97"/>
      <c r="F82" s="97"/>
    </row>
    <row r="83" spans="1:6" ht="15.95" customHeight="1" x14ac:dyDescent="0.2">
      <c r="A83" s="96"/>
      <c r="B83" s="200"/>
      <c r="C83" s="201"/>
      <c r="D83" s="201"/>
      <c r="E83" s="201"/>
      <c r="F83" s="95"/>
    </row>
    <row r="84" spans="1:6" ht="15.95" customHeight="1" x14ac:dyDescent="0.2">
      <c r="A84" s="202" t="s">
        <v>276</v>
      </c>
      <c r="B84" s="202"/>
      <c r="C84" s="202"/>
      <c r="D84" s="202"/>
      <c r="E84" s="202"/>
      <c r="F84" s="94"/>
    </row>
    <row r="85" spans="1:6" ht="15.95" customHeight="1" x14ac:dyDescent="0.2">
      <c r="A85" s="203" t="s">
        <v>277</v>
      </c>
      <c r="B85" s="203"/>
      <c r="C85" s="203"/>
      <c r="D85" s="203"/>
      <c r="E85" s="203"/>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5" t="s">
        <v>8</v>
      </c>
      <c r="B88" s="205"/>
      <c r="C88" s="205"/>
      <c r="D88" s="205"/>
      <c r="E88" s="205"/>
      <c r="F88" s="205"/>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D5B59-1BC8-46E8-990F-E31CF1B250E3}">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68"/>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812</v>
      </c>
      <c r="C21" s="115"/>
      <c r="D21" s="98"/>
      <c r="E21" s="97"/>
      <c r="F21" s="97"/>
    </row>
    <row r="22" spans="1:6" ht="15" customHeight="1" x14ac:dyDescent="0.2">
      <c r="A22" s="99"/>
      <c r="B22" s="99"/>
      <c r="C22" s="99"/>
      <c r="D22" s="98"/>
      <c r="E22" s="97"/>
      <c r="F22" s="97"/>
    </row>
    <row r="23" spans="1:6" ht="15" customHeight="1" x14ac:dyDescent="0.2">
      <c r="A23" s="99"/>
      <c r="B23" s="115" t="s">
        <v>791</v>
      </c>
      <c r="C23" s="115"/>
      <c r="D23" s="98"/>
      <c r="E23" s="97"/>
      <c r="F23" s="97"/>
    </row>
    <row r="24" spans="1:6" ht="15" customHeight="1" x14ac:dyDescent="0.2">
      <c r="A24" s="99"/>
      <c r="B24" s="151" t="s">
        <v>819</v>
      </c>
      <c r="C24" s="99"/>
      <c r="D24" s="98"/>
      <c r="E24" s="97"/>
      <c r="F24" s="97"/>
    </row>
    <row r="25" spans="1:6" ht="15" customHeight="1" x14ac:dyDescent="0.2">
      <c r="A25" s="99"/>
      <c r="B25" s="99" t="s">
        <v>820</v>
      </c>
      <c r="C25" s="99"/>
      <c r="D25" s="98"/>
      <c r="E25" s="97"/>
      <c r="F25" s="97"/>
    </row>
    <row r="26" spans="1:6" ht="15" customHeight="1" x14ac:dyDescent="0.2">
      <c r="A26" s="99"/>
      <c r="B26" s="99" t="s">
        <v>821</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822</v>
      </c>
      <c r="F28" s="148"/>
    </row>
    <row r="29" spans="1:6" ht="13.5" customHeight="1" thickBot="1" x14ac:dyDescent="0.25">
      <c r="A29" s="147"/>
      <c r="B29" s="147"/>
      <c r="C29" s="147"/>
      <c r="D29" s="146"/>
      <c r="E29" s="145"/>
      <c r="F29" s="145"/>
    </row>
    <row r="30" spans="1:6" ht="21.75" customHeight="1" x14ac:dyDescent="0.2">
      <c r="A30" s="197" t="s">
        <v>0</v>
      </c>
      <c r="B30" s="197"/>
      <c r="C30" s="197"/>
      <c r="D30" s="197"/>
      <c r="E30" s="197"/>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823</v>
      </c>
      <c r="C34" s="156"/>
      <c r="D34" s="123"/>
      <c r="E34" s="123"/>
      <c r="F34" s="123"/>
    </row>
    <row r="35" spans="1:6" ht="14.25" customHeight="1" x14ac:dyDescent="0.2">
      <c r="A35" s="120"/>
      <c r="B35" s="138"/>
      <c r="C35" s="157"/>
      <c r="D35" s="123"/>
      <c r="E35" s="123"/>
      <c r="F35" s="123"/>
    </row>
    <row r="36" spans="1:6" ht="14.25" customHeight="1" x14ac:dyDescent="0.2">
      <c r="A36" s="120"/>
      <c r="B36" s="138"/>
      <c r="C36" s="156"/>
      <c r="D36" s="123"/>
      <c r="E36" s="123"/>
      <c r="F36" s="123"/>
    </row>
    <row r="37" spans="1:6" ht="14.25" customHeight="1" x14ac:dyDescent="0.2">
      <c r="A37" s="120"/>
      <c r="B37" s="138"/>
      <c r="C37" s="156"/>
      <c r="D37" s="123"/>
      <c r="E37" s="123"/>
      <c r="F37" s="123"/>
    </row>
    <row r="38" spans="1:6" ht="14.25" customHeight="1" x14ac:dyDescent="0.2">
      <c r="A38" s="120"/>
      <c r="B38" s="138"/>
      <c r="C38" s="156"/>
      <c r="D38" s="123"/>
      <c r="E38" s="123"/>
      <c r="F38" s="123"/>
    </row>
    <row r="39" spans="1:6" ht="14.25" customHeight="1" x14ac:dyDescent="0.2">
      <c r="A39" s="120"/>
      <c r="B39" s="138"/>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38"/>
      <c r="C63" s="160"/>
      <c r="D63" s="161"/>
      <c r="E63" s="123"/>
      <c r="F63" s="123"/>
    </row>
    <row r="64" spans="1:6" ht="14.25" customHeight="1" x14ac:dyDescent="0.2">
      <c r="A64" s="120"/>
      <c r="B64" s="138"/>
      <c r="C64" s="127"/>
      <c r="D64" s="126"/>
      <c r="E64" s="123"/>
      <c r="F64" s="123"/>
    </row>
    <row r="65" spans="1:6" ht="14.25" customHeight="1" x14ac:dyDescent="0.2">
      <c r="A65" s="120"/>
      <c r="B65" s="138"/>
      <c r="C65" s="162" t="s">
        <v>637</v>
      </c>
      <c r="D65" s="163" t="s">
        <v>638</v>
      </c>
      <c r="E65" s="123"/>
      <c r="F65" s="123"/>
    </row>
    <row r="66" spans="1:6" ht="14.25" customHeight="1" x14ac:dyDescent="0.2">
      <c r="A66" s="120"/>
      <c r="B66" s="138"/>
      <c r="C66" s="127">
        <v>2</v>
      </c>
      <c r="D66" s="126">
        <v>385</v>
      </c>
      <c r="E66" s="125"/>
      <c r="F66" s="125"/>
    </row>
    <row r="67" spans="1:6" ht="14.25" customHeight="1" x14ac:dyDescent="0.2">
      <c r="A67" s="120"/>
      <c r="B67" s="138"/>
      <c r="C67" s="127"/>
      <c r="D67" s="126"/>
      <c r="E67" s="123"/>
      <c r="F67" s="123"/>
    </row>
    <row r="68" spans="1:6" ht="13.5" customHeight="1" x14ac:dyDescent="0.2">
      <c r="A68" s="120"/>
      <c r="B68" s="138"/>
      <c r="C68" s="121"/>
      <c r="D68" s="121"/>
      <c r="E68" s="121"/>
      <c r="F68" s="120"/>
    </row>
    <row r="69" spans="1:6" ht="15.95" customHeight="1" x14ac:dyDescent="0.2">
      <c r="A69" s="99"/>
      <c r="B69" s="104" t="s">
        <v>18</v>
      </c>
      <c r="C69" s="104"/>
      <c r="D69" s="98"/>
      <c r="E69" s="119">
        <v>770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770</v>
      </c>
      <c r="F73" s="114"/>
    </row>
    <row r="74" spans="1:6" ht="15.95" customHeight="1" x14ac:dyDescent="0.2">
      <c r="A74" s="99"/>
      <c r="B74" s="111" t="s">
        <v>5</v>
      </c>
      <c r="C74" s="164">
        <v>0.05</v>
      </c>
      <c r="D74" s="111"/>
      <c r="E74" s="109">
        <v>38.5</v>
      </c>
      <c r="F74" s="109"/>
    </row>
    <row r="75" spans="1:6" ht="15.95" customHeight="1" x14ac:dyDescent="0.2">
      <c r="A75" s="99"/>
      <c r="B75" s="102" t="s">
        <v>4</v>
      </c>
      <c r="C75" s="165">
        <v>9.9750000000000005E-2</v>
      </c>
      <c r="D75" s="111"/>
      <c r="E75" s="110">
        <v>76.81</v>
      </c>
      <c r="F75" s="109"/>
    </row>
    <row r="76" spans="1:6" ht="15.95" customHeight="1" x14ac:dyDescent="0.2">
      <c r="A76" s="99"/>
      <c r="B76" s="94"/>
      <c r="C76" s="99"/>
      <c r="D76" s="98"/>
      <c r="E76" s="97"/>
      <c r="F76" s="97"/>
    </row>
    <row r="77" spans="1:6" ht="15.95" customHeight="1" thickBot="1" x14ac:dyDescent="0.25">
      <c r="A77" s="99"/>
      <c r="B77" s="108" t="s">
        <v>19</v>
      </c>
      <c r="C77" s="104"/>
      <c r="D77" s="107"/>
      <c r="E77" s="106">
        <v>885.31</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6" t="s">
        <v>20</v>
      </c>
      <c r="C81" s="207"/>
      <c r="D81" s="166"/>
      <c r="E81" s="167">
        <v>885.31</v>
      </c>
      <c r="F81" s="97"/>
    </row>
    <row r="82" spans="1:6" ht="15.95" customHeight="1" x14ac:dyDescent="0.2">
      <c r="A82" s="99"/>
      <c r="B82" s="99"/>
      <c r="C82" s="99"/>
      <c r="D82" s="98"/>
      <c r="E82" s="97"/>
      <c r="F82" s="97"/>
    </row>
    <row r="83" spans="1:6" ht="15.95" customHeight="1" x14ac:dyDescent="0.2">
      <c r="A83" s="96"/>
      <c r="B83" s="200"/>
      <c r="C83" s="201"/>
      <c r="D83" s="201"/>
      <c r="E83" s="201"/>
      <c r="F83" s="95"/>
    </row>
    <row r="84" spans="1:6" ht="15.95" customHeight="1" x14ac:dyDescent="0.2">
      <c r="A84" s="202" t="s">
        <v>276</v>
      </c>
      <c r="B84" s="202"/>
      <c r="C84" s="202"/>
      <c r="D84" s="202"/>
      <c r="E84" s="202"/>
      <c r="F84" s="94"/>
    </row>
    <row r="85" spans="1:6" ht="15.95" customHeight="1" x14ac:dyDescent="0.2">
      <c r="A85" s="203" t="s">
        <v>277</v>
      </c>
      <c r="B85" s="203"/>
      <c r="C85" s="203"/>
      <c r="D85" s="203"/>
      <c r="E85" s="203"/>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5" t="s">
        <v>8</v>
      </c>
      <c r="B88" s="205"/>
      <c r="C88" s="205"/>
      <c r="D88" s="205"/>
      <c r="E88" s="205"/>
      <c r="F88" s="205"/>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2:F94"/>
  <sheetViews>
    <sheetView view="pageBreakPreview" zoomScale="80" zoomScaleNormal="100" zoomScaleSheetLayoutView="80" workbookViewId="0">
      <selection activeCell="E30" sqref="E3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141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80"/>
      <c r="C35" s="180"/>
      <c r="D35" s="180"/>
      <c r="E35" s="28"/>
      <c r="F35" s="21"/>
    </row>
    <row r="36" spans="1:6" ht="14.25" x14ac:dyDescent="0.2">
      <c r="A36" s="21"/>
      <c r="B36" s="45" t="s">
        <v>130</v>
      </c>
      <c r="C36" s="45"/>
      <c r="D36" s="45"/>
      <c r="E36" s="28"/>
      <c r="F36" s="21"/>
    </row>
    <row r="37" spans="1:6" ht="14.25" x14ac:dyDescent="0.2">
      <c r="A37" s="21"/>
      <c r="B37" s="45"/>
      <c r="C37" s="45"/>
      <c r="D37" s="45"/>
      <c r="E37" s="28"/>
      <c r="F37" s="21"/>
    </row>
    <row r="38" spans="1:6" ht="14.25" x14ac:dyDescent="0.2">
      <c r="A38" s="21"/>
      <c r="B38" s="180" t="s">
        <v>131</v>
      </c>
      <c r="C38" s="180"/>
      <c r="D38" s="180"/>
      <c r="E38" s="28"/>
      <c r="F38" s="21"/>
    </row>
    <row r="39" spans="1:6" ht="14.25" x14ac:dyDescent="0.2">
      <c r="A39" s="21"/>
      <c r="B39" s="46"/>
      <c r="C39" s="45"/>
      <c r="D39" s="45"/>
      <c r="E39" s="28"/>
      <c r="F39" s="21"/>
    </row>
    <row r="40" spans="1:6" ht="28.5" customHeight="1" x14ac:dyDescent="0.2">
      <c r="A40" s="21"/>
      <c r="B40" s="180" t="s">
        <v>138</v>
      </c>
      <c r="C40" s="180"/>
      <c r="D40" s="180"/>
      <c r="E40" s="28"/>
      <c r="F40" s="21"/>
    </row>
    <row r="41" spans="1:6" ht="13.5" customHeight="1" x14ac:dyDescent="0.2">
      <c r="A41" s="21"/>
      <c r="B41" s="180"/>
      <c r="C41" s="180"/>
      <c r="D41" s="180"/>
      <c r="E41" s="28"/>
      <c r="F41" s="21"/>
    </row>
    <row r="42" spans="1:6" ht="13.5" customHeight="1" x14ac:dyDescent="0.2">
      <c r="A42" s="21"/>
      <c r="B42" s="45" t="s">
        <v>132</v>
      </c>
      <c r="C42" s="45"/>
      <c r="D42" s="45"/>
      <c r="E42" s="28"/>
      <c r="F42" s="21"/>
    </row>
    <row r="43" spans="1:6" ht="13.5" customHeight="1" x14ac:dyDescent="0.2">
      <c r="A43" s="21"/>
      <c r="B43" s="46"/>
      <c r="C43" s="46"/>
      <c r="D43" s="46"/>
      <c r="E43" s="28"/>
      <c r="F43" s="21"/>
    </row>
    <row r="44" spans="1:6" ht="14.25" x14ac:dyDescent="0.2">
      <c r="A44" s="21"/>
      <c r="B44" s="45" t="s">
        <v>133</v>
      </c>
      <c r="C44" s="45"/>
      <c r="D44" s="45"/>
      <c r="E44" s="28"/>
      <c r="F44" s="21"/>
    </row>
    <row r="45" spans="1:6" ht="14.25" x14ac:dyDescent="0.2">
      <c r="A45" s="21"/>
      <c r="B45" s="45"/>
      <c r="C45" s="45"/>
      <c r="D45" s="45"/>
      <c r="E45" s="28"/>
      <c r="F45" s="21"/>
    </row>
    <row r="46" spans="1:6" ht="14.25" x14ac:dyDescent="0.2">
      <c r="A46" s="21"/>
      <c r="B46" s="45" t="s">
        <v>135</v>
      </c>
      <c r="C46" s="45"/>
      <c r="D46" s="45"/>
      <c r="E46" s="28"/>
      <c r="F46" s="21"/>
    </row>
    <row r="47" spans="1:6" ht="14.25" x14ac:dyDescent="0.2">
      <c r="A47" s="21"/>
      <c r="B47" s="45"/>
      <c r="C47" s="45"/>
      <c r="D47" s="45"/>
      <c r="E47" s="28"/>
      <c r="F47" s="21"/>
    </row>
    <row r="48" spans="1:6" ht="14.25" x14ac:dyDescent="0.2">
      <c r="A48" s="21"/>
      <c r="B48" s="180" t="s">
        <v>136</v>
      </c>
      <c r="C48" s="180"/>
      <c r="D48" s="180"/>
      <c r="E48" s="28"/>
      <c r="F48" s="21"/>
    </row>
    <row r="49" spans="1:6" ht="14.25" x14ac:dyDescent="0.2">
      <c r="A49" s="21"/>
      <c r="B49" s="46"/>
      <c r="C49" s="46"/>
      <c r="D49" s="46"/>
      <c r="E49" s="28"/>
      <c r="F49" s="21"/>
    </row>
    <row r="50" spans="1:6" ht="28.5" x14ac:dyDescent="0.2">
      <c r="A50" s="21"/>
      <c r="B50" s="45" t="s">
        <v>137</v>
      </c>
      <c r="C50" s="46"/>
      <c r="D50" s="46"/>
      <c r="E50" s="28"/>
      <c r="F50" s="21"/>
    </row>
    <row r="51" spans="1:6" ht="14.25" x14ac:dyDescent="0.2">
      <c r="A51" s="21"/>
      <c r="B51" s="46"/>
      <c r="C51" s="46"/>
      <c r="D51" s="46"/>
      <c r="E51" s="28"/>
      <c r="F51" s="21"/>
    </row>
    <row r="52" spans="1:6" ht="29.25" customHeight="1" x14ac:dyDescent="0.2">
      <c r="A52" s="21"/>
      <c r="B52" s="45" t="s">
        <v>134</v>
      </c>
      <c r="C52" s="45"/>
      <c r="D52" s="45"/>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80" t="s">
        <v>139</v>
      </c>
      <c r="C56" s="180"/>
      <c r="D56" s="180"/>
      <c r="E56" s="28"/>
      <c r="F56" s="21"/>
    </row>
    <row r="57" spans="1:6" ht="14.25" x14ac:dyDescent="0.2">
      <c r="A57" s="21"/>
      <c r="B57" s="46"/>
      <c r="C57" s="46"/>
      <c r="D57" s="46"/>
      <c r="E57" s="28"/>
      <c r="F57" s="21"/>
    </row>
    <row r="58" spans="1:6" ht="14.25" x14ac:dyDescent="0.2">
      <c r="A58" s="21"/>
      <c r="B58" s="45"/>
      <c r="C58" s="46"/>
      <c r="D58" s="46"/>
      <c r="E58" s="28"/>
      <c r="F58" s="21"/>
    </row>
    <row r="59" spans="1:6" ht="14.25" x14ac:dyDescent="0.2">
      <c r="A59" s="21"/>
      <c r="B59" s="46"/>
      <c r="C59" s="46"/>
      <c r="D59" s="46"/>
      <c r="E59" s="28"/>
      <c r="F59" s="21"/>
    </row>
    <row r="60" spans="1:6" ht="14.25" x14ac:dyDescent="0.2">
      <c r="A60" s="21"/>
      <c r="B60" s="45"/>
      <c r="C60" s="45"/>
      <c r="D60" s="45"/>
      <c r="E60" s="28"/>
      <c r="F60" s="21"/>
    </row>
    <row r="61" spans="1:6" ht="14.25" x14ac:dyDescent="0.2">
      <c r="A61" s="21"/>
      <c r="B61" s="46"/>
      <c r="C61" s="45"/>
      <c r="D61" s="45"/>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5"/>
      <c r="C65" s="45"/>
      <c r="D65" s="45"/>
      <c r="E65" s="28"/>
      <c r="F65" s="21"/>
    </row>
    <row r="66" spans="1:6" ht="14.25" x14ac:dyDescent="0.2">
      <c r="A66" s="21"/>
      <c r="B66" s="45"/>
      <c r="C66" s="45"/>
      <c r="D66" s="45"/>
      <c r="E66" s="28"/>
      <c r="F66" s="21"/>
    </row>
    <row r="67" spans="1:6" ht="14.25" x14ac:dyDescent="0.2">
      <c r="A67" s="21"/>
      <c r="B67" s="46"/>
      <c r="C67" s="45"/>
      <c r="D67" s="45"/>
      <c r="E67" s="28"/>
      <c r="F67" s="21"/>
    </row>
    <row r="68" spans="1:6" ht="14.25" x14ac:dyDescent="0.2">
      <c r="A68" s="21"/>
      <c r="B68" s="180"/>
      <c r="C68" s="180"/>
      <c r="D68" s="180"/>
      <c r="E68" s="28"/>
      <c r="F68" s="21"/>
    </row>
    <row r="69" spans="1:6" ht="14.25" x14ac:dyDescent="0.2">
      <c r="A69" s="21"/>
      <c r="B69" s="180"/>
      <c r="C69" s="180"/>
      <c r="D69" s="180"/>
      <c r="E69" s="28"/>
      <c r="F69" s="21"/>
    </row>
    <row r="70" spans="1:6" ht="13.5" customHeight="1" x14ac:dyDescent="0.2">
      <c r="A70" s="21"/>
      <c r="B70" s="173"/>
      <c r="C70" s="173"/>
      <c r="D70" s="173"/>
      <c r="E70" s="28"/>
      <c r="F70" s="21"/>
    </row>
    <row r="71" spans="1:6" ht="13.5" customHeight="1" x14ac:dyDescent="0.2">
      <c r="A71" s="21"/>
      <c r="B71" s="25" t="s">
        <v>18</v>
      </c>
      <c r="C71" s="26"/>
      <c r="D71" s="26"/>
      <c r="E71" s="29">
        <f>46*225</f>
        <v>10350</v>
      </c>
      <c r="F71" s="21"/>
    </row>
    <row r="72" spans="1:6" ht="13.5" customHeight="1" x14ac:dyDescent="0.2">
      <c r="A72" s="21"/>
      <c r="B72" s="34" t="s">
        <v>128</v>
      </c>
      <c r="C72" s="26"/>
      <c r="D72" s="26"/>
      <c r="E72" s="30">
        <v>130</v>
      </c>
      <c r="F72" s="21"/>
    </row>
    <row r="73" spans="1:6" ht="13.5" customHeight="1" x14ac:dyDescent="0.2">
      <c r="A73" s="21"/>
      <c r="B73" s="34" t="s">
        <v>140</v>
      </c>
      <c r="C73" s="26"/>
      <c r="D73" s="26"/>
      <c r="E73" s="30">
        <v>150</v>
      </c>
      <c r="F73" s="21"/>
    </row>
    <row r="74" spans="1:6" ht="13.5" customHeight="1" x14ac:dyDescent="0.2">
      <c r="A74" s="21"/>
      <c r="B74" s="25" t="s">
        <v>17</v>
      </c>
      <c r="C74" s="26"/>
      <c r="D74" s="26"/>
      <c r="E74" s="29">
        <f>SUM(E71:E73)</f>
        <v>10630</v>
      </c>
      <c r="F74" s="21"/>
    </row>
    <row r="75" spans="1:6" ht="13.5" customHeight="1" x14ac:dyDescent="0.2">
      <c r="A75" s="21"/>
      <c r="B75" s="26" t="s">
        <v>5</v>
      </c>
      <c r="C75" s="31">
        <v>0.05</v>
      </c>
      <c r="D75" s="26"/>
      <c r="E75" s="35">
        <f>ROUND(E74*C75,2)</f>
        <v>531.5</v>
      </c>
      <c r="F75" s="21"/>
    </row>
    <row r="76" spans="1:6" ht="13.5" customHeight="1" x14ac:dyDescent="0.2">
      <c r="A76" s="21"/>
      <c r="B76" s="26" t="s">
        <v>4</v>
      </c>
      <c r="C76" s="43">
        <v>9.9750000000000005E-2</v>
      </c>
      <c r="D76" s="26"/>
      <c r="E76" s="36">
        <f>C76*E74</f>
        <v>1060.3425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12221.842500000001</v>
      </c>
      <c r="F78" s="21"/>
    </row>
    <row r="79" spans="1:6" ht="15.75" thickTop="1" x14ac:dyDescent="0.2">
      <c r="A79" s="21"/>
      <c r="B79" s="176"/>
      <c r="C79" s="176"/>
      <c r="D79" s="176"/>
      <c r="E79" s="37"/>
      <c r="F79" s="21"/>
    </row>
    <row r="80" spans="1:6" ht="15" x14ac:dyDescent="0.2">
      <c r="A80" s="21"/>
      <c r="B80" s="175" t="s">
        <v>21</v>
      </c>
      <c r="C80" s="175"/>
      <c r="D80" s="175"/>
      <c r="E80" s="37">
        <v>0</v>
      </c>
      <c r="F80" s="21"/>
    </row>
    <row r="81" spans="1:6" ht="15" x14ac:dyDescent="0.2">
      <c r="A81" s="21"/>
      <c r="B81" s="176"/>
      <c r="C81" s="176"/>
      <c r="D81" s="176"/>
      <c r="E81" s="37"/>
      <c r="F81" s="21"/>
    </row>
    <row r="82" spans="1:6" ht="19.5" customHeight="1" x14ac:dyDescent="0.2">
      <c r="A82" s="21"/>
      <c r="B82" s="38" t="s">
        <v>20</v>
      </c>
      <c r="C82" s="39"/>
      <c r="D82" s="39"/>
      <c r="E82" s="40">
        <f>E78-E80</f>
        <v>12221.842500000001</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1"/>
      <c r="C85" s="171"/>
      <c r="D85" s="171"/>
      <c r="E85" s="171"/>
      <c r="F85" s="21"/>
    </row>
    <row r="86" spans="1:6" ht="14.25" x14ac:dyDescent="0.2">
      <c r="A86" s="179" t="s">
        <v>22</v>
      </c>
      <c r="B86" s="179"/>
      <c r="C86" s="179"/>
      <c r="D86" s="179"/>
      <c r="E86" s="179"/>
      <c r="F86" s="179"/>
    </row>
    <row r="87" spans="1:6" ht="14.25" x14ac:dyDescent="0.2">
      <c r="A87" s="177" t="s">
        <v>7</v>
      </c>
      <c r="B87" s="177"/>
      <c r="C87" s="177"/>
      <c r="D87" s="177"/>
      <c r="E87" s="177"/>
      <c r="F87" s="177"/>
    </row>
    <row r="88" spans="1:6" x14ac:dyDescent="0.2">
      <c r="A88" s="21"/>
      <c r="B88" s="21"/>
      <c r="C88" s="21"/>
      <c r="D88" s="21"/>
      <c r="E88" s="21"/>
      <c r="F88" s="21"/>
    </row>
    <row r="89" spans="1:6" x14ac:dyDescent="0.2">
      <c r="A89" s="21"/>
      <c r="B89" s="172"/>
      <c r="C89" s="172"/>
      <c r="D89" s="172"/>
      <c r="E89" s="172"/>
      <c r="F89" s="21"/>
    </row>
    <row r="90" spans="1:6" ht="15" x14ac:dyDescent="0.2">
      <c r="A90" s="178" t="s">
        <v>8</v>
      </c>
      <c r="B90" s="178"/>
      <c r="C90" s="178"/>
      <c r="D90" s="178"/>
      <c r="E90" s="178"/>
      <c r="F90" s="178"/>
    </row>
    <row r="92" spans="1:6" ht="39.75" customHeight="1" x14ac:dyDescent="0.2">
      <c r="B92" s="169"/>
      <c r="C92" s="170"/>
      <c r="D92" s="170"/>
    </row>
    <row r="93" spans="1:6" ht="13.5" customHeight="1" x14ac:dyDescent="0.2"/>
    <row r="94" spans="1:6" x14ac:dyDescent="0.2">
      <c r="B94" s="16"/>
      <c r="C94" s="16"/>
      <c r="D94" s="16"/>
    </row>
  </sheetData>
  <mergeCells count="20">
    <mergeCell ref="A90:F90"/>
    <mergeCell ref="B92:D92"/>
    <mergeCell ref="B80:D80"/>
    <mergeCell ref="B81:D81"/>
    <mergeCell ref="B85:E85"/>
    <mergeCell ref="A86:F86"/>
    <mergeCell ref="A87:F87"/>
    <mergeCell ref="B89:E89"/>
    <mergeCell ref="B79:D79"/>
    <mergeCell ref="A31:F31"/>
    <mergeCell ref="B34:D34"/>
    <mergeCell ref="B35:D35"/>
    <mergeCell ref="B38:D38"/>
    <mergeCell ref="B40:D40"/>
    <mergeCell ref="B41:D41"/>
    <mergeCell ref="B48:D48"/>
    <mergeCell ref="B56:D56"/>
    <mergeCell ref="B68:D68"/>
    <mergeCell ref="B69:D69"/>
    <mergeCell ref="B70:D70"/>
  </mergeCells>
  <dataValidations count="1">
    <dataValidation type="list" allowBlank="1" showInputMessage="1" showErrorMessage="1" sqref="B79:B81 B68:B70 B40:B42 B62 B64:B66 B58 B12:B20 B34:B37 B54:B56 B60 B44:B45 B47:B48 B52 B50" xr:uid="{00000000-0002-0000-11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2:F96"/>
  <sheetViews>
    <sheetView view="pageBreakPreview" topLeftCell="A19" zoomScale="80" zoomScaleNormal="100" zoomScaleSheetLayoutView="80" workbookViewId="0">
      <selection activeCell="E60" sqref="E6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150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45"/>
      <c r="C35" s="45"/>
      <c r="D35" s="45"/>
      <c r="E35" s="28"/>
      <c r="F35" s="21"/>
    </row>
    <row r="36" spans="1:6" ht="14.25" x14ac:dyDescent="0.2">
      <c r="A36" s="21"/>
      <c r="B36" s="180" t="s">
        <v>143</v>
      </c>
      <c r="C36" s="180"/>
      <c r="D36" s="180"/>
      <c r="E36" s="28"/>
      <c r="F36" s="21"/>
    </row>
    <row r="37" spans="1:6" ht="14.25" x14ac:dyDescent="0.2">
      <c r="A37" s="21"/>
      <c r="B37" s="46"/>
      <c r="C37" s="45"/>
      <c r="D37" s="45"/>
      <c r="E37" s="28"/>
      <c r="F37" s="21"/>
    </row>
    <row r="38" spans="1:6" ht="13.5" customHeight="1" x14ac:dyDescent="0.2">
      <c r="A38" s="21"/>
      <c r="B38" s="180"/>
      <c r="C38" s="180"/>
      <c r="D38" s="180"/>
      <c r="E38" s="28"/>
      <c r="F38" s="21"/>
    </row>
    <row r="39" spans="1:6" ht="29.25" customHeight="1" x14ac:dyDescent="0.2">
      <c r="A39" s="21"/>
      <c r="B39" s="180" t="s">
        <v>145</v>
      </c>
      <c r="C39" s="180"/>
      <c r="D39" s="180"/>
      <c r="E39" s="28"/>
      <c r="F39" s="21"/>
    </row>
    <row r="40" spans="1:6" ht="14.25" x14ac:dyDescent="0.2">
      <c r="A40" s="21"/>
      <c r="B40" s="180"/>
      <c r="C40" s="180"/>
      <c r="D40" s="180"/>
      <c r="E40" s="28"/>
      <c r="F40" s="21"/>
    </row>
    <row r="41" spans="1:6" ht="13.5" customHeight="1" x14ac:dyDescent="0.2">
      <c r="A41" s="21"/>
      <c r="B41" s="46"/>
      <c r="C41" s="46"/>
      <c r="D41" s="46"/>
      <c r="E41" s="28"/>
      <c r="F41" s="21"/>
    </row>
    <row r="42" spans="1:6" ht="14.25" x14ac:dyDescent="0.2">
      <c r="A42" s="21"/>
      <c r="B42" s="45" t="s">
        <v>144</v>
      </c>
      <c r="C42" s="45"/>
      <c r="D42" s="45"/>
      <c r="E42" s="28"/>
      <c r="F42" s="21"/>
    </row>
    <row r="43" spans="1:6" ht="14.25" x14ac:dyDescent="0.2">
      <c r="A43" s="21"/>
      <c r="B43" s="45"/>
      <c r="C43" s="45"/>
      <c r="D43" s="45"/>
      <c r="E43" s="28"/>
      <c r="F43" s="21"/>
    </row>
    <row r="44" spans="1:6" ht="14.25" x14ac:dyDescent="0.2">
      <c r="A44" s="21"/>
      <c r="B44" s="45"/>
      <c r="C44" s="45"/>
      <c r="D44" s="45"/>
      <c r="E44" s="28"/>
      <c r="F44" s="21"/>
    </row>
    <row r="45" spans="1:6" ht="14.25" x14ac:dyDescent="0.2">
      <c r="A45" s="21"/>
      <c r="B45" s="45" t="s">
        <v>149</v>
      </c>
      <c r="C45" s="45"/>
      <c r="D45" s="45"/>
      <c r="E45" s="28"/>
      <c r="F45" s="21"/>
    </row>
    <row r="46" spans="1:6" ht="14.25" x14ac:dyDescent="0.2">
      <c r="A46" s="21"/>
      <c r="B46" s="45"/>
      <c r="C46" s="45"/>
      <c r="D46" s="45"/>
      <c r="E46" s="28"/>
      <c r="F46" s="21"/>
    </row>
    <row r="47" spans="1:6" ht="14.25" x14ac:dyDescent="0.2">
      <c r="A47" s="21"/>
      <c r="B47" s="46"/>
      <c r="C47" s="46"/>
      <c r="D47" s="46"/>
      <c r="E47" s="28"/>
      <c r="F47" s="21"/>
    </row>
    <row r="48" spans="1:6" ht="14.25" x14ac:dyDescent="0.2">
      <c r="A48" s="21"/>
      <c r="B48" s="180" t="s">
        <v>146</v>
      </c>
      <c r="C48" s="180"/>
      <c r="D48" s="180"/>
      <c r="E48" s="28"/>
      <c r="F48" s="21"/>
    </row>
    <row r="49" spans="1:6" ht="14.25" x14ac:dyDescent="0.2">
      <c r="A49" s="21"/>
      <c r="B49" s="45"/>
      <c r="C49" s="45"/>
      <c r="D49" s="45"/>
      <c r="E49" s="28"/>
      <c r="F49" s="21"/>
    </row>
    <row r="50" spans="1:6" ht="14.25" x14ac:dyDescent="0.2">
      <c r="A50" s="21"/>
      <c r="B50" s="46"/>
      <c r="C50" s="46"/>
      <c r="D50" s="46"/>
      <c r="E50" s="28"/>
      <c r="F50" s="21"/>
    </row>
    <row r="51" spans="1:6" ht="14.25" x14ac:dyDescent="0.2">
      <c r="A51" s="21"/>
      <c r="B51" s="45" t="s">
        <v>151</v>
      </c>
      <c r="C51" s="45"/>
      <c r="D51" s="45"/>
      <c r="E51" s="28"/>
      <c r="F51" s="21"/>
    </row>
    <row r="52" spans="1:6" ht="14.25" x14ac:dyDescent="0.2">
      <c r="A52" s="21"/>
      <c r="B52" s="180"/>
      <c r="C52" s="180"/>
      <c r="D52" s="180"/>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80"/>
      <c r="C56" s="180"/>
      <c r="D56" s="180"/>
      <c r="E56" s="28"/>
      <c r="F56" s="21"/>
    </row>
    <row r="57" spans="1:6" ht="14.25" x14ac:dyDescent="0.2">
      <c r="A57" s="21"/>
      <c r="B57" s="180"/>
      <c r="C57" s="180"/>
      <c r="D57" s="180"/>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80"/>
      <c r="C70" s="180"/>
      <c r="D70" s="180"/>
      <c r="E70" s="28"/>
      <c r="F70" s="21"/>
    </row>
    <row r="71" spans="1:6" ht="14.25" x14ac:dyDescent="0.2">
      <c r="A71" s="21"/>
      <c r="B71" s="180"/>
      <c r="C71" s="180"/>
      <c r="D71" s="180"/>
      <c r="E71" s="28"/>
      <c r="F71" s="21"/>
    </row>
    <row r="72" spans="1:6" ht="13.5" customHeight="1" x14ac:dyDescent="0.2">
      <c r="A72" s="21"/>
      <c r="B72" s="173"/>
      <c r="C72" s="173"/>
      <c r="D72" s="173"/>
      <c r="E72" s="28"/>
      <c r="F72" s="21"/>
    </row>
    <row r="73" spans="1:6" ht="13.5" customHeight="1" x14ac:dyDescent="0.2">
      <c r="A73" s="21"/>
      <c r="B73" s="25" t="s">
        <v>18</v>
      </c>
      <c r="C73" s="26"/>
      <c r="D73" s="26"/>
      <c r="E73" s="29">
        <f>28*225-1425</f>
        <v>4875</v>
      </c>
      <c r="F73" s="21"/>
    </row>
    <row r="74" spans="1:6" ht="13.5" customHeight="1" x14ac:dyDescent="0.2">
      <c r="A74" s="21"/>
      <c r="B74" s="34" t="s">
        <v>147</v>
      </c>
      <c r="C74" s="26"/>
      <c r="D74" s="26"/>
      <c r="E74" s="30">
        <v>0</v>
      </c>
      <c r="F74" s="21"/>
    </row>
    <row r="75" spans="1:6" ht="13.5" customHeight="1" x14ac:dyDescent="0.2">
      <c r="A75" s="21"/>
      <c r="B75" s="34" t="s">
        <v>148</v>
      </c>
      <c r="C75" s="26"/>
      <c r="D75" s="26"/>
      <c r="E75" s="30">
        <v>150</v>
      </c>
      <c r="F75" s="21"/>
    </row>
    <row r="76" spans="1:6" ht="13.5" customHeight="1" x14ac:dyDescent="0.2">
      <c r="A76" s="21"/>
      <c r="B76" s="25" t="s">
        <v>17</v>
      </c>
      <c r="C76" s="26"/>
      <c r="D76" s="26"/>
      <c r="E76" s="29">
        <f>SUM(E73:E75)</f>
        <v>5025</v>
      </c>
      <c r="F76" s="21"/>
    </row>
    <row r="77" spans="1:6" ht="13.5" customHeight="1" x14ac:dyDescent="0.2">
      <c r="A77" s="21"/>
      <c r="B77" s="26" t="s">
        <v>5</v>
      </c>
      <c r="C77" s="31">
        <v>0.05</v>
      </c>
      <c r="D77" s="26"/>
      <c r="E77" s="35">
        <f>ROUND(E76*C77,2)</f>
        <v>251.25</v>
      </c>
      <c r="F77" s="21"/>
    </row>
    <row r="78" spans="1:6" ht="13.5" customHeight="1" x14ac:dyDescent="0.2">
      <c r="A78" s="21"/>
      <c r="B78" s="26" t="s">
        <v>4</v>
      </c>
      <c r="C78" s="43">
        <v>9.9750000000000005E-2</v>
      </c>
      <c r="D78" s="26"/>
      <c r="E78" s="36">
        <f>C78*E76</f>
        <v>501.24375000000003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5777.4937499999996</v>
      </c>
      <c r="F80" s="21"/>
    </row>
    <row r="81" spans="1:6" ht="15.75" thickTop="1" x14ac:dyDescent="0.2">
      <c r="A81" s="21"/>
      <c r="B81" s="176"/>
      <c r="C81" s="176"/>
      <c r="D81" s="176"/>
      <c r="E81" s="37"/>
      <c r="F81" s="21"/>
    </row>
    <row r="82" spans="1:6" ht="15" x14ac:dyDescent="0.2">
      <c r="A82" s="21"/>
      <c r="B82" s="175" t="s">
        <v>21</v>
      </c>
      <c r="C82" s="175"/>
      <c r="D82" s="175"/>
      <c r="E82" s="37">
        <v>0</v>
      </c>
      <c r="F82" s="21"/>
    </row>
    <row r="83" spans="1:6" ht="15" x14ac:dyDescent="0.2">
      <c r="A83" s="21"/>
      <c r="B83" s="176"/>
      <c r="C83" s="176"/>
      <c r="D83" s="176"/>
      <c r="E83" s="37"/>
      <c r="F83" s="21"/>
    </row>
    <row r="84" spans="1:6" ht="19.5" customHeight="1" x14ac:dyDescent="0.2">
      <c r="A84" s="21"/>
      <c r="B84" s="38" t="s">
        <v>20</v>
      </c>
      <c r="C84" s="39"/>
      <c r="D84" s="39"/>
      <c r="E84" s="40">
        <f>E80-E82</f>
        <v>5777.4937499999996</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1"/>
      <c r="C87" s="171"/>
      <c r="D87" s="171"/>
      <c r="E87" s="171"/>
      <c r="F87" s="21"/>
    </row>
    <row r="88" spans="1:6" ht="14.25" x14ac:dyDescent="0.2">
      <c r="A88" s="179" t="s">
        <v>22</v>
      </c>
      <c r="B88" s="179"/>
      <c r="C88" s="179"/>
      <c r="D88" s="179"/>
      <c r="E88" s="179"/>
      <c r="F88" s="179"/>
    </row>
    <row r="89" spans="1:6" ht="14.25" x14ac:dyDescent="0.2">
      <c r="A89" s="177" t="s">
        <v>7</v>
      </c>
      <c r="B89" s="177"/>
      <c r="C89" s="177"/>
      <c r="D89" s="177"/>
      <c r="E89" s="177"/>
      <c r="F89" s="177"/>
    </row>
    <row r="90" spans="1:6" x14ac:dyDescent="0.2">
      <c r="A90" s="21"/>
      <c r="B90" s="21"/>
      <c r="C90" s="21"/>
      <c r="D90" s="21"/>
      <c r="E90" s="21"/>
      <c r="F90" s="21"/>
    </row>
    <row r="91" spans="1:6" x14ac:dyDescent="0.2">
      <c r="A91" s="21"/>
      <c r="B91" s="172"/>
      <c r="C91" s="172"/>
      <c r="D91" s="172"/>
      <c r="E91" s="172"/>
      <c r="F91" s="21"/>
    </row>
    <row r="92" spans="1:6" ht="15" x14ac:dyDescent="0.2">
      <c r="A92" s="178" t="s">
        <v>8</v>
      </c>
      <c r="B92" s="178"/>
      <c r="C92" s="178"/>
      <c r="D92" s="178"/>
      <c r="E92" s="178"/>
      <c r="F92" s="178"/>
    </row>
    <row r="94" spans="1:6" ht="39.75" customHeight="1" x14ac:dyDescent="0.2">
      <c r="B94" s="169"/>
      <c r="C94" s="170"/>
      <c r="D94" s="170"/>
    </row>
    <row r="95" spans="1:6" ht="13.5" customHeight="1" x14ac:dyDescent="0.2"/>
    <row r="96" spans="1:6" x14ac:dyDescent="0.2">
      <c r="B96" s="16"/>
      <c r="C96" s="16"/>
      <c r="D96" s="16"/>
    </row>
  </sheetData>
  <mergeCells count="22">
    <mergeCell ref="A31:F31"/>
    <mergeCell ref="B34:D34"/>
    <mergeCell ref="B57:D57"/>
    <mergeCell ref="B36:D36"/>
    <mergeCell ref="B52:D52"/>
    <mergeCell ref="B38:D38"/>
    <mergeCell ref="A92:F92"/>
    <mergeCell ref="B94:D94"/>
    <mergeCell ref="B39:D39"/>
    <mergeCell ref="B48:D48"/>
    <mergeCell ref="B82:D82"/>
    <mergeCell ref="B83:D83"/>
    <mergeCell ref="B87:E87"/>
    <mergeCell ref="A88:F88"/>
    <mergeCell ref="A89:F89"/>
    <mergeCell ref="B91:E91"/>
    <mergeCell ref="B56:D56"/>
    <mergeCell ref="B40:D40"/>
    <mergeCell ref="B70:D70"/>
    <mergeCell ref="B71:D71"/>
    <mergeCell ref="B72:D72"/>
    <mergeCell ref="B81:D81"/>
  </mergeCells>
  <dataValidations count="1">
    <dataValidation type="list" allowBlank="1" showInputMessage="1" showErrorMessage="1" sqref="B81:B83 B62 B60 B66:B68 B64 B70:B72 B54:B58 B51:B52 B48:B49 B46 B34:B35 B42:B44 B38:B40 B12:B20" xr:uid="{00000000-0002-0000-12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173" t="s">
        <v>40</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t="s">
        <v>48</v>
      </c>
      <c r="C39" s="173"/>
      <c r="D39" s="173"/>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14.25" x14ac:dyDescent="0.2">
      <c r="A42" s="21"/>
      <c r="B42" s="173" t="s">
        <v>41</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t="s">
        <v>25</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45</v>
      </c>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t="s">
        <v>43</v>
      </c>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t="s">
        <v>24</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47</v>
      </c>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t="s">
        <v>34</v>
      </c>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4.25" x14ac:dyDescent="0.2">
      <c r="A69" s="21"/>
      <c r="B69" s="173"/>
      <c r="C69" s="173"/>
      <c r="D69" s="173"/>
      <c r="E69" s="28"/>
      <c r="F69" s="21"/>
    </row>
    <row r="70" spans="1:6" ht="14.25" x14ac:dyDescent="0.2">
      <c r="A70" s="21"/>
      <c r="B70" s="173"/>
      <c r="C70" s="173"/>
      <c r="D70" s="173"/>
      <c r="E70" s="28"/>
      <c r="F70" s="21"/>
    </row>
    <row r="71" spans="1:6" ht="14.25" x14ac:dyDescent="0.2">
      <c r="A71" s="21"/>
      <c r="B71" s="173"/>
      <c r="C71" s="173"/>
      <c r="D71" s="173"/>
      <c r="E71" s="28"/>
      <c r="F71" s="21"/>
    </row>
    <row r="72" spans="1:6" ht="14.25" x14ac:dyDescent="0.2">
      <c r="A72" s="21"/>
      <c r="B72" s="173"/>
      <c r="C72" s="173"/>
      <c r="D72" s="173"/>
      <c r="E72" s="28"/>
      <c r="F72" s="21"/>
    </row>
    <row r="73" spans="1:6" ht="14.25" x14ac:dyDescent="0.2">
      <c r="A73" s="21"/>
      <c r="B73" s="173"/>
      <c r="C73" s="173"/>
      <c r="D73" s="173"/>
      <c r="E73" s="28"/>
      <c r="F73" s="21"/>
    </row>
    <row r="74" spans="1:6" ht="13.5" customHeight="1" x14ac:dyDescent="0.2">
      <c r="A74" s="21"/>
      <c r="B74" s="173"/>
      <c r="C74" s="173"/>
      <c r="D74" s="173"/>
      <c r="E74" s="28"/>
      <c r="F74" s="21"/>
    </row>
    <row r="75" spans="1:6" ht="13.5" customHeight="1" x14ac:dyDescent="0.2">
      <c r="A75" s="21"/>
      <c r="B75" s="25" t="s">
        <v>18</v>
      </c>
      <c r="C75" s="26"/>
      <c r="D75" s="26"/>
      <c r="E75" s="29">
        <f>14*190</f>
        <v>2660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2660</v>
      </c>
      <c r="F78" s="21"/>
    </row>
    <row r="79" spans="1:6" ht="13.5" customHeight="1" x14ac:dyDescent="0.2">
      <c r="A79" s="21"/>
      <c r="B79" s="26" t="s">
        <v>5</v>
      </c>
      <c r="C79" s="31">
        <v>0.05</v>
      </c>
      <c r="D79" s="26"/>
      <c r="E79" s="35">
        <f>ROUND(E78*C79,2)</f>
        <v>133</v>
      </c>
      <c r="F79" s="21"/>
    </row>
    <row r="80" spans="1:6" ht="13.5" customHeight="1" x14ac:dyDescent="0.2">
      <c r="A80" s="21"/>
      <c r="B80" s="26" t="s">
        <v>4</v>
      </c>
      <c r="C80" s="43">
        <v>9.9750000000000005E-2</v>
      </c>
      <c r="D80" s="26"/>
      <c r="E80" s="36">
        <f>C80*E78</f>
        <v>265.33500000000004</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3058.335</v>
      </c>
      <c r="F82" s="21"/>
    </row>
    <row r="83" spans="1:6" ht="15.75" thickTop="1" x14ac:dyDescent="0.2">
      <c r="A83" s="21"/>
      <c r="B83" s="176"/>
      <c r="C83" s="176"/>
      <c r="D83" s="176"/>
      <c r="E83" s="37"/>
      <c r="F83" s="21"/>
    </row>
    <row r="84" spans="1:6" ht="15" x14ac:dyDescent="0.2">
      <c r="A84" s="21"/>
      <c r="B84" s="175" t="s">
        <v>21</v>
      </c>
      <c r="C84" s="175"/>
      <c r="D84" s="175"/>
      <c r="E84" s="37">
        <v>0</v>
      </c>
      <c r="F84" s="21"/>
    </row>
    <row r="85" spans="1:6" ht="15" x14ac:dyDescent="0.2">
      <c r="A85" s="21"/>
      <c r="B85" s="176"/>
      <c r="C85" s="176"/>
      <c r="D85" s="176"/>
      <c r="E85" s="37"/>
      <c r="F85" s="21"/>
    </row>
    <row r="86" spans="1:6" ht="19.5" customHeight="1" x14ac:dyDescent="0.2">
      <c r="A86" s="21"/>
      <c r="B86" s="38" t="s">
        <v>20</v>
      </c>
      <c r="C86" s="39"/>
      <c r="D86" s="39"/>
      <c r="E86" s="40">
        <f>E82-E84</f>
        <v>3058.335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1"/>
      <c r="C89" s="171"/>
      <c r="D89" s="171"/>
      <c r="E89" s="171"/>
      <c r="F89" s="21"/>
    </row>
    <row r="90" spans="1:6" ht="14.25" x14ac:dyDescent="0.2">
      <c r="A90" s="179" t="s">
        <v>22</v>
      </c>
      <c r="B90" s="179"/>
      <c r="C90" s="179"/>
      <c r="D90" s="179"/>
      <c r="E90" s="179"/>
      <c r="F90" s="179"/>
    </row>
    <row r="91" spans="1:6" ht="14.25" x14ac:dyDescent="0.2">
      <c r="A91" s="177" t="s">
        <v>7</v>
      </c>
      <c r="B91" s="177"/>
      <c r="C91" s="177"/>
      <c r="D91" s="177"/>
      <c r="E91" s="177"/>
      <c r="F91" s="177"/>
    </row>
    <row r="92" spans="1:6" x14ac:dyDescent="0.2">
      <c r="A92" s="21"/>
      <c r="B92" s="21"/>
      <c r="C92" s="21"/>
      <c r="D92" s="21"/>
      <c r="E92" s="21"/>
      <c r="F92" s="21"/>
    </row>
    <row r="93" spans="1:6" x14ac:dyDescent="0.2">
      <c r="A93" s="21"/>
      <c r="B93" s="172"/>
      <c r="C93" s="172"/>
      <c r="D93" s="172"/>
      <c r="E93" s="172"/>
      <c r="F93" s="21"/>
    </row>
    <row r="94" spans="1:6" ht="15" x14ac:dyDescent="0.2">
      <c r="A94" s="178" t="s">
        <v>8</v>
      </c>
      <c r="B94" s="178"/>
      <c r="C94" s="178"/>
      <c r="D94" s="178"/>
      <c r="E94" s="178"/>
      <c r="F94" s="178"/>
    </row>
    <row r="96" spans="1:6" ht="39.75" customHeight="1" x14ac:dyDescent="0.2">
      <c r="B96" s="169"/>
      <c r="C96" s="170"/>
      <c r="D96" s="170"/>
    </row>
    <row r="97" spans="2:4" ht="13.5" customHeight="1" x14ac:dyDescent="0.2"/>
    <row r="98" spans="2:4" x14ac:dyDescent="0.2">
      <c r="B98" s="16"/>
      <c r="C98" s="16"/>
      <c r="D98" s="16"/>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2:F97"/>
  <sheetViews>
    <sheetView view="pageBreakPreview" topLeftCell="A13" zoomScale="80" zoomScaleNormal="100" zoomScaleSheetLayoutView="80" workbookViewId="0">
      <selection activeCell="B54" sqref="B5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153</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45"/>
      <c r="C35" s="45"/>
      <c r="D35" s="45"/>
      <c r="E35" s="28"/>
      <c r="F35" s="21"/>
    </row>
    <row r="36" spans="1:6" ht="14.25" x14ac:dyDescent="0.2">
      <c r="A36" s="21"/>
      <c r="B36" s="180" t="s">
        <v>154</v>
      </c>
      <c r="C36" s="180"/>
      <c r="D36" s="180"/>
      <c r="E36" s="28"/>
      <c r="F36" s="21"/>
    </row>
    <row r="37" spans="1:6" ht="14.25" x14ac:dyDescent="0.2">
      <c r="A37" s="21"/>
      <c r="B37" s="46"/>
      <c r="C37" s="45"/>
      <c r="D37" s="45"/>
      <c r="E37" s="28"/>
      <c r="F37" s="21"/>
    </row>
    <row r="38" spans="1:6" ht="13.5" customHeight="1" x14ac:dyDescent="0.2">
      <c r="A38" s="21"/>
      <c r="B38" s="180"/>
      <c r="C38" s="180"/>
      <c r="D38" s="180"/>
      <c r="E38" s="28"/>
      <c r="F38" s="21"/>
    </row>
    <row r="39" spans="1:6" ht="28.5" customHeight="1" x14ac:dyDescent="0.2">
      <c r="A39" s="21"/>
      <c r="B39" s="180" t="s">
        <v>155</v>
      </c>
      <c r="C39" s="180"/>
      <c r="D39" s="180"/>
      <c r="E39" s="28"/>
      <c r="F39" s="21"/>
    </row>
    <row r="40" spans="1:6" ht="14.25" x14ac:dyDescent="0.2">
      <c r="A40" s="21"/>
      <c r="B40" s="180"/>
      <c r="C40" s="180"/>
      <c r="D40" s="180"/>
      <c r="E40" s="28"/>
      <c r="F40" s="21"/>
    </row>
    <row r="41" spans="1:6" ht="13.5" customHeight="1" x14ac:dyDescent="0.2">
      <c r="A41" s="21"/>
      <c r="B41" s="46"/>
      <c r="C41" s="46"/>
      <c r="D41" s="46"/>
      <c r="E41" s="28"/>
      <c r="F41" s="21"/>
    </row>
    <row r="42" spans="1:6" ht="14.25" x14ac:dyDescent="0.2">
      <c r="A42" s="21"/>
      <c r="B42" s="45" t="s">
        <v>156</v>
      </c>
      <c r="C42" s="45"/>
      <c r="D42" s="45"/>
      <c r="E42" s="28"/>
      <c r="F42" s="21"/>
    </row>
    <row r="43" spans="1:6" ht="14.25" x14ac:dyDescent="0.2">
      <c r="A43" s="21"/>
      <c r="B43" s="45"/>
      <c r="C43" s="45"/>
      <c r="D43" s="45"/>
      <c r="E43" s="28"/>
      <c r="F43" s="21"/>
    </row>
    <row r="44" spans="1:6" ht="14.25" x14ac:dyDescent="0.2">
      <c r="A44" s="21"/>
      <c r="B44" s="45"/>
      <c r="C44" s="45"/>
      <c r="D44" s="45"/>
      <c r="E44" s="28"/>
      <c r="F44" s="21"/>
    </row>
    <row r="45" spans="1:6" ht="14.25" x14ac:dyDescent="0.2">
      <c r="A45" s="21"/>
      <c r="B45" s="45" t="s">
        <v>158</v>
      </c>
      <c r="C45" s="45"/>
      <c r="D45" s="45"/>
      <c r="E45" s="28"/>
      <c r="F45" s="21"/>
    </row>
    <row r="46" spans="1:6" ht="14.25" x14ac:dyDescent="0.2">
      <c r="A46" s="21"/>
      <c r="B46" s="45"/>
      <c r="C46" s="45"/>
      <c r="D46" s="45"/>
      <c r="E46" s="28"/>
      <c r="F46" s="21"/>
    </row>
    <row r="47" spans="1:6" ht="14.25" x14ac:dyDescent="0.2">
      <c r="A47" s="21"/>
      <c r="B47" s="46"/>
      <c r="C47" s="46"/>
      <c r="D47" s="46"/>
      <c r="E47" s="28"/>
      <c r="F47" s="21"/>
    </row>
    <row r="48" spans="1:6" ht="14.25" x14ac:dyDescent="0.2">
      <c r="A48" s="21"/>
      <c r="B48" s="180" t="s">
        <v>159</v>
      </c>
      <c r="C48" s="180"/>
      <c r="D48" s="180"/>
      <c r="E48" s="28"/>
      <c r="F48" s="21"/>
    </row>
    <row r="49" spans="1:6" ht="14.25" x14ac:dyDescent="0.2">
      <c r="A49" s="21"/>
      <c r="B49" s="45"/>
      <c r="C49" s="45"/>
      <c r="D49" s="45"/>
      <c r="E49" s="28"/>
      <c r="F49" s="21"/>
    </row>
    <row r="50" spans="1:6" ht="14.25" x14ac:dyDescent="0.2">
      <c r="A50" s="21"/>
      <c r="B50" s="46"/>
      <c r="C50" s="46"/>
      <c r="D50" s="46"/>
      <c r="E50" s="28"/>
      <c r="F50" s="21"/>
    </row>
    <row r="51" spans="1:6" ht="14.25" x14ac:dyDescent="0.2">
      <c r="A51" s="21"/>
      <c r="B51" s="45" t="s">
        <v>157</v>
      </c>
      <c r="C51" s="45"/>
      <c r="D51" s="45"/>
      <c r="E51" s="28"/>
      <c r="F51" s="21"/>
    </row>
    <row r="52" spans="1:6" ht="14.25" x14ac:dyDescent="0.2">
      <c r="A52" s="21"/>
      <c r="B52" s="180"/>
      <c r="C52" s="180"/>
      <c r="D52" s="180"/>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80"/>
      <c r="C56" s="180"/>
      <c r="D56" s="180"/>
      <c r="E56" s="28"/>
      <c r="F56" s="21"/>
    </row>
    <row r="57" spans="1:6" ht="14.25" x14ac:dyDescent="0.2">
      <c r="A57" s="21"/>
      <c r="B57" s="45"/>
      <c r="C57" s="45"/>
      <c r="D57" s="45"/>
      <c r="E57" s="28"/>
      <c r="F57" s="21"/>
    </row>
    <row r="58" spans="1:6" ht="14.25" x14ac:dyDescent="0.2">
      <c r="A58" s="21"/>
      <c r="B58" s="180"/>
      <c r="C58" s="180"/>
      <c r="D58" s="180"/>
      <c r="E58" s="28"/>
      <c r="F58" s="21"/>
    </row>
    <row r="59" spans="1:6" ht="14.25" x14ac:dyDescent="0.2">
      <c r="A59" s="21"/>
      <c r="B59" s="45"/>
      <c r="C59" s="45"/>
      <c r="D59" s="45"/>
      <c r="E59" s="28"/>
      <c r="F59" s="21"/>
    </row>
    <row r="60" spans="1:6" ht="14.25" x14ac:dyDescent="0.2">
      <c r="A60" s="21"/>
      <c r="B60" s="46"/>
      <c r="C60" s="46"/>
      <c r="D60" s="46"/>
      <c r="E60" s="28"/>
      <c r="F60" s="21"/>
    </row>
    <row r="61" spans="1:6" ht="14.25" x14ac:dyDescent="0.2">
      <c r="A61" s="21"/>
      <c r="B61" s="45"/>
      <c r="C61" s="46"/>
      <c r="D61" s="46"/>
      <c r="E61" s="28"/>
      <c r="F61" s="21"/>
    </row>
    <row r="62" spans="1:6" ht="14.25" x14ac:dyDescent="0.2">
      <c r="A62" s="21"/>
      <c r="B62" s="46"/>
      <c r="C62" s="46"/>
      <c r="D62" s="46"/>
      <c r="E62" s="28"/>
      <c r="F62" s="21"/>
    </row>
    <row r="63" spans="1:6" ht="14.25" x14ac:dyDescent="0.2">
      <c r="A63" s="21"/>
      <c r="B63" s="45"/>
      <c r="C63" s="45"/>
      <c r="D63" s="45"/>
      <c r="E63" s="28"/>
      <c r="F63" s="21"/>
    </row>
    <row r="64" spans="1:6" ht="14.25" x14ac:dyDescent="0.2">
      <c r="A64" s="21"/>
      <c r="B64" s="46"/>
      <c r="C64" s="45"/>
      <c r="D64" s="45"/>
      <c r="E64" s="28"/>
      <c r="F64" s="21"/>
    </row>
    <row r="65" spans="1:6" ht="14.25" x14ac:dyDescent="0.2">
      <c r="A65" s="21"/>
      <c r="B65" s="45"/>
      <c r="C65" s="45"/>
      <c r="D65" s="45"/>
      <c r="E65" s="28"/>
      <c r="F65" s="21"/>
    </row>
    <row r="66" spans="1:6" ht="14.25" x14ac:dyDescent="0.2">
      <c r="A66" s="21"/>
      <c r="B66" s="46"/>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5"/>
      <c r="C69" s="45"/>
      <c r="D69" s="45"/>
      <c r="E69" s="28"/>
      <c r="F69" s="21"/>
    </row>
    <row r="70" spans="1:6" ht="14.25" x14ac:dyDescent="0.2">
      <c r="A70" s="21"/>
      <c r="B70" s="46"/>
      <c r="C70" s="45"/>
      <c r="D70" s="45"/>
      <c r="E70" s="28"/>
      <c r="F70" s="21"/>
    </row>
    <row r="71" spans="1:6" ht="14.25" x14ac:dyDescent="0.2">
      <c r="A71" s="21"/>
      <c r="B71" s="180"/>
      <c r="C71" s="180"/>
      <c r="D71" s="180"/>
      <c r="E71" s="28"/>
      <c r="F71" s="21"/>
    </row>
    <row r="72" spans="1:6" ht="14.25" x14ac:dyDescent="0.2">
      <c r="A72" s="21"/>
      <c r="B72" s="180"/>
      <c r="C72" s="180"/>
      <c r="D72" s="180"/>
      <c r="E72" s="28"/>
      <c r="F72" s="21"/>
    </row>
    <row r="73" spans="1:6" ht="13.5" customHeight="1" x14ac:dyDescent="0.2">
      <c r="A73" s="21"/>
      <c r="B73" s="173"/>
      <c r="C73" s="173"/>
      <c r="D73" s="173"/>
      <c r="E73" s="28"/>
      <c r="F73" s="21"/>
    </row>
    <row r="74" spans="1:6" ht="13.5" customHeight="1" x14ac:dyDescent="0.2">
      <c r="A74" s="21"/>
      <c r="B74" s="25" t="s">
        <v>18</v>
      </c>
      <c r="C74" s="26"/>
      <c r="D74" s="26"/>
      <c r="E74" s="29">
        <f>27*225</f>
        <v>6075</v>
      </c>
      <c r="F74" s="21"/>
    </row>
    <row r="75" spans="1:6" ht="13.5" customHeight="1" x14ac:dyDescent="0.2">
      <c r="A75" s="21"/>
      <c r="B75" s="34" t="s">
        <v>147</v>
      </c>
      <c r="C75" s="26"/>
      <c r="D75" s="26"/>
      <c r="E75" s="30">
        <v>0</v>
      </c>
      <c r="F75" s="21"/>
    </row>
    <row r="76" spans="1:6" ht="13.5" customHeight="1" x14ac:dyDescent="0.2">
      <c r="A76" s="21"/>
      <c r="B76" s="34" t="s">
        <v>160</v>
      </c>
      <c r="C76" s="26"/>
      <c r="D76" s="26"/>
      <c r="E76" s="30">
        <v>250</v>
      </c>
      <c r="F76" s="21"/>
    </row>
    <row r="77" spans="1:6" ht="13.5" customHeight="1" x14ac:dyDescent="0.2">
      <c r="A77" s="21"/>
      <c r="B77" s="25" t="s">
        <v>17</v>
      </c>
      <c r="C77" s="26"/>
      <c r="D77" s="26"/>
      <c r="E77" s="29">
        <f>SUM(E74:E76)</f>
        <v>6325</v>
      </c>
      <c r="F77" s="21"/>
    </row>
    <row r="78" spans="1:6" ht="13.5" customHeight="1" x14ac:dyDescent="0.2">
      <c r="A78" s="21"/>
      <c r="B78" s="26" t="s">
        <v>5</v>
      </c>
      <c r="C78" s="31">
        <v>0.05</v>
      </c>
      <c r="D78" s="26"/>
      <c r="E78" s="35">
        <f>ROUND(E77*C78,2)</f>
        <v>316.25</v>
      </c>
      <c r="F78" s="21"/>
    </row>
    <row r="79" spans="1:6" ht="13.5" customHeight="1" x14ac:dyDescent="0.2">
      <c r="A79" s="21"/>
      <c r="B79" s="26" t="s">
        <v>4</v>
      </c>
      <c r="C79" s="43">
        <v>9.9750000000000005E-2</v>
      </c>
      <c r="D79" s="26"/>
      <c r="E79" s="36">
        <f>C79*E77</f>
        <v>630.91875000000005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7272.1687499999998</v>
      </c>
      <c r="F81" s="21"/>
    </row>
    <row r="82" spans="1:6" ht="15.75" thickTop="1" x14ac:dyDescent="0.2">
      <c r="A82" s="21"/>
      <c r="B82" s="176"/>
      <c r="C82" s="176"/>
      <c r="D82" s="176"/>
      <c r="E82" s="37"/>
      <c r="F82" s="21"/>
    </row>
    <row r="83" spans="1:6" ht="15" x14ac:dyDescent="0.2">
      <c r="A83" s="21"/>
      <c r="B83" s="175" t="s">
        <v>21</v>
      </c>
      <c r="C83" s="175"/>
      <c r="D83" s="175"/>
      <c r="E83" s="37">
        <v>0</v>
      </c>
      <c r="F83" s="21"/>
    </row>
    <row r="84" spans="1:6" ht="15" x14ac:dyDescent="0.2">
      <c r="A84" s="21"/>
      <c r="B84" s="176"/>
      <c r="C84" s="176"/>
      <c r="D84" s="176"/>
      <c r="E84" s="37"/>
      <c r="F84" s="21"/>
    </row>
    <row r="85" spans="1:6" ht="19.5" customHeight="1" x14ac:dyDescent="0.2">
      <c r="A85" s="21"/>
      <c r="B85" s="38" t="s">
        <v>20</v>
      </c>
      <c r="C85" s="39"/>
      <c r="D85" s="39"/>
      <c r="E85" s="40">
        <f>E81-E83</f>
        <v>7272.1687499999998</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1"/>
      <c r="C88" s="171"/>
      <c r="D88" s="171"/>
      <c r="E88" s="171"/>
      <c r="F88" s="21"/>
    </row>
    <row r="89" spans="1:6" ht="14.25" x14ac:dyDescent="0.2">
      <c r="A89" s="179" t="s">
        <v>22</v>
      </c>
      <c r="B89" s="179"/>
      <c r="C89" s="179"/>
      <c r="D89" s="179"/>
      <c r="E89" s="179"/>
      <c r="F89" s="179"/>
    </row>
    <row r="90" spans="1:6" ht="14.25" x14ac:dyDescent="0.2">
      <c r="A90" s="177" t="s">
        <v>7</v>
      </c>
      <c r="B90" s="177"/>
      <c r="C90" s="177"/>
      <c r="D90" s="177"/>
      <c r="E90" s="177"/>
      <c r="F90" s="177"/>
    </row>
    <row r="91" spans="1:6" x14ac:dyDescent="0.2">
      <c r="A91" s="21"/>
      <c r="B91" s="21"/>
      <c r="C91" s="21"/>
      <c r="D91" s="21"/>
      <c r="E91" s="21"/>
      <c r="F91" s="21"/>
    </row>
    <row r="92" spans="1:6" x14ac:dyDescent="0.2">
      <c r="A92" s="21"/>
      <c r="B92" s="172"/>
      <c r="C92" s="172"/>
      <c r="D92" s="172"/>
      <c r="E92" s="172"/>
      <c r="F92" s="21"/>
    </row>
    <row r="93" spans="1:6" ht="15" x14ac:dyDescent="0.2">
      <c r="A93" s="178" t="s">
        <v>8</v>
      </c>
      <c r="B93" s="178"/>
      <c r="C93" s="178"/>
      <c r="D93" s="178"/>
      <c r="E93" s="178"/>
      <c r="F93" s="178"/>
    </row>
    <row r="95" spans="1:6" ht="39.75" customHeight="1" x14ac:dyDescent="0.2">
      <c r="B95" s="169"/>
      <c r="C95" s="170"/>
      <c r="D95" s="170"/>
    </row>
    <row r="96" spans="1:6" ht="13.5" customHeight="1" x14ac:dyDescent="0.2"/>
    <row r="97" spans="2:4" x14ac:dyDescent="0.2">
      <c r="B97" s="16"/>
      <c r="C97" s="16"/>
      <c r="D97" s="16"/>
    </row>
  </sheetData>
  <mergeCells count="22">
    <mergeCell ref="A90:F90"/>
    <mergeCell ref="B92:E92"/>
    <mergeCell ref="A93:F93"/>
    <mergeCell ref="B95:D95"/>
    <mergeCell ref="B73:D73"/>
    <mergeCell ref="B82:D82"/>
    <mergeCell ref="B83:D83"/>
    <mergeCell ref="B84:D84"/>
    <mergeCell ref="B88:E88"/>
    <mergeCell ref="A89:F89"/>
    <mergeCell ref="B72:D72"/>
    <mergeCell ref="A31:F31"/>
    <mergeCell ref="B34:D34"/>
    <mergeCell ref="B36:D36"/>
    <mergeCell ref="B38:D38"/>
    <mergeCell ref="B39:D39"/>
    <mergeCell ref="B40:D40"/>
    <mergeCell ref="B48:D48"/>
    <mergeCell ref="B52:D52"/>
    <mergeCell ref="B56:D56"/>
    <mergeCell ref="B58:D58"/>
    <mergeCell ref="B71:D71"/>
  </mergeCells>
  <dataValidations count="1">
    <dataValidation type="list" allowBlank="1" showInputMessage="1" showErrorMessage="1" sqref="B82:B84 B63 B61 B67:B69 B65 B71:B73 B54:B59 B51:B52 B48:B49 B46 B34:B35 B42:B44 B38:B40 B12:B20" xr:uid="{00000000-0002-0000-13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2:F96"/>
  <sheetViews>
    <sheetView view="pageBreakPreview" zoomScale="80" zoomScaleNormal="100" zoomScaleSheetLayoutView="80" workbookViewId="0">
      <selection activeCell="B45" sqref="B45:D4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162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45"/>
      <c r="C35" s="45"/>
      <c r="D35" s="45"/>
      <c r="E35" s="28"/>
      <c r="F35" s="21"/>
    </row>
    <row r="36" spans="1:6" ht="14.25" x14ac:dyDescent="0.2">
      <c r="A36" s="21"/>
      <c r="B36" s="180" t="s">
        <v>154</v>
      </c>
      <c r="C36" s="180"/>
      <c r="D36" s="180"/>
      <c r="E36" s="28"/>
      <c r="F36" s="21"/>
    </row>
    <row r="37" spans="1:6" ht="14.25" x14ac:dyDescent="0.2">
      <c r="A37" s="21"/>
      <c r="B37" s="46"/>
      <c r="C37" s="45"/>
      <c r="D37" s="45"/>
      <c r="E37" s="28"/>
      <c r="F37" s="21"/>
    </row>
    <row r="38" spans="1:6" ht="13.5" customHeight="1" x14ac:dyDescent="0.2">
      <c r="A38" s="21"/>
      <c r="B38" s="180"/>
      <c r="C38" s="180"/>
      <c r="D38" s="180"/>
      <c r="E38" s="28"/>
      <c r="F38" s="21"/>
    </row>
    <row r="39" spans="1:6" ht="45.75" customHeight="1" x14ac:dyDescent="0.2">
      <c r="A39" s="21"/>
      <c r="B39" s="180" t="s">
        <v>163</v>
      </c>
      <c r="C39" s="180"/>
      <c r="D39" s="180"/>
      <c r="E39" s="28"/>
      <c r="F39" s="21"/>
    </row>
    <row r="40" spans="1:6" ht="14.25" x14ac:dyDescent="0.2">
      <c r="A40" s="21"/>
      <c r="B40" s="45"/>
      <c r="C40" s="45"/>
      <c r="D40" s="45"/>
      <c r="E40" s="28"/>
      <c r="F40" s="21"/>
    </row>
    <row r="41" spans="1:6" ht="14.25" x14ac:dyDescent="0.2">
      <c r="A41" s="21"/>
      <c r="B41" s="46"/>
      <c r="C41" s="46"/>
      <c r="D41" s="46"/>
      <c r="E41" s="28"/>
      <c r="F41" s="21"/>
    </row>
    <row r="42" spans="1:6" ht="14.25" x14ac:dyDescent="0.2">
      <c r="A42" s="21"/>
      <c r="B42" s="180" t="s">
        <v>158</v>
      </c>
      <c r="C42" s="180"/>
      <c r="D42" s="180"/>
      <c r="E42" s="28"/>
      <c r="F42" s="21"/>
    </row>
    <row r="43" spans="1:6" ht="14.25" x14ac:dyDescent="0.2">
      <c r="A43" s="21"/>
      <c r="B43" s="45"/>
      <c r="C43" s="45"/>
      <c r="D43" s="45"/>
      <c r="E43" s="28"/>
      <c r="F43" s="21"/>
    </row>
    <row r="44" spans="1:6" ht="14.25" x14ac:dyDescent="0.2">
      <c r="A44" s="21"/>
      <c r="B44" s="46"/>
      <c r="C44" s="46"/>
      <c r="D44" s="46"/>
      <c r="E44" s="28"/>
      <c r="F44" s="21"/>
    </row>
    <row r="45" spans="1:6" ht="14.25" x14ac:dyDescent="0.2">
      <c r="A45" s="21"/>
      <c r="B45" s="45" t="s">
        <v>157</v>
      </c>
      <c r="C45" s="45"/>
      <c r="D45" s="45"/>
      <c r="E45" s="28"/>
      <c r="F45" s="21"/>
    </row>
    <row r="46" spans="1:6" ht="14.25" x14ac:dyDescent="0.2">
      <c r="A46" s="21"/>
      <c r="B46" s="180"/>
      <c r="C46" s="180"/>
      <c r="D46" s="180"/>
      <c r="E46" s="28"/>
      <c r="F46" s="21"/>
    </row>
    <row r="47" spans="1:6" ht="14.25" x14ac:dyDescent="0.2">
      <c r="A47" s="21"/>
      <c r="B47" s="46"/>
      <c r="C47" s="45"/>
      <c r="D47" s="45"/>
      <c r="E47" s="28"/>
      <c r="F47" s="21"/>
    </row>
    <row r="48" spans="1:6" ht="14.25" x14ac:dyDescent="0.2">
      <c r="A48" s="21"/>
      <c r="B48" s="45" t="s">
        <v>116</v>
      </c>
      <c r="C48" s="45"/>
      <c r="D48" s="45"/>
      <c r="E48" s="28"/>
      <c r="F48" s="21"/>
    </row>
    <row r="49" spans="1:6" ht="14.25" x14ac:dyDescent="0.2">
      <c r="A49" s="21"/>
      <c r="B49" s="45"/>
      <c r="C49" s="45"/>
      <c r="D49" s="45"/>
      <c r="E49" s="28"/>
      <c r="F49" s="21"/>
    </row>
    <row r="50" spans="1:6" ht="14.25" x14ac:dyDescent="0.2">
      <c r="A50" s="21"/>
      <c r="B50" s="180"/>
      <c r="C50" s="180"/>
      <c r="D50" s="180"/>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180"/>
      <c r="C55" s="180"/>
      <c r="D55" s="180"/>
      <c r="E55" s="28"/>
      <c r="F55" s="21"/>
    </row>
    <row r="56" spans="1:6" ht="14.25" x14ac:dyDescent="0.2">
      <c r="A56" s="21"/>
      <c r="B56" s="45"/>
      <c r="C56" s="45"/>
      <c r="D56" s="45"/>
      <c r="E56" s="28"/>
      <c r="F56" s="21"/>
    </row>
    <row r="57" spans="1:6" ht="14.25" x14ac:dyDescent="0.2">
      <c r="A57" s="21"/>
      <c r="B57" s="180"/>
      <c r="C57" s="180"/>
      <c r="D57" s="180"/>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80"/>
      <c r="C70" s="180"/>
      <c r="D70" s="180"/>
      <c r="E70" s="28"/>
      <c r="F70" s="21"/>
    </row>
    <row r="71" spans="1:6" ht="14.25" x14ac:dyDescent="0.2">
      <c r="A71" s="21"/>
      <c r="B71" s="180"/>
      <c r="C71" s="180"/>
      <c r="D71" s="180"/>
      <c r="E71" s="28"/>
      <c r="F71" s="21"/>
    </row>
    <row r="72" spans="1:6" ht="13.5" customHeight="1" x14ac:dyDescent="0.2">
      <c r="A72" s="21"/>
      <c r="B72" s="173"/>
      <c r="C72" s="173"/>
      <c r="D72" s="173"/>
      <c r="E72" s="28"/>
      <c r="F72" s="21"/>
    </row>
    <row r="73" spans="1:6" ht="13.5" customHeight="1" x14ac:dyDescent="0.2">
      <c r="A73" s="21"/>
      <c r="B73" s="25" t="s">
        <v>18</v>
      </c>
      <c r="C73" s="26"/>
      <c r="D73" s="26"/>
      <c r="E73" s="29">
        <f>42*225</f>
        <v>9450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9450</v>
      </c>
      <c r="F76" s="21"/>
    </row>
    <row r="77" spans="1:6" ht="13.5" customHeight="1" x14ac:dyDescent="0.2">
      <c r="A77" s="21"/>
      <c r="B77" s="26" t="s">
        <v>5</v>
      </c>
      <c r="C77" s="31">
        <v>0.05</v>
      </c>
      <c r="D77" s="26"/>
      <c r="E77" s="35">
        <f>ROUND(E76*C77,2)</f>
        <v>472.5</v>
      </c>
      <c r="F77" s="21"/>
    </row>
    <row r="78" spans="1:6" ht="13.5" customHeight="1" x14ac:dyDescent="0.2">
      <c r="A78" s="21"/>
      <c r="B78" s="26" t="s">
        <v>4</v>
      </c>
      <c r="C78" s="43">
        <v>9.9750000000000005E-2</v>
      </c>
      <c r="D78" s="26"/>
      <c r="E78" s="36">
        <f>C78*E76</f>
        <v>942.63750000000005</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10865.137500000001</v>
      </c>
      <c r="F80" s="21"/>
    </row>
    <row r="81" spans="1:6" ht="15.75" thickTop="1" x14ac:dyDescent="0.2">
      <c r="A81" s="21"/>
      <c r="B81" s="176"/>
      <c r="C81" s="176"/>
      <c r="D81" s="176"/>
      <c r="E81" s="37"/>
      <c r="F81" s="21"/>
    </row>
    <row r="82" spans="1:6" ht="15" x14ac:dyDescent="0.2">
      <c r="A82" s="21"/>
      <c r="B82" s="175" t="s">
        <v>21</v>
      </c>
      <c r="C82" s="175"/>
      <c r="D82" s="175"/>
      <c r="E82" s="37">
        <v>0</v>
      </c>
      <c r="F82" s="21"/>
    </row>
    <row r="83" spans="1:6" ht="15" x14ac:dyDescent="0.2">
      <c r="A83" s="21"/>
      <c r="B83" s="176"/>
      <c r="C83" s="176"/>
      <c r="D83" s="176"/>
      <c r="E83" s="37"/>
      <c r="F83" s="21"/>
    </row>
    <row r="84" spans="1:6" ht="19.5" customHeight="1" x14ac:dyDescent="0.2">
      <c r="A84" s="21"/>
      <c r="B84" s="38" t="s">
        <v>20</v>
      </c>
      <c r="C84" s="39"/>
      <c r="D84" s="39"/>
      <c r="E84" s="40">
        <f>E80-E82</f>
        <v>10865.137500000001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1"/>
      <c r="C87" s="171"/>
      <c r="D87" s="171"/>
      <c r="E87" s="171"/>
      <c r="F87" s="21"/>
    </row>
    <row r="88" spans="1:6" ht="14.25" x14ac:dyDescent="0.2">
      <c r="A88" s="179" t="s">
        <v>22</v>
      </c>
      <c r="B88" s="179"/>
      <c r="C88" s="179"/>
      <c r="D88" s="179"/>
      <c r="E88" s="179"/>
      <c r="F88" s="179"/>
    </row>
    <row r="89" spans="1:6" ht="14.25" x14ac:dyDescent="0.2">
      <c r="A89" s="177" t="s">
        <v>7</v>
      </c>
      <c r="B89" s="177"/>
      <c r="C89" s="177"/>
      <c r="D89" s="177"/>
      <c r="E89" s="177"/>
      <c r="F89" s="177"/>
    </row>
    <row r="90" spans="1:6" x14ac:dyDescent="0.2">
      <c r="A90" s="21"/>
      <c r="B90" s="21"/>
      <c r="C90" s="21"/>
      <c r="D90" s="21"/>
      <c r="E90" s="21"/>
      <c r="F90" s="21"/>
    </row>
    <row r="91" spans="1:6" x14ac:dyDescent="0.2">
      <c r="A91" s="21"/>
      <c r="B91" s="172"/>
      <c r="C91" s="172"/>
      <c r="D91" s="172"/>
      <c r="E91" s="172"/>
      <c r="F91" s="21"/>
    </row>
    <row r="92" spans="1:6" ht="15" x14ac:dyDescent="0.2">
      <c r="A92" s="178" t="s">
        <v>8</v>
      </c>
      <c r="B92" s="178"/>
      <c r="C92" s="178"/>
      <c r="D92" s="178"/>
      <c r="E92" s="178"/>
      <c r="F92" s="178"/>
    </row>
    <row r="94" spans="1:6" ht="39.75" customHeight="1" x14ac:dyDescent="0.2">
      <c r="B94" s="169"/>
      <c r="C94" s="170"/>
      <c r="D94" s="170"/>
    </row>
    <row r="95" spans="1:6" ht="13.5" customHeight="1" x14ac:dyDescent="0.2"/>
    <row r="96" spans="1:6" x14ac:dyDescent="0.2">
      <c r="B96" s="16"/>
      <c r="C96" s="16"/>
      <c r="D96" s="16"/>
    </row>
  </sheetData>
  <mergeCells count="22">
    <mergeCell ref="B71:D71"/>
    <mergeCell ref="A31:F31"/>
    <mergeCell ref="B34:D34"/>
    <mergeCell ref="B36:D36"/>
    <mergeCell ref="B38:D38"/>
    <mergeCell ref="B39:D39"/>
    <mergeCell ref="B50:D50"/>
    <mergeCell ref="B42:D42"/>
    <mergeCell ref="B46:D46"/>
    <mergeCell ref="B55:D55"/>
    <mergeCell ref="B57:D57"/>
    <mergeCell ref="B70:D70"/>
    <mergeCell ref="A89:F89"/>
    <mergeCell ref="B91:E91"/>
    <mergeCell ref="A92:F92"/>
    <mergeCell ref="B94:D94"/>
    <mergeCell ref="B72:D72"/>
    <mergeCell ref="B81:D81"/>
    <mergeCell ref="B82:D82"/>
    <mergeCell ref="B83:D83"/>
    <mergeCell ref="B87:E87"/>
    <mergeCell ref="A88:F88"/>
  </mergeCells>
  <dataValidations count="1">
    <dataValidation type="list" allowBlank="1" showInputMessage="1" showErrorMessage="1" sqref="B81:B83 B55:B58 B48:B53 B42:B43 B45:B46 B70:B72 B64 B66:B68 B60 B62 B34:B35 B12:B20 B38:B40" xr:uid="{00000000-0002-0000-14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2:F96"/>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211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45"/>
      <c r="C35" s="45"/>
      <c r="D35" s="45"/>
      <c r="E35" s="28"/>
      <c r="F35" s="21"/>
    </row>
    <row r="36" spans="1:6" ht="14.25" x14ac:dyDescent="0.2">
      <c r="A36" s="21"/>
      <c r="B36" s="180" t="s">
        <v>154</v>
      </c>
      <c r="C36" s="180"/>
      <c r="D36" s="180"/>
      <c r="E36" s="28"/>
      <c r="F36" s="21"/>
    </row>
    <row r="37" spans="1:6" ht="14.25" x14ac:dyDescent="0.2">
      <c r="A37" s="21"/>
      <c r="B37" s="46"/>
      <c r="C37" s="45"/>
      <c r="D37" s="45"/>
      <c r="E37" s="28"/>
      <c r="F37" s="21"/>
    </row>
    <row r="38" spans="1:6" ht="13.5" customHeight="1" x14ac:dyDescent="0.2">
      <c r="A38" s="21"/>
      <c r="B38" s="180"/>
      <c r="C38" s="180"/>
      <c r="D38" s="180"/>
      <c r="E38" s="28"/>
      <c r="F38" s="21"/>
    </row>
    <row r="39" spans="1:6" ht="14.25" x14ac:dyDescent="0.2">
      <c r="A39" s="21"/>
      <c r="B39" s="180"/>
      <c r="C39" s="180"/>
      <c r="D39" s="180"/>
      <c r="E39" s="28"/>
      <c r="F39" s="21"/>
    </row>
    <row r="40" spans="1:6" ht="14.25" x14ac:dyDescent="0.2">
      <c r="A40" s="21"/>
      <c r="B40" s="45"/>
      <c r="C40" s="45"/>
      <c r="D40" s="45"/>
      <c r="E40" s="28"/>
      <c r="F40" s="21"/>
    </row>
    <row r="41" spans="1:6" ht="14.25" x14ac:dyDescent="0.2">
      <c r="A41" s="21"/>
      <c r="B41" s="46"/>
      <c r="C41" s="46"/>
      <c r="D41" s="46"/>
      <c r="E41" s="28"/>
      <c r="F41" s="21"/>
    </row>
    <row r="42" spans="1:6" ht="14.25" x14ac:dyDescent="0.2">
      <c r="A42" s="21"/>
      <c r="B42" s="180"/>
      <c r="C42" s="180"/>
      <c r="D42" s="180"/>
      <c r="E42" s="28"/>
      <c r="F42" s="21"/>
    </row>
    <row r="43" spans="1:6" ht="14.25" x14ac:dyDescent="0.2">
      <c r="A43" s="21"/>
      <c r="B43" s="45"/>
      <c r="C43" s="45"/>
      <c r="D43" s="45"/>
      <c r="E43" s="28"/>
      <c r="F43" s="21"/>
    </row>
    <row r="44" spans="1:6" ht="14.25" x14ac:dyDescent="0.2">
      <c r="A44" s="21"/>
      <c r="B44" s="46"/>
      <c r="C44" s="46"/>
      <c r="D44" s="46"/>
      <c r="E44" s="28"/>
      <c r="F44" s="21"/>
    </row>
    <row r="45" spans="1:6" ht="14.25" x14ac:dyDescent="0.2">
      <c r="A45" s="21"/>
      <c r="B45" s="45"/>
      <c r="C45" s="45"/>
      <c r="D45" s="45"/>
      <c r="E45" s="28"/>
      <c r="F45" s="21"/>
    </row>
    <row r="46" spans="1:6" ht="14.25" x14ac:dyDescent="0.2">
      <c r="A46" s="21"/>
      <c r="B46" s="180"/>
      <c r="C46" s="180"/>
      <c r="D46" s="180"/>
      <c r="E46" s="28"/>
      <c r="F46" s="21"/>
    </row>
    <row r="47" spans="1:6" ht="14.25" x14ac:dyDescent="0.2">
      <c r="A47" s="21"/>
      <c r="B47" s="46"/>
      <c r="C47" s="45"/>
      <c r="D47" s="45"/>
      <c r="E47" s="28"/>
      <c r="F47" s="21"/>
    </row>
    <row r="48" spans="1:6" ht="14.25" x14ac:dyDescent="0.2">
      <c r="A48" s="21"/>
      <c r="B48" s="45"/>
      <c r="C48" s="45"/>
      <c r="D48" s="45"/>
      <c r="E48" s="28"/>
      <c r="F48" s="21"/>
    </row>
    <row r="49" spans="1:6" ht="14.25" x14ac:dyDescent="0.2">
      <c r="A49" s="21"/>
      <c r="B49" s="45"/>
      <c r="C49" s="45"/>
      <c r="D49" s="45"/>
      <c r="E49" s="28"/>
      <c r="F49" s="21"/>
    </row>
    <row r="50" spans="1:6" ht="14.25" x14ac:dyDescent="0.2">
      <c r="A50" s="21"/>
      <c r="B50" s="180"/>
      <c r="C50" s="180"/>
      <c r="D50" s="180"/>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180"/>
      <c r="C55" s="180"/>
      <c r="D55" s="180"/>
      <c r="E55" s="28"/>
      <c r="F55" s="21"/>
    </row>
    <row r="56" spans="1:6" ht="14.25" x14ac:dyDescent="0.2">
      <c r="A56" s="21"/>
      <c r="B56" s="45"/>
      <c r="C56" s="45"/>
      <c r="D56" s="45"/>
      <c r="E56" s="28"/>
      <c r="F56" s="21"/>
    </row>
    <row r="57" spans="1:6" ht="14.25" x14ac:dyDescent="0.2">
      <c r="A57" s="21"/>
      <c r="B57" s="180"/>
      <c r="C57" s="180"/>
      <c r="D57" s="180"/>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80"/>
      <c r="C70" s="180"/>
      <c r="D70" s="180"/>
      <c r="E70" s="28"/>
      <c r="F70" s="21"/>
    </row>
    <row r="71" spans="1:6" ht="14.25" x14ac:dyDescent="0.2">
      <c r="A71" s="21"/>
      <c r="B71" s="180"/>
      <c r="C71" s="180"/>
      <c r="D71" s="180"/>
      <c r="E71" s="28"/>
      <c r="F71" s="21"/>
    </row>
    <row r="72" spans="1:6" ht="13.5" customHeight="1" x14ac:dyDescent="0.2">
      <c r="A72" s="21"/>
      <c r="B72" s="173"/>
      <c r="C72" s="173"/>
      <c r="D72" s="173"/>
      <c r="E72" s="28"/>
      <c r="F72" s="21"/>
    </row>
    <row r="73" spans="1:6" ht="13.5" customHeight="1" x14ac:dyDescent="0.2">
      <c r="A73" s="21"/>
      <c r="B73" s="25" t="s">
        <v>18</v>
      </c>
      <c r="C73" s="26"/>
      <c r="D73" s="26"/>
      <c r="E73" s="29">
        <v>950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950</v>
      </c>
      <c r="F76" s="21"/>
    </row>
    <row r="77" spans="1:6" ht="13.5" customHeight="1" x14ac:dyDescent="0.2">
      <c r="A77" s="21"/>
      <c r="B77" s="26" t="s">
        <v>5</v>
      </c>
      <c r="C77" s="31">
        <v>0.05</v>
      </c>
      <c r="D77" s="26"/>
      <c r="E77" s="35">
        <f>ROUND(E76*C77,2)</f>
        <v>47.5</v>
      </c>
      <c r="F77" s="21"/>
    </row>
    <row r="78" spans="1:6" ht="13.5" customHeight="1" x14ac:dyDescent="0.2">
      <c r="A78" s="21"/>
      <c r="B78" s="26" t="s">
        <v>4</v>
      </c>
      <c r="C78" s="43">
        <v>9.9750000000000005E-2</v>
      </c>
      <c r="D78" s="26"/>
      <c r="E78" s="36">
        <f>C78*E76</f>
        <v>94.762500000000003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1092.2625</v>
      </c>
      <c r="F80" s="21"/>
    </row>
    <row r="81" spans="1:6" ht="15.75" thickTop="1" x14ac:dyDescent="0.2">
      <c r="A81" s="21"/>
      <c r="B81" s="176"/>
      <c r="C81" s="176"/>
      <c r="D81" s="176"/>
      <c r="E81" s="37"/>
      <c r="F81" s="21"/>
    </row>
    <row r="82" spans="1:6" ht="15" x14ac:dyDescent="0.2">
      <c r="A82" s="21"/>
      <c r="B82" s="175" t="s">
        <v>21</v>
      </c>
      <c r="C82" s="175"/>
      <c r="D82" s="175"/>
      <c r="E82" s="37">
        <v>0</v>
      </c>
      <c r="F82" s="21"/>
    </row>
    <row r="83" spans="1:6" ht="15" x14ac:dyDescent="0.2">
      <c r="A83" s="21"/>
      <c r="B83" s="176"/>
      <c r="C83" s="176"/>
      <c r="D83" s="176"/>
      <c r="E83" s="37"/>
      <c r="F83" s="21"/>
    </row>
    <row r="84" spans="1:6" ht="19.5" customHeight="1" x14ac:dyDescent="0.2">
      <c r="A84" s="21"/>
      <c r="B84" s="38" t="s">
        <v>20</v>
      </c>
      <c r="C84" s="39"/>
      <c r="D84" s="39"/>
      <c r="E84" s="40">
        <f>E80-E82</f>
        <v>1092.2625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1"/>
      <c r="C87" s="171"/>
      <c r="D87" s="171"/>
      <c r="E87" s="171"/>
      <c r="F87" s="21"/>
    </row>
    <row r="88" spans="1:6" ht="14.25" x14ac:dyDescent="0.2">
      <c r="A88" s="179" t="s">
        <v>22</v>
      </c>
      <c r="B88" s="179"/>
      <c r="C88" s="179"/>
      <c r="D88" s="179"/>
      <c r="E88" s="179"/>
      <c r="F88" s="179"/>
    </row>
    <row r="89" spans="1:6" ht="14.25" x14ac:dyDescent="0.2">
      <c r="A89" s="177" t="s">
        <v>7</v>
      </c>
      <c r="B89" s="177"/>
      <c r="C89" s="177"/>
      <c r="D89" s="177"/>
      <c r="E89" s="177"/>
      <c r="F89" s="177"/>
    </row>
    <row r="90" spans="1:6" x14ac:dyDescent="0.2">
      <c r="A90" s="21"/>
      <c r="B90" s="21"/>
      <c r="C90" s="21"/>
      <c r="D90" s="21"/>
      <c r="E90" s="21"/>
      <c r="F90" s="21"/>
    </row>
    <row r="91" spans="1:6" x14ac:dyDescent="0.2">
      <c r="A91" s="21"/>
      <c r="B91" s="172"/>
      <c r="C91" s="172"/>
      <c r="D91" s="172"/>
      <c r="E91" s="172"/>
      <c r="F91" s="21"/>
    </row>
    <row r="92" spans="1:6" ht="15" x14ac:dyDescent="0.2">
      <c r="A92" s="178" t="s">
        <v>8</v>
      </c>
      <c r="B92" s="178"/>
      <c r="C92" s="178"/>
      <c r="D92" s="178"/>
      <c r="E92" s="178"/>
      <c r="F92" s="178"/>
    </row>
    <row r="94" spans="1:6" ht="39.75" customHeight="1" x14ac:dyDescent="0.2">
      <c r="B94" s="169"/>
      <c r="C94" s="170"/>
      <c r="D94" s="170"/>
    </row>
    <row r="95" spans="1:6" ht="13.5" customHeight="1" x14ac:dyDescent="0.2"/>
    <row r="96" spans="1:6" x14ac:dyDescent="0.2">
      <c r="B96" s="16"/>
      <c r="C96" s="16"/>
      <c r="D96" s="16"/>
    </row>
  </sheetData>
  <mergeCells count="22">
    <mergeCell ref="A89:F89"/>
    <mergeCell ref="B91:E91"/>
    <mergeCell ref="A92:F92"/>
    <mergeCell ref="B94:D94"/>
    <mergeCell ref="B72:D72"/>
    <mergeCell ref="B81:D81"/>
    <mergeCell ref="B82:D82"/>
    <mergeCell ref="B83:D83"/>
    <mergeCell ref="B87:E87"/>
    <mergeCell ref="A88:F88"/>
    <mergeCell ref="B71:D71"/>
    <mergeCell ref="A31:F31"/>
    <mergeCell ref="B34:D34"/>
    <mergeCell ref="B36:D36"/>
    <mergeCell ref="B38:D38"/>
    <mergeCell ref="B39:D39"/>
    <mergeCell ref="B42:D42"/>
    <mergeCell ref="B46:D46"/>
    <mergeCell ref="B50:D50"/>
    <mergeCell ref="B55:D55"/>
    <mergeCell ref="B57:D57"/>
    <mergeCell ref="B70:D70"/>
  </mergeCells>
  <dataValidations count="1">
    <dataValidation type="list" allowBlank="1" showInputMessage="1" showErrorMessage="1" sqref="B81:B83 B55:B58 B48:B53 B42:B43 B45:B46 B70:B72 B64 B66:B68 B60 B62 B34:B35 B12:B20 B38:B40" xr:uid="{00000000-0002-0000-15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2:F92"/>
  <sheetViews>
    <sheetView view="pageBreakPreview" topLeftCell="A28"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180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154</v>
      </c>
      <c r="C35" s="180"/>
      <c r="D35" s="180"/>
      <c r="E35" s="28"/>
      <c r="F35" s="21"/>
    </row>
    <row r="36" spans="1:6" ht="14.25" x14ac:dyDescent="0.2">
      <c r="A36" s="21"/>
      <c r="B36" s="180"/>
      <c r="C36" s="180"/>
      <c r="D36" s="180"/>
      <c r="E36" s="28"/>
      <c r="F36" s="21"/>
    </row>
    <row r="37" spans="1:6" ht="44.25" customHeight="1" x14ac:dyDescent="0.2">
      <c r="A37" s="21"/>
      <c r="B37" s="180" t="s">
        <v>173</v>
      </c>
      <c r="C37" s="180"/>
      <c r="D37" s="180"/>
      <c r="E37" s="28"/>
      <c r="F37" s="21"/>
    </row>
    <row r="38" spans="1:6" ht="13.5" customHeight="1" x14ac:dyDescent="0.2">
      <c r="A38" s="21"/>
      <c r="B38" s="180"/>
      <c r="C38" s="180"/>
      <c r="D38" s="180"/>
      <c r="E38" s="28"/>
      <c r="F38" s="21"/>
    </row>
    <row r="39" spans="1:6" ht="14.25" x14ac:dyDescent="0.2">
      <c r="A39" s="21"/>
      <c r="B39" s="180" t="s">
        <v>157</v>
      </c>
      <c r="C39" s="180"/>
      <c r="D39" s="180"/>
      <c r="E39" s="28"/>
      <c r="F39" s="21"/>
    </row>
    <row r="40" spans="1:6" ht="14.25" x14ac:dyDescent="0.2">
      <c r="A40" s="21"/>
      <c r="B40" s="180"/>
      <c r="C40" s="180"/>
      <c r="D40" s="180"/>
      <c r="E40" s="28"/>
      <c r="F40" s="21"/>
    </row>
    <row r="41" spans="1:6" ht="14.25" x14ac:dyDescent="0.2">
      <c r="A41" s="21"/>
      <c r="B41" s="180" t="s">
        <v>116</v>
      </c>
      <c r="C41" s="180"/>
      <c r="D41" s="180"/>
      <c r="E41" s="28"/>
      <c r="F41" s="21"/>
    </row>
    <row r="42" spans="1:6" ht="14.25" x14ac:dyDescent="0.2">
      <c r="A42" s="21"/>
      <c r="B42" s="180"/>
      <c r="C42" s="180"/>
      <c r="D42" s="180"/>
      <c r="E42" s="28"/>
      <c r="F42" s="21"/>
    </row>
    <row r="43" spans="1:6" ht="28.5" customHeight="1" x14ac:dyDescent="0.2">
      <c r="A43" s="21"/>
      <c r="B43" s="180" t="s">
        <v>167</v>
      </c>
      <c r="C43" s="180"/>
      <c r="D43" s="180"/>
      <c r="E43" s="28"/>
      <c r="F43" s="21"/>
    </row>
    <row r="44" spans="1:6" ht="14.25" x14ac:dyDescent="0.2">
      <c r="A44" s="21"/>
      <c r="B44" s="180"/>
      <c r="C44" s="180"/>
      <c r="D44" s="180"/>
      <c r="E44" s="28"/>
      <c r="F44" s="21"/>
    </row>
    <row r="45" spans="1:6" ht="14.25" x14ac:dyDescent="0.2">
      <c r="A45" s="21"/>
      <c r="B45" s="180" t="s">
        <v>168</v>
      </c>
      <c r="C45" s="180"/>
      <c r="D45" s="180"/>
      <c r="E45" s="28"/>
      <c r="F45" s="21"/>
    </row>
    <row r="46" spans="1:6" ht="14.25" x14ac:dyDescent="0.2">
      <c r="A46" s="21"/>
      <c r="B46" s="180"/>
      <c r="C46" s="180"/>
      <c r="D46" s="180"/>
      <c r="E46" s="28"/>
      <c r="F46" s="21"/>
    </row>
    <row r="47" spans="1:6" ht="14.25" x14ac:dyDescent="0.2">
      <c r="A47" s="21"/>
      <c r="B47" s="180" t="s">
        <v>169</v>
      </c>
      <c r="C47" s="180"/>
      <c r="D47" s="180"/>
      <c r="E47" s="28"/>
      <c r="F47" s="21"/>
    </row>
    <row r="48" spans="1:6" ht="14.25" x14ac:dyDescent="0.2">
      <c r="A48" s="21"/>
      <c r="B48" s="180"/>
      <c r="C48" s="180"/>
      <c r="D48" s="180"/>
      <c r="E48" s="28"/>
      <c r="F48" s="21"/>
    </row>
    <row r="49" spans="1:6" ht="14.25" x14ac:dyDescent="0.2">
      <c r="A49" s="21"/>
      <c r="B49" s="180" t="s">
        <v>170</v>
      </c>
      <c r="C49" s="180"/>
      <c r="D49" s="180"/>
      <c r="E49" s="28"/>
      <c r="F49" s="21"/>
    </row>
    <row r="50" spans="1:6" ht="14.25" x14ac:dyDescent="0.2">
      <c r="A50" s="21"/>
      <c r="B50" s="180"/>
      <c r="C50" s="180"/>
      <c r="D50" s="180"/>
      <c r="E50" s="28"/>
      <c r="F50" s="21"/>
    </row>
    <row r="51" spans="1:6" ht="14.25" x14ac:dyDescent="0.2">
      <c r="A51" s="21"/>
      <c r="B51" s="180" t="s">
        <v>171</v>
      </c>
      <c r="C51" s="180"/>
      <c r="D51" s="180"/>
      <c r="E51" s="28"/>
      <c r="F51" s="21"/>
    </row>
    <row r="52" spans="1:6" ht="14.25" x14ac:dyDescent="0.2">
      <c r="A52" s="21"/>
      <c r="B52" s="180"/>
      <c r="C52" s="180"/>
      <c r="D52" s="180"/>
      <c r="E52" s="28"/>
      <c r="F52" s="21"/>
    </row>
    <row r="53" spans="1:6" ht="14.25" x14ac:dyDescent="0.2">
      <c r="A53" s="21"/>
      <c r="B53" s="180" t="s">
        <v>172</v>
      </c>
      <c r="C53" s="180"/>
      <c r="D53" s="180"/>
      <c r="E53" s="28"/>
      <c r="F53" s="21"/>
    </row>
    <row r="54" spans="1:6" ht="14.25" x14ac:dyDescent="0.2">
      <c r="A54" s="21"/>
      <c r="B54" s="180"/>
      <c r="C54" s="180"/>
      <c r="D54" s="180"/>
      <c r="E54" s="28"/>
      <c r="F54" s="21"/>
    </row>
    <row r="55" spans="1:6" ht="14.25" x14ac:dyDescent="0.2">
      <c r="A55" s="21"/>
      <c r="B55" s="180" t="s">
        <v>174</v>
      </c>
      <c r="C55" s="180"/>
      <c r="D55" s="180"/>
      <c r="E55" s="28"/>
      <c r="F55" s="21"/>
    </row>
    <row r="56" spans="1:6" ht="14.25" x14ac:dyDescent="0.2">
      <c r="A56" s="21"/>
      <c r="B56" s="180"/>
      <c r="C56" s="180"/>
      <c r="D56" s="180"/>
      <c r="E56" s="28"/>
      <c r="F56" s="21"/>
    </row>
    <row r="57" spans="1:6" ht="14.25" x14ac:dyDescent="0.2">
      <c r="A57" s="21"/>
      <c r="B57" s="180" t="s">
        <v>175</v>
      </c>
      <c r="C57" s="180"/>
      <c r="D57" s="180"/>
      <c r="E57" s="28"/>
      <c r="F57" s="21"/>
    </row>
    <row r="58" spans="1:6" ht="14.25" x14ac:dyDescent="0.2">
      <c r="A58" s="21"/>
      <c r="B58" s="180"/>
      <c r="C58" s="180"/>
      <c r="D58" s="180"/>
      <c r="E58" s="28"/>
      <c r="F58" s="21"/>
    </row>
    <row r="59" spans="1:6" ht="14.25" x14ac:dyDescent="0.2">
      <c r="A59" s="21"/>
      <c r="B59" s="180" t="s">
        <v>177</v>
      </c>
      <c r="C59" s="180"/>
      <c r="D59" s="180"/>
      <c r="E59" s="28"/>
      <c r="F59" s="21"/>
    </row>
    <row r="60" spans="1:6" ht="14.25" x14ac:dyDescent="0.2">
      <c r="A60" s="21"/>
      <c r="B60" s="180"/>
      <c r="C60" s="180"/>
      <c r="D60" s="180"/>
      <c r="E60" s="28"/>
      <c r="F60" s="21"/>
    </row>
    <row r="61" spans="1:6" ht="30" customHeight="1" x14ac:dyDescent="0.2">
      <c r="A61" s="21"/>
      <c r="B61" s="180" t="s">
        <v>176</v>
      </c>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3.5" customHeight="1" x14ac:dyDescent="0.2">
      <c r="A68" s="21"/>
      <c r="B68" s="173"/>
      <c r="C68" s="173"/>
      <c r="D68" s="173"/>
      <c r="E68" s="28"/>
      <c r="F68" s="21"/>
    </row>
    <row r="69" spans="1:6" ht="13.5" customHeight="1" x14ac:dyDescent="0.2">
      <c r="A69" s="21"/>
      <c r="B69" s="25" t="s">
        <v>18</v>
      </c>
      <c r="C69" s="26"/>
      <c r="D69" s="26"/>
      <c r="E69" s="29">
        <f>2216.35/1.14975</f>
        <v>1927.6799304196563</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1927.6799304196563</v>
      </c>
      <c r="F72" s="21"/>
    </row>
    <row r="73" spans="1:6" ht="13.5" customHeight="1" x14ac:dyDescent="0.2">
      <c r="A73" s="21"/>
      <c r="B73" s="26" t="s">
        <v>5</v>
      </c>
      <c r="C73" s="31">
        <v>0.05</v>
      </c>
      <c r="D73" s="26"/>
      <c r="E73" s="35">
        <f>ROUND(E72*C73,2)</f>
        <v>96.38</v>
      </c>
      <c r="F73" s="21"/>
    </row>
    <row r="74" spans="1:6" ht="13.5" customHeight="1" x14ac:dyDescent="0.2">
      <c r="A74" s="21"/>
      <c r="B74" s="26" t="s">
        <v>4</v>
      </c>
      <c r="C74" s="43">
        <v>9.9750000000000005E-2</v>
      </c>
      <c r="D74" s="26"/>
      <c r="E74" s="36">
        <f>C74*E72</f>
        <v>192.28607305936072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2216.3460034790169</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2216.3460034790169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22</v>
      </c>
      <c r="B84" s="179"/>
      <c r="C84" s="179"/>
      <c r="D84" s="179"/>
      <c r="E84" s="179"/>
      <c r="F84" s="179"/>
    </row>
    <row r="85" spans="1:6" ht="14.25" x14ac:dyDescent="0.2">
      <c r="A85" s="177" t="s">
        <v>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5">
    <mergeCell ref="B90:D90"/>
    <mergeCell ref="B79:D79"/>
    <mergeCell ref="B83:E83"/>
    <mergeCell ref="A84:F84"/>
    <mergeCell ref="A85:F85"/>
    <mergeCell ref="B87:E87"/>
    <mergeCell ref="A88:F88"/>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43 B34 B12:B20 B60 B62:B64" xr:uid="{00000000-0002-0000-16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184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154</v>
      </c>
      <c r="C35" s="180"/>
      <c r="D35" s="180"/>
      <c r="E35" s="28"/>
      <c r="F35" s="21"/>
    </row>
    <row r="36" spans="1:6" ht="14.25" x14ac:dyDescent="0.2">
      <c r="A36" s="21"/>
      <c r="B36" s="180"/>
      <c r="C36" s="180"/>
      <c r="D36" s="180"/>
      <c r="E36" s="28"/>
      <c r="F36" s="21"/>
    </row>
    <row r="37" spans="1:6" ht="44.25" customHeight="1" x14ac:dyDescent="0.2">
      <c r="A37" s="21"/>
      <c r="B37" s="180" t="s">
        <v>173</v>
      </c>
      <c r="C37" s="180"/>
      <c r="D37" s="180"/>
      <c r="E37" s="28"/>
      <c r="F37" s="21"/>
    </row>
    <row r="38" spans="1:6" ht="13.5" customHeight="1" x14ac:dyDescent="0.2">
      <c r="A38" s="21"/>
      <c r="B38" s="180"/>
      <c r="C38" s="180"/>
      <c r="D38" s="180"/>
      <c r="E38" s="28"/>
      <c r="F38" s="21"/>
    </row>
    <row r="39" spans="1:6" ht="14.25" x14ac:dyDescent="0.2">
      <c r="A39" s="21"/>
      <c r="B39" s="180" t="s">
        <v>157</v>
      </c>
      <c r="C39" s="180"/>
      <c r="D39" s="180"/>
      <c r="E39" s="28"/>
      <c r="F39" s="21"/>
    </row>
    <row r="40" spans="1:6" ht="14.25" x14ac:dyDescent="0.2">
      <c r="A40" s="21"/>
      <c r="B40" s="180"/>
      <c r="C40" s="180"/>
      <c r="D40" s="180"/>
      <c r="E40" s="28"/>
      <c r="F40" s="21"/>
    </row>
    <row r="41" spans="1:6" ht="14.25" x14ac:dyDescent="0.2">
      <c r="A41" s="21"/>
      <c r="B41" s="180" t="s">
        <v>116</v>
      </c>
      <c r="C41" s="180"/>
      <c r="D41" s="180"/>
      <c r="E41" s="28"/>
      <c r="F41" s="21"/>
    </row>
    <row r="42" spans="1:6" ht="14.25" x14ac:dyDescent="0.2">
      <c r="A42" s="21"/>
      <c r="B42" s="180"/>
      <c r="C42" s="180"/>
      <c r="D42" s="180"/>
      <c r="E42" s="28"/>
      <c r="F42" s="21"/>
    </row>
    <row r="43" spans="1:6" ht="28.5" customHeight="1" x14ac:dyDescent="0.2">
      <c r="A43" s="21"/>
      <c r="B43" s="180" t="s">
        <v>167</v>
      </c>
      <c r="C43" s="180"/>
      <c r="D43" s="180"/>
      <c r="E43" s="28"/>
      <c r="F43" s="21"/>
    </row>
    <row r="44" spans="1:6" ht="14.25" x14ac:dyDescent="0.2">
      <c r="A44" s="21"/>
      <c r="B44" s="180"/>
      <c r="C44" s="180"/>
      <c r="D44" s="180"/>
      <c r="E44" s="28"/>
      <c r="F44" s="21"/>
    </row>
    <row r="45" spans="1:6" ht="14.25" x14ac:dyDescent="0.2">
      <c r="A45" s="21"/>
      <c r="B45" s="180" t="s">
        <v>168</v>
      </c>
      <c r="C45" s="180"/>
      <c r="D45" s="180"/>
      <c r="E45" s="28"/>
      <c r="F45" s="21"/>
    </row>
    <row r="46" spans="1:6" ht="14.25" x14ac:dyDescent="0.2">
      <c r="A46" s="21"/>
      <c r="B46" s="180"/>
      <c r="C46" s="180"/>
      <c r="D46" s="180"/>
      <c r="E46" s="28"/>
      <c r="F46" s="21"/>
    </row>
    <row r="47" spans="1:6" ht="14.25" x14ac:dyDescent="0.2">
      <c r="A47" s="21"/>
      <c r="B47" s="180" t="s">
        <v>169</v>
      </c>
      <c r="C47" s="180"/>
      <c r="D47" s="180"/>
      <c r="E47" s="28"/>
      <c r="F47" s="21"/>
    </row>
    <row r="48" spans="1:6" ht="14.25" x14ac:dyDescent="0.2">
      <c r="A48" s="21"/>
      <c r="B48" s="180"/>
      <c r="C48" s="180"/>
      <c r="D48" s="180"/>
      <c r="E48" s="28"/>
      <c r="F48" s="21"/>
    </row>
    <row r="49" spans="1:6" ht="14.25" x14ac:dyDescent="0.2">
      <c r="A49" s="21"/>
      <c r="B49" s="180" t="s">
        <v>170</v>
      </c>
      <c r="C49" s="180"/>
      <c r="D49" s="180"/>
      <c r="E49" s="28"/>
      <c r="F49" s="21"/>
    </row>
    <row r="50" spans="1:6" ht="14.25" x14ac:dyDescent="0.2">
      <c r="A50" s="21"/>
      <c r="B50" s="180"/>
      <c r="C50" s="180"/>
      <c r="D50" s="180"/>
      <c r="E50" s="28"/>
      <c r="F50" s="21"/>
    </row>
    <row r="51" spans="1:6" ht="14.25" x14ac:dyDescent="0.2">
      <c r="A51" s="21"/>
      <c r="B51" s="180" t="s">
        <v>171</v>
      </c>
      <c r="C51" s="180"/>
      <c r="D51" s="180"/>
      <c r="E51" s="28"/>
      <c r="F51" s="21"/>
    </row>
    <row r="52" spans="1:6" ht="14.25" x14ac:dyDescent="0.2">
      <c r="A52" s="21"/>
      <c r="B52" s="180"/>
      <c r="C52" s="180"/>
      <c r="D52" s="180"/>
      <c r="E52" s="28"/>
      <c r="F52" s="21"/>
    </row>
    <row r="53" spans="1:6" ht="14.25" x14ac:dyDescent="0.2">
      <c r="A53" s="21"/>
      <c r="B53" s="180" t="s">
        <v>172</v>
      </c>
      <c r="C53" s="180"/>
      <c r="D53" s="180"/>
      <c r="E53" s="28"/>
      <c r="F53" s="21"/>
    </row>
    <row r="54" spans="1:6" ht="14.25" x14ac:dyDescent="0.2">
      <c r="A54" s="21"/>
      <c r="B54" s="180"/>
      <c r="C54" s="180"/>
      <c r="D54" s="180"/>
      <c r="E54" s="28"/>
      <c r="F54" s="21"/>
    </row>
    <row r="55" spans="1:6" ht="14.25" x14ac:dyDescent="0.2">
      <c r="A55" s="21"/>
      <c r="B55" s="180" t="s">
        <v>174</v>
      </c>
      <c r="C55" s="180"/>
      <c r="D55" s="180"/>
      <c r="E55" s="28"/>
      <c r="F55" s="21"/>
    </row>
    <row r="56" spans="1:6" ht="14.25" x14ac:dyDescent="0.2">
      <c r="A56" s="21"/>
      <c r="B56" s="180"/>
      <c r="C56" s="180"/>
      <c r="D56" s="180"/>
      <c r="E56" s="28"/>
      <c r="F56" s="21"/>
    </row>
    <row r="57" spans="1:6" ht="14.25" x14ac:dyDescent="0.2">
      <c r="A57" s="21"/>
      <c r="B57" s="180" t="s">
        <v>175</v>
      </c>
      <c r="C57" s="180"/>
      <c r="D57" s="180"/>
      <c r="E57" s="28"/>
      <c r="F57" s="21"/>
    </row>
    <row r="58" spans="1:6" ht="14.25" x14ac:dyDescent="0.2">
      <c r="A58" s="21"/>
      <c r="B58" s="180"/>
      <c r="C58" s="180"/>
      <c r="D58" s="180"/>
      <c r="E58" s="28"/>
      <c r="F58" s="21"/>
    </row>
    <row r="59" spans="1:6" ht="30" customHeight="1" x14ac:dyDescent="0.2">
      <c r="A59" s="21"/>
      <c r="B59" s="180" t="s">
        <v>188</v>
      </c>
      <c r="C59" s="180"/>
      <c r="D59" s="180"/>
      <c r="E59" s="28"/>
      <c r="F59" s="21"/>
    </row>
    <row r="60" spans="1:6" ht="14.25" x14ac:dyDescent="0.2">
      <c r="A60" s="21"/>
      <c r="B60" s="180"/>
      <c r="C60" s="180"/>
      <c r="D60" s="180"/>
      <c r="E60" s="28"/>
      <c r="F60" s="21"/>
    </row>
    <row r="61" spans="1:6" ht="14.25" x14ac:dyDescent="0.2">
      <c r="A61" s="21"/>
      <c r="B61" s="180" t="s">
        <v>189</v>
      </c>
      <c r="C61" s="180"/>
      <c r="D61" s="180"/>
      <c r="E61" s="28"/>
      <c r="F61" s="21"/>
    </row>
    <row r="62" spans="1:6" ht="14.25" x14ac:dyDescent="0.2">
      <c r="A62" s="21"/>
      <c r="B62" s="180"/>
      <c r="C62" s="180"/>
      <c r="D62" s="180"/>
      <c r="E62" s="28"/>
      <c r="F62" s="21"/>
    </row>
    <row r="63" spans="1:6" ht="30" customHeight="1" x14ac:dyDescent="0.2">
      <c r="A63" s="21"/>
      <c r="B63" s="180" t="s">
        <v>190</v>
      </c>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3.5" customHeight="1" x14ac:dyDescent="0.2">
      <c r="A68" s="21"/>
      <c r="B68" s="173"/>
      <c r="C68" s="173"/>
      <c r="D68" s="173"/>
      <c r="E68" s="28"/>
      <c r="F68" s="21"/>
    </row>
    <row r="69" spans="1:6" ht="13.5" customHeight="1" x14ac:dyDescent="0.2">
      <c r="A69" s="21"/>
      <c r="B69" s="25" t="s">
        <v>18</v>
      </c>
      <c r="C69" s="26"/>
      <c r="D69" s="26"/>
      <c r="E69" s="29">
        <f>7160.39/1.14975</f>
        <v>6227.7799521635134</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6227.7799521635134</v>
      </c>
      <c r="F72" s="21"/>
    </row>
    <row r="73" spans="1:6" ht="13.5" customHeight="1" x14ac:dyDescent="0.2">
      <c r="A73" s="21"/>
      <c r="B73" s="26" t="s">
        <v>5</v>
      </c>
      <c r="C73" s="31">
        <v>0.05</v>
      </c>
      <c r="D73" s="26"/>
      <c r="E73" s="35">
        <f>ROUND(E72*C73,2)</f>
        <v>311.39</v>
      </c>
      <c r="F73" s="21"/>
    </row>
    <row r="74" spans="1:6" ht="13.5" customHeight="1" x14ac:dyDescent="0.2">
      <c r="A74" s="21"/>
      <c r="B74" s="26" t="s">
        <v>4</v>
      </c>
      <c r="C74" s="43">
        <v>9.9750000000000005E-2</v>
      </c>
      <c r="D74" s="26"/>
      <c r="E74" s="36">
        <f>C74*E72</f>
        <v>621.22105022831045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7160.3910023918243</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7160.3910023918243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22</v>
      </c>
      <c r="B84" s="179"/>
      <c r="C84" s="179"/>
      <c r="D84" s="179"/>
      <c r="E84" s="179"/>
      <c r="F84" s="179"/>
    </row>
    <row r="85" spans="1:6" ht="14.25" x14ac:dyDescent="0.2">
      <c r="A85" s="177" t="s">
        <v>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5">
    <mergeCell ref="B90:D90"/>
    <mergeCell ref="B79:D79"/>
    <mergeCell ref="B83:E83"/>
    <mergeCell ref="A84:F84"/>
    <mergeCell ref="A85:F85"/>
    <mergeCell ref="B87:E87"/>
    <mergeCell ref="A88:F88"/>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64 B12:B20 B43 B34 B60 B62" xr:uid="{00000000-0002-0000-17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2:F92"/>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183</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154</v>
      </c>
      <c r="C35" s="180"/>
      <c r="D35" s="180"/>
      <c r="E35" s="28"/>
      <c r="F35" s="21"/>
    </row>
    <row r="36" spans="1:6" ht="14.25" x14ac:dyDescent="0.2">
      <c r="A36" s="21"/>
      <c r="B36" s="180"/>
      <c r="C36" s="180"/>
      <c r="D36" s="180"/>
      <c r="E36" s="28"/>
      <c r="F36" s="21"/>
    </row>
    <row r="37" spans="1:6" ht="44.25" customHeight="1" x14ac:dyDescent="0.2">
      <c r="A37" s="21"/>
      <c r="B37" s="180" t="s">
        <v>173</v>
      </c>
      <c r="C37" s="180"/>
      <c r="D37" s="180"/>
      <c r="E37" s="28"/>
      <c r="F37" s="21"/>
    </row>
    <row r="38" spans="1:6" ht="13.5" customHeight="1" x14ac:dyDescent="0.2">
      <c r="A38" s="21"/>
      <c r="B38" s="180"/>
      <c r="C38" s="180"/>
      <c r="D38" s="180"/>
      <c r="E38" s="28"/>
      <c r="F38" s="21"/>
    </row>
    <row r="39" spans="1:6" ht="14.25" x14ac:dyDescent="0.2">
      <c r="A39" s="21"/>
      <c r="B39" s="180" t="s">
        <v>157</v>
      </c>
      <c r="C39" s="180"/>
      <c r="D39" s="180"/>
      <c r="E39" s="28"/>
      <c r="F39" s="21"/>
    </row>
    <row r="40" spans="1:6" ht="14.25" x14ac:dyDescent="0.2">
      <c r="A40" s="21"/>
      <c r="B40" s="180"/>
      <c r="C40" s="180"/>
      <c r="D40" s="180"/>
      <c r="E40" s="28"/>
      <c r="F40" s="21"/>
    </row>
    <row r="41" spans="1:6" ht="14.25" x14ac:dyDescent="0.2">
      <c r="A41" s="21"/>
      <c r="B41" s="180" t="s">
        <v>116</v>
      </c>
      <c r="C41" s="180"/>
      <c r="D41" s="180"/>
      <c r="E41" s="28"/>
      <c r="F41" s="21"/>
    </row>
    <row r="42" spans="1:6" ht="14.25" x14ac:dyDescent="0.2">
      <c r="A42" s="21"/>
      <c r="B42" s="180"/>
      <c r="C42" s="180"/>
      <c r="D42" s="180"/>
      <c r="E42" s="28"/>
      <c r="F42" s="21"/>
    </row>
    <row r="43" spans="1:6" ht="28.5" customHeight="1" x14ac:dyDescent="0.2">
      <c r="A43" s="21"/>
      <c r="B43" s="180" t="s">
        <v>167</v>
      </c>
      <c r="C43" s="180"/>
      <c r="D43" s="180"/>
      <c r="E43" s="28"/>
      <c r="F43" s="21"/>
    </row>
    <row r="44" spans="1:6" ht="14.25" x14ac:dyDescent="0.2">
      <c r="A44" s="21"/>
      <c r="B44" s="180"/>
      <c r="C44" s="180"/>
      <c r="D44" s="180"/>
      <c r="E44" s="28"/>
      <c r="F44" s="21"/>
    </row>
    <row r="45" spans="1:6" ht="14.25" x14ac:dyDescent="0.2">
      <c r="A45" s="21"/>
      <c r="B45" s="180" t="s">
        <v>168</v>
      </c>
      <c r="C45" s="180"/>
      <c r="D45" s="180"/>
      <c r="E45" s="28"/>
      <c r="F45" s="21"/>
    </row>
    <row r="46" spans="1:6" ht="14.25" x14ac:dyDescent="0.2">
      <c r="A46" s="21"/>
      <c r="B46" s="180"/>
      <c r="C46" s="180"/>
      <c r="D46" s="180"/>
      <c r="E46" s="28"/>
      <c r="F46" s="21"/>
    </row>
    <row r="47" spans="1:6" ht="14.25" x14ac:dyDescent="0.2">
      <c r="A47" s="21"/>
      <c r="B47" s="180" t="s">
        <v>169</v>
      </c>
      <c r="C47" s="180"/>
      <c r="D47" s="180"/>
      <c r="E47" s="28"/>
      <c r="F47" s="21"/>
    </row>
    <row r="48" spans="1:6" ht="14.25" x14ac:dyDescent="0.2">
      <c r="A48" s="21"/>
      <c r="B48" s="180"/>
      <c r="C48" s="180"/>
      <c r="D48" s="180"/>
      <c r="E48" s="28"/>
      <c r="F48" s="21"/>
    </row>
    <row r="49" spans="1:6" ht="14.25" x14ac:dyDescent="0.2">
      <c r="A49" s="21"/>
      <c r="B49" s="180" t="s">
        <v>170</v>
      </c>
      <c r="C49" s="180"/>
      <c r="D49" s="180"/>
      <c r="E49" s="28"/>
      <c r="F49" s="21"/>
    </row>
    <row r="50" spans="1:6" ht="14.25" x14ac:dyDescent="0.2">
      <c r="A50" s="21"/>
      <c r="B50" s="180"/>
      <c r="C50" s="180"/>
      <c r="D50" s="180"/>
      <c r="E50" s="28"/>
      <c r="F50" s="21"/>
    </row>
    <row r="51" spans="1:6" ht="14.25" x14ac:dyDescent="0.2">
      <c r="A51" s="21"/>
      <c r="B51" s="180" t="s">
        <v>171</v>
      </c>
      <c r="C51" s="180"/>
      <c r="D51" s="180"/>
      <c r="E51" s="28"/>
      <c r="F51" s="21"/>
    </row>
    <row r="52" spans="1:6" ht="14.25" x14ac:dyDescent="0.2">
      <c r="A52" s="21"/>
      <c r="B52" s="180"/>
      <c r="C52" s="180"/>
      <c r="D52" s="180"/>
      <c r="E52" s="28"/>
      <c r="F52" s="21"/>
    </row>
    <row r="53" spans="1:6" ht="14.25" x14ac:dyDescent="0.2">
      <c r="A53" s="21"/>
      <c r="B53" s="180" t="s">
        <v>172</v>
      </c>
      <c r="C53" s="180"/>
      <c r="D53" s="180"/>
      <c r="E53" s="28"/>
      <c r="F53" s="21"/>
    </row>
    <row r="54" spans="1:6" ht="14.25" x14ac:dyDescent="0.2">
      <c r="A54" s="21"/>
      <c r="B54" s="180"/>
      <c r="C54" s="180"/>
      <c r="D54" s="180"/>
      <c r="E54" s="28"/>
      <c r="F54" s="21"/>
    </row>
    <row r="55" spans="1:6" ht="14.25" x14ac:dyDescent="0.2">
      <c r="A55" s="21"/>
      <c r="B55" s="180" t="s">
        <v>174</v>
      </c>
      <c r="C55" s="180"/>
      <c r="D55" s="180"/>
      <c r="E55" s="28"/>
      <c r="F55" s="21"/>
    </row>
    <row r="56" spans="1:6" ht="14.25" x14ac:dyDescent="0.2">
      <c r="A56" s="21"/>
      <c r="B56" s="180"/>
      <c r="C56" s="180"/>
      <c r="D56" s="180"/>
      <c r="E56" s="28"/>
      <c r="F56" s="21"/>
    </row>
    <row r="57" spans="1:6" ht="14.25" x14ac:dyDescent="0.2">
      <c r="A57" s="21"/>
      <c r="B57" s="180" t="s">
        <v>175</v>
      </c>
      <c r="C57" s="180"/>
      <c r="D57" s="180"/>
      <c r="E57" s="28"/>
      <c r="F57" s="21"/>
    </row>
    <row r="58" spans="1:6" ht="14.25" x14ac:dyDescent="0.2">
      <c r="A58" s="21"/>
      <c r="B58" s="180"/>
      <c r="C58" s="180"/>
      <c r="D58" s="180"/>
      <c r="E58" s="28"/>
      <c r="F58" s="21"/>
    </row>
    <row r="59" spans="1:6" ht="30" customHeight="1" x14ac:dyDescent="0.2">
      <c r="A59" s="21"/>
      <c r="B59" s="180" t="s">
        <v>188</v>
      </c>
      <c r="C59" s="180"/>
      <c r="D59" s="180"/>
      <c r="E59" s="28"/>
      <c r="F59" s="21"/>
    </row>
    <row r="60" spans="1:6" ht="14.25" x14ac:dyDescent="0.2">
      <c r="A60" s="21"/>
      <c r="B60" s="180"/>
      <c r="C60" s="180"/>
      <c r="D60" s="180"/>
      <c r="E60" s="28"/>
      <c r="F60" s="21"/>
    </row>
    <row r="61" spans="1:6" ht="14.25" x14ac:dyDescent="0.2">
      <c r="A61" s="21"/>
      <c r="B61" s="180" t="s">
        <v>189</v>
      </c>
      <c r="C61" s="180"/>
      <c r="D61" s="180"/>
      <c r="E61" s="28"/>
      <c r="F61" s="21"/>
    </row>
    <row r="62" spans="1:6" ht="14.25" x14ac:dyDescent="0.2">
      <c r="A62" s="21"/>
      <c r="B62" s="180"/>
      <c r="C62" s="180"/>
      <c r="D62" s="180"/>
      <c r="E62" s="28"/>
      <c r="F62" s="21"/>
    </row>
    <row r="63" spans="1:6" ht="33.75" customHeight="1" x14ac:dyDescent="0.2">
      <c r="A63" s="21"/>
      <c r="B63" s="180" t="s">
        <v>190</v>
      </c>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3.5" customHeight="1" x14ac:dyDescent="0.2">
      <c r="A68" s="21"/>
      <c r="B68" s="173"/>
      <c r="C68" s="173"/>
      <c r="D68" s="173"/>
      <c r="E68" s="28"/>
      <c r="F68" s="21"/>
    </row>
    <row r="69" spans="1:6" ht="13.5" customHeight="1" x14ac:dyDescent="0.2">
      <c r="A69" s="21"/>
      <c r="B69" s="25" t="s">
        <v>18</v>
      </c>
      <c r="C69" s="26"/>
      <c r="D69" s="26"/>
      <c r="E69" s="29">
        <f>8689.54/1.14975</f>
        <v>7557.7647314633623</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7557.7647314633623</v>
      </c>
      <c r="F72" s="21"/>
    </row>
    <row r="73" spans="1:6" ht="13.5" customHeight="1" x14ac:dyDescent="0.2">
      <c r="A73" s="21"/>
      <c r="B73" s="26" t="s">
        <v>5</v>
      </c>
      <c r="C73" s="31">
        <v>0.05</v>
      </c>
      <c r="D73" s="26"/>
      <c r="E73" s="35">
        <f>ROUND(E72*C73,2)</f>
        <v>377.89</v>
      </c>
      <c r="F73" s="21"/>
    </row>
    <row r="74" spans="1:6" ht="13.5" customHeight="1" x14ac:dyDescent="0.2">
      <c r="A74" s="21"/>
      <c r="B74" s="26" t="s">
        <v>4</v>
      </c>
      <c r="C74" s="43">
        <v>9.9750000000000005E-2</v>
      </c>
      <c r="D74" s="26"/>
      <c r="E74" s="36">
        <f>C74*E72</f>
        <v>753.88703196347046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8689.5417634268324</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8689.5417634268324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22</v>
      </c>
      <c r="B84" s="179"/>
      <c r="C84" s="179"/>
      <c r="D84" s="179"/>
      <c r="E84" s="179"/>
      <c r="F84" s="179"/>
    </row>
    <row r="85" spans="1:6" ht="14.25" x14ac:dyDescent="0.2">
      <c r="A85" s="177" t="s">
        <v>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5">
    <mergeCell ref="B90:D90"/>
    <mergeCell ref="B79:D79"/>
    <mergeCell ref="B83:E83"/>
    <mergeCell ref="A84:F84"/>
    <mergeCell ref="A85:F85"/>
    <mergeCell ref="B87:E87"/>
    <mergeCell ref="A88:F88"/>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60 B62 B34 B12:B20 B43 B64" xr:uid="{00000000-0002-0000-18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2:F92"/>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185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154</v>
      </c>
      <c r="C35" s="180"/>
      <c r="D35" s="180"/>
      <c r="E35" s="28"/>
      <c r="F35" s="21"/>
    </row>
    <row r="36" spans="1:6" ht="14.25" x14ac:dyDescent="0.2">
      <c r="A36" s="21"/>
      <c r="B36" s="180"/>
      <c r="C36" s="180"/>
      <c r="D36" s="180"/>
      <c r="E36" s="28"/>
      <c r="F36" s="21"/>
    </row>
    <row r="37" spans="1:6" ht="44.25" customHeight="1" x14ac:dyDescent="0.2">
      <c r="A37" s="21"/>
      <c r="B37" s="180" t="s">
        <v>173</v>
      </c>
      <c r="C37" s="180"/>
      <c r="D37" s="180"/>
      <c r="E37" s="28"/>
      <c r="F37" s="21"/>
    </row>
    <row r="38" spans="1:6" ht="13.5" customHeight="1" x14ac:dyDescent="0.2">
      <c r="A38" s="21"/>
      <c r="B38" s="180"/>
      <c r="C38" s="180"/>
      <c r="D38" s="180"/>
      <c r="E38" s="28"/>
      <c r="F38" s="21"/>
    </row>
    <row r="39" spans="1:6" ht="14.25" x14ac:dyDescent="0.2">
      <c r="A39" s="21"/>
      <c r="B39" s="180" t="s">
        <v>157</v>
      </c>
      <c r="C39" s="180"/>
      <c r="D39" s="180"/>
      <c r="E39" s="28"/>
      <c r="F39" s="21"/>
    </row>
    <row r="40" spans="1:6" ht="14.25" x14ac:dyDescent="0.2">
      <c r="A40" s="21"/>
      <c r="B40" s="180"/>
      <c r="C40" s="180"/>
      <c r="D40" s="180"/>
      <c r="E40" s="28"/>
      <c r="F40" s="21"/>
    </row>
    <row r="41" spans="1:6" ht="14.25" x14ac:dyDescent="0.2">
      <c r="A41" s="21"/>
      <c r="B41" s="180" t="s">
        <v>116</v>
      </c>
      <c r="C41" s="180"/>
      <c r="D41" s="180"/>
      <c r="E41" s="28"/>
      <c r="F41" s="21"/>
    </row>
    <row r="42" spans="1:6" ht="14.25" x14ac:dyDescent="0.2">
      <c r="A42" s="21"/>
      <c r="B42" s="180"/>
      <c r="C42" s="180"/>
      <c r="D42" s="180"/>
      <c r="E42" s="28"/>
      <c r="F42" s="21"/>
    </row>
    <row r="43" spans="1:6" ht="28.5" customHeight="1" x14ac:dyDescent="0.2">
      <c r="A43" s="21"/>
      <c r="B43" s="180" t="s">
        <v>167</v>
      </c>
      <c r="C43" s="180"/>
      <c r="D43" s="180"/>
      <c r="E43" s="28"/>
      <c r="F43" s="21"/>
    </row>
    <row r="44" spans="1:6" ht="14.25" x14ac:dyDescent="0.2">
      <c r="A44" s="21"/>
      <c r="B44" s="180"/>
      <c r="C44" s="180"/>
      <c r="D44" s="180"/>
      <c r="E44" s="28"/>
      <c r="F44" s="21"/>
    </row>
    <row r="45" spans="1:6" ht="14.25" x14ac:dyDescent="0.2">
      <c r="A45" s="21"/>
      <c r="B45" s="180" t="s">
        <v>168</v>
      </c>
      <c r="C45" s="180"/>
      <c r="D45" s="180"/>
      <c r="E45" s="28"/>
      <c r="F45" s="21"/>
    </row>
    <row r="46" spans="1:6" ht="14.25" x14ac:dyDescent="0.2">
      <c r="A46" s="21"/>
      <c r="B46" s="180"/>
      <c r="C46" s="180"/>
      <c r="D46" s="180"/>
      <c r="E46" s="28"/>
      <c r="F46" s="21"/>
    </row>
    <row r="47" spans="1:6" ht="14.25" x14ac:dyDescent="0.2">
      <c r="A47" s="21"/>
      <c r="B47" s="180" t="s">
        <v>169</v>
      </c>
      <c r="C47" s="180"/>
      <c r="D47" s="180"/>
      <c r="E47" s="28"/>
      <c r="F47" s="21"/>
    </row>
    <row r="48" spans="1:6" ht="14.25" x14ac:dyDescent="0.2">
      <c r="A48" s="21"/>
      <c r="B48" s="180"/>
      <c r="C48" s="180"/>
      <c r="D48" s="180"/>
      <c r="E48" s="28"/>
      <c r="F48" s="21"/>
    </row>
    <row r="49" spans="1:6" ht="14.25" x14ac:dyDescent="0.2">
      <c r="A49" s="21"/>
      <c r="B49" s="180" t="s">
        <v>170</v>
      </c>
      <c r="C49" s="180"/>
      <c r="D49" s="180"/>
      <c r="E49" s="28"/>
      <c r="F49" s="21"/>
    </row>
    <row r="50" spans="1:6" ht="14.25" x14ac:dyDescent="0.2">
      <c r="A50" s="21"/>
      <c r="B50" s="180"/>
      <c r="C50" s="180"/>
      <c r="D50" s="180"/>
      <c r="E50" s="28"/>
      <c r="F50" s="21"/>
    </row>
    <row r="51" spans="1:6" ht="14.25" x14ac:dyDescent="0.2">
      <c r="A51" s="21"/>
      <c r="B51" s="180" t="s">
        <v>171</v>
      </c>
      <c r="C51" s="180"/>
      <c r="D51" s="180"/>
      <c r="E51" s="28"/>
      <c r="F51" s="21"/>
    </row>
    <row r="52" spans="1:6" ht="14.25" x14ac:dyDescent="0.2">
      <c r="A52" s="21"/>
      <c r="B52" s="180"/>
      <c r="C52" s="180"/>
      <c r="D52" s="180"/>
      <c r="E52" s="28"/>
      <c r="F52" s="21"/>
    </row>
    <row r="53" spans="1:6" ht="14.25" x14ac:dyDescent="0.2">
      <c r="A53" s="21"/>
      <c r="B53" s="180" t="s">
        <v>172</v>
      </c>
      <c r="C53" s="180"/>
      <c r="D53" s="180"/>
      <c r="E53" s="28"/>
      <c r="F53" s="21"/>
    </row>
    <row r="54" spans="1:6" ht="14.25" x14ac:dyDescent="0.2">
      <c r="A54" s="21"/>
      <c r="B54" s="180"/>
      <c r="C54" s="180"/>
      <c r="D54" s="180"/>
      <c r="E54" s="28"/>
      <c r="F54" s="21"/>
    </row>
    <row r="55" spans="1:6" ht="14.25" x14ac:dyDescent="0.2">
      <c r="A55" s="21"/>
      <c r="B55" s="180" t="s">
        <v>174</v>
      </c>
      <c r="C55" s="180"/>
      <c r="D55" s="180"/>
      <c r="E55" s="28"/>
      <c r="F55" s="21"/>
    </row>
    <row r="56" spans="1:6" ht="14.25" x14ac:dyDescent="0.2">
      <c r="A56" s="21"/>
      <c r="B56" s="180"/>
      <c r="C56" s="180"/>
      <c r="D56" s="180"/>
      <c r="E56" s="28"/>
      <c r="F56" s="21"/>
    </row>
    <row r="57" spans="1:6" ht="14.25" x14ac:dyDescent="0.2">
      <c r="A57" s="21"/>
      <c r="B57" s="180" t="s">
        <v>175</v>
      </c>
      <c r="C57" s="180"/>
      <c r="D57" s="180"/>
      <c r="E57" s="28"/>
      <c r="F57" s="21"/>
    </row>
    <row r="58" spans="1:6" ht="14.25" x14ac:dyDescent="0.2">
      <c r="A58" s="21"/>
      <c r="B58" s="180"/>
      <c r="C58" s="180"/>
      <c r="D58" s="180"/>
      <c r="E58" s="28"/>
      <c r="F58" s="21"/>
    </row>
    <row r="59" spans="1:6" ht="30" customHeight="1" x14ac:dyDescent="0.2">
      <c r="A59" s="21"/>
      <c r="B59" s="180" t="s">
        <v>191</v>
      </c>
      <c r="C59" s="180"/>
      <c r="D59" s="180"/>
      <c r="E59" s="28"/>
      <c r="F59" s="21"/>
    </row>
    <row r="60" spans="1:6" ht="14.25" x14ac:dyDescent="0.2">
      <c r="A60" s="21"/>
      <c r="B60" s="180"/>
      <c r="C60" s="180"/>
      <c r="D60" s="180"/>
      <c r="E60" s="28"/>
      <c r="F60" s="21"/>
    </row>
    <row r="61" spans="1:6" ht="31.5" customHeight="1" x14ac:dyDescent="0.2">
      <c r="A61" s="21"/>
      <c r="B61" s="180" t="s">
        <v>188</v>
      </c>
      <c r="C61" s="180"/>
      <c r="D61" s="180"/>
      <c r="E61" s="28"/>
      <c r="F61" s="21"/>
    </row>
    <row r="62" spans="1:6" ht="14.25" x14ac:dyDescent="0.2">
      <c r="A62" s="21"/>
      <c r="B62" s="180"/>
      <c r="C62" s="180"/>
      <c r="D62" s="180"/>
      <c r="E62" s="28"/>
      <c r="F62" s="21"/>
    </row>
    <row r="63" spans="1:6" ht="14.25" x14ac:dyDescent="0.2">
      <c r="A63" s="21"/>
      <c r="B63" s="180" t="s">
        <v>189</v>
      </c>
      <c r="C63" s="180"/>
      <c r="D63" s="180"/>
      <c r="E63" s="28"/>
      <c r="F63" s="21"/>
    </row>
    <row r="64" spans="1:6" ht="14.25" x14ac:dyDescent="0.2">
      <c r="A64" s="21"/>
      <c r="B64" s="180"/>
      <c r="C64" s="180"/>
      <c r="D64" s="180"/>
      <c r="E64" s="28"/>
      <c r="F64" s="21"/>
    </row>
    <row r="65" spans="1:6" ht="29.25" customHeight="1" x14ac:dyDescent="0.2">
      <c r="A65" s="21"/>
      <c r="B65" s="180" t="s">
        <v>190</v>
      </c>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3.5" customHeight="1" x14ac:dyDescent="0.2">
      <c r="A68" s="21"/>
      <c r="B68" s="173"/>
      <c r="C68" s="173"/>
      <c r="D68" s="173"/>
      <c r="E68" s="28"/>
      <c r="F68" s="21"/>
    </row>
    <row r="69" spans="1:6" ht="13.5" customHeight="1" x14ac:dyDescent="0.2">
      <c r="A69" s="21"/>
      <c r="B69" s="25" t="s">
        <v>18</v>
      </c>
      <c r="C69" s="26"/>
      <c r="D69" s="26"/>
      <c r="E69" s="29">
        <f>1296.03/1.14975</f>
        <v>1127.2276581865622</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1127.2276581865622</v>
      </c>
      <c r="F72" s="21"/>
    </row>
    <row r="73" spans="1:6" ht="13.5" customHeight="1" x14ac:dyDescent="0.2">
      <c r="A73" s="21"/>
      <c r="B73" s="26" t="s">
        <v>5</v>
      </c>
      <c r="C73" s="31">
        <v>0.05</v>
      </c>
      <c r="D73" s="26"/>
      <c r="E73" s="35">
        <f>ROUND(E72*C73,2)</f>
        <v>56.36</v>
      </c>
      <c r="F73" s="21"/>
    </row>
    <row r="74" spans="1:6" ht="13.5" customHeight="1" x14ac:dyDescent="0.2">
      <c r="A74" s="21"/>
      <c r="B74" s="26" t="s">
        <v>4</v>
      </c>
      <c r="C74" s="43">
        <v>9.9750000000000005E-2</v>
      </c>
      <c r="D74" s="26"/>
      <c r="E74" s="36">
        <f>C74*E72</f>
        <v>112.44095890410958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1296.0286170906716</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1296.0286170906716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22</v>
      </c>
      <c r="B84" s="179"/>
      <c r="C84" s="179"/>
      <c r="D84" s="179"/>
      <c r="E84" s="179"/>
      <c r="F84" s="179"/>
    </row>
    <row r="85" spans="1:6" ht="14.25" x14ac:dyDescent="0.2">
      <c r="A85" s="177" t="s">
        <v>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5">
    <mergeCell ref="B90:D90"/>
    <mergeCell ref="B79:D79"/>
    <mergeCell ref="B83:E83"/>
    <mergeCell ref="A84:F84"/>
    <mergeCell ref="A85:F85"/>
    <mergeCell ref="B87:E87"/>
    <mergeCell ref="A88:F88"/>
    <mergeCell ref="B66:D66"/>
    <mergeCell ref="B67:D67"/>
    <mergeCell ref="B68:D68"/>
    <mergeCell ref="B77:D77"/>
    <mergeCell ref="B78:D78"/>
    <mergeCell ref="B63:D63"/>
    <mergeCell ref="B64:D64"/>
    <mergeCell ref="B65:D65"/>
    <mergeCell ref="B57:D57"/>
    <mergeCell ref="B58:D58"/>
    <mergeCell ref="B59:D59"/>
    <mergeCell ref="B60:D60"/>
    <mergeCell ref="B61:D61"/>
    <mergeCell ref="B62:D62"/>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12:B20 B60 B43 B34 B62 B64" xr:uid="{00000000-0002-0000-19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2:F92"/>
  <sheetViews>
    <sheetView view="pageBreakPreview" topLeftCell="A16"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186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154</v>
      </c>
      <c r="C35" s="180"/>
      <c r="D35" s="180"/>
      <c r="E35" s="28"/>
      <c r="F35" s="21"/>
    </row>
    <row r="36" spans="1:6" ht="14.25" x14ac:dyDescent="0.2">
      <c r="A36" s="21"/>
      <c r="B36" s="180"/>
      <c r="C36" s="180"/>
      <c r="D36" s="180"/>
      <c r="E36" s="28"/>
      <c r="F36" s="21"/>
    </row>
    <row r="37" spans="1:6" ht="44.25" customHeight="1" x14ac:dyDescent="0.2">
      <c r="A37" s="21"/>
      <c r="B37" s="180" t="s">
        <v>173</v>
      </c>
      <c r="C37" s="180"/>
      <c r="D37" s="180"/>
      <c r="E37" s="28"/>
      <c r="F37" s="21"/>
    </row>
    <row r="38" spans="1:6" ht="13.5" customHeight="1" x14ac:dyDescent="0.2">
      <c r="A38" s="21"/>
      <c r="B38" s="180"/>
      <c r="C38" s="180"/>
      <c r="D38" s="180"/>
      <c r="E38" s="28"/>
      <c r="F38" s="21"/>
    </row>
    <row r="39" spans="1:6" ht="14.25" x14ac:dyDescent="0.2">
      <c r="A39" s="21"/>
      <c r="B39" s="180" t="s">
        <v>157</v>
      </c>
      <c r="C39" s="180"/>
      <c r="D39" s="180"/>
      <c r="E39" s="28"/>
      <c r="F39" s="21"/>
    </row>
    <row r="40" spans="1:6" ht="14.25" x14ac:dyDescent="0.2">
      <c r="A40" s="21"/>
      <c r="B40" s="180"/>
      <c r="C40" s="180"/>
      <c r="D40" s="180"/>
      <c r="E40" s="28"/>
      <c r="F40" s="21"/>
    </row>
    <row r="41" spans="1:6" ht="14.25" x14ac:dyDescent="0.2">
      <c r="A41" s="21"/>
      <c r="B41" s="180" t="s">
        <v>116</v>
      </c>
      <c r="C41" s="180"/>
      <c r="D41" s="180"/>
      <c r="E41" s="28"/>
      <c r="F41" s="21"/>
    </row>
    <row r="42" spans="1:6" ht="14.25" x14ac:dyDescent="0.2">
      <c r="A42" s="21"/>
      <c r="B42" s="180"/>
      <c r="C42" s="180"/>
      <c r="D42" s="180"/>
      <c r="E42" s="28"/>
      <c r="F42" s="21"/>
    </row>
    <row r="43" spans="1:6" ht="28.5" customHeight="1" x14ac:dyDescent="0.2">
      <c r="A43" s="21"/>
      <c r="B43" s="180" t="s">
        <v>167</v>
      </c>
      <c r="C43" s="180"/>
      <c r="D43" s="180"/>
      <c r="E43" s="28"/>
      <c r="F43" s="21"/>
    </row>
    <row r="44" spans="1:6" ht="14.25" x14ac:dyDescent="0.2">
      <c r="A44" s="21"/>
      <c r="B44" s="180"/>
      <c r="C44" s="180"/>
      <c r="D44" s="180"/>
      <c r="E44" s="28"/>
      <c r="F44" s="21"/>
    </row>
    <row r="45" spans="1:6" ht="14.25" x14ac:dyDescent="0.2">
      <c r="A45" s="21"/>
      <c r="B45" s="180" t="s">
        <v>168</v>
      </c>
      <c r="C45" s="180"/>
      <c r="D45" s="180"/>
      <c r="E45" s="28"/>
      <c r="F45" s="21"/>
    </row>
    <row r="46" spans="1:6" ht="14.25" x14ac:dyDescent="0.2">
      <c r="A46" s="21"/>
      <c r="B46" s="180"/>
      <c r="C46" s="180"/>
      <c r="D46" s="180"/>
      <c r="E46" s="28"/>
      <c r="F46" s="21"/>
    </row>
    <row r="47" spans="1:6" ht="14.25" x14ac:dyDescent="0.2">
      <c r="A47" s="21"/>
      <c r="B47" s="180" t="s">
        <v>169</v>
      </c>
      <c r="C47" s="180"/>
      <c r="D47" s="180"/>
      <c r="E47" s="28"/>
      <c r="F47" s="21"/>
    </row>
    <row r="48" spans="1:6" ht="14.25" x14ac:dyDescent="0.2">
      <c r="A48" s="21"/>
      <c r="B48" s="180"/>
      <c r="C48" s="180"/>
      <c r="D48" s="180"/>
      <c r="E48" s="28"/>
      <c r="F48" s="21"/>
    </row>
    <row r="49" spans="1:6" ht="14.25" x14ac:dyDescent="0.2">
      <c r="A49" s="21"/>
      <c r="B49" s="180" t="s">
        <v>170</v>
      </c>
      <c r="C49" s="180"/>
      <c r="D49" s="180"/>
      <c r="E49" s="28"/>
      <c r="F49" s="21"/>
    </row>
    <row r="50" spans="1:6" ht="14.25" x14ac:dyDescent="0.2">
      <c r="A50" s="21"/>
      <c r="B50" s="180"/>
      <c r="C50" s="180"/>
      <c r="D50" s="180"/>
      <c r="E50" s="28"/>
      <c r="F50" s="21"/>
    </row>
    <row r="51" spans="1:6" ht="14.25" x14ac:dyDescent="0.2">
      <c r="A51" s="21"/>
      <c r="B51" s="180" t="s">
        <v>171</v>
      </c>
      <c r="C51" s="180"/>
      <c r="D51" s="180"/>
      <c r="E51" s="28"/>
      <c r="F51" s="21"/>
    </row>
    <row r="52" spans="1:6" ht="14.25" x14ac:dyDescent="0.2">
      <c r="A52" s="21"/>
      <c r="B52" s="180"/>
      <c r="C52" s="180"/>
      <c r="D52" s="180"/>
      <c r="E52" s="28"/>
      <c r="F52" s="21"/>
    </row>
    <row r="53" spans="1:6" ht="14.25" x14ac:dyDescent="0.2">
      <c r="A53" s="21"/>
      <c r="B53" s="180" t="s">
        <v>172</v>
      </c>
      <c r="C53" s="180"/>
      <c r="D53" s="180"/>
      <c r="E53" s="28"/>
      <c r="F53" s="21"/>
    </row>
    <row r="54" spans="1:6" ht="14.25" x14ac:dyDescent="0.2">
      <c r="A54" s="21"/>
      <c r="B54" s="180"/>
      <c r="C54" s="180"/>
      <c r="D54" s="180"/>
      <c r="E54" s="28"/>
      <c r="F54" s="21"/>
    </row>
    <row r="55" spans="1:6" ht="14.25" x14ac:dyDescent="0.2">
      <c r="A55" s="21"/>
      <c r="B55" s="180" t="s">
        <v>174</v>
      </c>
      <c r="C55" s="180"/>
      <c r="D55" s="180"/>
      <c r="E55" s="28"/>
      <c r="F55" s="21"/>
    </row>
    <row r="56" spans="1:6" ht="14.25" x14ac:dyDescent="0.2">
      <c r="A56" s="21"/>
      <c r="B56" s="180"/>
      <c r="C56" s="180"/>
      <c r="D56" s="180"/>
      <c r="E56" s="28"/>
      <c r="F56" s="21"/>
    </row>
    <row r="57" spans="1:6" ht="14.25" x14ac:dyDescent="0.2">
      <c r="A57" s="21"/>
      <c r="B57" s="180" t="s">
        <v>175</v>
      </c>
      <c r="C57" s="180"/>
      <c r="D57" s="180"/>
      <c r="E57" s="28"/>
      <c r="F57" s="21"/>
    </row>
    <row r="58" spans="1:6" ht="14.25" x14ac:dyDescent="0.2">
      <c r="A58" s="21"/>
      <c r="B58" s="180"/>
      <c r="C58" s="180"/>
      <c r="D58" s="180"/>
      <c r="E58" s="28"/>
      <c r="F58" s="21"/>
    </row>
    <row r="59" spans="1:6" ht="14.25" x14ac:dyDescent="0.2">
      <c r="A59" s="21"/>
      <c r="B59" s="180" t="s">
        <v>178</v>
      </c>
      <c r="C59" s="180"/>
      <c r="D59" s="180"/>
      <c r="E59" s="28"/>
      <c r="F59" s="21"/>
    </row>
    <row r="60" spans="1:6" ht="14.25" x14ac:dyDescent="0.2">
      <c r="A60" s="21"/>
      <c r="B60" s="180"/>
      <c r="C60" s="180"/>
      <c r="D60" s="180"/>
      <c r="E60" s="28"/>
      <c r="F60" s="21"/>
    </row>
    <row r="61" spans="1:6" ht="31.5" customHeight="1" x14ac:dyDescent="0.2">
      <c r="A61" s="21"/>
      <c r="B61" s="180" t="s">
        <v>188</v>
      </c>
      <c r="C61" s="180"/>
      <c r="D61" s="180"/>
      <c r="E61" s="28"/>
      <c r="F61" s="21"/>
    </row>
    <row r="62" spans="1:6" ht="14.25" x14ac:dyDescent="0.2">
      <c r="A62" s="21"/>
      <c r="B62" s="180"/>
      <c r="C62" s="180"/>
      <c r="D62" s="180"/>
      <c r="E62" s="28"/>
      <c r="F62" s="21"/>
    </row>
    <row r="63" spans="1:6" ht="14.25" x14ac:dyDescent="0.2">
      <c r="A63" s="21"/>
      <c r="B63" s="180" t="s">
        <v>189</v>
      </c>
      <c r="C63" s="180"/>
      <c r="D63" s="180"/>
      <c r="E63" s="28"/>
      <c r="F63" s="21"/>
    </row>
    <row r="64" spans="1:6" ht="14.25" x14ac:dyDescent="0.2">
      <c r="A64" s="21"/>
      <c r="B64" s="180"/>
      <c r="C64" s="180"/>
      <c r="D64" s="180"/>
      <c r="E64" s="28"/>
      <c r="F64" s="21"/>
    </row>
    <row r="65" spans="1:6" ht="29.25" customHeight="1" x14ac:dyDescent="0.2">
      <c r="A65" s="21"/>
      <c r="B65" s="180" t="s">
        <v>190</v>
      </c>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3.5" customHeight="1" x14ac:dyDescent="0.2">
      <c r="A68" s="21"/>
      <c r="B68" s="173"/>
      <c r="C68" s="173"/>
      <c r="D68" s="173"/>
      <c r="E68" s="28"/>
      <c r="F68" s="21"/>
    </row>
    <row r="69" spans="1:6" ht="13.5" customHeight="1" x14ac:dyDescent="0.2">
      <c r="A69" s="21"/>
      <c r="B69" s="25" t="s">
        <v>18</v>
      </c>
      <c r="C69" s="26"/>
      <c r="D69" s="26"/>
      <c r="E69" s="29">
        <f>2558.18/1.14975</f>
        <v>2224.9880408784516</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2224.9880408784516</v>
      </c>
      <c r="F72" s="21"/>
    </row>
    <row r="73" spans="1:6" ht="13.5" customHeight="1" x14ac:dyDescent="0.2">
      <c r="A73" s="21"/>
      <c r="B73" s="26" t="s">
        <v>5</v>
      </c>
      <c r="C73" s="31">
        <v>0.05</v>
      </c>
      <c r="D73" s="26"/>
      <c r="E73" s="35">
        <f>ROUND(E72*C73,2)</f>
        <v>111.25</v>
      </c>
      <c r="F73" s="21"/>
    </row>
    <row r="74" spans="1:6" ht="13.5" customHeight="1" x14ac:dyDescent="0.2">
      <c r="A74" s="21"/>
      <c r="B74" s="26" t="s">
        <v>4</v>
      </c>
      <c r="C74" s="43">
        <v>9.9750000000000005E-2</v>
      </c>
      <c r="D74" s="26"/>
      <c r="E74" s="36">
        <f>C74*E72</f>
        <v>221.94255707762557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2558.1805979560772</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2558.1805979560772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22</v>
      </c>
      <c r="B84" s="179"/>
      <c r="C84" s="179"/>
      <c r="D84" s="179"/>
      <c r="E84" s="179"/>
      <c r="F84" s="179"/>
    </row>
    <row r="85" spans="1:6" ht="14.25" x14ac:dyDescent="0.2">
      <c r="A85" s="177" t="s">
        <v>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5">
    <mergeCell ref="B90:D90"/>
    <mergeCell ref="B79:D79"/>
    <mergeCell ref="B83:E83"/>
    <mergeCell ref="A84:F84"/>
    <mergeCell ref="A85:F85"/>
    <mergeCell ref="B87:E87"/>
    <mergeCell ref="A88:F88"/>
    <mergeCell ref="B66:D66"/>
    <mergeCell ref="B67:D67"/>
    <mergeCell ref="B68:D68"/>
    <mergeCell ref="B77:D77"/>
    <mergeCell ref="B78:D78"/>
    <mergeCell ref="B63:D63"/>
    <mergeCell ref="B64:D64"/>
    <mergeCell ref="B65:D65"/>
    <mergeCell ref="B57:D57"/>
    <mergeCell ref="B58:D58"/>
    <mergeCell ref="B59:D59"/>
    <mergeCell ref="B60:D60"/>
    <mergeCell ref="B61:D61"/>
    <mergeCell ref="B62:D62"/>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12:B20 B60 B43 B34 B62 B64" xr:uid="{00000000-0002-0000-1A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2:F92"/>
  <sheetViews>
    <sheetView view="pageBreakPreview" topLeftCell="A34"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210</v>
      </c>
      <c r="C24" s="21"/>
      <c r="D24" s="21"/>
      <c r="E24" s="21"/>
      <c r="F24" s="21"/>
    </row>
    <row r="25" spans="1:6" ht="15" x14ac:dyDescent="0.2">
      <c r="A25" s="17"/>
      <c r="B25" s="25" t="s">
        <v>209</v>
      </c>
      <c r="C25" s="21"/>
      <c r="D25" s="21"/>
      <c r="E25" s="21"/>
      <c r="F25" s="21"/>
    </row>
    <row r="26" spans="1:6" ht="15" x14ac:dyDescent="0.2">
      <c r="A26" s="17"/>
      <c r="B26" s="26" t="s">
        <v>206</v>
      </c>
      <c r="C26" s="21"/>
      <c r="D26" s="21"/>
      <c r="E26" s="21"/>
      <c r="F26" s="21"/>
    </row>
    <row r="27" spans="1:6" ht="15" x14ac:dyDescent="0.2">
      <c r="A27" s="17"/>
      <c r="B27" s="26" t="s">
        <v>207</v>
      </c>
      <c r="C27" s="21"/>
      <c r="D27" s="21"/>
      <c r="E27" s="21"/>
      <c r="F27" s="21"/>
    </row>
    <row r="28" spans="1:6" x14ac:dyDescent="0.2">
      <c r="A28" s="18"/>
      <c r="B28" s="21"/>
      <c r="C28" s="23"/>
      <c r="D28" s="23"/>
      <c r="E28" s="24"/>
      <c r="F28" s="21"/>
    </row>
    <row r="29" spans="1:6" ht="15" x14ac:dyDescent="0.2">
      <c r="A29" s="17"/>
      <c r="B29" s="23"/>
      <c r="C29" s="23"/>
      <c r="D29" s="27" t="s">
        <v>14</v>
      </c>
      <c r="E29" s="27" t="s">
        <v>165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208</v>
      </c>
      <c r="C35" s="180"/>
      <c r="D35" s="180"/>
      <c r="E35" s="28"/>
      <c r="F35" s="21"/>
    </row>
    <row r="36" spans="1:6" ht="14.25" x14ac:dyDescent="0.2">
      <c r="A36" s="21"/>
      <c r="B36" s="180"/>
      <c r="C36" s="180"/>
      <c r="D36" s="180"/>
      <c r="E36" s="28"/>
      <c r="F36" s="21"/>
    </row>
    <row r="37" spans="1:6" ht="44.25" customHeight="1" x14ac:dyDescent="0.2">
      <c r="A37" s="21"/>
      <c r="B37" s="180"/>
      <c r="C37" s="180"/>
      <c r="D37" s="180"/>
      <c r="E37" s="28"/>
      <c r="F37" s="21"/>
    </row>
    <row r="38" spans="1:6" ht="13.5" customHeight="1" x14ac:dyDescent="0.2">
      <c r="A38" s="21"/>
      <c r="B38" s="180"/>
      <c r="C38" s="180"/>
      <c r="D38" s="180"/>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28.5" customHeight="1"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31.5" customHeight="1"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29.25" customHeight="1"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3.5" customHeight="1" x14ac:dyDescent="0.2">
      <c r="A68" s="21"/>
      <c r="B68" s="173"/>
      <c r="C68" s="173"/>
      <c r="D68" s="173"/>
      <c r="E68" s="28"/>
      <c r="F68" s="21"/>
    </row>
    <row r="69" spans="1:6" ht="13.5" customHeight="1" x14ac:dyDescent="0.2">
      <c r="A69" s="21"/>
      <c r="B69" s="25" t="s">
        <v>18</v>
      </c>
      <c r="C69" s="26"/>
      <c r="D69" s="26"/>
      <c r="E69" s="29">
        <f>3409/1.14975</f>
        <v>2964.9923896499236</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2964.9923896499236</v>
      </c>
      <c r="F72" s="21"/>
    </row>
    <row r="73" spans="1:6" ht="13.5" customHeight="1" x14ac:dyDescent="0.2">
      <c r="A73" s="21"/>
      <c r="B73" s="26" t="s">
        <v>5</v>
      </c>
      <c r="C73" s="31">
        <v>0.05</v>
      </c>
      <c r="D73" s="26"/>
      <c r="E73" s="35">
        <f>ROUND(E72*C73,2)</f>
        <v>148.25</v>
      </c>
      <c r="F73" s="21"/>
    </row>
    <row r="74" spans="1:6" ht="13.5" customHeight="1" x14ac:dyDescent="0.2">
      <c r="A74" s="21"/>
      <c r="B74" s="26" t="s">
        <v>4</v>
      </c>
      <c r="C74" s="43">
        <v>9.9750000000000005E-2</v>
      </c>
      <c r="D74" s="26"/>
      <c r="E74" s="36">
        <f>C74*E72</f>
        <v>295.75799086757991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3409.0003805175033</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3409.0003805175033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22</v>
      </c>
      <c r="B84" s="179"/>
      <c r="C84" s="179"/>
      <c r="D84" s="179"/>
      <c r="E84" s="179"/>
      <c r="F84" s="179"/>
    </row>
    <row r="85" spans="1:6" ht="14.25" x14ac:dyDescent="0.2">
      <c r="A85" s="177" t="s">
        <v>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55:B58 B37:B41 B45:B53 B66:B68 B12:B20 B60 B43 B34 B62 B64" xr:uid="{00000000-0002-0000-1B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2:F96"/>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214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215</v>
      </c>
      <c r="C35" s="180"/>
      <c r="D35" s="180"/>
      <c r="E35" s="28"/>
      <c r="F35" s="21"/>
    </row>
    <row r="36" spans="1:6" ht="14.25" x14ac:dyDescent="0.2">
      <c r="A36" s="21"/>
      <c r="B36" s="180"/>
      <c r="C36" s="180"/>
      <c r="D36" s="180"/>
      <c r="E36" s="28"/>
      <c r="F36" s="21"/>
    </row>
    <row r="37" spans="1:6" ht="14.25" x14ac:dyDescent="0.2">
      <c r="A37" s="21"/>
      <c r="B37" s="180" t="s">
        <v>216</v>
      </c>
      <c r="C37" s="180"/>
      <c r="D37" s="180"/>
      <c r="E37" s="28"/>
      <c r="F37" s="21"/>
    </row>
    <row r="38" spans="1:6" ht="13.5" customHeight="1" x14ac:dyDescent="0.2">
      <c r="A38" s="21"/>
      <c r="B38" s="180" t="s">
        <v>217</v>
      </c>
      <c r="C38" s="180"/>
      <c r="D38" s="180"/>
      <c r="E38" s="28"/>
      <c r="F38" s="21"/>
    </row>
    <row r="39" spans="1:6" ht="14.25" x14ac:dyDescent="0.2">
      <c r="A39" s="21"/>
      <c r="B39" s="180" t="s">
        <v>218</v>
      </c>
      <c r="C39" s="180"/>
      <c r="D39" s="180"/>
      <c r="E39" s="28"/>
      <c r="F39" s="21"/>
    </row>
    <row r="40" spans="1:6" ht="14.25" x14ac:dyDescent="0.2">
      <c r="A40" s="21"/>
      <c r="B40" s="180" t="s">
        <v>219</v>
      </c>
      <c r="C40" s="180"/>
      <c r="D40" s="180"/>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80"/>
      <c r="C45" s="180"/>
      <c r="D45" s="180"/>
      <c r="E45" s="28"/>
      <c r="F45" s="21"/>
    </row>
    <row r="46" spans="1:6" ht="14.25" x14ac:dyDescent="0.2">
      <c r="A46" s="21"/>
      <c r="B46" s="180" t="s">
        <v>221</v>
      </c>
      <c r="C46" s="180"/>
      <c r="D46" s="180"/>
      <c r="E46" s="28"/>
      <c r="F46" s="21"/>
    </row>
    <row r="47" spans="1:6" ht="14.25" x14ac:dyDescent="0.2">
      <c r="A47" s="21"/>
      <c r="B47" s="180" t="s">
        <v>229</v>
      </c>
      <c r="C47" s="180"/>
      <c r="D47" s="180"/>
      <c r="E47" s="28"/>
      <c r="F47" s="21"/>
    </row>
    <row r="48" spans="1:6" ht="14.25" x14ac:dyDescent="0.2">
      <c r="A48" s="21"/>
      <c r="B48" s="180" t="s">
        <v>222</v>
      </c>
      <c r="C48" s="180"/>
      <c r="D48" s="180"/>
      <c r="E48" s="28"/>
      <c r="F48" s="21"/>
    </row>
    <row r="49" spans="1:6" ht="14.25" x14ac:dyDescent="0.2">
      <c r="A49" s="21"/>
      <c r="B49" s="180" t="s">
        <v>223</v>
      </c>
      <c r="C49" s="180"/>
      <c r="D49" s="180"/>
      <c r="E49" s="28"/>
      <c r="F49" s="21"/>
    </row>
    <row r="50" spans="1:6" ht="14.25" x14ac:dyDescent="0.2">
      <c r="A50" s="21"/>
      <c r="B50" s="180" t="s">
        <v>224</v>
      </c>
      <c r="C50" s="180"/>
      <c r="D50" s="180"/>
      <c r="E50" s="28"/>
      <c r="F50" s="21"/>
    </row>
    <row r="51" spans="1:6" ht="14.25" x14ac:dyDescent="0.2">
      <c r="A51" s="21"/>
      <c r="B51" s="180" t="s">
        <v>34</v>
      </c>
      <c r="C51" s="180"/>
      <c r="D51" s="180"/>
      <c r="E51" s="28">
        <f>(8/2)*225</f>
        <v>900</v>
      </c>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4.25" x14ac:dyDescent="0.2">
      <c r="A69" s="21"/>
      <c r="B69" s="180"/>
      <c r="C69" s="180"/>
      <c r="D69" s="180"/>
      <c r="E69" s="28"/>
      <c r="F69" s="21"/>
    </row>
    <row r="70" spans="1:6" ht="14.25" x14ac:dyDescent="0.2">
      <c r="A70" s="21"/>
      <c r="B70" s="180"/>
      <c r="C70" s="180"/>
      <c r="D70" s="180"/>
      <c r="E70" s="28"/>
      <c r="F70" s="21"/>
    </row>
    <row r="71" spans="1:6" ht="14.25" x14ac:dyDescent="0.2">
      <c r="A71" s="21"/>
      <c r="B71" s="180"/>
      <c r="C71" s="180"/>
      <c r="D71" s="180"/>
      <c r="E71" s="28"/>
      <c r="F71" s="21"/>
    </row>
    <row r="72" spans="1:6" ht="13.5" customHeight="1" x14ac:dyDescent="0.2">
      <c r="A72" s="21"/>
      <c r="B72" s="173"/>
      <c r="C72" s="173"/>
      <c r="D72" s="173"/>
      <c r="E72" s="28"/>
      <c r="F72" s="21"/>
    </row>
    <row r="73" spans="1:6" ht="13.5" customHeight="1" x14ac:dyDescent="0.2">
      <c r="A73" s="21"/>
      <c r="B73" s="25" t="s">
        <v>18</v>
      </c>
      <c r="C73" s="26"/>
      <c r="D73" s="26"/>
      <c r="E73" s="29">
        <f>SUM(E36:E72)</f>
        <v>1425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1425</v>
      </c>
      <c r="F76" s="21"/>
    </row>
    <row r="77" spans="1:6" ht="13.5" customHeight="1" x14ac:dyDescent="0.2">
      <c r="A77" s="21"/>
      <c r="B77" s="26" t="s">
        <v>5</v>
      </c>
      <c r="C77" s="31">
        <v>0.05</v>
      </c>
      <c r="D77" s="26"/>
      <c r="E77" s="35">
        <f>ROUND(E76*C77,2)</f>
        <v>71.25</v>
      </c>
      <c r="F77" s="21"/>
    </row>
    <row r="78" spans="1:6" ht="13.5" customHeight="1" x14ac:dyDescent="0.2">
      <c r="A78" s="21"/>
      <c r="B78" s="26" t="s">
        <v>4</v>
      </c>
      <c r="C78" s="43">
        <v>9.9750000000000005E-2</v>
      </c>
      <c r="D78" s="26"/>
      <c r="E78" s="36">
        <f>C78*E76</f>
        <v>142.14375000000001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1638.39375</v>
      </c>
      <c r="F80" s="21"/>
    </row>
    <row r="81" spans="1:6" ht="15.75" thickTop="1" x14ac:dyDescent="0.2">
      <c r="A81" s="21"/>
      <c r="B81" s="176"/>
      <c r="C81" s="176"/>
      <c r="D81" s="176"/>
      <c r="E81" s="37"/>
      <c r="F81" s="21"/>
    </row>
    <row r="82" spans="1:6" ht="15" x14ac:dyDescent="0.2">
      <c r="A82" s="21"/>
      <c r="B82" s="175" t="s">
        <v>21</v>
      </c>
      <c r="C82" s="175"/>
      <c r="D82" s="175"/>
      <c r="E82" s="37">
        <v>0</v>
      </c>
      <c r="F82" s="21"/>
    </row>
    <row r="83" spans="1:6" ht="15" x14ac:dyDescent="0.2">
      <c r="A83" s="21"/>
      <c r="B83" s="176"/>
      <c r="C83" s="176"/>
      <c r="D83" s="176"/>
      <c r="E83" s="37"/>
      <c r="F83" s="21"/>
    </row>
    <row r="84" spans="1:6" ht="19.5" customHeight="1" x14ac:dyDescent="0.2">
      <c r="A84" s="21"/>
      <c r="B84" s="38" t="s">
        <v>20</v>
      </c>
      <c r="C84" s="39"/>
      <c r="D84" s="39"/>
      <c r="E84" s="40">
        <f>E80-E82</f>
        <v>1638.39375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1"/>
      <c r="C87" s="171"/>
      <c r="D87" s="171"/>
      <c r="E87" s="171"/>
      <c r="F87" s="21"/>
    </row>
    <row r="88" spans="1:6" ht="14.25" x14ac:dyDescent="0.2">
      <c r="A88" s="179" t="s">
        <v>22</v>
      </c>
      <c r="B88" s="179"/>
      <c r="C88" s="179"/>
      <c r="D88" s="179"/>
      <c r="E88" s="179"/>
      <c r="F88" s="179"/>
    </row>
    <row r="89" spans="1:6" ht="14.25" x14ac:dyDescent="0.2">
      <c r="A89" s="177" t="s">
        <v>7</v>
      </c>
      <c r="B89" s="177"/>
      <c r="C89" s="177"/>
      <c r="D89" s="177"/>
      <c r="E89" s="177"/>
      <c r="F89" s="177"/>
    </row>
    <row r="90" spans="1:6" x14ac:dyDescent="0.2">
      <c r="A90" s="21"/>
      <c r="B90" s="21"/>
      <c r="C90" s="21"/>
      <c r="D90" s="21"/>
      <c r="E90" s="21"/>
      <c r="F90" s="21"/>
    </row>
    <row r="91" spans="1:6" x14ac:dyDescent="0.2">
      <c r="A91" s="21"/>
      <c r="B91" s="172"/>
      <c r="C91" s="172"/>
      <c r="D91" s="172"/>
      <c r="E91" s="172"/>
      <c r="F91" s="21"/>
    </row>
    <row r="92" spans="1:6" ht="15" x14ac:dyDescent="0.2">
      <c r="A92" s="178" t="s">
        <v>8</v>
      </c>
      <c r="B92" s="178"/>
      <c r="C92" s="178"/>
      <c r="D92" s="178"/>
      <c r="E92" s="178"/>
      <c r="F92" s="178"/>
    </row>
    <row r="94" spans="1:6" ht="39.75" customHeight="1" x14ac:dyDescent="0.2">
      <c r="B94" s="169"/>
      <c r="C94" s="170"/>
      <c r="D94" s="170"/>
    </row>
    <row r="95" spans="1:6" ht="13.5" customHeight="1" x14ac:dyDescent="0.2"/>
    <row r="96" spans="1:6" x14ac:dyDescent="0.2">
      <c r="B96" s="16"/>
      <c r="C96" s="16"/>
      <c r="D96" s="16"/>
    </row>
  </sheetData>
  <mergeCells count="45">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A31:F31"/>
    <mergeCell ref="B34:D34"/>
    <mergeCell ref="B35:D35"/>
    <mergeCell ref="B36:D36"/>
    <mergeCell ref="B37:D37"/>
    <mergeCell ref="B38:D38"/>
    <mergeCell ref="B39:D39"/>
    <mergeCell ref="B40:D40"/>
    <mergeCell ref="B45:D45"/>
    <mergeCell ref="B46:D46"/>
    <mergeCell ref="B47:D47"/>
  </mergeCells>
  <dataValidations count="1">
    <dataValidation type="list" allowBlank="1" showInputMessage="1" showErrorMessage="1" sqref="B81:B83 B59:B62 B37:B45 B49:B57 B70:B72 B68 B12:B20 B47 B34 B64 B66" xr:uid="{00000000-0002-0000-1C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173" t="s">
        <v>40</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t="s">
        <v>48</v>
      </c>
      <c r="C39" s="173"/>
      <c r="D39" s="173"/>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14.25" x14ac:dyDescent="0.2">
      <c r="A42" s="21"/>
      <c r="B42" s="173" t="s">
        <v>41</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t="s">
        <v>25</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45</v>
      </c>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t="s">
        <v>43</v>
      </c>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t="s">
        <v>24</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47</v>
      </c>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t="s">
        <v>34</v>
      </c>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4.25" x14ac:dyDescent="0.2">
      <c r="A69" s="21"/>
      <c r="B69" s="173"/>
      <c r="C69" s="173"/>
      <c r="D69" s="173"/>
      <c r="E69" s="28"/>
      <c r="F69" s="21"/>
    </row>
    <row r="70" spans="1:6" ht="14.25" x14ac:dyDescent="0.2">
      <c r="A70" s="21"/>
      <c r="B70" s="173"/>
      <c r="C70" s="173"/>
      <c r="D70" s="173"/>
      <c r="E70" s="28"/>
      <c r="F70" s="21"/>
    </row>
    <row r="71" spans="1:6" ht="14.25" x14ac:dyDescent="0.2">
      <c r="A71" s="21"/>
      <c r="B71" s="173"/>
      <c r="C71" s="173"/>
      <c r="D71" s="173"/>
      <c r="E71" s="28"/>
      <c r="F71" s="21"/>
    </row>
    <row r="72" spans="1:6" ht="14.25" x14ac:dyDescent="0.2">
      <c r="A72" s="21"/>
      <c r="B72" s="173"/>
      <c r="C72" s="173"/>
      <c r="D72" s="173"/>
      <c r="E72" s="28"/>
      <c r="F72" s="21"/>
    </row>
    <row r="73" spans="1:6" ht="14.25" x14ac:dyDescent="0.2">
      <c r="A73" s="21"/>
      <c r="B73" s="173"/>
      <c r="C73" s="173"/>
      <c r="D73" s="173"/>
      <c r="E73" s="28"/>
      <c r="F73" s="21"/>
    </row>
    <row r="74" spans="1:6" ht="13.5" customHeight="1" x14ac:dyDescent="0.2">
      <c r="A74" s="21"/>
      <c r="B74" s="173"/>
      <c r="C74" s="173"/>
      <c r="D74" s="173"/>
      <c r="E74" s="28"/>
      <c r="F74" s="21"/>
    </row>
    <row r="75" spans="1:6" ht="13.5" customHeight="1" x14ac:dyDescent="0.2">
      <c r="A75" s="21"/>
      <c r="B75" s="25" t="s">
        <v>18</v>
      </c>
      <c r="C75" s="26"/>
      <c r="D75" s="26"/>
      <c r="E75" s="29">
        <f>14*190</f>
        <v>2660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2660</v>
      </c>
      <c r="F78" s="21"/>
    </row>
    <row r="79" spans="1:6" ht="13.5" customHeight="1" x14ac:dyDescent="0.2">
      <c r="A79" s="21"/>
      <c r="B79" s="26" t="s">
        <v>5</v>
      </c>
      <c r="C79" s="31">
        <v>0.05</v>
      </c>
      <c r="D79" s="26"/>
      <c r="E79" s="35">
        <f>ROUND(E78*C79,2)</f>
        <v>133</v>
      </c>
      <c r="F79" s="21"/>
    </row>
    <row r="80" spans="1:6" ht="13.5" customHeight="1" x14ac:dyDescent="0.2">
      <c r="A80" s="21"/>
      <c r="B80" s="26" t="s">
        <v>4</v>
      </c>
      <c r="C80" s="43">
        <v>9.9750000000000005E-2</v>
      </c>
      <c r="D80" s="26"/>
      <c r="E80" s="36">
        <f>C80*E78</f>
        <v>265.33500000000004</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3058.335</v>
      </c>
      <c r="F82" s="21"/>
    </row>
    <row r="83" spans="1:6" ht="15.75" thickTop="1" x14ac:dyDescent="0.2">
      <c r="A83" s="21"/>
      <c r="B83" s="176"/>
      <c r="C83" s="176"/>
      <c r="D83" s="176"/>
      <c r="E83" s="37"/>
      <c r="F83" s="21"/>
    </row>
    <row r="84" spans="1:6" ht="15" x14ac:dyDescent="0.2">
      <c r="A84" s="21"/>
      <c r="B84" s="175" t="s">
        <v>21</v>
      </c>
      <c r="C84" s="175"/>
      <c r="D84" s="175"/>
      <c r="E84" s="37">
        <v>0</v>
      </c>
      <c r="F84" s="21"/>
    </row>
    <row r="85" spans="1:6" ht="15" x14ac:dyDescent="0.2">
      <c r="A85" s="21"/>
      <c r="B85" s="176"/>
      <c r="C85" s="176"/>
      <c r="D85" s="176"/>
      <c r="E85" s="37"/>
      <c r="F85" s="21"/>
    </row>
    <row r="86" spans="1:6" ht="19.5" customHeight="1" x14ac:dyDescent="0.2">
      <c r="A86" s="21"/>
      <c r="B86" s="38" t="s">
        <v>20</v>
      </c>
      <c r="C86" s="39"/>
      <c r="D86" s="39"/>
      <c r="E86" s="40">
        <f>E82-E84</f>
        <v>3058.335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1"/>
      <c r="C89" s="171"/>
      <c r="D89" s="171"/>
      <c r="E89" s="171"/>
      <c r="F89" s="21"/>
    </row>
    <row r="90" spans="1:6" ht="14.25" x14ac:dyDescent="0.2">
      <c r="A90" s="179" t="s">
        <v>22</v>
      </c>
      <c r="B90" s="179"/>
      <c r="C90" s="179"/>
      <c r="D90" s="179"/>
      <c r="E90" s="179"/>
      <c r="F90" s="179"/>
    </row>
    <row r="91" spans="1:6" ht="14.25" x14ac:dyDescent="0.2">
      <c r="A91" s="177" t="s">
        <v>7</v>
      </c>
      <c r="B91" s="177"/>
      <c r="C91" s="177"/>
      <c r="D91" s="177"/>
      <c r="E91" s="177"/>
      <c r="F91" s="177"/>
    </row>
    <row r="92" spans="1:6" x14ac:dyDescent="0.2">
      <c r="A92" s="21"/>
      <c r="B92" s="21"/>
      <c r="C92" s="21"/>
      <c r="D92" s="21"/>
      <c r="E92" s="21"/>
      <c r="F92" s="21"/>
    </row>
    <row r="93" spans="1:6" x14ac:dyDescent="0.2">
      <c r="A93" s="21"/>
      <c r="B93" s="172"/>
      <c r="C93" s="172"/>
      <c r="D93" s="172"/>
      <c r="E93" s="172"/>
      <c r="F93" s="21"/>
    </row>
    <row r="94" spans="1:6" ht="15" x14ac:dyDescent="0.2">
      <c r="A94" s="178" t="s">
        <v>8</v>
      </c>
      <c r="B94" s="178"/>
      <c r="C94" s="178"/>
      <c r="D94" s="178"/>
      <c r="E94" s="178"/>
      <c r="F94" s="178"/>
    </row>
    <row r="96" spans="1:6" ht="39.75" customHeight="1" x14ac:dyDescent="0.2">
      <c r="B96" s="169"/>
      <c r="C96" s="170"/>
      <c r="D96" s="170"/>
    </row>
    <row r="97" spans="2:4" ht="13.5" customHeight="1" x14ac:dyDescent="0.2"/>
    <row r="98" spans="2:4" x14ac:dyDescent="0.2">
      <c r="B98" s="16"/>
      <c r="C98" s="16"/>
      <c r="D98" s="16"/>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225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215</v>
      </c>
      <c r="C35" s="180"/>
      <c r="D35" s="180"/>
      <c r="E35" s="28"/>
      <c r="F35" s="21"/>
    </row>
    <row r="36" spans="1:6" ht="14.25" x14ac:dyDescent="0.2">
      <c r="A36" s="21"/>
      <c r="B36" s="180"/>
      <c r="C36" s="180"/>
      <c r="D36" s="180"/>
      <c r="E36" s="28"/>
      <c r="F36" s="21"/>
    </row>
    <row r="37" spans="1:6" ht="14.25" x14ac:dyDescent="0.2">
      <c r="A37" s="21"/>
      <c r="B37" s="180" t="s">
        <v>216</v>
      </c>
      <c r="C37" s="180"/>
      <c r="D37" s="180"/>
      <c r="E37" s="28"/>
      <c r="F37" s="21"/>
    </row>
    <row r="38" spans="1:6" ht="13.5" customHeight="1" x14ac:dyDescent="0.2">
      <c r="A38" s="21"/>
      <c r="B38" s="180" t="s">
        <v>217</v>
      </c>
      <c r="C38" s="180"/>
      <c r="D38" s="180"/>
      <c r="E38" s="28"/>
      <c r="F38" s="21"/>
    </row>
    <row r="39" spans="1:6" ht="14.25" x14ac:dyDescent="0.2">
      <c r="A39" s="21"/>
      <c r="B39" s="180" t="s">
        <v>218</v>
      </c>
      <c r="C39" s="180"/>
      <c r="D39" s="180"/>
      <c r="E39" s="28"/>
      <c r="F39" s="21"/>
    </row>
    <row r="40" spans="1:6" ht="14.25" x14ac:dyDescent="0.2">
      <c r="A40" s="21"/>
      <c r="B40" s="180" t="s">
        <v>219</v>
      </c>
      <c r="C40" s="180"/>
      <c r="D40" s="180"/>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80"/>
      <c r="C45" s="180"/>
      <c r="D45" s="180"/>
      <c r="E45" s="28"/>
      <c r="F45" s="21"/>
    </row>
    <row r="46" spans="1:6" ht="14.25" x14ac:dyDescent="0.2">
      <c r="A46" s="21"/>
      <c r="B46" s="180" t="s">
        <v>221</v>
      </c>
      <c r="C46" s="180"/>
      <c r="D46" s="180"/>
      <c r="E46" s="28"/>
      <c r="F46" s="21"/>
    </row>
    <row r="47" spans="1:6" ht="14.25" x14ac:dyDescent="0.2">
      <c r="A47" s="21"/>
      <c r="B47" s="180" t="s">
        <v>229</v>
      </c>
      <c r="C47" s="180"/>
      <c r="D47" s="180"/>
      <c r="E47" s="28"/>
      <c r="F47" s="21"/>
    </row>
    <row r="48" spans="1:6" ht="14.25" x14ac:dyDescent="0.2">
      <c r="A48" s="21"/>
      <c r="B48" s="180" t="s">
        <v>226</v>
      </c>
      <c r="C48" s="180"/>
      <c r="D48" s="180"/>
      <c r="E48" s="28"/>
      <c r="F48" s="21"/>
    </row>
    <row r="49" spans="1:6" ht="14.25" x14ac:dyDescent="0.2">
      <c r="A49" s="21"/>
      <c r="B49" s="180" t="s">
        <v>223</v>
      </c>
      <c r="C49" s="180"/>
      <c r="D49" s="180"/>
      <c r="E49" s="28"/>
      <c r="F49" s="21"/>
    </row>
    <row r="50" spans="1:6" ht="14.25" x14ac:dyDescent="0.2">
      <c r="A50" s="21"/>
      <c r="B50" s="180" t="s">
        <v>224</v>
      </c>
      <c r="C50" s="180"/>
      <c r="D50" s="180"/>
      <c r="E50" s="28"/>
      <c r="F50" s="21"/>
    </row>
    <row r="51" spans="1:6" ht="14.25" x14ac:dyDescent="0.2">
      <c r="A51" s="21"/>
      <c r="B51" s="180" t="s">
        <v>34</v>
      </c>
      <c r="C51" s="180"/>
      <c r="D51" s="180"/>
      <c r="E51" s="28">
        <f>(8/2)*225</f>
        <v>900</v>
      </c>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4.25" x14ac:dyDescent="0.2">
      <c r="A69" s="21"/>
      <c r="B69" s="180"/>
      <c r="C69" s="180"/>
      <c r="D69" s="180"/>
      <c r="E69" s="28"/>
      <c r="F69" s="21"/>
    </row>
    <row r="70" spans="1:6" ht="14.25" x14ac:dyDescent="0.2">
      <c r="A70" s="21"/>
      <c r="B70" s="180"/>
      <c r="C70" s="180"/>
      <c r="D70" s="180"/>
      <c r="E70" s="28"/>
      <c r="F70" s="21"/>
    </row>
    <row r="71" spans="1:6" ht="14.25" x14ac:dyDescent="0.2">
      <c r="A71" s="21"/>
      <c r="B71" s="180"/>
      <c r="C71" s="180"/>
      <c r="D71" s="180"/>
      <c r="E71" s="28"/>
      <c r="F71" s="21"/>
    </row>
    <row r="72" spans="1:6" ht="13.5" customHeight="1" x14ac:dyDescent="0.2">
      <c r="A72" s="21"/>
      <c r="B72" s="173"/>
      <c r="C72" s="173"/>
      <c r="D72" s="173"/>
      <c r="E72" s="28"/>
      <c r="F72" s="21"/>
    </row>
    <row r="73" spans="1:6" ht="13.5" customHeight="1" x14ac:dyDescent="0.2">
      <c r="A73" s="21"/>
      <c r="B73" s="25" t="s">
        <v>18</v>
      </c>
      <c r="C73" s="26"/>
      <c r="D73" s="26"/>
      <c r="E73" s="29">
        <f>SUM(E36:E72)</f>
        <v>1425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1425</v>
      </c>
      <c r="F76" s="21"/>
    </row>
    <row r="77" spans="1:6" ht="13.5" customHeight="1" x14ac:dyDescent="0.2">
      <c r="A77" s="21"/>
      <c r="B77" s="26" t="s">
        <v>5</v>
      </c>
      <c r="C77" s="31">
        <v>0.05</v>
      </c>
      <c r="D77" s="26"/>
      <c r="E77" s="35">
        <f>ROUND(E76*C77,2)</f>
        <v>71.25</v>
      </c>
      <c r="F77" s="21"/>
    </row>
    <row r="78" spans="1:6" ht="13.5" customHeight="1" x14ac:dyDescent="0.2">
      <c r="A78" s="21"/>
      <c r="B78" s="26" t="s">
        <v>4</v>
      </c>
      <c r="C78" s="43">
        <v>9.9750000000000005E-2</v>
      </c>
      <c r="D78" s="26"/>
      <c r="E78" s="36">
        <f>C78*E76</f>
        <v>142.14375000000001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1638.39375</v>
      </c>
      <c r="F80" s="21"/>
    </row>
    <row r="81" spans="1:6" ht="15.75" thickTop="1" x14ac:dyDescent="0.2">
      <c r="A81" s="21"/>
      <c r="B81" s="176"/>
      <c r="C81" s="176"/>
      <c r="D81" s="176"/>
      <c r="E81" s="37"/>
      <c r="F81" s="21"/>
    </row>
    <row r="82" spans="1:6" ht="15" x14ac:dyDescent="0.2">
      <c r="A82" s="21"/>
      <c r="B82" s="175" t="s">
        <v>21</v>
      </c>
      <c r="C82" s="175"/>
      <c r="D82" s="175"/>
      <c r="E82" s="37">
        <v>0</v>
      </c>
      <c r="F82" s="21"/>
    </row>
    <row r="83" spans="1:6" ht="15" x14ac:dyDescent="0.2">
      <c r="A83" s="21"/>
      <c r="B83" s="176"/>
      <c r="C83" s="176"/>
      <c r="D83" s="176"/>
      <c r="E83" s="37"/>
      <c r="F83" s="21"/>
    </row>
    <row r="84" spans="1:6" ht="19.5" customHeight="1" x14ac:dyDescent="0.2">
      <c r="A84" s="21"/>
      <c r="B84" s="38" t="s">
        <v>20</v>
      </c>
      <c r="C84" s="39"/>
      <c r="D84" s="39"/>
      <c r="E84" s="40">
        <f>E80-E82</f>
        <v>1638.39375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1"/>
      <c r="C87" s="171"/>
      <c r="D87" s="171"/>
      <c r="E87" s="171"/>
      <c r="F87" s="21"/>
    </row>
    <row r="88" spans="1:6" ht="14.25" x14ac:dyDescent="0.2">
      <c r="A88" s="179" t="s">
        <v>22</v>
      </c>
      <c r="B88" s="179"/>
      <c r="C88" s="179"/>
      <c r="D88" s="179"/>
      <c r="E88" s="179"/>
      <c r="F88" s="179"/>
    </row>
    <row r="89" spans="1:6" ht="14.25" x14ac:dyDescent="0.2">
      <c r="A89" s="177" t="s">
        <v>7</v>
      </c>
      <c r="B89" s="177"/>
      <c r="C89" s="177"/>
      <c r="D89" s="177"/>
      <c r="E89" s="177"/>
      <c r="F89" s="177"/>
    </row>
    <row r="90" spans="1:6" x14ac:dyDescent="0.2">
      <c r="A90" s="21"/>
      <c r="B90" s="21"/>
      <c r="C90" s="21"/>
      <c r="D90" s="21"/>
      <c r="E90" s="21"/>
      <c r="F90" s="21"/>
    </row>
    <row r="91" spans="1:6" x14ac:dyDescent="0.2">
      <c r="A91" s="21"/>
      <c r="B91" s="172"/>
      <c r="C91" s="172"/>
      <c r="D91" s="172"/>
      <c r="E91" s="172"/>
      <c r="F91" s="21"/>
    </row>
    <row r="92" spans="1:6" ht="15" x14ac:dyDescent="0.2">
      <c r="A92" s="178" t="s">
        <v>8</v>
      </c>
      <c r="B92" s="178"/>
      <c r="C92" s="178"/>
      <c r="D92" s="178"/>
      <c r="E92" s="178"/>
      <c r="F92" s="178"/>
    </row>
    <row r="94" spans="1:6" ht="39.75" customHeight="1" x14ac:dyDescent="0.2">
      <c r="B94" s="169"/>
      <c r="C94" s="170"/>
      <c r="D94" s="170"/>
    </row>
    <row r="95" spans="1:6" ht="13.5" customHeight="1" x14ac:dyDescent="0.2"/>
    <row r="96" spans="1:6" x14ac:dyDescent="0.2">
      <c r="B96" s="16"/>
      <c r="C96" s="16"/>
      <c r="D96" s="16"/>
    </row>
  </sheetData>
  <mergeCells count="45">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A31:F31"/>
    <mergeCell ref="B34:D34"/>
    <mergeCell ref="B35:D35"/>
    <mergeCell ref="B36:D36"/>
    <mergeCell ref="B37:D37"/>
    <mergeCell ref="B38:D38"/>
    <mergeCell ref="B39:D39"/>
    <mergeCell ref="B40:D40"/>
    <mergeCell ref="B45:D45"/>
    <mergeCell ref="B46:D46"/>
    <mergeCell ref="B47:D47"/>
  </mergeCells>
  <dataValidations count="1">
    <dataValidation type="list" allowBlank="1" showInputMessage="1" showErrorMessage="1" sqref="B81:B83 B59:B62 B37:B45 B49:B57 B70:B72 B68 B12:B20 B47 B34 B64 B66" xr:uid="{00000000-0002-0000-1D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2:F96"/>
  <sheetViews>
    <sheetView view="pageBreakPreview" topLeftCell="A7"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227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215</v>
      </c>
      <c r="C35" s="180"/>
      <c r="D35" s="180"/>
      <c r="E35" s="28"/>
      <c r="F35" s="21"/>
    </row>
    <row r="36" spans="1:6" ht="14.25" x14ac:dyDescent="0.2">
      <c r="A36" s="21"/>
      <c r="B36" s="180"/>
      <c r="C36" s="180"/>
      <c r="D36" s="180"/>
      <c r="E36" s="28"/>
      <c r="F36" s="21"/>
    </row>
    <row r="37" spans="1:6" ht="14.25" x14ac:dyDescent="0.2">
      <c r="A37" s="21"/>
      <c r="B37" s="180" t="s">
        <v>216</v>
      </c>
      <c r="C37" s="180"/>
      <c r="D37" s="180"/>
      <c r="E37" s="28"/>
      <c r="F37" s="21"/>
    </row>
    <row r="38" spans="1:6" ht="13.5" customHeight="1" x14ac:dyDescent="0.2">
      <c r="A38" s="21"/>
      <c r="B38" s="180" t="s">
        <v>217</v>
      </c>
      <c r="C38" s="180"/>
      <c r="D38" s="180"/>
      <c r="E38" s="28"/>
      <c r="F38" s="21"/>
    </row>
    <row r="39" spans="1:6" ht="14.25" x14ac:dyDescent="0.2">
      <c r="A39" s="21"/>
      <c r="B39" s="180" t="s">
        <v>218</v>
      </c>
      <c r="C39" s="180"/>
      <c r="D39" s="180"/>
      <c r="E39" s="28"/>
      <c r="F39" s="21"/>
    </row>
    <row r="40" spans="1:6" ht="14.25" x14ac:dyDescent="0.2">
      <c r="A40" s="21"/>
      <c r="B40" s="180" t="s">
        <v>219</v>
      </c>
      <c r="C40" s="180"/>
      <c r="D40" s="180"/>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t="s">
        <v>228</v>
      </c>
      <c r="C47" s="180"/>
      <c r="D47" s="180"/>
      <c r="E47" s="28"/>
      <c r="F47" s="21"/>
    </row>
    <row r="48" spans="1:6" ht="14.25" x14ac:dyDescent="0.2">
      <c r="A48" s="21"/>
      <c r="B48" s="45" t="s">
        <v>223</v>
      </c>
      <c r="C48" s="45"/>
      <c r="D48" s="45"/>
      <c r="E48" s="28"/>
      <c r="F48" s="21"/>
    </row>
    <row r="49" spans="1:6" ht="14.25" x14ac:dyDescent="0.2">
      <c r="A49" s="21"/>
      <c r="B49" s="45" t="s">
        <v>224</v>
      </c>
      <c r="C49" s="45"/>
      <c r="D49" s="45"/>
      <c r="E49" s="28"/>
      <c r="F49" s="21"/>
    </row>
    <row r="50" spans="1:6" ht="14.25" x14ac:dyDescent="0.2">
      <c r="A50" s="21"/>
      <c r="B50" s="45" t="s">
        <v>34</v>
      </c>
      <c r="C50" s="45"/>
      <c r="D50" s="45"/>
      <c r="E50" s="28">
        <f>3.75*225</f>
        <v>843.75</v>
      </c>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4.25" x14ac:dyDescent="0.2">
      <c r="A69" s="21"/>
      <c r="B69" s="180"/>
      <c r="C69" s="180"/>
      <c r="D69" s="180"/>
      <c r="E69" s="28"/>
      <c r="F69" s="21"/>
    </row>
    <row r="70" spans="1:6" ht="14.25" x14ac:dyDescent="0.2">
      <c r="A70" s="21"/>
      <c r="B70" s="180"/>
      <c r="C70" s="180"/>
      <c r="D70" s="180"/>
      <c r="E70" s="28"/>
      <c r="F70" s="21"/>
    </row>
    <row r="71" spans="1:6" ht="14.25" x14ac:dyDescent="0.2">
      <c r="A71" s="21"/>
      <c r="B71" s="180"/>
      <c r="C71" s="180"/>
      <c r="D71" s="180"/>
      <c r="E71" s="28"/>
      <c r="F71" s="21"/>
    </row>
    <row r="72" spans="1:6" ht="13.5" customHeight="1" x14ac:dyDescent="0.2">
      <c r="A72" s="21"/>
      <c r="B72" s="173"/>
      <c r="C72" s="173"/>
      <c r="D72" s="173"/>
      <c r="E72" s="28"/>
      <c r="F72" s="21"/>
    </row>
    <row r="73" spans="1:6" ht="13.5" customHeight="1" x14ac:dyDescent="0.2">
      <c r="A73" s="21"/>
      <c r="B73" s="25" t="s">
        <v>18</v>
      </c>
      <c r="C73" s="26"/>
      <c r="D73" s="26"/>
      <c r="E73" s="29">
        <f>SUM(E36:E72)</f>
        <v>1368.75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1368.75</v>
      </c>
      <c r="F76" s="21"/>
    </row>
    <row r="77" spans="1:6" ht="13.5" customHeight="1" x14ac:dyDescent="0.2">
      <c r="A77" s="21"/>
      <c r="B77" s="26" t="s">
        <v>5</v>
      </c>
      <c r="C77" s="31">
        <v>0.05</v>
      </c>
      <c r="D77" s="26"/>
      <c r="E77" s="35">
        <f>ROUND(E76*C77,2)</f>
        <v>68.44</v>
      </c>
      <c r="F77" s="21"/>
    </row>
    <row r="78" spans="1:6" ht="13.5" customHeight="1" x14ac:dyDescent="0.2">
      <c r="A78" s="21"/>
      <c r="B78" s="26" t="s">
        <v>4</v>
      </c>
      <c r="C78" s="43">
        <v>9.9750000000000005E-2</v>
      </c>
      <c r="D78" s="26"/>
      <c r="E78" s="36">
        <f>C78*E76</f>
        <v>136.53281250000001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1573.7228125000001</v>
      </c>
      <c r="F80" s="21"/>
    </row>
    <row r="81" spans="1:6" ht="15.75" thickTop="1" x14ac:dyDescent="0.2">
      <c r="A81" s="21"/>
      <c r="B81" s="176"/>
      <c r="C81" s="176"/>
      <c r="D81" s="176"/>
      <c r="E81" s="37"/>
      <c r="F81" s="21"/>
    </row>
    <row r="82" spans="1:6" ht="15" x14ac:dyDescent="0.2">
      <c r="A82" s="21"/>
      <c r="B82" s="175" t="s">
        <v>21</v>
      </c>
      <c r="C82" s="175"/>
      <c r="D82" s="175"/>
      <c r="E82" s="37">
        <v>0</v>
      </c>
      <c r="F82" s="21"/>
    </row>
    <row r="83" spans="1:6" ht="15" x14ac:dyDescent="0.2">
      <c r="A83" s="21"/>
      <c r="B83" s="176"/>
      <c r="C83" s="176"/>
      <c r="D83" s="176"/>
      <c r="E83" s="37"/>
      <c r="F83" s="21"/>
    </row>
    <row r="84" spans="1:6" ht="19.5" customHeight="1" x14ac:dyDescent="0.2">
      <c r="A84" s="21"/>
      <c r="B84" s="38" t="s">
        <v>20</v>
      </c>
      <c r="C84" s="39"/>
      <c r="D84" s="39"/>
      <c r="E84" s="40">
        <f>E80-E82</f>
        <v>1573.7228125000001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1"/>
      <c r="C87" s="171"/>
      <c r="D87" s="171"/>
      <c r="E87" s="171"/>
      <c r="F87" s="21"/>
    </row>
    <row r="88" spans="1:6" ht="14.25" x14ac:dyDescent="0.2">
      <c r="A88" s="179" t="s">
        <v>22</v>
      </c>
      <c r="B88" s="179"/>
      <c r="C88" s="179"/>
      <c r="D88" s="179"/>
      <c r="E88" s="179"/>
      <c r="F88" s="179"/>
    </row>
    <row r="89" spans="1:6" ht="14.25" x14ac:dyDescent="0.2">
      <c r="A89" s="177" t="s">
        <v>7</v>
      </c>
      <c r="B89" s="177"/>
      <c r="C89" s="177"/>
      <c r="D89" s="177"/>
      <c r="E89" s="177"/>
      <c r="F89" s="177"/>
    </row>
    <row r="90" spans="1:6" x14ac:dyDescent="0.2">
      <c r="A90" s="21"/>
      <c r="B90" s="21"/>
      <c r="C90" s="21"/>
      <c r="D90" s="21"/>
      <c r="E90" s="21"/>
      <c r="F90" s="21"/>
    </row>
    <row r="91" spans="1:6" x14ac:dyDescent="0.2">
      <c r="A91" s="21"/>
      <c r="B91" s="172"/>
      <c r="C91" s="172"/>
      <c r="D91" s="172"/>
      <c r="E91" s="172"/>
      <c r="F91" s="21"/>
    </row>
    <row r="92" spans="1:6" ht="15" x14ac:dyDescent="0.2">
      <c r="A92" s="178" t="s">
        <v>8</v>
      </c>
      <c r="B92" s="178"/>
      <c r="C92" s="178"/>
      <c r="D92" s="178"/>
      <c r="E92" s="178"/>
      <c r="F92" s="178"/>
    </row>
    <row r="94" spans="1:6" ht="39.75" customHeight="1" x14ac:dyDescent="0.2">
      <c r="B94" s="169"/>
      <c r="C94" s="170"/>
      <c r="D94" s="170"/>
    </row>
    <row r="95" spans="1:6" ht="13.5" customHeight="1" x14ac:dyDescent="0.2"/>
    <row r="96" spans="1:6" x14ac:dyDescent="0.2">
      <c r="B96" s="16"/>
      <c r="C96" s="16"/>
      <c r="D96" s="16"/>
    </row>
  </sheetData>
  <mergeCells count="42">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51:D51"/>
    <mergeCell ref="B52:D52"/>
    <mergeCell ref="B53:D53"/>
    <mergeCell ref="B54:D54"/>
    <mergeCell ref="B55:D55"/>
    <mergeCell ref="B56:D56"/>
    <mergeCell ref="B57:D57"/>
    <mergeCell ref="B58:D58"/>
    <mergeCell ref="B59:D59"/>
    <mergeCell ref="B39:D39"/>
    <mergeCell ref="B40:D40"/>
    <mergeCell ref="B45:D45"/>
    <mergeCell ref="B46:D46"/>
    <mergeCell ref="B47:D47"/>
    <mergeCell ref="B38:D38"/>
    <mergeCell ref="A31:F31"/>
    <mergeCell ref="B34:D34"/>
    <mergeCell ref="B35:D35"/>
    <mergeCell ref="B36:D36"/>
    <mergeCell ref="B37:D37"/>
  </mergeCells>
  <dataValidations count="1">
    <dataValidation type="list" allowBlank="1" showInputMessage="1" showErrorMessage="1" sqref="B81:B83 B59:B62 B37:B45 B66 B70:B72 B68 B12:B20 B34 B64 B47:B57" xr:uid="{00000000-0002-0000-1E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230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215</v>
      </c>
      <c r="C35" s="180"/>
      <c r="D35" s="180"/>
      <c r="E35" s="28"/>
      <c r="F35" s="21"/>
    </row>
    <row r="36" spans="1:6" ht="14.25" x14ac:dyDescent="0.2">
      <c r="A36" s="21"/>
      <c r="B36" s="180"/>
      <c r="C36" s="180"/>
      <c r="D36" s="180"/>
      <c r="E36" s="28"/>
      <c r="F36" s="21"/>
    </row>
    <row r="37" spans="1:6" ht="14.25" x14ac:dyDescent="0.2">
      <c r="A37" s="21"/>
      <c r="B37" s="180" t="s">
        <v>216</v>
      </c>
      <c r="C37" s="180"/>
      <c r="D37" s="180"/>
      <c r="E37" s="28"/>
      <c r="F37" s="21"/>
    </row>
    <row r="38" spans="1:6" ht="13.5" customHeight="1" x14ac:dyDescent="0.2">
      <c r="A38" s="21"/>
      <c r="B38" s="180" t="s">
        <v>217</v>
      </c>
      <c r="C38" s="180"/>
      <c r="D38" s="180"/>
      <c r="E38" s="28"/>
      <c r="F38" s="21"/>
    </row>
    <row r="39" spans="1:6" ht="14.25" x14ac:dyDescent="0.2">
      <c r="A39" s="21"/>
      <c r="B39" s="180" t="s">
        <v>218</v>
      </c>
      <c r="C39" s="180"/>
      <c r="D39" s="180"/>
      <c r="E39" s="28"/>
      <c r="F39" s="21"/>
    </row>
    <row r="40" spans="1:6" ht="14.25" x14ac:dyDescent="0.2">
      <c r="A40" s="21"/>
      <c r="B40" s="180" t="s">
        <v>219</v>
      </c>
      <c r="C40" s="180"/>
      <c r="D40" s="180"/>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80"/>
      <c r="C45" s="180"/>
      <c r="D45" s="180"/>
      <c r="E45" s="28"/>
      <c r="F45" s="21"/>
    </row>
    <row r="46" spans="1:6" ht="14.25" x14ac:dyDescent="0.2">
      <c r="A46" s="21"/>
      <c r="B46" s="180" t="s">
        <v>232</v>
      </c>
      <c r="C46" s="180"/>
      <c r="D46" s="180"/>
      <c r="E46" s="28"/>
      <c r="F46" s="21"/>
    </row>
    <row r="47" spans="1:6" ht="14.25" x14ac:dyDescent="0.2">
      <c r="A47" s="21"/>
      <c r="B47" s="180" t="s">
        <v>233</v>
      </c>
      <c r="C47" s="180"/>
      <c r="D47" s="180"/>
      <c r="E47" s="28"/>
      <c r="F47" s="21"/>
    </row>
    <row r="48" spans="1:6" ht="14.25" x14ac:dyDescent="0.2">
      <c r="A48" s="21"/>
      <c r="B48" s="180" t="s">
        <v>231</v>
      </c>
      <c r="C48" s="180"/>
      <c r="D48" s="180"/>
      <c r="E48" s="28"/>
      <c r="F48" s="21"/>
    </row>
    <row r="49" spans="1:6" ht="14.25" x14ac:dyDescent="0.2">
      <c r="A49" s="21"/>
      <c r="B49" s="45" t="s">
        <v>224</v>
      </c>
      <c r="C49" s="45"/>
      <c r="D49" s="45"/>
      <c r="E49" s="28"/>
      <c r="F49" s="21"/>
    </row>
    <row r="50" spans="1:6" ht="14.25" x14ac:dyDescent="0.2">
      <c r="A50" s="21"/>
      <c r="B50" s="180" t="s">
        <v>34</v>
      </c>
      <c r="C50" s="180"/>
      <c r="D50" s="180"/>
      <c r="E50" s="28">
        <f>3.5*225</f>
        <v>787.5</v>
      </c>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4.25" x14ac:dyDescent="0.2">
      <c r="A69" s="21"/>
      <c r="B69" s="180"/>
      <c r="C69" s="180"/>
      <c r="D69" s="180"/>
      <c r="E69" s="28"/>
      <c r="F69" s="21"/>
    </row>
    <row r="70" spans="1:6" ht="14.25" x14ac:dyDescent="0.2">
      <c r="A70" s="21"/>
      <c r="B70" s="180"/>
      <c r="C70" s="180"/>
      <c r="D70" s="180"/>
      <c r="E70" s="28"/>
      <c r="F70" s="21"/>
    </row>
    <row r="71" spans="1:6" ht="14.25" x14ac:dyDescent="0.2">
      <c r="A71" s="21"/>
      <c r="B71" s="180"/>
      <c r="C71" s="180"/>
      <c r="D71" s="180"/>
      <c r="E71" s="28"/>
      <c r="F71" s="21"/>
    </row>
    <row r="72" spans="1:6" ht="13.5" customHeight="1" x14ac:dyDescent="0.2">
      <c r="A72" s="21"/>
      <c r="B72" s="173"/>
      <c r="C72" s="173"/>
      <c r="D72" s="173"/>
      <c r="E72" s="28"/>
      <c r="F72" s="21"/>
    </row>
    <row r="73" spans="1:6" ht="13.5" customHeight="1" x14ac:dyDescent="0.2">
      <c r="A73" s="21"/>
      <c r="B73" s="25" t="s">
        <v>18</v>
      </c>
      <c r="C73" s="26"/>
      <c r="D73" s="26"/>
      <c r="E73" s="29">
        <f>SUM(E36:E72)</f>
        <v>1312.5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1312.5</v>
      </c>
      <c r="F76" s="21"/>
    </row>
    <row r="77" spans="1:6" ht="13.5" customHeight="1" x14ac:dyDescent="0.2">
      <c r="A77" s="21"/>
      <c r="B77" s="26" t="s">
        <v>5</v>
      </c>
      <c r="C77" s="31">
        <v>0.05</v>
      </c>
      <c r="D77" s="26"/>
      <c r="E77" s="35">
        <f>ROUND(E76*C77,2)</f>
        <v>65.63</v>
      </c>
      <c r="F77" s="21"/>
    </row>
    <row r="78" spans="1:6" ht="13.5" customHeight="1" x14ac:dyDescent="0.2">
      <c r="A78" s="21"/>
      <c r="B78" s="26" t="s">
        <v>4</v>
      </c>
      <c r="C78" s="43">
        <v>9.9750000000000005E-2</v>
      </c>
      <c r="D78" s="26"/>
      <c r="E78" s="36">
        <f>C78*E76</f>
        <v>130.921875</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1509.0518750000001</v>
      </c>
      <c r="F80" s="21"/>
    </row>
    <row r="81" spans="1:6" ht="15.75" thickTop="1" x14ac:dyDescent="0.2">
      <c r="A81" s="21"/>
      <c r="B81" s="176"/>
      <c r="C81" s="176"/>
      <c r="D81" s="176"/>
      <c r="E81" s="37"/>
      <c r="F81" s="21"/>
    </row>
    <row r="82" spans="1:6" ht="15" x14ac:dyDescent="0.2">
      <c r="A82" s="21"/>
      <c r="B82" s="175" t="s">
        <v>21</v>
      </c>
      <c r="C82" s="175"/>
      <c r="D82" s="175"/>
      <c r="E82" s="37">
        <v>0</v>
      </c>
      <c r="F82" s="21"/>
    </row>
    <row r="83" spans="1:6" ht="15" x14ac:dyDescent="0.2">
      <c r="A83" s="21"/>
      <c r="B83" s="176"/>
      <c r="C83" s="176"/>
      <c r="D83" s="176"/>
      <c r="E83" s="37"/>
      <c r="F83" s="21"/>
    </row>
    <row r="84" spans="1:6" ht="19.5" customHeight="1" x14ac:dyDescent="0.2">
      <c r="A84" s="21"/>
      <c r="B84" s="38" t="s">
        <v>20</v>
      </c>
      <c r="C84" s="39"/>
      <c r="D84" s="39"/>
      <c r="E84" s="40">
        <f>E80-E82</f>
        <v>1509.0518750000001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1"/>
      <c r="C87" s="171"/>
      <c r="D87" s="171"/>
      <c r="E87" s="171"/>
      <c r="F87" s="21"/>
    </row>
    <row r="88" spans="1:6" ht="14.25" x14ac:dyDescent="0.2">
      <c r="A88" s="179" t="s">
        <v>22</v>
      </c>
      <c r="B88" s="179"/>
      <c r="C88" s="179"/>
      <c r="D88" s="179"/>
      <c r="E88" s="179"/>
      <c r="F88" s="179"/>
    </row>
    <row r="89" spans="1:6" ht="14.25" x14ac:dyDescent="0.2">
      <c r="A89" s="177" t="s">
        <v>7</v>
      </c>
      <c r="B89" s="177"/>
      <c r="C89" s="177"/>
      <c r="D89" s="177"/>
      <c r="E89" s="177"/>
      <c r="F89" s="177"/>
    </row>
    <row r="90" spans="1:6" x14ac:dyDescent="0.2">
      <c r="A90" s="21"/>
      <c r="B90" s="21"/>
      <c r="C90" s="21"/>
      <c r="D90" s="21"/>
      <c r="E90" s="21"/>
      <c r="F90" s="21"/>
    </row>
    <row r="91" spans="1:6" x14ac:dyDescent="0.2">
      <c r="A91" s="21"/>
      <c r="B91" s="172"/>
      <c r="C91" s="172"/>
      <c r="D91" s="172"/>
      <c r="E91" s="172"/>
      <c r="F91" s="21"/>
    </row>
    <row r="92" spans="1:6" ht="15" x14ac:dyDescent="0.2">
      <c r="A92" s="178" t="s">
        <v>8</v>
      </c>
      <c r="B92" s="178"/>
      <c r="C92" s="178"/>
      <c r="D92" s="178"/>
      <c r="E92" s="178"/>
      <c r="F92" s="178"/>
    </row>
    <row r="94" spans="1:6" ht="39.75" customHeight="1" x14ac:dyDescent="0.2">
      <c r="B94" s="169"/>
      <c r="C94" s="170"/>
      <c r="D94" s="170"/>
    </row>
    <row r="95" spans="1:6" ht="13.5" customHeight="1" x14ac:dyDescent="0.2"/>
    <row r="96" spans="1:6" x14ac:dyDescent="0.2">
      <c r="B96" s="16"/>
      <c r="C96" s="16"/>
      <c r="D96" s="16"/>
    </row>
  </sheetData>
  <mergeCells count="44">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50:D50"/>
    <mergeCell ref="B51:D51"/>
    <mergeCell ref="B52:D52"/>
    <mergeCell ref="B53:D53"/>
    <mergeCell ref="B54:D54"/>
    <mergeCell ref="B55:D55"/>
    <mergeCell ref="B56:D56"/>
    <mergeCell ref="B57:D57"/>
    <mergeCell ref="B58:D58"/>
    <mergeCell ref="B59:D59"/>
    <mergeCell ref="B48:D48"/>
    <mergeCell ref="A31:F31"/>
    <mergeCell ref="B34:D34"/>
    <mergeCell ref="B35:D35"/>
    <mergeCell ref="B36:D36"/>
    <mergeCell ref="B37:D37"/>
    <mergeCell ref="B38:D38"/>
    <mergeCell ref="B39:D39"/>
    <mergeCell ref="B40:D40"/>
    <mergeCell ref="B45:D45"/>
    <mergeCell ref="B46:D46"/>
    <mergeCell ref="B47:D47"/>
  </mergeCells>
  <dataValidations count="1">
    <dataValidation type="list" allowBlank="1" showInputMessage="1" showErrorMessage="1" sqref="B81:B83 B59:B62 B37:B45 B66 B70:B72 B68 B12:B20 B47 B34 B64 B49:B57" xr:uid="{00000000-0002-0000-1F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234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215</v>
      </c>
      <c r="C35" s="180"/>
      <c r="D35" s="180"/>
      <c r="E35" s="28"/>
      <c r="F35" s="21"/>
    </row>
    <row r="36" spans="1:6" ht="14.25" x14ac:dyDescent="0.2">
      <c r="A36" s="21"/>
      <c r="B36" s="180"/>
      <c r="C36" s="180"/>
      <c r="D36" s="180"/>
      <c r="E36" s="28"/>
      <c r="F36" s="21"/>
    </row>
    <row r="37" spans="1:6" ht="14.25" x14ac:dyDescent="0.2">
      <c r="A37" s="21"/>
      <c r="B37" s="180" t="s">
        <v>216</v>
      </c>
      <c r="C37" s="180"/>
      <c r="D37" s="180"/>
      <c r="E37" s="28"/>
      <c r="F37" s="21"/>
    </row>
    <row r="38" spans="1:6" ht="13.5" customHeight="1" x14ac:dyDescent="0.2">
      <c r="A38" s="21"/>
      <c r="B38" s="180" t="s">
        <v>217</v>
      </c>
      <c r="C38" s="180"/>
      <c r="D38" s="180"/>
      <c r="E38" s="28"/>
      <c r="F38" s="21"/>
    </row>
    <row r="39" spans="1:6" ht="14.25" x14ac:dyDescent="0.2">
      <c r="A39" s="21"/>
      <c r="B39" s="180" t="s">
        <v>218</v>
      </c>
      <c r="C39" s="180"/>
      <c r="D39" s="180"/>
      <c r="E39" s="28"/>
      <c r="F39" s="21"/>
    </row>
    <row r="40" spans="1:6" ht="14.25" x14ac:dyDescent="0.2">
      <c r="A40" s="21"/>
      <c r="B40" s="180" t="s">
        <v>219</v>
      </c>
      <c r="C40" s="180"/>
      <c r="D40" s="180"/>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c r="C44" s="45"/>
      <c r="D44" s="45"/>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4.25" x14ac:dyDescent="0.2">
      <c r="A69" s="21"/>
      <c r="B69" s="180"/>
      <c r="C69" s="180"/>
      <c r="D69" s="180"/>
      <c r="E69" s="28"/>
      <c r="F69" s="21"/>
    </row>
    <row r="70" spans="1:6" ht="14.25" x14ac:dyDescent="0.2">
      <c r="A70" s="21"/>
      <c r="B70" s="180"/>
      <c r="C70" s="180"/>
      <c r="D70" s="180"/>
      <c r="E70" s="28"/>
      <c r="F70" s="21"/>
    </row>
    <row r="71" spans="1:6" ht="14.25" x14ac:dyDescent="0.2">
      <c r="A71" s="21"/>
      <c r="B71" s="180"/>
      <c r="C71" s="180"/>
      <c r="D71" s="180"/>
      <c r="E71" s="28"/>
      <c r="F71" s="21"/>
    </row>
    <row r="72" spans="1:6" ht="13.5" customHeight="1" x14ac:dyDescent="0.2">
      <c r="A72" s="21"/>
      <c r="B72" s="173"/>
      <c r="C72" s="173"/>
      <c r="D72" s="173"/>
      <c r="E72" s="28"/>
      <c r="F72" s="21"/>
    </row>
    <row r="73" spans="1:6" ht="13.5" customHeight="1" x14ac:dyDescent="0.2">
      <c r="A73" s="21"/>
      <c r="B73" s="25" t="s">
        <v>18</v>
      </c>
      <c r="C73" s="26"/>
      <c r="D73" s="26"/>
      <c r="E73" s="29">
        <f>SUM(E36:E72)</f>
        <v>525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525</v>
      </c>
      <c r="F76" s="21"/>
    </row>
    <row r="77" spans="1:6" ht="13.5" customHeight="1" x14ac:dyDescent="0.2">
      <c r="A77" s="21"/>
      <c r="B77" s="26" t="s">
        <v>5</v>
      </c>
      <c r="C77" s="31">
        <v>0.05</v>
      </c>
      <c r="D77" s="26"/>
      <c r="E77" s="35">
        <f>ROUND(E76*C77,2)</f>
        <v>26.25</v>
      </c>
      <c r="F77" s="21"/>
    </row>
    <row r="78" spans="1:6" ht="13.5" customHeight="1" x14ac:dyDescent="0.2">
      <c r="A78" s="21"/>
      <c r="B78" s="26" t="s">
        <v>4</v>
      </c>
      <c r="C78" s="43">
        <v>9.9750000000000005E-2</v>
      </c>
      <c r="D78" s="26"/>
      <c r="E78" s="36">
        <f>C78*E76</f>
        <v>52.368750000000006</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603.61874999999998</v>
      </c>
      <c r="F80" s="21"/>
    </row>
    <row r="81" spans="1:6" ht="15.75" thickTop="1" x14ac:dyDescent="0.2">
      <c r="A81" s="21"/>
      <c r="B81" s="176"/>
      <c r="C81" s="176"/>
      <c r="D81" s="176"/>
      <c r="E81" s="37"/>
      <c r="F81" s="21"/>
    </row>
    <row r="82" spans="1:6" ht="15" x14ac:dyDescent="0.2">
      <c r="A82" s="21"/>
      <c r="B82" s="175" t="s">
        <v>21</v>
      </c>
      <c r="C82" s="175"/>
      <c r="D82" s="175"/>
      <c r="E82" s="37">
        <v>0</v>
      </c>
      <c r="F82" s="21"/>
    </row>
    <row r="83" spans="1:6" ht="15" x14ac:dyDescent="0.2">
      <c r="A83" s="21"/>
      <c r="B83" s="176"/>
      <c r="C83" s="176"/>
      <c r="D83" s="176"/>
      <c r="E83" s="37"/>
      <c r="F83" s="21"/>
    </row>
    <row r="84" spans="1:6" ht="19.5" customHeight="1" x14ac:dyDescent="0.2">
      <c r="A84" s="21"/>
      <c r="B84" s="38" t="s">
        <v>20</v>
      </c>
      <c r="C84" s="39"/>
      <c r="D84" s="39"/>
      <c r="E84" s="40">
        <f>E80-E82</f>
        <v>603.61874999999998</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1"/>
      <c r="C87" s="171"/>
      <c r="D87" s="171"/>
      <c r="E87" s="171"/>
      <c r="F87" s="21"/>
    </row>
    <row r="88" spans="1:6" ht="14.25" x14ac:dyDescent="0.2">
      <c r="A88" s="179" t="s">
        <v>22</v>
      </c>
      <c r="B88" s="179"/>
      <c r="C88" s="179"/>
      <c r="D88" s="179"/>
      <c r="E88" s="179"/>
      <c r="F88" s="179"/>
    </row>
    <row r="89" spans="1:6" ht="14.25" x14ac:dyDescent="0.2">
      <c r="A89" s="177" t="s">
        <v>7</v>
      </c>
      <c r="B89" s="177"/>
      <c r="C89" s="177"/>
      <c r="D89" s="177"/>
      <c r="E89" s="177"/>
      <c r="F89" s="177"/>
    </row>
    <row r="90" spans="1:6" x14ac:dyDescent="0.2">
      <c r="A90" s="21"/>
      <c r="B90" s="21"/>
      <c r="C90" s="21"/>
      <c r="D90" s="21"/>
      <c r="E90" s="21"/>
      <c r="F90" s="21"/>
    </row>
    <row r="91" spans="1:6" x14ac:dyDescent="0.2">
      <c r="A91" s="21"/>
      <c r="B91" s="172"/>
      <c r="C91" s="172"/>
      <c r="D91" s="172"/>
      <c r="E91" s="172"/>
      <c r="F91" s="21"/>
    </row>
    <row r="92" spans="1:6" ht="15" x14ac:dyDescent="0.2">
      <c r="A92" s="178" t="s">
        <v>8</v>
      </c>
      <c r="B92" s="178"/>
      <c r="C92" s="178"/>
      <c r="D92" s="178"/>
      <c r="E92" s="178"/>
      <c r="F92" s="178"/>
    </row>
    <row r="94" spans="1:6" ht="39.75" customHeight="1" x14ac:dyDescent="0.2">
      <c r="B94" s="169"/>
      <c r="C94" s="170"/>
      <c r="D94" s="170"/>
    </row>
    <row r="95" spans="1:6" ht="13.5" customHeight="1" x14ac:dyDescent="0.2"/>
    <row r="96" spans="1:6" x14ac:dyDescent="0.2">
      <c r="B96" s="16"/>
      <c r="C96" s="16"/>
      <c r="D96" s="16"/>
    </row>
  </sheetData>
  <mergeCells count="45">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A31:F31"/>
    <mergeCell ref="B34:D34"/>
    <mergeCell ref="B35:D35"/>
    <mergeCell ref="B36:D36"/>
    <mergeCell ref="B37:D37"/>
    <mergeCell ref="B38:D38"/>
    <mergeCell ref="B39:D39"/>
    <mergeCell ref="B40:D40"/>
    <mergeCell ref="B45:D45"/>
    <mergeCell ref="B46:D46"/>
    <mergeCell ref="B47:D47"/>
  </mergeCells>
  <dataValidations count="1">
    <dataValidation type="list" allowBlank="1" showInputMessage="1" showErrorMessage="1" sqref="B81:B83 B59:B62 B37:B45 B49:B57 B70:B72 B68 B12:B20 B47 B34 B64 B66" xr:uid="{00000000-0002-0000-20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2:F95"/>
  <sheetViews>
    <sheetView view="pageBreakPreview" topLeftCell="A19"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c r="C35" s="180"/>
      <c r="D35" s="180"/>
      <c r="E35" s="28"/>
      <c r="F35" s="21"/>
    </row>
    <row r="36" spans="1:6" ht="14.25" x14ac:dyDescent="0.2">
      <c r="A36" s="21"/>
      <c r="B36" s="180" t="s">
        <v>236</v>
      </c>
      <c r="C36" s="180"/>
      <c r="D36" s="180"/>
      <c r="E36" s="28"/>
      <c r="F36" s="21"/>
    </row>
    <row r="37" spans="1:6" ht="14.25" x14ac:dyDescent="0.2">
      <c r="A37" s="21"/>
      <c r="B37" s="180"/>
      <c r="C37" s="180"/>
      <c r="D37" s="180"/>
      <c r="E37" s="28"/>
      <c r="F37" s="21"/>
    </row>
    <row r="38" spans="1:6" ht="14.25" x14ac:dyDescent="0.2">
      <c r="A38" s="21"/>
      <c r="B38" s="180"/>
      <c r="C38" s="180"/>
      <c r="D38" s="180"/>
      <c r="E38" s="28"/>
      <c r="F38" s="21"/>
    </row>
    <row r="39" spans="1:6" ht="14.25" x14ac:dyDescent="0.2">
      <c r="A39" s="21"/>
      <c r="B39" s="180" t="s">
        <v>237</v>
      </c>
      <c r="C39" s="180"/>
      <c r="D39" s="180"/>
      <c r="E39" s="28"/>
      <c r="F39" s="21"/>
    </row>
    <row r="40" spans="1:6" ht="14.25" x14ac:dyDescent="0.2">
      <c r="A40" s="21"/>
      <c r="B40" s="180"/>
      <c r="C40" s="180"/>
      <c r="D40" s="180"/>
      <c r="E40" s="28"/>
      <c r="F40" s="21"/>
    </row>
    <row r="41" spans="1:6" ht="14.25" x14ac:dyDescent="0.2">
      <c r="A41" s="21"/>
      <c r="B41" s="45"/>
      <c r="C41" s="45"/>
      <c r="D41" s="45"/>
      <c r="E41" s="28"/>
      <c r="F41" s="21"/>
    </row>
    <row r="42" spans="1:6" ht="14.25" x14ac:dyDescent="0.2">
      <c r="A42" s="21"/>
      <c r="B42" s="45" t="s">
        <v>238</v>
      </c>
      <c r="C42" s="45"/>
      <c r="D42" s="45"/>
      <c r="E42" s="28"/>
      <c r="F42" s="21"/>
    </row>
    <row r="43" spans="1:6" ht="14.25" x14ac:dyDescent="0.2">
      <c r="A43" s="21"/>
      <c r="B43" s="180"/>
      <c r="C43" s="180"/>
      <c r="D43" s="180"/>
      <c r="E43" s="28"/>
      <c r="F43" s="21"/>
    </row>
    <row r="44" spans="1:6" ht="14.25" x14ac:dyDescent="0.2">
      <c r="A44" s="21"/>
      <c r="B44" s="180"/>
      <c r="C44" s="180"/>
      <c r="D44" s="180"/>
      <c r="E44" s="28"/>
      <c r="F44" s="21"/>
    </row>
    <row r="45" spans="1:6" ht="32.25" customHeight="1" x14ac:dyDescent="0.2">
      <c r="A45" s="21"/>
      <c r="B45" s="180" t="s">
        <v>239</v>
      </c>
      <c r="C45" s="180"/>
      <c r="D45" s="180"/>
      <c r="E45" s="28"/>
      <c r="F45" s="21"/>
    </row>
    <row r="46" spans="1:6" ht="14.25" x14ac:dyDescent="0.2">
      <c r="A46" s="21"/>
      <c r="B46" s="180"/>
      <c r="C46" s="180"/>
      <c r="D46" s="180"/>
      <c r="E46" s="28"/>
      <c r="F46" s="21"/>
    </row>
    <row r="47" spans="1:6" ht="14.25" x14ac:dyDescent="0.2">
      <c r="A47" s="21"/>
      <c r="B47" s="45"/>
      <c r="C47" s="45"/>
      <c r="D47" s="45"/>
      <c r="E47" s="28"/>
      <c r="F47" s="21"/>
    </row>
    <row r="48" spans="1:6" ht="14.25" x14ac:dyDescent="0.2">
      <c r="A48" s="21"/>
      <c r="B48" s="180" t="s">
        <v>240</v>
      </c>
      <c r="C48" s="180"/>
      <c r="D48" s="180"/>
      <c r="E48" s="28"/>
      <c r="F48" s="21"/>
    </row>
    <row r="49" spans="1:6" ht="13.5" customHeight="1" x14ac:dyDescent="0.2">
      <c r="A49" s="21"/>
      <c r="B49" s="180"/>
      <c r="C49" s="180"/>
      <c r="D49" s="180"/>
      <c r="E49" s="28"/>
      <c r="F49" s="21"/>
    </row>
    <row r="50" spans="1:6" ht="14.25" x14ac:dyDescent="0.2">
      <c r="A50" s="21"/>
      <c r="B50" s="180"/>
      <c r="C50" s="180"/>
      <c r="D50" s="180"/>
      <c r="E50" s="28"/>
      <c r="F50" s="21"/>
    </row>
    <row r="51" spans="1:6" ht="14.25" x14ac:dyDescent="0.2">
      <c r="A51" s="21"/>
      <c r="B51" s="180" t="s">
        <v>34</v>
      </c>
      <c r="C51" s="180"/>
      <c r="D51" s="180"/>
      <c r="E51" s="48"/>
      <c r="F51" s="21"/>
    </row>
    <row r="52" spans="1:6" ht="14.25" x14ac:dyDescent="0.2">
      <c r="A52" s="21"/>
      <c r="B52" s="45"/>
      <c r="C52" s="45"/>
      <c r="D52" s="45"/>
      <c r="E52" s="47"/>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49"/>
      <c r="C55" s="45"/>
      <c r="D55" s="45"/>
      <c r="E55" s="28"/>
      <c r="F55" s="21"/>
    </row>
    <row r="56" spans="1:6" ht="14.25" x14ac:dyDescent="0.2">
      <c r="A56" s="21"/>
      <c r="B56" s="180"/>
      <c r="C56" s="180"/>
      <c r="D56" s="180"/>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4.25" x14ac:dyDescent="0.2">
      <c r="A69" s="21"/>
      <c r="B69" s="180"/>
      <c r="C69" s="180"/>
      <c r="D69" s="180"/>
      <c r="E69" s="28"/>
      <c r="F69" s="21"/>
    </row>
    <row r="70" spans="1:6" ht="14.25" x14ac:dyDescent="0.2">
      <c r="A70" s="21"/>
      <c r="B70" s="180"/>
      <c r="C70" s="180"/>
      <c r="D70" s="180"/>
      <c r="E70" s="28"/>
      <c r="F70" s="21"/>
    </row>
    <row r="71" spans="1:6" ht="13.5" customHeight="1" x14ac:dyDescent="0.2">
      <c r="A71" s="21"/>
      <c r="B71" s="173"/>
      <c r="C71" s="173"/>
      <c r="D71" s="173"/>
      <c r="E71" s="28"/>
      <c r="F71" s="21"/>
    </row>
    <row r="72" spans="1:6" ht="13.5" customHeight="1" x14ac:dyDescent="0.2">
      <c r="A72" s="21"/>
      <c r="B72" s="25" t="s">
        <v>18</v>
      </c>
      <c r="C72" s="26"/>
      <c r="D72" s="26"/>
      <c r="E72" s="29">
        <f>10*225</f>
        <v>2250</v>
      </c>
      <c r="F72" s="21"/>
    </row>
    <row r="73" spans="1:6" ht="13.5" customHeight="1" x14ac:dyDescent="0.2">
      <c r="A73" s="21"/>
      <c r="B73" s="34" t="s">
        <v>147</v>
      </c>
      <c r="C73" s="26"/>
      <c r="D73" s="26"/>
      <c r="E73" s="30">
        <v>0</v>
      </c>
      <c r="F73" s="21"/>
    </row>
    <row r="74" spans="1:6" ht="13.5" customHeight="1" x14ac:dyDescent="0.2">
      <c r="A74" s="21"/>
      <c r="B74" s="34" t="s">
        <v>160</v>
      </c>
      <c r="C74" s="26"/>
      <c r="D74" s="26"/>
      <c r="E74" s="30">
        <v>0</v>
      </c>
      <c r="F74" s="21"/>
    </row>
    <row r="75" spans="1:6" ht="13.5" customHeight="1" x14ac:dyDescent="0.2">
      <c r="A75" s="21"/>
      <c r="B75" s="25" t="s">
        <v>17</v>
      </c>
      <c r="C75" s="26"/>
      <c r="D75" s="26"/>
      <c r="E75" s="29">
        <f>SUM(E72:E74)</f>
        <v>2250</v>
      </c>
      <c r="F75" s="21"/>
    </row>
    <row r="76" spans="1:6" ht="13.5" customHeight="1" x14ac:dyDescent="0.2">
      <c r="A76" s="21"/>
      <c r="B76" s="26" t="s">
        <v>5</v>
      </c>
      <c r="C76" s="31">
        <v>0.05</v>
      </c>
      <c r="D76" s="26"/>
      <c r="E76" s="35">
        <f>ROUND(E75*C76,2)</f>
        <v>112.5</v>
      </c>
      <c r="F76" s="21"/>
    </row>
    <row r="77" spans="1:6" ht="13.5" customHeight="1" x14ac:dyDescent="0.2">
      <c r="A77" s="21"/>
      <c r="B77" s="26" t="s">
        <v>4</v>
      </c>
      <c r="C77" s="43">
        <v>9.9750000000000005E-2</v>
      </c>
      <c r="D77" s="26"/>
      <c r="E77" s="36">
        <f>C77*E75</f>
        <v>224.4375</v>
      </c>
      <c r="F77" s="21"/>
    </row>
    <row r="78" spans="1:6" ht="13.5" customHeight="1" x14ac:dyDescent="0.2">
      <c r="A78" s="21"/>
      <c r="B78" s="26"/>
      <c r="C78" s="26"/>
      <c r="D78" s="26"/>
      <c r="E78" s="32"/>
      <c r="F78" s="21"/>
    </row>
    <row r="79" spans="1:6" ht="16.5" customHeight="1" thickBot="1" x14ac:dyDescent="0.25">
      <c r="A79" s="21"/>
      <c r="B79" s="25" t="s">
        <v>19</v>
      </c>
      <c r="C79" s="26"/>
      <c r="D79" s="26"/>
      <c r="E79" s="33">
        <f>SUM(E75:E77)</f>
        <v>2586.9375</v>
      </c>
      <c r="F79" s="21"/>
    </row>
    <row r="80" spans="1:6" ht="15.75" thickTop="1" x14ac:dyDescent="0.2">
      <c r="A80" s="21"/>
      <c r="B80" s="176"/>
      <c r="C80" s="176"/>
      <c r="D80" s="176"/>
      <c r="E80" s="37"/>
      <c r="F80" s="21"/>
    </row>
    <row r="81" spans="1:6" ht="15" x14ac:dyDescent="0.2">
      <c r="A81" s="21"/>
      <c r="B81" s="175" t="s">
        <v>21</v>
      </c>
      <c r="C81" s="175"/>
      <c r="D81" s="175"/>
      <c r="E81" s="37">
        <v>0</v>
      </c>
      <c r="F81" s="21"/>
    </row>
    <row r="82" spans="1:6" ht="15" x14ac:dyDescent="0.2">
      <c r="A82" s="21"/>
      <c r="B82" s="176"/>
      <c r="C82" s="176"/>
      <c r="D82" s="176"/>
      <c r="E82" s="37"/>
      <c r="F82" s="21"/>
    </row>
    <row r="83" spans="1:6" ht="19.5" customHeight="1" x14ac:dyDescent="0.2">
      <c r="A83" s="21"/>
      <c r="B83" s="38" t="s">
        <v>20</v>
      </c>
      <c r="C83" s="39"/>
      <c r="D83" s="39"/>
      <c r="E83" s="40">
        <f>E79-E81</f>
        <v>2586.9375</v>
      </c>
      <c r="F83" s="21"/>
    </row>
    <row r="84" spans="1:6" ht="13.5" customHeight="1" x14ac:dyDescent="0.2">
      <c r="A84" s="21"/>
      <c r="B84" s="21"/>
      <c r="C84" s="21"/>
      <c r="D84" s="21"/>
      <c r="E84" s="21"/>
      <c r="F84" s="21"/>
    </row>
    <row r="85" spans="1:6" x14ac:dyDescent="0.2">
      <c r="A85" s="21"/>
      <c r="B85" s="21"/>
      <c r="C85" s="21"/>
      <c r="D85" s="21"/>
      <c r="E85" s="21"/>
      <c r="F85" s="21"/>
    </row>
    <row r="86" spans="1:6" x14ac:dyDescent="0.2">
      <c r="A86" s="21"/>
      <c r="B86" s="171"/>
      <c r="C86" s="171"/>
      <c r="D86" s="171"/>
      <c r="E86" s="171"/>
      <c r="F86" s="21"/>
    </row>
    <row r="87" spans="1:6" ht="14.25" x14ac:dyDescent="0.2">
      <c r="A87" s="179" t="s">
        <v>22</v>
      </c>
      <c r="B87" s="179"/>
      <c r="C87" s="179"/>
      <c r="D87" s="179"/>
      <c r="E87" s="179"/>
      <c r="F87" s="179"/>
    </row>
    <row r="88" spans="1:6" ht="14.25" x14ac:dyDescent="0.2">
      <c r="A88" s="177" t="s">
        <v>7</v>
      </c>
      <c r="B88" s="177"/>
      <c r="C88" s="177"/>
      <c r="D88" s="177"/>
      <c r="E88" s="177"/>
      <c r="F88" s="177"/>
    </row>
    <row r="89" spans="1:6" x14ac:dyDescent="0.2">
      <c r="A89" s="21"/>
      <c r="B89" s="21"/>
      <c r="C89" s="21"/>
      <c r="D89" s="21"/>
      <c r="E89" s="21"/>
      <c r="F89" s="21"/>
    </row>
    <row r="90" spans="1:6" x14ac:dyDescent="0.2">
      <c r="A90" s="21"/>
      <c r="B90" s="172"/>
      <c r="C90" s="172"/>
      <c r="D90" s="172"/>
      <c r="E90" s="172"/>
      <c r="F90" s="21"/>
    </row>
    <row r="91" spans="1:6" ht="15" x14ac:dyDescent="0.2">
      <c r="A91" s="178" t="s">
        <v>8</v>
      </c>
      <c r="B91" s="178"/>
      <c r="C91" s="178"/>
      <c r="D91" s="178"/>
      <c r="E91" s="178"/>
      <c r="F91" s="178"/>
    </row>
    <row r="93" spans="1:6" ht="39.75" customHeight="1" x14ac:dyDescent="0.2">
      <c r="B93" s="169"/>
      <c r="C93" s="170"/>
      <c r="D93" s="170"/>
    </row>
    <row r="94" spans="1:6" ht="13.5" customHeight="1" x14ac:dyDescent="0.2"/>
    <row r="95" spans="1:6" x14ac:dyDescent="0.2">
      <c r="B95" s="16"/>
      <c r="C95" s="16"/>
      <c r="D95" s="16"/>
    </row>
  </sheetData>
  <mergeCells count="41">
    <mergeCell ref="A87:F87"/>
    <mergeCell ref="A88:F88"/>
    <mergeCell ref="B90:E90"/>
    <mergeCell ref="A91:F91"/>
    <mergeCell ref="B93:D93"/>
    <mergeCell ref="B61:D61"/>
    <mergeCell ref="B62:D62"/>
    <mergeCell ref="B86:E86"/>
    <mergeCell ref="B64:D64"/>
    <mergeCell ref="B65:D65"/>
    <mergeCell ref="B66:D66"/>
    <mergeCell ref="B67:D67"/>
    <mergeCell ref="B68:D68"/>
    <mergeCell ref="B69:D69"/>
    <mergeCell ref="B70:D70"/>
    <mergeCell ref="B71:D71"/>
    <mergeCell ref="B80:D80"/>
    <mergeCell ref="B81:D81"/>
    <mergeCell ref="B82:D82"/>
    <mergeCell ref="B63:D63"/>
    <mergeCell ref="B39:D39"/>
    <mergeCell ref="B40:D40"/>
    <mergeCell ref="B43:D43"/>
    <mergeCell ref="B44:D44"/>
    <mergeCell ref="B60:D60"/>
    <mergeCell ref="A31:F31"/>
    <mergeCell ref="B34:D34"/>
    <mergeCell ref="B58:D58"/>
    <mergeCell ref="B59:D59"/>
    <mergeCell ref="B35:D35"/>
    <mergeCell ref="B36:D36"/>
    <mergeCell ref="B37:D37"/>
    <mergeCell ref="B57:D57"/>
    <mergeCell ref="B50:D50"/>
    <mergeCell ref="B51:D51"/>
    <mergeCell ref="B56:D56"/>
    <mergeCell ref="B45:D45"/>
    <mergeCell ref="B46:D46"/>
    <mergeCell ref="B48:D48"/>
    <mergeCell ref="B49:D49"/>
    <mergeCell ref="B38:D38"/>
  </mergeCells>
  <dataValidations count="1">
    <dataValidation type="list" allowBlank="1" showInputMessage="1" showErrorMessage="1" sqref="B80:B82 B65 B69:B71 B67 B12:B20 B60:B61 B34 B63 B48:B58 B38 B40:B44" xr:uid="{00000000-0002-0000-21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243</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c r="C35" s="180"/>
      <c r="D35" s="180"/>
      <c r="E35" s="28"/>
      <c r="F35" s="21"/>
    </row>
    <row r="36" spans="1:6" ht="14.25" x14ac:dyDescent="0.2">
      <c r="A36" s="21"/>
      <c r="B36" s="180" t="s">
        <v>244</v>
      </c>
      <c r="C36" s="180"/>
      <c r="D36" s="180"/>
      <c r="E36" s="28"/>
      <c r="F36" s="21"/>
    </row>
    <row r="37" spans="1:6" ht="14.25" x14ac:dyDescent="0.2">
      <c r="A37" s="21"/>
      <c r="B37" s="180"/>
      <c r="C37" s="180"/>
      <c r="D37" s="180"/>
      <c r="E37" s="28"/>
      <c r="F37" s="21"/>
    </row>
    <row r="38" spans="1:6" ht="14.25" x14ac:dyDescent="0.2">
      <c r="A38" s="21"/>
      <c r="B38" s="180"/>
      <c r="C38" s="180"/>
      <c r="D38" s="180"/>
      <c r="E38" s="28"/>
      <c r="F38" s="21"/>
    </row>
    <row r="39" spans="1:6" ht="14.25" x14ac:dyDescent="0.2">
      <c r="A39" s="21"/>
      <c r="B39" s="180" t="s">
        <v>240</v>
      </c>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t="s">
        <v>34</v>
      </c>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45"/>
      <c r="C47" s="45"/>
      <c r="D47" s="45"/>
      <c r="E47" s="28"/>
      <c r="F47" s="21"/>
    </row>
    <row r="48" spans="1:6" ht="14.25" x14ac:dyDescent="0.2">
      <c r="A48" s="21"/>
      <c r="B48" s="180"/>
      <c r="C48" s="180"/>
      <c r="D48" s="180"/>
      <c r="E48" s="28"/>
      <c r="F48" s="21"/>
    </row>
    <row r="49" spans="1:6" ht="14.25" x14ac:dyDescent="0.2">
      <c r="A49" s="21"/>
      <c r="B49" s="45"/>
      <c r="C49" s="45"/>
      <c r="D49" s="45"/>
      <c r="E49" s="28"/>
      <c r="F49" s="21"/>
    </row>
    <row r="50" spans="1:6" ht="13.5" customHeight="1"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4.25" x14ac:dyDescent="0.2">
      <c r="A69" s="21"/>
      <c r="B69" s="180"/>
      <c r="C69" s="180"/>
      <c r="D69" s="180"/>
      <c r="E69" s="28"/>
      <c r="F69" s="21"/>
    </row>
    <row r="70" spans="1:6" ht="14.25" x14ac:dyDescent="0.2">
      <c r="A70" s="21"/>
      <c r="B70" s="180"/>
      <c r="C70" s="180"/>
      <c r="D70" s="180"/>
      <c r="E70" s="28"/>
      <c r="F70" s="21"/>
    </row>
    <row r="71" spans="1:6" ht="14.25" x14ac:dyDescent="0.2">
      <c r="A71" s="21"/>
      <c r="B71" s="180"/>
      <c r="C71" s="180"/>
      <c r="D71" s="180"/>
      <c r="E71" s="28"/>
      <c r="F71" s="21"/>
    </row>
    <row r="72" spans="1:6" ht="13.5" customHeight="1" x14ac:dyDescent="0.2">
      <c r="A72" s="21"/>
      <c r="B72" s="173"/>
      <c r="C72" s="173"/>
      <c r="D72" s="173"/>
      <c r="E72" s="28"/>
      <c r="F72" s="21"/>
    </row>
    <row r="73" spans="1:6" ht="13.5" customHeight="1" x14ac:dyDescent="0.2">
      <c r="A73" s="21"/>
      <c r="B73" s="25" t="s">
        <v>18</v>
      </c>
      <c r="C73" s="26"/>
      <c r="D73" s="26"/>
      <c r="E73" s="29">
        <f>2*225</f>
        <v>450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450</v>
      </c>
      <c r="F76" s="21"/>
    </row>
    <row r="77" spans="1:6" ht="13.5" customHeight="1" x14ac:dyDescent="0.2">
      <c r="A77" s="21"/>
      <c r="B77" s="26" t="s">
        <v>5</v>
      </c>
      <c r="C77" s="31">
        <v>0.05</v>
      </c>
      <c r="D77" s="26"/>
      <c r="E77" s="35">
        <f>ROUND(E76*C77,2)</f>
        <v>22.5</v>
      </c>
      <c r="F77" s="21"/>
    </row>
    <row r="78" spans="1:6" ht="13.5" customHeight="1" x14ac:dyDescent="0.2">
      <c r="A78" s="21"/>
      <c r="B78" s="26" t="s">
        <v>4</v>
      </c>
      <c r="C78" s="43">
        <v>9.9750000000000005E-2</v>
      </c>
      <c r="D78" s="26"/>
      <c r="E78" s="36">
        <f>C78*E76</f>
        <v>44.887500000000003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517.38750000000005</v>
      </c>
      <c r="F80" s="21"/>
    </row>
    <row r="81" spans="1:6" ht="15.75" thickTop="1" x14ac:dyDescent="0.2">
      <c r="A81" s="21"/>
      <c r="B81" s="176"/>
      <c r="C81" s="176"/>
      <c r="D81" s="176"/>
      <c r="E81" s="37"/>
      <c r="F81" s="21"/>
    </row>
    <row r="82" spans="1:6" ht="15" x14ac:dyDescent="0.2">
      <c r="A82" s="21"/>
      <c r="B82" s="175" t="s">
        <v>21</v>
      </c>
      <c r="C82" s="175"/>
      <c r="D82" s="175"/>
      <c r="E82" s="37">
        <v>0</v>
      </c>
      <c r="F82" s="21"/>
    </row>
    <row r="83" spans="1:6" ht="15" x14ac:dyDescent="0.2">
      <c r="A83" s="21"/>
      <c r="B83" s="176"/>
      <c r="C83" s="176"/>
      <c r="D83" s="176"/>
      <c r="E83" s="37"/>
      <c r="F83" s="21"/>
    </row>
    <row r="84" spans="1:6" ht="19.5" customHeight="1" x14ac:dyDescent="0.2">
      <c r="A84" s="21"/>
      <c r="B84" s="38" t="s">
        <v>20</v>
      </c>
      <c r="C84" s="39"/>
      <c r="D84" s="39"/>
      <c r="E84" s="40">
        <f>E80-E82</f>
        <v>517.38750000000005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1"/>
      <c r="C87" s="171"/>
      <c r="D87" s="171"/>
      <c r="E87" s="171"/>
      <c r="F87" s="21"/>
    </row>
    <row r="88" spans="1:6" ht="14.25" x14ac:dyDescent="0.2">
      <c r="A88" s="179" t="s">
        <v>22</v>
      </c>
      <c r="B88" s="179"/>
      <c r="C88" s="179"/>
      <c r="D88" s="179"/>
      <c r="E88" s="179"/>
      <c r="F88" s="179"/>
    </row>
    <row r="89" spans="1:6" ht="14.25" x14ac:dyDescent="0.2">
      <c r="A89" s="177" t="s">
        <v>7</v>
      </c>
      <c r="B89" s="177"/>
      <c r="C89" s="177"/>
      <c r="D89" s="177"/>
      <c r="E89" s="177"/>
      <c r="F89" s="177"/>
    </row>
    <row r="90" spans="1:6" x14ac:dyDescent="0.2">
      <c r="A90" s="21"/>
      <c r="B90" s="21"/>
      <c r="C90" s="21"/>
      <c r="D90" s="21"/>
      <c r="E90" s="21"/>
      <c r="F90" s="21"/>
    </row>
    <row r="91" spans="1:6" x14ac:dyDescent="0.2">
      <c r="A91" s="21"/>
      <c r="B91" s="172"/>
      <c r="C91" s="172"/>
      <c r="D91" s="172"/>
      <c r="E91" s="172"/>
      <c r="F91" s="21"/>
    </row>
    <row r="92" spans="1:6" ht="15" x14ac:dyDescent="0.2">
      <c r="A92" s="178" t="s">
        <v>8</v>
      </c>
      <c r="B92" s="178"/>
      <c r="C92" s="178"/>
      <c r="D92" s="178"/>
      <c r="E92" s="178"/>
      <c r="F92" s="178"/>
    </row>
    <row r="94" spans="1:6" ht="39.75" customHeight="1" x14ac:dyDescent="0.2">
      <c r="B94" s="169"/>
      <c r="C94" s="170"/>
      <c r="D94" s="170"/>
    </row>
    <row r="95" spans="1:6" ht="13.5" customHeight="1" x14ac:dyDescent="0.2"/>
    <row r="96" spans="1:6" x14ac:dyDescent="0.2">
      <c r="B96" s="16"/>
      <c r="C96" s="16"/>
      <c r="D96" s="16"/>
    </row>
  </sheetData>
  <mergeCells count="43">
    <mergeCell ref="A88:F88"/>
    <mergeCell ref="A89:F89"/>
    <mergeCell ref="B91:E91"/>
    <mergeCell ref="A92:F92"/>
    <mergeCell ref="B94:D94"/>
    <mergeCell ref="B64:D64"/>
    <mergeCell ref="B48:D48"/>
    <mergeCell ref="B50:D50"/>
    <mergeCell ref="B51:D51"/>
    <mergeCell ref="B52:D52"/>
    <mergeCell ref="B57:D57"/>
    <mergeCell ref="B59:D59"/>
    <mergeCell ref="B60:D60"/>
    <mergeCell ref="B61:D61"/>
    <mergeCell ref="B62:D62"/>
    <mergeCell ref="B63:D63"/>
    <mergeCell ref="B58:D58"/>
    <mergeCell ref="B82:D82"/>
    <mergeCell ref="B83:D83"/>
    <mergeCell ref="B87:E87"/>
    <mergeCell ref="B65:D65"/>
    <mergeCell ref="B66:D66"/>
    <mergeCell ref="B67:D67"/>
    <mergeCell ref="B68:D68"/>
    <mergeCell ref="B69:D69"/>
    <mergeCell ref="B70:D70"/>
    <mergeCell ref="B71:D71"/>
    <mergeCell ref="B72:D72"/>
    <mergeCell ref="B81:D81"/>
    <mergeCell ref="B46:D46"/>
    <mergeCell ref="B41:D41"/>
    <mergeCell ref="B42:D42"/>
    <mergeCell ref="B38:D38"/>
    <mergeCell ref="A31:F31"/>
    <mergeCell ref="B34:D34"/>
    <mergeCell ref="B35:D35"/>
    <mergeCell ref="B36:D36"/>
    <mergeCell ref="B37:D37"/>
    <mergeCell ref="B39:D39"/>
    <mergeCell ref="B40:D40"/>
    <mergeCell ref="B43:D43"/>
    <mergeCell ref="B44:D44"/>
    <mergeCell ref="B45:D45"/>
  </mergeCells>
  <dataValidations count="1">
    <dataValidation type="list" allowBlank="1" showInputMessage="1" showErrorMessage="1" sqref="B81:B83 B66 B70:B72 B68 B12:B20 B61:B62 B34 B64 B48:B59 B38:B44" xr:uid="{00000000-0002-0000-22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2:J96"/>
  <sheetViews>
    <sheetView view="pageBreakPreview" topLeftCell="A19" zoomScale="80" zoomScaleNormal="100" zoomScaleSheetLayoutView="80" workbookViewId="0">
      <selection activeCell="B55" sqref="B5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9" width="11.42578125" style="2"/>
    <col min="10" max="10" width="14.28515625" style="2" bestFit="1"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c r="C35" s="180"/>
      <c r="D35" s="180"/>
      <c r="E35" s="28"/>
      <c r="F35" s="21"/>
    </row>
    <row r="36" spans="1:6" ht="14.25" x14ac:dyDescent="0.2">
      <c r="A36" s="21"/>
      <c r="B36" s="180" t="s">
        <v>247</v>
      </c>
      <c r="C36" s="180"/>
      <c r="D36" s="180"/>
      <c r="E36" s="28"/>
      <c r="F36" s="21"/>
    </row>
    <row r="37" spans="1:6" ht="14.25" x14ac:dyDescent="0.2">
      <c r="A37" s="21"/>
      <c r="B37" s="180"/>
      <c r="C37" s="180"/>
      <c r="D37" s="180"/>
      <c r="E37" s="28"/>
      <c r="F37" s="21"/>
    </row>
    <row r="38" spans="1:6" ht="14.25" x14ac:dyDescent="0.2">
      <c r="A38" s="21"/>
      <c r="B38" s="180"/>
      <c r="C38" s="180"/>
      <c r="D38" s="180"/>
      <c r="E38" s="28"/>
      <c r="F38" s="21"/>
    </row>
    <row r="39" spans="1:6" ht="14.25" x14ac:dyDescent="0.2">
      <c r="A39" s="21"/>
      <c r="B39" s="180" t="s">
        <v>240</v>
      </c>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t="s">
        <v>34</v>
      </c>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t="s">
        <v>248</v>
      </c>
      <c r="C45" s="180"/>
      <c r="D45" s="180"/>
      <c r="E45" s="28"/>
      <c r="F45" s="21"/>
    </row>
    <row r="46" spans="1:6" ht="14.25" x14ac:dyDescent="0.2">
      <c r="A46" s="21"/>
      <c r="B46" s="180"/>
      <c r="C46" s="180"/>
      <c r="D46" s="180"/>
      <c r="E46" s="28"/>
      <c r="F46" s="21"/>
    </row>
    <row r="47" spans="1:6" ht="14.25" x14ac:dyDescent="0.2">
      <c r="A47" s="21"/>
      <c r="B47" s="45"/>
      <c r="C47" s="45"/>
      <c r="D47" s="45"/>
      <c r="E47" s="28"/>
      <c r="F47" s="21"/>
    </row>
    <row r="48" spans="1:6" ht="14.25" x14ac:dyDescent="0.2">
      <c r="A48" s="21"/>
      <c r="B48" s="180"/>
      <c r="C48" s="180"/>
      <c r="D48" s="180"/>
      <c r="E48" s="28"/>
      <c r="F48" s="21"/>
    </row>
    <row r="49" spans="1:6" ht="14.25" x14ac:dyDescent="0.2">
      <c r="A49" s="21"/>
      <c r="B49" s="45"/>
      <c r="C49" s="45"/>
      <c r="D49" s="45"/>
      <c r="E49" s="28"/>
      <c r="F49" s="21"/>
    </row>
    <row r="50" spans="1:6" ht="13.5" customHeight="1"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4.25" x14ac:dyDescent="0.2">
      <c r="A69" s="21"/>
      <c r="B69" s="180"/>
      <c r="C69" s="180"/>
      <c r="D69" s="180"/>
      <c r="E69" s="28"/>
      <c r="F69" s="21"/>
    </row>
    <row r="70" spans="1:6" ht="14.25" x14ac:dyDescent="0.2">
      <c r="A70" s="21"/>
      <c r="B70" s="180"/>
      <c r="C70" s="180"/>
      <c r="D70" s="180"/>
      <c r="E70" s="28"/>
      <c r="F70" s="21"/>
    </row>
    <row r="71" spans="1:6" ht="14.25" x14ac:dyDescent="0.2">
      <c r="A71" s="21"/>
      <c r="B71" s="180"/>
      <c r="C71" s="180"/>
      <c r="D71" s="180"/>
      <c r="E71" s="28"/>
      <c r="F71" s="21"/>
    </row>
    <row r="72" spans="1:6" ht="13.5" customHeight="1" x14ac:dyDescent="0.2">
      <c r="A72" s="21"/>
      <c r="B72" s="173"/>
      <c r="C72" s="173"/>
      <c r="D72" s="173"/>
      <c r="E72" s="28"/>
      <c r="F72" s="21"/>
    </row>
    <row r="73" spans="1:6" ht="13.5" customHeight="1" x14ac:dyDescent="0.2">
      <c r="A73" s="21"/>
      <c r="B73" s="25" t="s">
        <v>18</v>
      </c>
      <c r="C73" s="26"/>
      <c r="D73" s="26"/>
      <c r="E73" s="29">
        <f>3.5*225</f>
        <v>787.5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787.5</v>
      </c>
      <c r="F76" s="21"/>
    </row>
    <row r="77" spans="1:6" ht="13.5" customHeight="1" x14ac:dyDescent="0.2">
      <c r="A77" s="21"/>
      <c r="B77" s="26" t="s">
        <v>5</v>
      </c>
      <c r="C77" s="31">
        <v>0.05</v>
      </c>
      <c r="D77" s="26"/>
      <c r="E77" s="35">
        <f>ROUND(E76*C77,2)</f>
        <v>39.380000000000003</v>
      </c>
      <c r="F77" s="21"/>
    </row>
    <row r="78" spans="1:6" ht="13.5" customHeight="1" x14ac:dyDescent="0.2">
      <c r="A78" s="21"/>
      <c r="B78" s="26" t="s">
        <v>4</v>
      </c>
      <c r="C78" s="43">
        <v>9.9750000000000005E-2</v>
      </c>
      <c r="D78" s="26"/>
      <c r="E78" s="36">
        <f>C78*E76</f>
        <v>78.553125000000009</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905.43312500000002</v>
      </c>
      <c r="F80" s="21"/>
    </row>
    <row r="81" spans="1:10" ht="15.75" thickTop="1" x14ac:dyDescent="0.2">
      <c r="A81" s="21"/>
      <c r="B81" s="176"/>
      <c r="C81" s="176"/>
      <c r="D81" s="176"/>
      <c r="E81" s="37"/>
      <c r="F81" s="21"/>
    </row>
    <row r="82" spans="1:10" ht="15" x14ac:dyDescent="0.2">
      <c r="A82" s="21"/>
      <c r="B82" s="175" t="s">
        <v>21</v>
      </c>
      <c r="C82" s="175"/>
      <c r="D82" s="175"/>
      <c r="E82" s="37">
        <v>0</v>
      </c>
      <c r="F82" s="21"/>
      <c r="J82" s="50"/>
    </row>
    <row r="83" spans="1:10" ht="15" x14ac:dyDescent="0.2">
      <c r="A83" s="21"/>
      <c r="B83" s="176"/>
      <c r="C83" s="176"/>
      <c r="D83" s="176"/>
      <c r="E83" s="37"/>
      <c r="F83" s="21"/>
      <c r="J83" s="50"/>
    </row>
    <row r="84" spans="1:10" ht="19.5" customHeight="1" x14ac:dyDescent="0.2">
      <c r="A84" s="21"/>
      <c r="B84" s="38" t="s">
        <v>20</v>
      </c>
      <c r="C84" s="39"/>
      <c r="D84" s="39"/>
      <c r="E84" s="40">
        <f>E80-E82</f>
        <v>905.43312500000002</v>
      </c>
      <c r="F84" s="21"/>
    </row>
    <row r="85" spans="1:10" ht="13.5" customHeight="1" x14ac:dyDescent="0.2">
      <c r="A85" s="21"/>
      <c r="B85" s="21"/>
      <c r="C85" s="21"/>
      <c r="D85" s="21"/>
      <c r="E85" s="21"/>
      <c r="F85" s="21"/>
    </row>
    <row r="86" spans="1:10" x14ac:dyDescent="0.2">
      <c r="A86" s="21"/>
      <c r="B86" s="21"/>
      <c r="C86" s="21"/>
      <c r="D86" s="21"/>
      <c r="E86" s="21"/>
      <c r="F86" s="21"/>
    </row>
    <row r="87" spans="1:10" x14ac:dyDescent="0.2">
      <c r="A87" s="21"/>
      <c r="B87" s="171"/>
      <c r="C87" s="171"/>
      <c r="D87" s="171"/>
      <c r="E87" s="171"/>
      <c r="F87" s="21"/>
    </row>
    <row r="88" spans="1:10" ht="14.25" x14ac:dyDescent="0.2">
      <c r="A88" s="179" t="s">
        <v>22</v>
      </c>
      <c r="B88" s="179"/>
      <c r="C88" s="179"/>
      <c r="D88" s="179"/>
      <c r="E88" s="179"/>
      <c r="F88" s="179"/>
    </row>
    <row r="89" spans="1:10" ht="14.25" x14ac:dyDescent="0.2">
      <c r="A89" s="177" t="s">
        <v>7</v>
      </c>
      <c r="B89" s="177"/>
      <c r="C89" s="177"/>
      <c r="D89" s="177"/>
      <c r="E89" s="177"/>
      <c r="F89" s="177"/>
    </row>
    <row r="90" spans="1:10" x14ac:dyDescent="0.2">
      <c r="A90" s="21"/>
      <c r="B90" s="21"/>
      <c r="C90" s="21"/>
      <c r="D90" s="21"/>
      <c r="E90" s="21"/>
      <c r="F90" s="21"/>
    </row>
    <row r="91" spans="1:10" x14ac:dyDescent="0.2">
      <c r="A91" s="21"/>
      <c r="B91" s="172"/>
      <c r="C91" s="172"/>
      <c r="D91" s="172"/>
      <c r="E91" s="172"/>
      <c r="F91" s="21"/>
    </row>
    <row r="92" spans="1:10" ht="15" x14ac:dyDescent="0.2">
      <c r="A92" s="178" t="s">
        <v>8</v>
      </c>
      <c r="B92" s="178"/>
      <c r="C92" s="178"/>
      <c r="D92" s="178"/>
      <c r="E92" s="178"/>
      <c r="F92" s="178"/>
    </row>
    <row r="94" spans="1:10" ht="39.75" customHeight="1" x14ac:dyDescent="0.2">
      <c r="B94" s="169"/>
      <c r="C94" s="170"/>
      <c r="D94" s="170"/>
    </row>
    <row r="95" spans="1:10" ht="13.5" customHeight="1" x14ac:dyDescent="0.2"/>
    <row r="96" spans="1:10" x14ac:dyDescent="0.2">
      <c r="B96" s="16"/>
      <c r="C96" s="16"/>
      <c r="D96" s="16"/>
    </row>
  </sheetData>
  <mergeCells count="43">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45:D45"/>
    <mergeCell ref="B46:D46"/>
    <mergeCell ref="B48:D48"/>
    <mergeCell ref="B50:D50"/>
    <mergeCell ref="B51:D51"/>
    <mergeCell ref="B52:D52"/>
    <mergeCell ref="B57:D57"/>
    <mergeCell ref="B58:D58"/>
    <mergeCell ref="B59:D59"/>
    <mergeCell ref="B60:D60"/>
    <mergeCell ref="B61:D61"/>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1:B83 B66 B70:B72 B68 B12:B20 B61:B62 B34 B64 B48:B59 B38:B44" xr:uid="{00000000-0002-0000-2300-000000000000}">
      <formula1>Liste_Activités</formula1>
    </dataValidation>
  </dataValidations>
  <printOptions horizontalCentered="1" verticalCentered="1"/>
  <pageMargins left="0" right="0" top="0" bottom="0" header="0" footer="0"/>
  <pageSetup scale="62"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2:F93"/>
  <sheetViews>
    <sheetView view="pageBreakPreview" topLeftCell="A16" zoomScale="80" zoomScaleNormal="100" zoomScaleSheetLayoutView="80" workbookViewId="0">
      <selection activeCell="B50" sqref="B5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251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215</v>
      </c>
      <c r="C35" s="180"/>
      <c r="D35" s="180"/>
      <c r="E35" s="28"/>
      <c r="F35" s="21"/>
    </row>
    <row r="36" spans="1:6" ht="14.25" x14ac:dyDescent="0.2">
      <c r="A36" s="21"/>
      <c r="B36" s="180"/>
      <c r="C36" s="180"/>
      <c r="D36" s="180"/>
      <c r="E36" s="28"/>
      <c r="F36" s="21"/>
    </row>
    <row r="37" spans="1:6" ht="28.5" customHeight="1" x14ac:dyDescent="0.2">
      <c r="A37" s="21"/>
      <c r="B37" s="180" t="s">
        <v>252</v>
      </c>
      <c r="C37" s="180"/>
      <c r="D37" s="180"/>
      <c r="E37" s="28"/>
      <c r="F37" s="21"/>
    </row>
    <row r="38" spans="1:6" ht="13.5" customHeight="1" x14ac:dyDescent="0.2">
      <c r="A38" s="21"/>
      <c r="B38" s="180" t="s">
        <v>253</v>
      </c>
      <c r="C38" s="180"/>
      <c r="D38" s="180"/>
      <c r="E38" s="28"/>
      <c r="F38" s="21"/>
    </row>
    <row r="39" spans="1:6" ht="30" customHeight="1" x14ac:dyDescent="0.2">
      <c r="A39" s="21"/>
      <c r="B39" s="180" t="s">
        <v>255</v>
      </c>
      <c r="C39" s="180"/>
      <c r="D39" s="180"/>
      <c r="E39" s="28"/>
      <c r="F39" s="21"/>
    </row>
    <row r="40" spans="1:6" ht="29.25" customHeight="1" x14ac:dyDescent="0.2">
      <c r="A40" s="21"/>
      <c r="B40" s="180" t="s">
        <v>257</v>
      </c>
      <c r="C40" s="180"/>
      <c r="D40" s="180"/>
      <c r="E40" s="28"/>
      <c r="F40" s="21"/>
    </row>
    <row r="41" spans="1:6" ht="14.25" x14ac:dyDescent="0.2">
      <c r="A41" s="21"/>
      <c r="B41" s="180" t="s">
        <v>256</v>
      </c>
      <c r="C41" s="180"/>
      <c r="D41" s="180"/>
      <c r="E41" s="28"/>
      <c r="F41" s="21"/>
    </row>
    <row r="42" spans="1:6" ht="14.25" x14ac:dyDescent="0.2">
      <c r="A42" s="21"/>
      <c r="B42" s="180" t="s">
        <v>258</v>
      </c>
      <c r="C42" s="180"/>
      <c r="D42" s="180"/>
      <c r="E42" s="28"/>
      <c r="F42" s="21"/>
    </row>
    <row r="43" spans="1:6" ht="14.25" x14ac:dyDescent="0.2">
      <c r="A43" s="21"/>
      <c r="B43" s="180" t="s">
        <v>259</v>
      </c>
      <c r="C43" s="180"/>
      <c r="D43" s="180"/>
      <c r="E43" s="28"/>
      <c r="F43" s="21"/>
    </row>
    <row r="44" spans="1:6" ht="14.25" x14ac:dyDescent="0.2">
      <c r="A44" s="21"/>
      <c r="B44" s="180" t="s">
        <v>260</v>
      </c>
      <c r="C44" s="180"/>
      <c r="D44" s="180"/>
      <c r="E44" s="28"/>
      <c r="F44" s="21"/>
    </row>
    <row r="45" spans="1:6" ht="14.25" x14ac:dyDescent="0.2">
      <c r="A45" s="21"/>
      <c r="B45" s="180" t="s">
        <v>254</v>
      </c>
      <c r="C45" s="180"/>
      <c r="D45" s="180"/>
      <c r="E45" s="48"/>
      <c r="F45" s="21"/>
    </row>
    <row r="46" spans="1:6" ht="14.25" x14ac:dyDescent="0.2">
      <c r="A46" s="21"/>
      <c r="B46" s="45"/>
      <c r="C46" s="45"/>
      <c r="D46" s="45"/>
      <c r="E46" s="28"/>
      <c r="F46" s="21"/>
    </row>
    <row r="47" spans="1:6" ht="14.25" x14ac:dyDescent="0.2">
      <c r="A47" s="21"/>
      <c r="B47" s="181" t="s">
        <v>263</v>
      </c>
      <c r="C47" s="181"/>
      <c r="D47" s="181"/>
      <c r="E47" s="48">
        <f>+(4.16666666666667)*225</f>
        <v>937.50000000000068</v>
      </c>
      <c r="F47" s="21"/>
    </row>
    <row r="48" spans="1:6" ht="14.25" x14ac:dyDescent="0.2">
      <c r="A48" s="21"/>
      <c r="B48" s="180"/>
      <c r="C48" s="180"/>
      <c r="D48" s="180"/>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80"/>
      <c r="C51" s="180"/>
      <c r="D51" s="180"/>
      <c r="E51" s="28"/>
      <c r="F51" s="21"/>
    </row>
    <row r="52" spans="1:6" ht="14.25" x14ac:dyDescent="0.2">
      <c r="A52" s="21"/>
      <c r="B52" s="180" t="s">
        <v>261</v>
      </c>
      <c r="C52" s="180"/>
      <c r="D52" s="180"/>
      <c r="E52" s="28"/>
      <c r="F52" s="21"/>
    </row>
    <row r="53" spans="1:6" ht="14.25" x14ac:dyDescent="0.2">
      <c r="A53" s="21"/>
      <c r="B53" s="180" t="s">
        <v>262</v>
      </c>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1" t="s">
        <v>263</v>
      </c>
      <c r="C57" s="181"/>
      <c r="D57" s="181"/>
      <c r="E57" s="28">
        <f>6.25*225</f>
        <v>1406.25</v>
      </c>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3.5" customHeight="1" x14ac:dyDescent="0.2">
      <c r="A69" s="21"/>
      <c r="B69" s="173"/>
      <c r="C69" s="173"/>
      <c r="D69" s="173"/>
      <c r="E69" s="28"/>
      <c r="F69" s="21"/>
    </row>
    <row r="70" spans="1:6" ht="13.5" customHeight="1" x14ac:dyDescent="0.2">
      <c r="A70" s="21"/>
      <c r="B70" s="25" t="s">
        <v>18</v>
      </c>
      <c r="C70" s="26"/>
      <c r="D70" s="26"/>
      <c r="E70" s="29">
        <f>SUM(E36:E69)</f>
        <v>2343.7500000000009</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2347.9166666666674</v>
      </c>
      <c r="F73" s="21"/>
    </row>
    <row r="74" spans="1:6" ht="13.5" customHeight="1" x14ac:dyDescent="0.2">
      <c r="A74" s="21"/>
      <c r="B74" s="26" t="s">
        <v>5</v>
      </c>
      <c r="C74" s="31">
        <v>0.05</v>
      </c>
      <c r="D74" s="26"/>
      <c r="E74" s="35">
        <f>ROUND(E73*C74,2)</f>
        <v>117.4</v>
      </c>
      <c r="F74" s="21"/>
    </row>
    <row r="75" spans="1:6" ht="13.5" customHeight="1" x14ac:dyDescent="0.2">
      <c r="A75" s="21"/>
      <c r="B75" s="26" t="s">
        <v>4</v>
      </c>
      <c r="C75" s="43">
        <v>9.9750000000000005E-2</v>
      </c>
      <c r="D75" s="26"/>
      <c r="E75" s="36">
        <f>C75*E73</f>
        <v>234.20468750000009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2699.5213541666676</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2699.5213541666676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22</v>
      </c>
      <c r="B85" s="179"/>
      <c r="C85" s="179"/>
      <c r="D85" s="179"/>
      <c r="E85" s="179"/>
      <c r="F85" s="179"/>
    </row>
    <row r="86" spans="1:6" ht="14.25" x14ac:dyDescent="0.2">
      <c r="A86" s="177" t="s">
        <v>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38:D38"/>
    <mergeCell ref="A31:F31"/>
    <mergeCell ref="B34:D34"/>
    <mergeCell ref="B35:D35"/>
    <mergeCell ref="B36:D36"/>
    <mergeCell ref="B37:D37"/>
    <mergeCell ref="B39:D39"/>
    <mergeCell ref="B47:D47"/>
    <mergeCell ref="B48:D48"/>
    <mergeCell ref="B51:D51"/>
    <mergeCell ref="B52:D52"/>
    <mergeCell ref="B60:D60"/>
    <mergeCell ref="B61:D61"/>
    <mergeCell ref="B62:D62"/>
    <mergeCell ref="B63:D63"/>
    <mergeCell ref="B40:D40"/>
    <mergeCell ref="B41:D41"/>
    <mergeCell ref="B42:D42"/>
    <mergeCell ref="B43:D43"/>
    <mergeCell ref="B44:D44"/>
    <mergeCell ref="B59:D59"/>
    <mergeCell ref="B55:D55"/>
    <mergeCell ref="B56:D56"/>
    <mergeCell ref="B57:D57"/>
    <mergeCell ref="B58:D58"/>
    <mergeCell ref="B53:D53"/>
    <mergeCell ref="B54:D54"/>
    <mergeCell ref="B88:E88"/>
    <mergeCell ref="A89:F89"/>
    <mergeCell ref="B91:D91"/>
    <mergeCell ref="B45:D45"/>
    <mergeCell ref="B78:D78"/>
    <mergeCell ref="B79:D79"/>
    <mergeCell ref="B80:D80"/>
    <mergeCell ref="B84:E84"/>
    <mergeCell ref="A85:F85"/>
    <mergeCell ref="A86:F86"/>
    <mergeCell ref="B64:D64"/>
    <mergeCell ref="B65:D65"/>
    <mergeCell ref="B66:D66"/>
    <mergeCell ref="B67:D67"/>
    <mergeCell ref="B68:D68"/>
    <mergeCell ref="B69:D69"/>
  </mergeCells>
  <dataValidations count="1">
    <dataValidation type="list" allowBlank="1" showInputMessage="1" showErrorMessage="1" sqref="B78:B80 B63 B67:B69 B65 B12:B20 B53 B34 B55:B61 B37:B42 B44:B51" xr:uid="{00000000-0002-0000-2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264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215</v>
      </c>
      <c r="C35" s="180"/>
      <c r="D35" s="180"/>
      <c r="E35" s="28"/>
      <c r="F35" s="21"/>
    </row>
    <row r="36" spans="1:6" ht="14.25" x14ac:dyDescent="0.2">
      <c r="A36" s="21"/>
      <c r="B36" s="180"/>
      <c r="C36" s="180"/>
      <c r="D36" s="180"/>
      <c r="E36" s="28"/>
      <c r="F36" s="21"/>
    </row>
    <row r="37" spans="1:6" ht="28.5" customHeight="1" x14ac:dyDescent="0.2">
      <c r="A37" s="21"/>
      <c r="B37" s="180" t="s">
        <v>252</v>
      </c>
      <c r="C37" s="180"/>
      <c r="D37" s="180"/>
      <c r="E37" s="28"/>
      <c r="F37" s="21"/>
    </row>
    <row r="38" spans="1:6" ht="13.5" customHeight="1" x14ac:dyDescent="0.2">
      <c r="A38" s="21"/>
      <c r="B38" s="180" t="s">
        <v>253</v>
      </c>
      <c r="C38" s="180"/>
      <c r="D38" s="180"/>
      <c r="E38" s="28"/>
      <c r="F38" s="21"/>
    </row>
    <row r="39" spans="1:6" ht="30" customHeight="1" x14ac:dyDescent="0.2">
      <c r="A39" s="21"/>
      <c r="B39" s="180" t="s">
        <v>255</v>
      </c>
      <c r="C39" s="180"/>
      <c r="D39" s="180"/>
      <c r="E39" s="28"/>
      <c r="F39" s="21"/>
    </row>
    <row r="40" spans="1:6" ht="29.25" customHeight="1" x14ac:dyDescent="0.2">
      <c r="A40" s="21"/>
      <c r="B40" s="180" t="s">
        <v>257</v>
      </c>
      <c r="C40" s="180"/>
      <c r="D40" s="180"/>
      <c r="E40" s="28"/>
      <c r="F40" s="21"/>
    </row>
    <row r="41" spans="1:6" ht="14.25" x14ac:dyDescent="0.2">
      <c r="A41" s="21"/>
      <c r="B41" s="180" t="s">
        <v>256</v>
      </c>
      <c r="C41" s="180"/>
      <c r="D41" s="180"/>
      <c r="E41" s="28"/>
      <c r="F41" s="21"/>
    </row>
    <row r="42" spans="1:6" ht="14.25" x14ac:dyDescent="0.2">
      <c r="A42" s="21"/>
      <c r="B42" s="180" t="s">
        <v>258</v>
      </c>
      <c r="C42" s="180"/>
      <c r="D42" s="180"/>
      <c r="E42" s="28"/>
      <c r="F42" s="21"/>
    </row>
    <row r="43" spans="1:6" ht="14.25" x14ac:dyDescent="0.2">
      <c r="A43" s="21"/>
      <c r="B43" s="180" t="s">
        <v>259</v>
      </c>
      <c r="C43" s="180"/>
      <c r="D43" s="180"/>
      <c r="E43" s="28"/>
      <c r="F43" s="21"/>
    </row>
    <row r="44" spans="1:6" ht="14.25" x14ac:dyDescent="0.2">
      <c r="A44" s="21"/>
      <c r="B44" s="180" t="s">
        <v>260</v>
      </c>
      <c r="C44" s="180"/>
      <c r="D44" s="180"/>
      <c r="E44" s="28"/>
      <c r="F44" s="21"/>
    </row>
    <row r="45" spans="1:6" ht="14.25" x14ac:dyDescent="0.2">
      <c r="A45" s="21"/>
      <c r="B45" s="180" t="s">
        <v>254</v>
      </c>
      <c r="C45" s="180"/>
      <c r="D45" s="180"/>
      <c r="E45" s="48"/>
      <c r="F45" s="21"/>
    </row>
    <row r="46" spans="1:6" ht="14.25" x14ac:dyDescent="0.2">
      <c r="A46" s="21"/>
      <c r="B46" s="45"/>
      <c r="C46" s="45"/>
      <c r="D46" s="45"/>
      <c r="E46" s="28"/>
      <c r="F46" s="21"/>
    </row>
    <row r="47" spans="1:6" ht="14.25" x14ac:dyDescent="0.2">
      <c r="A47" s="21"/>
      <c r="B47" s="181" t="s">
        <v>263</v>
      </c>
      <c r="C47" s="181"/>
      <c r="D47" s="181"/>
      <c r="E47" s="48">
        <f>+(4.16666666666667)*225</f>
        <v>937.50000000000068</v>
      </c>
      <c r="F47" s="21"/>
    </row>
    <row r="48" spans="1:6" ht="14.25" x14ac:dyDescent="0.2">
      <c r="A48" s="21"/>
      <c r="B48" s="180"/>
      <c r="C48" s="180"/>
      <c r="D48" s="180"/>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80"/>
      <c r="C51" s="180"/>
      <c r="D51" s="180"/>
      <c r="E51" s="28"/>
      <c r="F51" s="21"/>
    </row>
    <row r="52" spans="1:6" ht="14.25" x14ac:dyDescent="0.2">
      <c r="A52" s="21"/>
      <c r="B52" s="180" t="s">
        <v>265</v>
      </c>
      <c r="C52" s="180"/>
      <c r="D52" s="180"/>
      <c r="E52" s="28"/>
      <c r="F52" s="21"/>
    </row>
    <row r="53" spans="1:6" ht="14.25" x14ac:dyDescent="0.2">
      <c r="A53" s="21"/>
      <c r="B53" s="180" t="s">
        <v>266</v>
      </c>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1" t="s">
        <v>263</v>
      </c>
      <c r="C57" s="181"/>
      <c r="D57" s="181"/>
      <c r="E57" s="28">
        <f>3.5*225</f>
        <v>787.5</v>
      </c>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3.5" customHeight="1" x14ac:dyDescent="0.2">
      <c r="A69" s="21"/>
      <c r="B69" s="173"/>
      <c r="C69" s="173"/>
      <c r="D69" s="173"/>
      <c r="E69" s="28"/>
      <c r="F69" s="21"/>
    </row>
    <row r="70" spans="1:6" ht="13.5" customHeight="1" x14ac:dyDescent="0.2">
      <c r="A70" s="21"/>
      <c r="B70" s="25" t="s">
        <v>18</v>
      </c>
      <c r="C70" s="26"/>
      <c r="D70" s="26"/>
      <c r="E70" s="29">
        <f>SUM(E36:E69)</f>
        <v>1725.0000000000007</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1729.1666666666674</v>
      </c>
      <c r="F73" s="21"/>
    </row>
    <row r="74" spans="1:6" ht="13.5" customHeight="1" x14ac:dyDescent="0.2">
      <c r="A74" s="21"/>
      <c r="B74" s="26" t="s">
        <v>5</v>
      </c>
      <c r="C74" s="31">
        <v>0.05</v>
      </c>
      <c r="D74" s="26"/>
      <c r="E74" s="35">
        <f>ROUND(E73*C74,2)</f>
        <v>86.46</v>
      </c>
      <c r="F74" s="21"/>
    </row>
    <row r="75" spans="1:6" ht="13.5" customHeight="1" x14ac:dyDescent="0.2">
      <c r="A75" s="21"/>
      <c r="B75" s="26" t="s">
        <v>4</v>
      </c>
      <c r="C75" s="43">
        <v>9.9750000000000005E-2</v>
      </c>
      <c r="D75" s="26"/>
      <c r="E75" s="36">
        <f>C75*E73</f>
        <v>172.48437500000009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1988.1110416666675</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1988.1110416666675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22</v>
      </c>
      <c r="B85" s="179"/>
      <c r="C85" s="179"/>
      <c r="D85" s="179"/>
      <c r="E85" s="179"/>
      <c r="F85" s="179"/>
    </row>
    <row r="86" spans="1:6" ht="14.25" x14ac:dyDescent="0.2">
      <c r="A86" s="177" t="s">
        <v>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44:D44"/>
    <mergeCell ref="A31:F31"/>
    <mergeCell ref="B34:D34"/>
    <mergeCell ref="B35:D35"/>
    <mergeCell ref="B36:D36"/>
    <mergeCell ref="B37:D37"/>
    <mergeCell ref="B38:D38"/>
    <mergeCell ref="B39:D39"/>
    <mergeCell ref="B40:D40"/>
    <mergeCell ref="B41:D41"/>
    <mergeCell ref="B42:D42"/>
    <mergeCell ref="B43:D43"/>
    <mergeCell ref="B59:D59"/>
    <mergeCell ref="B45:D45"/>
    <mergeCell ref="B47:D47"/>
    <mergeCell ref="B48:D48"/>
    <mergeCell ref="B51:D51"/>
    <mergeCell ref="B52:D52"/>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63 B67:B69 B65 B12:B20 B53 B34 B55:B61 B37:B42 B44:B51" xr:uid="{00000000-0002-0000-2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267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215</v>
      </c>
      <c r="C35" s="180"/>
      <c r="D35" s="180"/>
      <c r="E35" s="28"/>
      <c r="F35" s="21"/>
    </row>
    <row r="36" spans="1:6" ht="14.25" x14ac:dyDescent="0.2">
      <c r="A36" s="21"/>
      <c r="B36" s="180"/>
      <c r="C36" s="180"/>
      <c r="D36" s="180"/>
      <c r="E36" s="28"/>
      <c r="F36" s="21"/>
    </row>
    <row r="37" spans="1:6" ht="28.5" customHeight="1" x14ac:dyDescent="0.2">
      <c r="A37" s="21"/>
      <c r="B37" s="180" t="s">
        <v>252</v>
      </c>
      <c r="C37" s="180"/>
      <c r="D37" s="180"/>
      <c r="E37" s="28"/>
      <c r="F37" s="21"/>
    </row>
    <row r="38" spans="1:6" ht="13.5" customHeight="1" x14ac:dyDescent="0.2">
      <c r="A38" s="21"/>
      <c r="B38" s="180" t="s">
        <v>253</v>
      </c>
      <c r="C38" s="180"/>
      <c r="D38" s="180"/>
      <c r="E38" s="28"/>
      <c r="F38" s="21"/>
    </row>
    <row r="39" spans="1:6" ht="30" customHeight="1" x14ac:dyDescent="0.2">
      <c r="A39" s="21"/>
      <c r="B39" s="180" t="s">
        <v>255</v>
      </c>
      <c r="C39" s="180"/>
      <c r="D39" s="180"/>
      <c r="E39" s="28"/>
      <c r="F39" s="21"/>
    </row>
    <row r="40" spans="1:6" ht="29.25" customHeight="1" x14ac:dyDescent="0.2">
      <c r="A40" s="21"/>
      <c r="B40" s="180" t="s">
        <v>257</v>
      </c>
      <c r="C40" s="180"/>
      <c r="D40" s="180"/>
      <c r="E40" s="28"/>
      <c r="F40" s="21"/>
    </row>
    <row r="41" spans="1:6" ht="14.25" x14ac:dyDescent="0.2">
      <c r="A41" s="21"/>
      <c r="B41" s="180" t="s">
        <v>256</v>
      </c>
      <c r="C41" s="180"/>
      <c r="D41" s="180"/>
      <c r="E41" s="28"/>
      <c r="F41" s="21"/>
    </row>
    <row r="42" spans="1:6" ht="14.25" x14ac:dyDescent="0.2">
      <c r="A42" s="21"/>
      <c r="B42" s="180" t="s">
        <v>258</v>
      </c>
      <c r="C42" s="180"/>
      <c r="D42" s="180"/>
      <c r="E42" s="28"/>
      <c r="F42" s="21"/>
    </row>
    <row r="43" spans="1:6" ht="14.25" x14ac:dyDescent="0.2">
      <c r="A43" s="21"/>
      <c r="B43" s="180" t="s">
        <v>259</v>
      </c>
      <c r="C43" s="180"/>
      <c r="D43" s="180"/>
      <c r="E43" s="28"/>
      <c r="F43" s="21"/>
    </row>
    <row r="44" spans="1:6" ht="14.25" x14ac:dyDescent="0.2">
      <c r="A44" s="21"/>
      <c r="B44" s="180" t="s">
        <v>260</v>
      </c>
      <c r="C44" s="180"/>
      <c r="D44" s="180"/>
      <c r="E44" s="28"/>
      <c r="F44" s="21"/>
    </row>
    <row r="45" spans="1:6" ht="14.25" x14ac:dyDescent="0.2">
      <c r="A45" s="21"/>
      <c r="B45" s="180" t="s">
        <v>254</v>
      </c>
      <c r="C45" s="180"/>
      <c r="D45" s="180"/>
      <c r="E45" s="48"/>
      <c r="F45" s="21"/>
    </row>
    <row r="46" spans="1:6" ht="14.25" x14ac:dyDescent="0.2">
      <c r="A46" s="21"/>
      <c r="B46" s="45"/>
      <c r="C46" s="45"/>
      <c r="D46" s="45"/>
      <c r="E46" s="28"/>
      <c r="F46" s="21"/>
    </row>
    <row r="47" spans="1:6" ht="14.25" x14ac:dyDescent="0.2">
      <c r="A47" s="21"/>
      <c r="B47" s="181" t="s">
        <v>263</v>
      </c>
      <c r="C47" s="181"/>
      <c r="D47" s="181"/>
      <c r="E47" s="48">
        <f>+(4.16666666666667)*225</f>
        <v>937.50000000000068</v>
      </c>
      <c r="F47" s="21"/>
    </row>
    <row r="48" spans="1:6" ht="14.25" x14ac:dyDescent="0.2">
      <c r="A48" s="21"/>
      <c r="B48" s="180"/>
      <c r="C48" s="180"/>
      <c r="D48" s="180"/>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1" t="s">
        <v>263</v>
      </c>
      <c r="C57" s="181"/>
      <c r="D57" s="181"/>
      <c r="E57" s="28">
        <v>0</v>
      </c>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3.5" customHeight="1" x14ac:dyDescent="0.2">
      <c r="A69" s="21"/>
      <c r="B69" s="173"/>
      <c r="C69" s="173"/>
      <c r="D69" s="173"/>
      <c r="E69" s="28"/>
      <c r="F69" s="21"/>
    </row>
    <row r="70" spans="1:6" ht="13.5" customHeight="1" x14ac:dyDescent="0.2">
      <c r="A70" s="21"/>
      <c r="B70" s="25" t="s">
        <v>18</v>
      </c>
      <c r="C70" s="26"/>
      <c r="D70" s="26"/>
      <c r="E70" s="29">
        <f>SUM(E36:E69)</f>
        <v>937.50000000000068</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941.66666666666731</v>
      </c>
      <c r="F73" s="21"/>
    </row>
    <row r="74" spans="1:6" ht="13.5" customHeight="1" x14ac:dyDescent="0.2">
      <c r="A74" s="21"/>
      <c r="B74" s="26" t="s">
        <v>5</v>
      </c>
      <c r="C74" s="31">
        <v>0.05</v>
      </c>
      <c r="D74" s="26"/>
      <c r="E74" s="35">
        <f>ROUND(E73*C74,2)</f>
        <v>47.08</v>
      </c>
      <c r="F74" s="21"/>
    </row>
    <row r="75" spans="1:6" ht="13.5" customHeight="1" x14ac:dyDescent="0.2">
      <c r="A75" s="21"/>
      <c r="B75" s="26" t="s">
        <v>4</v>
      </c>
      <c r="C75" s="43">
        <v>9.9750000000000005E-2</v>
      </c>
      <c r="D75" s="26"/>
      <c r="E75" s="36">
        <f>C75*E73</f>
        <v>93.931250000000063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1082.6779166666674</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1082.6779166666674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22</v>
      </c>
      <c r="B85" s="179"/>
      <c r="C85" s="179"/>
      <c r="D85" s="179"/>
      <c r="E85" s="179"/>
      <c r="F85" s="179"/>
    </row>
    <row r="86" spans="1:6" ht="14.25" x14ac:dyDescent="0.2">
      <c r="A86" s="177" t="s">
        <v>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44:D44"/>
    <mergeCell ref="A31:F31"/>
    <mergeCell ref="B34:D34"/>
    <mergeCell ref="B35:D35"/>
    <mergeCell ref="B36:D36"/>
    <mergeCell ref="B37:D37"/>
    <mergeCell ref="B38:D38"/>
    <mergeCell ref="B39:D39"/>
    <mergeCell ref="B40:D40"/>
    <mergeCell ref="B41:D41"/>
    <mergeCell ref="B42:D42"/>
    <mergeCell ref="B43:D43"/>
    <mergeCell ref="B59:D59"/>
    <mergeCell ref="B45:D45"/>
    <mergeCell ref="B47:D47"/>
    <mergeCell ref="B48:D48"/>
    <mergeCell ref="B51:D51"/>
    <mergeCell ref="B52:D52"/>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63 B67:B69 B65 B12:B20 B53 B34 B55:B61 B37:B42 B44:B51" xr:uid="{00000000-0002-0000-2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173" t="s">
        <v>63</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t="s">
        <v>58</v>
      </c>
      <c r="C39" s="173"/>
      <c r="D39" s="173"/>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14.25" x14ac:dyDescent="0.2">
      <c r="A42" s="21"/>
      <c r="B42" s="173" t="s">
        <v>59</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t="s">
        <v>62</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29.25" customHeight="1" x14ac:dyDescent="0.2">
      <c r="A48" s="21"/>
      <c r="B48" s="173" t="s">
        <v>61</v>
      </c>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30" customHeight="1" x14ac:dyDescent="0.2">
      <c r="A51" s="21"/>
      <c r="B51" s="173" t="s">
        <v>60</v>
      </c>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44" t="s">
        <v>57</v>
      </c>
      <c r="C54" s="44"/>
      <c r="D54" s="44"/>
      <c r="E54" s="28"/>
      <c r="F54" s="21"/>
    </row>
    <row r="55" spans="1:6" ht="14.25" x14ac:dyDescent="0.2">
      <c r="A55" s="21"/>
      <c r="B55" s="44"/>
      <c r="C55" s="44"/>
      <c r="D55" s="44"/>
      <c r="E55" s="28"/>
      <c r="F55" s="21"/>
    </row>
    <row r="56" spans="1:6" ht="14.25" x14ac:dyDescent="0.2">
      <c r="A56" s="21"/>
      <c r="B56" s="44"/>
      <c r="C56" s="44"/>
      <c r="D56" s="44"/>
      <c r="E56" s="28"/>
      <c r="F56" s="21"/>
    </row>
    <row r="57" spans="1:6" ht="14.25" x14ac:dyDescent="0.2">
      <c r="A57" s="21"/>
      <c r="B57" s="44" t="s">
        <v>24</v>
      </c>
      <c r="C57" s="44"/>
      <c r="D57" s="44"/>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44" t="s">
        <v>56</v>
      </c>
      <c r="C60" s="44"/>
      <c r="D60" s="44"/>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44" t="s">
        <v>34</v>
      </c>
      <c r="C63" s="44"/>
      <c r="D63" s="44"/>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4.25" x14ac:dyDescent="0.2">
      <c r="A69" s="21"/>
      <c r="B69" s="173"/>
      <c r="C69" s="173"/>
      <c r="D69" s="173"/>
      <c r="E69" s="28"/>
      <c r="F69" s="21"/>
    </row>
    <row r="70" spans="1:6" ht="14.25" x14ac:dyDescent="0.2">
      <c r="A70" s="21"/>
      <c r="B70" s="173"/>
      <c r="C70" s="173"/>
      <c r="D70" s="173"/>
      <c r="E70" s="28"/>
      <c r="F70" s="21"/>
    </row>
    <row r="71" spans="1:6" ht="14.25" x14ac:dyDescent="0.2">
      <c r="A71" s="21"/>
      <c r="B71" s="173"/>
      <c r="C71" s="173"/>
      <c r="D71" s="173"/>
      <c r="E71" s="28"/>
      <c r="F71" s="21"/>
    </row>
    <row r="72" spans="1:6" ht="14.25" x14ac:dyDescent="0.2">
      <c r="A72" s="21"/>
      <c r="B72" s="173"/>
      <c r="C72" s="173"/>
      <c r="D72" s="173"/>
      <c r="E72" s="28"/>
      <c r="F72" s="21"/>
    </row>
    <row r="73" spans="1:6" ht="14.25" x14ac:dyDescent="0.2">
      <c r="A73" s="21"/>
      <c r="B73" s="173"/>
      <c r="C73" s="173"/>
      <c r="D73" s="173"/>
      <c r="E73" s="28"/>
      <c r="F73" s="21"/>
    </row>
    <row r="74" spans="1:6" ht="13.5" customHeight="1" x14ac:dyDescent="0.2">
      <c r="A74" s="21"/>
      <c r="B74" s="173"/>
      <c r="C74" s="173"/>
      <c r="D74" s="173"/>
      <c r="E74" s="28"/>
      <c r="F74" s="21"/>
    </row>
    <row r="75" spans="1:6" ht="13.5" customHeight="1" x14ac:dyDescent="0.2">
      <c r="A75" s="21"/>
      <c r="B75" s="25" t="s">
        <v>18</v>
      </c>
      <c r="C75" s="26"/>
      <c r="D75" s="26"/>
      <c r="E75" s="29">
        <f>40*225</f>
        <v>9000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9000</v>
      </c>
      <c r="F78" s="21"/>
    </row>
    <row r="79" spans="1:6" ht="13.5" customHeight="1" x14ac:dyDescent="0.2">
      <c r="A79" s="21"/>
      <c r="B79" s="26" t="s">
        <v>5</v>
      </c>
      <c r="C79" s="31">
        <v>0.05</v>
      </c>
      <c r="D79" s="26"/>
      <c r="E79" s="35">
        <f>ROUND(E78*C79,2)</f>
        <v>450</v>
      </c>
      <c r="F79" s="21"/>
    </row>
    <row r="80" spans="1:6" ht="13.5" customHeight="1" x14ac:dyDescent="0.2">
      <c r="A80" s="21"/>
      <c r="B80" s="26" t="s">
        <v>4</v>
      </c>
      <c r="C80" s="43">
        <v>9.9750000000000005E-2</v>
      </c>
      <c r="D80" s="26"/>
      <c r="E80" s="36">
        <f>C80*E78</f>
        <v>897.75</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10347.75</v>
      </c>
      <c r="F82" s="21"/>
    </row>
    <row r="83" spans="1:6" ht="15.75" thickTop="1" x14ac:dyDescent="0.2">
      <c r="A83" s="21"/>
      <c r="B83" s="176"/>
      <c r="C83" s="176"/>
      <c r="D83" s="176"/>
      <c r="E83" s="37"/>
      <c r="F83" s="21"/>
    </row>
    <row r="84" spans="1:6" ht="15" x14ac:dyDescent="0.2">
      <c r="A84" s="21"/>
      <c r="B84" s="175" t="s">
        <v>21</v>
      </c>
      <c r="C84" s="175"/>
      <c r="D84" s="175"/>
      <c r="E84" s="37">
        <v>0</v>
      </c>
      <c r="F84" s="21"/>
    </row>
    <row r="85" spans="1:6" ht="15" x14ac:dyDescent="0.2">
      <c r="A85" s="21"/>
      <c r="B85" s="176"/>
      <c r="C85" s="176"/>
      <c r="D85" s="176"/>
      <c r="E85" s="37"/>
      <c r="F85" s="21"/>
    </row>
    <row r="86" spans="1:6" ht="19.5" customHeight="1" x14ac:dyDescent="0.2">
      <c r="A86" s="21"/>
      <c r="B86" s="38" t="s">
        <v>20</v>
      </c>
      <c r="C86" s="39"/>
      <c r="D86" s="39"/>
      <c r="E86" s="40">
        <f>E82-E84</f>
        <v>10347.75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1"/>
      <c r="C89" s="171"/>
      <c r="D89" s="171"/>
      <c r="E89" s="171"/>
      <c r="F89" s="21"/>
    </row>
    <row r="90" spans="1:6" ht="14.25" x14ac:dyDescent="0.2">
      <c r="A90" s="179" t="s">
        <v>22</v>
      </c>
      <c r="B90" s="179"/>
      <c r="C90" s="179"/>
      <c r="D90" s="179"/>
      <c r="E90" s="179"/>
      <c r="F90" s="179"/>
    </row>
    <row r="91" spans="1:6" ht="14.25" x14ac:dyDescent="0.2">
      <c r="A91" s="177" t="s">
        <v>7</v>
      </c>
      <c r="B91" s="177"/>
      <c r="C91" s="177"/>
      <c r="D91" s="177"/>
      <c r="E91" s="177"/>
      <c r="F91" s="177"/>
    </row>
    <row r="92" spans="1:6" x14ac:dyDescent="0.2">
      <c r="A92" s="21"/>
      <c r="B92" s="21"/>
      <c r="C92" s="21"/>
      <c r="D92" s="21"/>
      <c r="E92" s="21"/>
      <c r="F92" s="21"/>
    </row>
    <row r="93" spans="1:6" x14ac:dyDescent="0.2">
      <c r="A93" s="21"/>
      <c r="B93" s="172"/>
      <c r="C93" s="172"/>
      <c r="D93" s="172"/>
      <c r="E93" s="172"/>
      <c r="F93" s="21"/>
    </row>
    <row r="94" spans="1:6" ht="15" x14ac:dyDescent="0.2">
      <c r="A94" s="178" t="s">
        <v>8</v>
      </c>
      <c r="B94" s="178"/>
      <c r="C94" s="178"/>
      <c r="D94" s="178"/>
      <c r="E94" s="178"/>
      <c r="F94" s="178"/>
    </row>
    <row r="96" spans="1:6" ht="39.75" customHeight="1" x14ac:dyDescent="0.2">
      <c r="B96" s="169"/>
      <c r="C96" s="170"/>
      <c r="D96" s="170"/>
    </row>
    <row r="97" spans="2:4" ht="13.5" customHeight="1" x14ac:dyDescent="0.2"/>
    <row r="98" spans="2:4" x14ac:dyDescent="0.2">
      <c r="B98" s="16"/>
      <c r="C98" s="16"/>
      <c r="D98" s="16"/>
    </row>
  </sheetData>
  <mergeCells count="45">
    <mergeCell ref="B93:E93"/>
    <mergeCell ref="A94:F94"/>
    <mergeCell ref="B96:D96"/>
    <mergeCell ref="B83:D83"/>
    <mergeCell ref="B84:D84"/>
    <mergeCell ref="B85:D85"/>
    <mergeCell ref="B89:E89"/>
    <mergeCell ref="A90:F90"/>
    <mergeCell ref="A91:F91"/>
    <mergeCell ref="B74:D74"/>
    <mergeCell ref="B64:D64"/>
    <mergeCell ref="B65:D65"/>
    <mergeCell ref="B66:D66"/>
    <mergeCell ref="B67:D67"/>
    <mergeCell ref="B68:D68"/>
    <mergeCell ref="B69:D69"/>
    <mergeCell ref="B70:D70"/>
    <mergeCell ref="B71:D71"/>
    <mergeCell ref="B72:D72"/>
    <mergeCell ref="B73:D73"/>
    <mergeCell ref="B58:D58"/>
    <mergeCell ref="B59:D59"/>
    <mergeCell ref="B61:D61"/>
    <mergeCell ref="B62:D62"/>
    <mergeCell ref="B51:D51"/>
    <mergeCell ref="B52:D52"/>
    <mergeCell ref="B53:D53"/>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268</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215</v>
      </c>
      <c r="C35" s="180"/>
      <c r="D35" s="180"/>
      <c r="E35" s="28"/>
      <c r="F35" s="21"/>
    </row>
    <row r="36" spans="1:6" ht="14.25" x14ac:dyDescent="0.2">
      <c r="A36" s="21"/>
      <c r="B36" s="180"/>
      <c r="C36" s="180"/>
      <c r="D36" s="180"/>
      <c r="E36" s="28"/>
      <c r="F36" s="21"/>
    </row>
    <row r="37" spans="1:6" ht="28.5" customHeight="1" x14ac:dyDescent="0.2">
      <c r="A37" s="21"/>
      <c r="B37" s="180" t="s">
        <v>252</v>
      </c>
      <c r="C37" s="180"/>
      <c r="D37" s="180"/>
      <c r="E37" s="28"/>
      <c r="F37" s="21"/>
    </row>
    <row r="38" spans="1:6" ht="13.5" customHeight="1" x14ac:dyDescent="0.2">
      <c r="A38" s="21"/>
      <c r="B38" s="180" t="s">
        <v>253</v>
      </c>
      <c r="C38" s="180"/>
      <c r="D38" s="180"/>
      <c r="E38" s="28"/>
      <c r="F38" s="21"/>
    </row>
    <row r="39" spans="1:6" ht="30" customHeight="1" x14ac:dyDescent="0.2">
      <c r="A39" s="21"/>
      <c r="B39" s="180" t="s">
        <v>255</v>
      </c>
      <c r="C39" s="180"/>
      <c r="D39" s="180"/>
      <c r="E39" s="28"/>
      <c r="F39" s="21"/>
    </row>
    <row r="40" spans="1:6" ht="29.25" customHeight="1" x14ac:dyDescent="0.2">
      <c r="A40" s="21"/>
      <c r="B40" s="180" t="s">
        <v>257</v>
      </c>
      <c r="C40" s="180"/>
      <c r="D40" s="180"/>
      <c r="E40" s="28"/>
      <c r="F40" s="21"/>
    </row>
    <row r="41" spans="1:6" ht="14.25" x14ac:dyDescent="0.2">
      <c r="A41" s="21"/>
      <c r="B41" s="180" t="s">
        <v>256</v>
      </c>
      <c r="C41" s="180"/>
      <c r="D41" s="180"/>
      <c r="E41" s="28"/>
      <c r="F41" s="21"/>
    </row>
    <row r="42" spans="1:6" ht="14.25" x14ac:dyDescent="0.2">
      <c r="A42" s="21"/>
      <c r="B42" s="180" t="s">
        <v>258</v>
      </c>
      <c r="C42" s="180"/>
      <c r="D42" s="180"/>
      <c r="E42" s="28"/>
      <c r="F42" s="21"/>
    </row>
    <row r="43" spans="1:6" ht="14.25" x14ac:dyDescent="0.2">
      <c r="A43" s="21"/>
      <c r="B43" s="180" t="s">
        <v>259</v>
      </c>
      <c r="C43" s="180"/>
      <c r="D43" s="180"/>
      <c r="E43" s="28"/>
      <c r="F43" s="21"/>
    </row>
    <row r="44" spans="1:6" ht="14.25" x14ac:dyDescent="0.2">
      <c r="A44" s="21"/>
      <c r="B44" s="180" t="s">
        <v>260</v>
      </c>
      <c r="C44" s="180"/>
      <c r="D44" s="180"/>
      <c r="E44" s="28"/>
      <c r="F44" s="21"/>
    </row>
    <row r="45" spans="1:6" ht="14.25" x14ac:dyDescent="0.2">
      <c r="A45" s="21"/>
      <c r="B45" s="180" t="s">
        <v>254</v>
      </c>
      <c r="C45" s="180"/>
      <c r="D45" s="180"/>
      <c r="E45" s="48"/>
      <c r="F45" s="21"/>
    </row>
    <row r="46" spans="1:6" ht="14.25" x14ac:dyDescent="0.2">
      <c r="A46" s="21"/>
      <c r="B46" s="45"/>
      <c r="C46" s="45"/>
      <c r="D46" s="45"/>
      <c r="E46" s="28"/>
      <c r="F46" s="21"/>
    </row>
    <row r="47" spans="1:6" ht="14.25" x14ac:dyDescent="0.2">
      <c r="A47" s="21"/>
      <c r="B47" s="181" t="s">
        <v>263</v>
      </c>
      <c r="C47" s="181"/>
      <c r="D47" s="181"/>
      <c r="E47" s="48">
        <f>+(4.16666666666667)*225</f>
        <v>937.50000000000068</v>
      </c>
      <c r="F47" s="21"/>
    </row>
    <row r="48" spans="1:6" ht="14.25" x14ac:dyDescent="0.2">
      <c r="A48" s="21"/>
      <c r="B48" s="180"/>
      <c r="C48" s="180"/>
      <c r="D48" s="180"/>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1" t="s">
        <v>263</v>
      </c>
      <c r="C57" s="181"/>
      <c r="D57" s="181"/>
      <c r="E57" s="28">
        <v>0</v>
      </c>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3.5" customHeight="1" x14ac:dyDescent="0.2">
      <c r="A69" s="21"/>
      <c r="B69" s="173"/>
      <c r="C69" s="173"/>
      <c r="D69" s="173"/>
      <c r="E69" s="28"/>
      <c r="F69" s="21"/>
    </row>
    <row r="70" spans="1:6" ht="13.5" customHeight="1" x14ac:dyDescent="0.2">
      <c r="A70" s="21"/>
      <c r="B70" s="25" t="s">
        <v>18</v>
      </c>
      <c r="C70" s="26"/>
      <c r="D70" s="26"/>
      <c r="E70" s="29">
        <f>SUM(E36:E69)</f>
        <v>937.50000000000068</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941.66666666666731</v>
      </c>
      <c r="F73" s="21"/>
    </row>
    <row r="74" spans="1:6" ht="13.5" customHeight="1" x14ac:dyDescent="0.2">
      <c r="A74" s="21"/>
      <c r="B74" s="26" t="s">
        <v>5</v>
      </c>
      <c r="C74" s="31">
        <v>0.05</v>
      </c>
      <c r="D74" s="26"/>
      <c r="E74" s="35">
        <f>ROUND(E73*C74,2)</f>
        <v>47.08</v>
      </c>
      <c r="F74" s="21"/>
    </row>
    <row r="75" spans="1:6" ht="13.5" customHeight="1" x14ac:dyDescent="0.2">
      <c r="A75" s="21"/>
      <c r="B75" s="26" t="s">
        <v>4</v>
      </c>
      <c r="C75" s="43">
        <v>9.9750000000000005E-2</v>
      </c>
      <c r="D75" s="26"/>
      <c r="E75" s="36">
        <f>C75*E73</f>
        <v>93.931250000000063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1082.6779166666674</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1082.6779166666674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22</v>
      </c>
      <c r="B85" s="179"/>
      <c r="C85" s="179"/>
      <c r="D85" s="179"/>
      <c r="E85" s="179"/>
      <c r="F85" s="179"/>
    </row>
    <row r="86" spans="1:6" ht="14.25" x14ac:dyDescent="0.2">
      <c r="A86" s="177" t="s">
        <v>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44:D44"/>
    <mergeCell ref="A31:F31"/>
    <mergeCell ref="B34:D34"/>
    <mergeCell ref="B35:D35"/>
    <mergeCell ref="B36:D36"/>
    <mergeCell ref="B37:D37"/>
    <mergeCell ref="B38:D38"/>
    <mergeCell ref="B39:D39"/>
    <mergeCell ref="B40:D40"/>
    <mergeCell ref="B41:D41"/>
    <mergeCell ref="B42:D42"/>
    <mergeCell ref="B43:D43"/>
    <mergeCell ref="B59:D59"/>
    <mergeCell ref="B45:D45"/>
    <mergeCell ref="B47:D47"/>
    <mergeCell ref="B48:D48"/>
    <mergeCell ref="B51:D51"/>
    <mergeCell ref="B52:D52"/>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63 B67:B69 B65 B12:B20 B53 B34 B55:B61 B37:B42 B44:B51" xr:uid="{00000000-0002-0000-2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269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215</v>
      </c>
      <c r="C35" s="180"/>
      <c r="D35" s="180"/>
      <c r="E35" s="28"/>
      <c r="F35" s="21"/>
    </row>
    <row r="36" spans="1:6" ht="14.25" x14ac:dyDescent="0.2">
      <c r="A36" s="21"/>
      <c r="B36" s="180"/>
      <c r="C36" s="180"/>
      <c r="D36" s="180"/>
      <c r="E36" s="28"/>
      <c r="F36" s="21"/>
    </row>
    <row r="37" spans="1:6" ht="28.5" customHeight="1" x14ac:dyDescent="0.2">
      <c r="A37" s="21"/>
      <c r="B37" s="180" t="s">
        <v>252</v>
      </c>
      <c r="C37" s="180"/>
      <c r="D37" s="180"/>
      <c r="E37" s="28"/>
      <c r="F37" s="21"/>
    </row>
    <row r="38" spans="1:6" ht="13.5" customHeight="1" x14ac:dyDescent="0.2">
      <c r="A38" s="21"/>
      <c r="B38" s="180" t="s">
        <v>253</v>
      </c>
      <c r="C38" s="180"/>
      <c r="D38" s="180"/>
      <c r="E38" s="28"/>
      <c r="F38" s="21"/>
    </row>
    <row r="39" spans="1:6" ht="30" customHeight="1" x14ac:dyDescent="0.2">
      <c r="A39" s="21"/>
      <c r="B39" s="180" t="s">
        <v>255</v>
      </c>
      <c r="C39" s="180"/>
      <c r="D39" s="180"/>
      <c r="E39" s="28"/>
      <c r="F39" s="21"/>
    </row>
    <row r="40" spans="1:6" ht="29.25" customHeight="1" x14ac:dyDescent="0.2">
      <c r="A40" s="21"/>
      <c r="B40" s="180" t="s">
        <v>257</v>
      </c>
      <c r="C40" s="180"/>
      <c r="D40" s="180"/>
      <c r="E40" s="28"/>
      <c r="F40" s="21"/>
    </row>
    <row r="41" spans="1:6" ht="14.25" x14ac:dyDescent="0.2">
      <c r="A41" s="21"/>
      <c r="B41" s="180" t="s">
        <v>256</v>
      </c>
      <c r="C41" s="180"/>
      <c r="D41" s="180"/>
      <c r="E41" s="28"/>
      <c r="F41" s="21"/>
    </row>
    <row r="42" spans="1:6" ht="14.25" x14ac:dyDescent="0.2">
      <c r="A42" s="21"/>
      <c r="B42" s="180" t="s">
        <v>258</v>
      </c>
      <c r="C42" s="180"/>
      <c r="D42" s="180"/>
      <c r="E42" s="28"/>
      <c r="F42" s="21"/>
    </row>
    <row r="43" spans="1:6" ht="14.25" x14ac:dyDescent="0.2">
      <c r="A43" s="21"/>
      <c r="B43" s="180" t="s">
        <v>259</v>
      </c>
      <c r="C43" s="180"/>
      <c r="D43" s="180"/>
      <c r="E43" s="28"/>
      <c r="F43" s="21"/>
    </row>
    <row r="44" spans="1:6" ht="14.25" x14ac:dyDescent="0.2">
      <c r="A44" s="21"/>
      <c r="B44" s="180" t="s">
        <v>260</v>
      </c>
      <c r="C44" s="180"/>
      <c r="D44" s="180"/>
      <c r="E44" s="28"/>
      <c r="F44" s="21"/>
    </row>
    <row r="45" spans="1:6" ht="14.25" x14ac:dyDescent="0.2">
      <c r="A45" s="21"/>
      <c r="B45" s="180" t="s">
        <v>254</v>
      </c>
      <c r="C45" s="180"/>
      <c r="D45" s="180"/>
      <c r="E45" s="48"/>
      <c r="F45" s="21"/>
    </row>
    <row r="46" spans="1:6" ht="14.25" x14ac:dyDescent="0.2">
      <c r="A46" s="21"/>
      <c r="B46" s="45"/>
      <c r="C46" s="45"/>
      <c r="D46" s="45"/>
      <c r="E46" s="28"/>
      <c r="F46" s="21"/>
    </row>
    <row r="47" spans="1:6" ht="14.25" x14ac:dyDescent="0.2">
      <c r="A47" s="21"/>
      <c r="B47" s="181" t="s">
        <v>263</v>
      </c>
      <c r="C47" s="181"/>
      <c r="D47" s="181"/>
      <c r="E47" s="48">
        <f>+(4.16666666666667)*225</f>
        <v>937.50000000000068</v>
      </c>
      <c r="F47" s="21"/>
    </row>
    <row r="48" spans="1:6" ht="14.25" x14ac:dyDescent="0.2">
      <c r="A48" s="21"/>
      <c r="B48" s="180"/>
      <c r="C48" s="180"/>
      <c r="D48" s="180"/>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80" t="s">
        <v>270</v>
      </c>
      <c r="C51" s="180"/>
      <c r="D51" s="180"/>
      <c r="E51" s="28"/>
      <c r="F51" s="21"/>
    </row>
    <row r="52" spans="1:6" ht="14.25" x14ac:dyDescent="0.2">
      <c r="A52" s="21"/>
      <c r="B52" s="180" t="s">
        <v>271</v>
      </c>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81" t="s">
        <v>263</v>
      </c>
      <c r="C57" s="181"/>
      <c r="D57" s="181"/>
      <c r="E57" s="28">
        <f>2*225</f>
        <v>450</v>
      </c>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3.5" customHeight="1" x14ac:dyDescent="0.2">
      <c r="A69" s="21"/>
      <c r="B69" s="173"/>
      <c r="C69" s="173"/>
      <c r="D69" s="173"/>
      <c r="E69" s="28"/>
      <c r="F69" s="21"/>
    </row>
    <row r="70" spans="1:6" ht="13.5" customHeight="1" x14ac:dyDescent="0.2">
      <c r="A70" s="21"/>
      <c r="B70" s="25" t="s">
        <v>18</v>
      </c>
      <c r="C70" s="26"/>
      <c r="D70" s="26"/>
      <c r="E70" s="29">
        <f>SUM(E36:E69)</f>
        <v>1387.5000000000007</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1391.6666666666674</v>
      </c>
      <c r="F73" s="21"/>
    </row>
    <row r="74" spans="1:6" ht="13.5" customHeight="1" x14ac:dyDescent="0.2">
      <c r="A74" s="21"/>
      <c r="B74" s="26" t="s">
        <v>5</v>
      </c>
      <c r="C74" s="31">
        <v>0.05</v>
      </c>
      <c r="D74" s="26"/>
      <c r="E74" s="35">
        <f>ROUND(E73*C74,2)</f>
        <v>69.58</v>
      </c>
      <c r="F74" s="21"/>
    </row>
    <row r="75" spans="1:6" ht="13.5" customHeight="1" x14ac:dyDescent="0.2">
      <c r="A75" s="21"/>
      <c r="B75" s="26" t="s">
        <v>4</v>
      </c>
      <c r="C75" s="43">
        <v>9.9750000000000005E-2</v>
      </c>
      <c r="D75" s="26"/>
      <c r="E75" s="36">
        <f>C75*E73</f>
        <v>138.81875000000008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1600.0654166666675</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1600.0654166666675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22</v>
      </c>
      <c r="B85" s="179"/>
      <c r="C85" s="179"/>
      <c r="D85" s="179"/>
      <c r="E85" s="179"/>
      <c r="F85" s="179"/>
    </row>
    <row r="86" spans="1:6" ht="14.25" x14ac:dyDescent="0.2">
      <c r="A86" s="177" t="s">
        <v>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3">
    <mergeCell ref="B44:D44"/>
    <mergeCell ref="A31:F31"/>
    <mergeCell ref="B34:D34"/>
    <mergeCell ref="B35:D35"/>
    <mergeCell ref="B36:D36"/>
    <mergeCell ref="B37:D37"/>
    <mergeCell ref="B38:D38"/>
    <mergeCell ref="B39:D39"/>
    <mergeCell ref="B40:D40"/>
    <mergeCell ref="B41:D41"/>
    <mergeCell ref="B42:D42"/>
    <mergeCell ref="B43:D43"/>
    <mergeCell ref="B59:D59"/>
    <mergeCell ref="B45:D45"/>
    <mergeCell ref="B47:D47"/>
    <mergeCell ref="B48:D48"/>
    <mergeCell ref="B51:D51"/>
    <mergeCell ref="B52:D52"/>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63 B67:B69 B65 B12:B20 B53 B34 B55:B61 B37:B42 B44:B51" xr:uid="{00000000-0002-0000-2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272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3"/>
      <c r="C34" s="173"/>
      <c r="D34" s="173"/>
      <c r="E34" s="28"/>
      <c r="F34" s="21"/>
    </row>
    <row r="35" spans="1:6" ht="14.25" x14ac:dyDescent="0.2">
      <c r="A35" s="21"/>
      <c r="B35" s="180" t="s">
        <v>273</v>
      </c>
      <c r="C35" s="180"/>
      <c r="D35" s="180"/>
      <c r="E35" s="28"/>
      <c r="F35" s="21"/>
    </row>
    <row r="36" spans="1:6" ht="14.25" x14ac:dyDescent="0.2">
      <c r="A36" s="21"/>
      <c r="B36" s="180"/>
      <c r="C36" s="180"/>
      <c r="D36" s="180"/>
      <c r="E36" s="28"/>
      <c r="F36" s="21"/>
    </row>
    <row r="37" spans="1:6" ht="14.25" x14ac:dyDescent="0.2">
      <c r="A37" s="21"/>
      <c r="B37" s="45"/>
      <c r="C37" s="45"/>
      <c r="D37" s="45"/>
      <c r="E37" s="28"/>
      <c r="F37" s="21"/>
    </row>
    <row r="38" spans="1:6" ht="14.25" x14ac:dyDescent="0.2">
      <c r="A38" s="21"/>
      <c r="B38" s="180" t="s">
        <v>274</v>
      </c>
      <c r="C38" s="180"/>
      <c r="D38" s="180"/>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45"/>
      <c r="C45" s="45"/>
      <c r="D45" s="45"/>
      <c r="E45" s="28"/>
      <c r="F45" s="21"/>
    </row>
    <row r="46" spans="1:6" ht="14.25" x14ac:dyDescent="0.2">
      <c r="A46" s="21"/>
      <c r="B46" s="45"/>
      <c r="C46" s="45"/>
      <c r="D46" s="45"/>
      <c r="E46" s="28"/>
      <c r="F46" s="21"/>
    </row>
    <row r="47" spans="1:6" ht="14.25" x14ac:dyDescent="0.2">
      <c r="A47" s="21"/>
      <c r="B47" s="180"/>
      <c r="C47" s="180"/>
      <c r="D47" s="180"/>
      <c r="E47" s="28"/>
      <c r="F47" s="21"/>
    </row>
    <row r="48" spans="1:6" ht="14.25" x14ac:dyDescent="0.2">
      <c r="A48" s="21"/>
      <c r="B48" s="180"/>
      <c r="C48" s="180"/>
      <c r="D48" s="180"/>
      <c r="E48" s="28"/>
      <c r="F48" s="21"/>
    </row>
    <row r="49" spans="1:6" ht="13.5" customHeight="1" x14ac:dyDescent="0.2">
      <c r="A49" s="21"/>
      <c r="B49" s="180"/>
      <c r="C49" s="180"/>
      <c r="D49" s="180"/>
      <c r="E49" s="28"/>
      <c r="F49" s="21"/>
    </row>
    <row r="50" spans="1:6" ht="14.25" x14ac:dyDescent="0.2">
      <c r="A50" s="21"/>
      <c r="B50" s="180"/>
      <c r="C50" s="180"/>
      <c r="D50" s="180"/>
      <c r="E50" s="28"/>
      <c r="F50" s="21"/>
    </row>
    <row r="51" spans="1:6" ht="14.25" x14ac:dyDescent="0.2">
      <c r="A51" s="21"/>
      <c r="B51" s="180"/>
      <c r="C51" s="180"/>
      <c r="D51" s="180"/>
      <c r="E51" s="48"/>
      <c r="F51" s="21"/>
    </row>
    <row r="52" spans="1:6" ht="14.25" x14ac:dyDescent="0.2">
      <c r="A52" s="21"/>
      <c r="B52" s="45"/>
      <c r="C52" s="45"/>
      <c r="D52" s="45"/>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80"/>
      <c r="C57" s="180"/>
      <c r="D57" s="180"/>
      <c r="E57" s="28"/>
      <c r="F57" s="21"/>
    </row>
    <row r="58" spans="1:6" ht="14.25" x14ac:dyDescent="0.2">
      <c r="A58" s="21"/>
      <c r="B58" s="180"/>
      <c r="C58" s="180"/>
      <c r="D58" s="180"/>
      <c r="E58" s="28"/>
      <c r="F58" s="21"/>
    </row>
    <row r="59" spans="1:6" ht="14.25" x14ac:dyDescent="0.2">
      <c r="A59" s="21"/>
      <c r="B59" s="180"/>
      <c r="C59" s="180"/>
      <c r="D59" s="180"/>
      <c r="E59" s="28"/>
      <c r="F59" s="21"/>
    </row>
    <row r="60" spans="1:6" ht="14.25" x14ac:dyDescent="0.2">
      <c r="A60" s="21"/>
      <c r="B60" s="180"/>
      <c r="C60" s="180"/>
      <c r="D60" s="180"/>
      <c r="E60" s="28"/>
      <c r="F60" s="21"/>
    </row>
    <row r="61" spans="1:6" ht="14.25" x14ac:dyDescent="0.2">
      <c r="A61" s="21"/>
      <c r="B61" s="180"/>
      <c r="C61" s="180"/>
      <c r="D61" s="180"/>
      <c r="E61" s="28"/>
      <c r="F61" s="21"/>
    </row>
    <row r="62" spans="1:6" ht="14.25" x14ac:dyDescent="0.2">
      <c r="A62" s="21"/>
      <c r="B62" s="180"/>
      <c r="C62" s="180"/>
      <c r="D62" s="180"/>
      <c r="E62" s="28"/>
      <c r="F62" s="21"/>
    </row>
    <row r="63" spans="1:6" ht="14.25" x14ac:dyDescent="0.2">
      <c r="A63" s="21"/>
      <c r="B63" s="180"/>
      <c r="C63" s="180"/>
      <c r="D63" s="180"/>
      <c r="E63" s="28"/>
      <c r="F63" s="21"/>
    </row>
    <row r="64" spans="1:6" ht="14.25" x14ac:dyDescent="0.2">
      <c r="A64" s="21"/>
      <c r="B64" s="180"/>
      <c r="C64" s="180"/>
      <c r="D64" s="180"/>
      <c r="E64" s="28"/>
      <c r="F64" s="21"/>
    </row>
    <row r="65" spans="1:6" ht="14.25" x14ac:dyDescent="0.2">
      <c r="A65" s="21"/>
      <c r="B65" s="180"/>
      <c r="C65" s="180"/>
      <c r="D65" s="180"/>
      <c r="E65" s="28"/>
      <c r="F65" s="21"/>
    </row>
    <row r="66" spans="1:6" ht="14.25" x14ac:dyDescent="0.2">
      <c r="A66" s="21"/>
      <c r="B66" s="180"/>
      <c r="C66" s="180"/>
      <c r="D66" s="180"/>
      <c r="E66" s="28"/>
      <c r="F66" s="21"/>
    </row>
    <row r="67" spans="1:6" ht="14.25" x14ac:dyDescent="0.2">
      <c r="A67" s="21"/>
      <c r="B67" s="180"/>
      <c r="C67" s="180"/>
      <c r="D67" s="180"/>
      <c r="E67" s="28"/>
      <c r="F67" s="21"/>
    </row>
    <row r="68" spans="1:6" ht="14.25" x14ac:dyDescent="0.2">
      <c r="A68" s="21"/>
      <c r="B68" s="180"/>
      <c r="C68" s="180"/>
      <c r="D68" s="180"/>
      <c r="E68" s="28"/>
      <c r="F68" s="21"/>
    </row>
    <row r="69" spans="1:6" ht="14.25" x14ac:dyDescent="0.2">
      <c r="A69" s="21"/>
      <c r="B69" s="180"/>
      <c r="C69" s="180"/>
      <c r="D69" s="180"/>
      <c r="E69" s="28"/>
      <c r="F69" s="21"/>
    </row>
    <row r="70" spans="1:6" ht="14.25" x14ac:dyDescent="0.2">
      <c r="A70" s="21"/>
      <c r="B70" s="180"/>
      <c r="C70" s="180"/>
      <c r="D70" s="180"/>
      <c r="E70" s="28"/>
      <c r="F70" s="21"/>
    </row>
    <row r="71" spans="1:6" ht="14.25" x14ac:dyDescent="0.2">
      <c r="A71" s="21"/>
      <c r="B71" s="180"/>
      <c r="C71" s="180"/>
      <c r="D71" s="180"/>
      <c r="E71" s="28"/>
      <c r="F71" s="21"/>
    </row>
    <row r="72" spans="1:6" ht="13.5" customHeight="1" x14ac:dyDescent="0.2">
      <c r="A72" s="21"/>
      <c r="B72" s="173"/>
      <c r="C72" s="173"/>
      <c r="D72" s="173"/>
      <c r="E72" s="28"/>
      <c r="F72" s="21"/>
    </row>
    <row r="73" spans="1:6" ht="13.5" customHeight="1" x14ac:dyDescent="0.2">
      <c r="A73" s="21"/>
      <c r="B73" s="25" t="s">
        <v>18</v>
      </c>
      <c r="C73" s="26"/>
      <c r="D73" s="26"/>
      <c r="E73" s="29">
        <f>2.25*225</f>
        <v>506.25</v>
      </c>
      <c r="F73" s="21"/>
    </row>
    <row r="74" spans="1:6" ht="13.5" customHeight="1" x14ac:dyDescent="0.2">
      <c r="A74" s="21"/>
      <c r="B74" s="34" t="s">
        <v>147</v>
      </c>
      <c r="C74" s="26"/>
      <c r="D74" s="26"/>
      <c r="E74" s="30">
        <v>0</v>
      </c>
      <c r="F74" s="21"/>
    </row>
    <row r="75" spans="1:6" ht="13.5" customHeight="1" x14ac:dyDescent="0.2">
      <c r="A75" s="21"/>
      <c r="B75" s="34" t="s">
        <v>275</v>
      </c>
      <c r="C75" s="26"/>
      <c r="D75" s="26"/>
      <c r="E75" s="30">
        <v>0</v>
      </c>
      <c r="F75" s="21"/>
    </row>
    <row r="76" spans="1:6" ht="13.5" customHeight="1" x14ac:dyDescent="0.2">
      <c r="A76" s="21"/>
      <c r="B76" s="25" t="s">
        <v>17</v>
      </c>
      <c r="C76" s="26"/>
      <c r="D76" s="26"/>
      <c r="E76" s="29">
        <f>SUM(E73:E75)</f>
        <v>506.25</v>
      </c>
      <c r="F76" s="21"/>
    </row>
    <row r="77" spans="1:6" ht="13.5" customHeight="1" x14ac:dyDescent="0.2">
      <c r="A77" s="21"/>
      <c r="B77" s="26" t="s">
        <v>5</v>
      </c>
      <c r="C77" s="31">
        <v>0.05</v>
      </c>
      <c r="D77" s="26"/>
      <c r="E77" s="35">
        <f>ROUND(E76*C77,2)</f>
        <v>25.31</v>
      </c>
      <c r="F77" s="21"/>
    </row>
    <row r="78" spans="1:6" ht="13.5" customHeight="1" x14ac:dyDescent="0.2">
      <c r="A78" s="21"/>
      <c r="B78" s="26" t="s">
        <v>4</v>
      </c>
      <c r="C78" s="43">
        <v>9.9750000000000005E-2</v>
      </c>
      <c r="D78" s="26"/>
      <c r="E78" s="36">
        <f>C78*E76</f>
        <v>50.498437500000001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582.05843749999997</v>
      </c>
      <c r="F80" s="21"/>
    </row>
    <row r="81" spans="1:6" ht="15.75" thickTop="1" x14ac:dyDescent="0.2">
      <c r="A81" s="21"/>
      <c r="B81" s="176"/>
      <c r="C81" s="176"/>
      <c r="D81" s="176"/>
      <c r="E81" s="37"/>
      <c r="F81" s="21"/>
    </row>
    <row r="82" spans="1:6" ht="15" x14ac:dyDescent="0.2">
      <c r="A82" s="21"/>
      <c r="B82" s="175" t="s">
        <v>21</v>
      </c>
      <c r="C82" s="175"/>
      <c r="D82" s="175"/>
      <c r="E82" s="37">
        <v>0</v>
      </c>
      <c r="F82" s="21"/>
    </row>
    <row r="83" spans="1:6" ht="15" x14ac:dyDescent="0.2">
      <c r="A83" s="21"/>
      <c r="B83" s="176"/>
      <c r="C83" s="176"/>
      <c r="D83" s="176"/>
      <c r="E83" s="37"/>
      <c r="F83" s="21"/>
    </row>
    <row r="84" spans="1:6" ht="19.5" customHeight="1" x14ac:dyDescent="0.2">
      <c r="A84" s="21"/>
      <c r="B84" s="38" t="s">
        <v>20</v>
      </c>
      <c r="C84" s="39"/>
      <c r="D84" s="39"/>
      <c r="E84" s="40">
        <f>E80-E82</f>
        <v>582.05843749999997</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1"/>
      <c r="C87" s="171"/>
      <c r="D87" s="171"/>
      <c r="E87" s="171"/>
      <c r="F87" s="21"/>
    </row>
    <row r="88" spans="1:6" ht="14.25" x14ac:dyDescent="0.2">
      <c r="A88" s="179" t="s">
        <v>22</v>
      </c>
      <c r="B88" s="179"/>
      <c r="C88" s="179"/>
      <c r="D88" s="179"/>
      <c r="E88" s="179"/>
      <c r="F88" s="179"/>
    </row>
    <row r="89" spans="1:6" ht="14.25" x14ac:dyDescent="0.2">
      <c r="A89" s="177" t="s">
        <v>7</v>
      </c>
      <c r="B89" s="177"/>
      <c r="C89" s="177"/>
      <c r="D89" s="177"/>
      <c r="E89" s="177"/>
      <c r="F89" s="177"/>
    </row>
    <row r="90" spans="1:6" x14ac:dyDescent="0.2">
      <c r="A90" s="21"/>
      <c r="B90" s="21"/>
      <c r="C90" s="21"/>
      <c r="D90" s="21"/>
      <c r="E90" s="21"/>
      <c r="F90" s="21"/>
    </row>
    <row r="91" spans="1:6" x14ac:dyDescent="0.2">
      <c r="A91" s="21"/>
      <c r="B91" s="172"/>
      <c r="C91" s="172"/>
      <c r="D91" s="172"/>
      <c r="E91" s="172"/>
      <c r="F91" s="21"/>
    </row>
    <row r="92" spans="1:6" ht="15" x14ac:dyDescent="0.2">
      <c r="A92" s="178" t="s">
        <v>8</v>
      </c>
      <c r="B92" s="178"/>
      <c r="C92" s="178"/>
      <c r="D92" s="178"/>
      <c r="E92" s="178"/>
      <c r="F92" s="178"/>
    </row>
    <row r="94" spans="1:6" ht="39.75" customHeight="1" x14ac:dyDescent="0.2">
      <c r="B94" s="169"/>
      <c r="C94" s="170"/>
      <c r="D94" s="170"/>
    </row>
    <row r="95" spans="1:6" ht="13.5" customHeight="1" x14ac:dyDescent="0.2"/>
    <row r="96" spans="1:6" x14ac:dyDescent="0.2">
      <c r="B96" s="16"/>
      <c r="C96" s="16"/>
      <c r="D96" s="16"/>
    </row>
  </sheetData>
  <mergeCells count="41">
    <mergeCell ref="B35:D35"/>
    <mergeCell ref="B36:D36"/>
    <mergeCell ref="A31:F31"/>
    <mergeCell ref="B34:D34"/>
    <mergeCell ref="B39:D39"/>
    <mergeCell ref="B38:D38"/>
    <mergeCell ref="B57:D57"/>
    <mergeCell ref="B40:D40"/>
    <mergeCell ref="B41:D41"/>
    <mergeCell ref="B42:D42"/>
    <mergeCell ref="B61:D61"/>
    <mergeCell ref="B59:D59"/>
    <mergeCell ref="B60:D60"/>
    <mergeCell ref="B58:D58"/>
    <mergeCell ref="B43:D43"/>
    <mergeCell ref="B44:D44"/>
    <mergeCell ref="B47:D47"/>
    <mergeCell ref="B48:D48"/>
    <mergeCell ref="B49:D49"/>
    <mergeCell ref="B50:D50"/>
    <mergeCell ref="B51:D51"/>
    <mergeCell ref="B62:D62"/>
    <mergeCell ref="B63:D63"/>
    <mergeCell ref="B87:E87"/>
    <mergeCell ref="B65:D65"/>
    <mergeCell ref="B66:D66"/>
    <mergeCell ref="B67:D67"/>
    <mergeCell ref="B68:D68"/>
    <mergeCell ref="B69:D69"/>
    <mergeCell ref="B70:D70"/>
    <mergeCell ref="B71:D71"/>
    <mergeCell ref="B72:D72"/>
    <mergeCell ref="B81:D81"/>
    <mergeCell ref="B82:D82"/>
    <mergeCell ref="B83:D83"/>
    <mergeCell ref="B64:D64"/>
    <mergeCell ref="A88:F88"/>
    <mergeCell ref="A89:F89"/>
    <mergeCell ref="B91:E91"/>
    <mergeCell ref="A92:F92"/>
    <mergeCell ref="B94:D94"/>
  </mergeCells>
  <dataValidations count="1">
    <dataValidation type="list" allowBlank="1" showInputMessage="1" showErrorMessage="1" sqref="B81:B83 B66 B70:B72 B68 B12:B20 B61:B62 B64 B42 B34 B38 B44:B59" xr:uid="{00000000-0002-0000-2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2:F91"/>
  <sheetViews>
    <sheetView view="pageBreakPreview" topLeftCell="A28"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279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t="s">
        <v>281</v>
      </c>
      <c r="C34" s="182"/>
      <c r="D34" s="182"/>
      <c r="E34" s="28"/>
      <c r="F34" s="21"/>
    </row>
    <row r="35" spans="1:6" ht="14.25" x14ac:dyDescent="0.2">
      <c r="A35" s="21"/>
      <c r="B35" s="173" t="s">
        <v>282</v>
      </c>
      <c r="C35" s="173"/>
      <c r="D35" s="173"/>
      <c r="E35" s="28"/>
      <c r="F35" s="21"/>
    </row>
    <row r="36" spans="1:6" ht="14.25" x14ac:dyDescent="0.2">
      <c r="A36" s="21"/>
      <c r="B36" s="173" t="s">
        <v>283</v>
      </c>
      <c r="C36" s="173"/>
      <c r="D36" s="173"/>
      <c r="E36" s="28"/>
      <c r="F36" s="21"/>
    </row>
    <row r="37" spans="1:6" ht="14.25" x14ac:dyDescent="0.2">
      <c r="A37" s="21"/>
      <c r="B37" s="173" t="s">
        <v>293</v>
      </c>
      <c r="C37" s="173"/>
      <c r="D37" s="173"/>
      <c r="E37" s="28"/>
      <c r="F37" s="21"/>
    </row>
    <row r="38" spans="1:6" ht="14.25" x14ac:dyDescent="0.2">
      <c r="A38" s="21"/>
      <c r="B38" s="173" t="s">
        <v>284</v>
      </c>
      <c r="C38" s="173"/>
      <c r="D38" s="173"/>
      <c r="E38" s="28"/>
      <c r="F38" s="21"/>
    </row>
    <row r="39" spans="1:6" ht="14.25" x14ac:dyDescent="0.2">
      <c r="A39" s="21"/>
      <c r="B39" s="173" t="s">
        <v>285</v>
      </c>
      <c r="C39" s="173"/>
      <c r="D39" s="173"/>
      <c r="E39" s="28"/>
      <c r="F39" s="21"/>
    </row>
    <row r="40" spans="1:6" ht="14.25" x14ac:dyDescent="0.2">
      <c r="A40" s="21"/>
      <c r="B40" s="173" t="s">
        <v>286</v>
      </c>
      <c r="C40" s="173"/>
      <c r="D40" s="173"/>
      <c r="E40" s="28">
        <f>+(28*230)/6</f>
        <v>1073.3333333333333</v>
      </c>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83" t="s">
        <v>220</v>
      </c>
      <c r="C44" s="183"/>
      <c r="D44" s="183"/>
      <c r="E44" s="28"/>
      <c r="F44" s="21"/>
    </row>
    <row r="45" spans="1:6" ht="14.25" x14ac:dyDescent="0.2">
      <c r="A45" s="21"/>
      <c r="B45" s="173" t="s">
        <v>287</v>
      </c>
      <c r="C45" s="173"/>
      <c r="D45" s="173"/>
      <c r="E45" s="28"/>
      <c r="F45" s="21"/>
    </row>
    <row r="46" spans="1:6" ht="14.25" x14ac:dyDescent="0.2">
      <c r="A46" s="21"/>
      <c r="B46" s="173" t="s">
        <v>288</v>
      </c>
      <c r="C46" s="173"/>
      <c r="D46" s="173"/>
      <c r="E46" s="28"/>
      <c r="F46" s="21"/>
    </row>
    <row r="47" spans="1:6" ht="14.25" x14ac:dyDescent="0.2">
      <c r="A47" s="21"/>
      <c r="B47" s="173" t="s">
        <v>289</v>
      </c>
      <c r="C47" s="173"/>
      <c r="D47" s="173"/>
      <c r="E47" s="28"/>
      <c r="F47" s="21"/>
    </row>
    <row r="48" spans="1:6" ht="14.25" x14ac:dyDescent="0.2">
      <c r="A48" s="21"/>
      <c r="B48" s="173" t="s">
        <v>290</v>
      </c>
      <c r="C48" s="173"/>
      <c r="D48" s="173"/>
      <c r="E48" s="28"/>
      <c r="F48" s="21"/>
    </row>
    <row r="49" spans="1:6" ht="14.25" x14ac:dyDescent="0.2">
      <c r="A49" s="21"/>
      <c r="B49" s="173" t="s">
        <v>291</v>
      </c>
      <c r="C49" s="173"/>
      <c r="D49" s="173"/>
      <c r="E49" s="28"/>
      <c r="F49" s="21"/>
    </row>
    <row r="50" spans="1:6" ht="14.25" x14ac:dyDescent="0.2">
      <c r="A50" s="21"/>
      <c r="B50" s="173" t="s">
        <v>292</v>
      </c>
      <c r="C50" s="173"/>
      <c r="D50" s="173"/>
      <c r="E50" s="28"/>
      <c r="F50" s="21"/>
    </row>
    <row r="51" spans="1:6" ht="29.25" customHeight="1" x14ac:dyDescent="0.2">
      <c r="A51" s="21"/>
      <c r="B51" s="173" t="s">
        <v>294</v>
      </c>
      <c r="C51" s="173"/>
      <c r="D51" s="173"/>
      <c r="E51" s="28"/>
      <c r="F51" s="21"/>
    </row>
    <row r="52" spans="1:6" ht="14.25" x14ac:dyDescent="0.2">
      <c r="A52" s="21"/>
      <c r="B52" s="173" t="s">
        <v>295</v>
      </c>
      <c r="C52" s="173"/>
      <c r="D52" s="173"/>
      <c r="E52" s="28">
        <f>+(13*230)/2</f>
        <v>1495</v>
      </c>
      <c r="F52" s="21"/>
    </row>
    <row r="53" spans="1:6" ht="14.25" x14ac:dyDescent="0.2">
      <c r="A53" s="21"/>
      <c r="B53" s="173"/>
      <c r="C53" s="173"/>
      <c r="D53" s="173"/>
      <c r="E53" s="28"/>
      <c r="F53" s="21"/>
    </row>
    <row r="54" spans="1:6" ht="14.25" x14ac:dyDescent="0.2">
      <c r="A54" s="21"/>
      <c r="B54" s="44"/>
      <c r="C54" s="44"/>
      <c r="D54" s="44"/>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SUM(E33:E67)</f>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4">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0:D50"/>
    <mergeCell ref="B51:D51"/>
    <mergeCell ref="B52:D52"/>
    <mergeCell ref="B53:D53"/>
    <mergeCell ref="B55:D55"/>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 B35:B67" xr:uid="{00000000-0002-0000-2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2:F91"/>
  <sheetViews>
    <sheetView view="pageBreakPreview" topLeftCell="A22"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279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307</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83"/>
      <c r="C44" s="183"/>
      <c r="D44" s="18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29.25" customHeight="1"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44"/>
      <c r="C54" s="44"/>
      <c r="D54" s="44"/>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2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2:F91"/>
  <sheetViews>
    <sheetView view="pageBreakPreview" topLeftCell="A16"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297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t="s">
        <v>281</v>
      </c>
      <c r="C34" s="182"/>
      <c r="D34" s="182"/>
      <c r="E34" s="28"/>
      <c r="F34" s="21"/>
    </row>
    <row r="35" spans="1:6" ht="14.25" x14ac:dyDescent="0.2">
      <c r="A35" s="21"/>
      <c r="B35" s="173" t="s">
        <v>282</v>
      </c>
      <c r="C35" s="173"/>
      <c r="D35" s="173"/>
      <c r="E35" s="28"/>
      <c r="F35" s="21"/>
    </row>
    <row r="36" spans="1:6" ht="14.25" x14ac:dyDescent="0.2">
      <c r="A36" s="21"/>
      <c r="B36" s="173" t="s">
        <v>283</v>
      </c>
      <c r="C36" s="173"/>
      <c r="D36" s="173"/>
      <c r="E36" s="28"/>
      <c r="F36" s="21"/>
    </row>
    <row r="37" spans="1:6" ht="14.25" x14ac:dyDescent="0.2">
      <c r="A37" s="21"/>
      <c r="B37" s="173" t="s">
        <v>293</v>
      </c>
      <c r="C37" s="173"/>
      <c r="D37" s="173"/>
      <c r="E37" s="28"/>
      <c r="F37" s="21"/>
    </row>
    <row r="38" spans="1:6" ht="14.25" x14ac:dyDescent="0.2">
      <c r="A38" s="21"/>
      <c r="B38" s="173" t="s">
        <v>284</v>
      </c>
      <c r="C38" s="173"/>
      <c r="D38" s="173"/>
      <c r="E38" s="28"/>
      <c r="F38" s="21"/>
    </row>
    <row r="39" spans="1:6" ht="14.25" x14ac:dyDescent="0.2">
      <c r="A39" s="21"/>
      <c r="B39" s="173" t="s">
        <v>285</v>
      </c>
      <c r="C39" s="173"/>
      <c r="D39" s="173"/>
      <c r="E39" s="28"/>
      <c r="F39" s="21"/>
    </row>
    <row r="40" spans="1:6" ht="14.25" x14ac:dyDescent="0.2">
      <c r="A40" s="21"/>
      <c r="B40" s="173" t="s">
        <v>286</v>
      </c>
      <c r="C40" s="173"/>
      <c r="D40" s="173"/>
      <c r="E40" s="28">
        <f>+(28*230)/6</f>
        <v>1073.3333333333333</v>
      </c>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83" t="s">
        <v>220</v>
      </c>
      <c r="C44" s="183"/>
      <c r="D44" s="183"/>
      <c r="E44" s="28"/>
      <c r="F44" s="21"/>
    </row>
    <row r="45" spans="1:6" ht="14.25" x14ac:dyDescent="0.2">
      <c r="A45" s="21"/>
      <c r="B45" s="173" t="s">
        <v>287</v>
      </c>
      <c r="C45" s="173"/>
      <c r="D45" s="173"/>
      <c r="E45" s="28"/>
      <c r="F45" s="21"/>
    </row>
    <row r="46" spans="1:6" ht="14.25" x14ac:dyDescent="0.2">
      <c r="A46" s="21"/>
      <c r="B46" s="173" t="s">
        <v>288</v>
      </c>
      <c r="C46" s="173"/>
      <c r="D46" s="173"/>
      <c r="E46" s="28"/>
      <c r="F46" s="21"/>
    </row>
    <row r="47" spans="1:6" ht="14.25" x14ac:dyDescent="0.2">
      <c r="A47" s="21"/>
      <c r="B47" s="173" t="s">
        <v>289</v>
      </c>
      <c r="C47" s="173"/>
      <c r="D47" s="173"/>
      <c r="E47" s="28"/>
      <c r="F47" s="21"/>
    </row>
    <row r="48" spans="1:6" ht="14.25" x14ac:dyDescent="0.2">
      <c r="A48" s="21"/>
      <c r="B48" s="173" t="s">
        <v>290</v>
      </c>
      <c r="C48" s="173"/>
      <c r="D48" s="173"/>
      <c r="E48" s="28"/>
      <c r="F48" s="21"/>
    </row>
    <row r="49" spans="1:6" ht="14.25" x14ac:dyDescent="0.2">
      <c r="A49" s="21"/>
      <c r="B49" s="173" t="s">
        <v>291</v>
      </c>
      <c r="C49" s="173"/>
      <c r="D49" s="173"/>
      <c r="E49" s="28"/>
      <c r="F49" s="21"/>
    </row>
    <row r="50" spans="1:6" ht="14.25" x14ac:dyDescent="0.2">
      <c r="A50" s="21"/>
      <c r="B50" s="173" t="s">
        <v>292</v>
      </c>
      <c r="C50" s="173"/>
      <c r="D50" s="173"/>
      <c r="E50" s="28"/>
      <c r="F50" s="21"/>
    </row>
    <row r="51" spans="1:6" ht="29.25" customHeight="1" x14ac:dyDescent="0.2">
      <c r="A51" s="21"/>
      <c r="B51" s="173" t="s">
        <v>294</v>
      </c>
      <c r="C51" s="173"/>
      <c r="D51" s="173"/>
      <c r="E51" s="28"/>
      <c r="F51" s="21"/>
    </row>
    <row r="52" spans="1:6" ht="14.25" x14ac:dyDescent="0.2">
      <c r="A52" s="21"/>
      <c r="B52" s="173" t="s">
        <v>295</v>
      </c>
      <c r="C52" s="173"/>
      <c r="D52" s="173"/>
      <c r="E52" s="28">
        <f>+(13*230)/2</f>
        <v>1495</v>
      </c>
      <c r="F52" s="21"/>
    </row>
    <row r="53" spans="1:6" ht="14.25" x14ac:dyDescent="0.2">
      <c r="A53" s="21"/>
      <c r="B53" s="173"/>
      <c r="C53" s="173"/>
      <c r="D53" s="173"/>
      <c r="E53" s="28"/>
      <c r="F53" s="21"/>
    </row>
    <row r="54" spans="1:6" ht="14.25" x14ac:dyDescent="0.2">
      <c r="A54" s="21"/>
      <c r="B54" s="44"/>
      <c r="C54" s="44"/>
      <c r="D54" s="44"/>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SUM(E33:E67)</f>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2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2:F92"/>
  <sheetViews>
    <sheetView view="pageBreakPreview" topLeftCell="A19"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298</v>
      </c>
      <c r="C26" s="21"/>
      <c r="D26" s="21"/>
      <c r="E26" s="21"/>
      <c r="F26" s="21"/>
    </row>
    <row r="27" spans="1:6" x14ac:dyDescent="0.2">
      <c r="A27" s="18"/>
      <c r="B27" s="21"/>
      <c r="C27" s="23"/>
      <c r="D27" s="23"/>
      <c r="E27" s="24"/>
      <c r="F27" s="21"/>
    </row>
    <row r="28" spans="1:6" ht="15" x14ac:dyDescent="0.2">
      <c r="A28" s="17"/>
      <c r="B28" s="23"/>
      <c r="C28" s="23"/>
      <c r="D28" s="27" t="s">
        <v>14</v>
      </c>
      <c r="E28" s="27" t="s">
        <v>299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t="s">
        <v>281</v>
      </c>
      <c r="C34" s="182"/>
      <c r="D34" s="182"/>
      <c r="E34" s="28"/>
      <c r="F34" s="21"/>
    </row>
    <row r="35" spans="1:6" ht="14.25" x14ac:dyDescent="0.2">
      <c r="A35" s="21"/>
      <c r="B35" s="173" t="s">
        <v>282</v>
      </c>
      <c r="C35" s="173"/>
      <c r="D35" s="173"/>
      <c r="E35" s="28"/>
      <c r="F35" s="21"/>
    </row>
    <row r="36" spans="1:6" ht="14.25" x14ac:dyDescent="0.2">
      <c r="A36" s="21"/>
      <c r="B36" s="173" t="s">
        <v>283</v>
      </c>
      <c r="C36" s="173"/>
      <c r="D36" s="173"/>
      <c r="E36" s="28"/>
      <c r="F36" s="21"/>
    </row>
    <row r="37" spans="1:6" ht="14.25" x14ac:dyDescent="0.2">
      <c r="A37" s="21"/>
      <c r="B37" s="173" t="s">
        <v>293</v>
      </c>
      <c r="C37" s="173"/>
      <c r="D37" s="173"/>
      <c r="E37" s="28"/>
      <c r="F37" s="21"/>
    </row>
    <row r="38" spans="1:6" ht="14.25" x14ac:dyDescent="0.2">
      <c r="A38" s="21"/>
      <c r="B38" s="173" t="s">
        <v>284</v>
      </c>
      <c r="C38" s="173"/>
      <c r="D38" s="173"/>
      <c r="E38" s="28"/>
      <c r="F38" s="21"/>
    </row>
    <row r="39" spans="1:6" ht="14.25" x14ac:dyDescent="0.2">
      <c r="A39" s="21"/>
      <c r="B39" s="173" t="s">
        <v>285</v>
      </c>
      <c r="C39" s="173"/>
      <c r="D39" s="173"/>
      <c r="E39" s="28"/>
      <c r="F39" s="21"/>
    </row>
    <row r="40" spans="1:6" ht="14.25" x14ac:dyDescent="0.2">
      <c r="A40" s="21"/>
      <c r="B40" s="173" t="s">
        <v>286</v>
      </c>
      <c r="C40" s="173"/>
      <c r="D40" s="173"/>
      <c r="E40" s="28">
        <f>+(28*230)/6</f>
        <v>1073.3333333333333</v>
      </c>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83" t="s">
        <v>220</v>
      </c>
      <c r="C44" s="183"/>
      <c r="D44" s="183"/>
      <c r="E44" s="28"/>
      <c r="F44" s="21"/>
    </row>
    <row r="45" spans="1:6" ht="14.25" x14ac:dyDescent="0.2">
      <c r="A45" s="21"/>
      <c r="B45" s="173" t="s">
        <v>301</v>
      </c>
      <c r="C45" s="173"/>
      <c r="D45" s="173"/>
      <c r="E45" s="28"/>
      <c r="F45" s="21"/>
    </row>
    <row r="46" spans="1:6" ht="14.25" x14ac:dyDescent="0.2">
      <c r="A46" s="21"/>
      <c r="B46" s="173" t="s">
        <v>300</v>
      </c>
      <c r="C46" s="173"/>
      <c r="D46" s="173"/>
      <c r="E46" s="28"/>
      <c r="F46" s="21"/>
    </row>
    <row r="47" spans="1:6" ht="14.25" x14ac:dyDescent="0.2">
      <c r="A47" s="21"/>
      <c r="B47" s="173" t="s">
        <v>302</v>
      </c>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f>2*230</f>
        <v>460</v>
      </c>
      <c r="F52" s="21"/>
    </row>
    <row r="53" spans="1:6" ht="14.25" x14ac:dyDescent="0.2">
      <c r="A53" s="21"/>
      <c r="B53" s="173"/>
      <c r="C53" s="173"/>
      <c r="D53" s="173"/>
      <c r="E53" s="28"/>
      <c r="F53" s="21"/>
    </row>
    <row r="54" spans="1:6" ht="14.25" x14ac:dyDescent="0.2">
      <c r="A54" s="21"/>
      <c r="B54" s="44"/>
      <c r="C54" s="44"/>
      <c r="D54" s="44"/>
      <c r="E54" s="28"/>
      <c r="F54" s="21"/>
    </row>
    <row r="55" spans="1:6" ht="14.25" x14ac:dyDescent="0.2">
      <c r="A55" s="21"/>
      <c r="B55" s="44"/>
      <c r="C55" s="44"/>
      <c r="D55" s="44"/>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SUM(E33:E68)</f>
        <v>1533.3333333333333</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1533.3333333333333</v>
      </c>
      <c r="F72" s="21"/>
    </row>
    <row r="73" spans="1:6" ht="13.5" customHeight="1" x14ac:dyDescent="0.2">
      <c r="A73" s="21"/>
      <c r="B73" s="26" t="s">
        <v>5</v>
      </c>
      <c r="C73" s="31">
        <v>0.05</v>
      </c>
      <c r="D73" s="26"/>
      <c r="E73" s="35">
        <f>ROUND(E72*C73,2)</f>
        <v>76.67</v>
      </c>
      <c r="F73" s="21"/>
    </row>
    <row r="74" spans="1:6" ht="13.5" customHeight="1" x14ac:dyDescent="0.2">
      <c r="A74" s="21"/>
      <c r="B74" s="26" t="s">
        <v>4</v>
      </c>
      <c r="C74" s="43">
        <v>9.9750000000000005E-2</v>
      </c>
      <c r="D74" s="26"/>
      <c r="E74" s="36">
        <f>ROUND(E72*C74,2)</f>
        <v>152.94999999999999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1762.9533333333334</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1762.9533333333334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8:D58"/>
    <mergeCell ref="B59:D59"/>
    <mergeCell ref="B60:D60"/>
    <mergeCell ref="B61:D61"/>
    <mergeCell ref="B62:D62"/>
    <mergeCell ref="B63:D63"/>
    <mergeCell ref="B64:D64"/>
    <mergeCell ref="B65:D65"/>
    <mergeCell ref="B66:D66"/>
    <mergeCell ref="B67:D67"/>
    <mergeCell ref="B68:D68"/>
    <mergeCell ref="B57:D57"/>
    <mergeCell ref="B44:D44"/>
    <mergeCell ref="B45:D45"/>
    <mergeCell ref="B46:D46"/>
    <mergeCell ref="B47:D47"/>
    <mergeCell ref="B48:D48"/>
    <mergeCell ref="B49:D49"/>
    <mergeCell ref="B50:D50"/>
    <mergeCell ref="B51:D51"/>
    <mergeCell ref="B52:D52"/>
    <mergeCell ref="B53:D53"/>
    <mergeCell ref="B56:D56"/>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00000000-0002-0000-2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2:F91"/>
  <sheetViews>
    <sheetView view="pageBreakPreview" topLeftCell="A22"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304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t="s">
        <v>281</v>
      </c>
      <c r="C34" s="182"/>
      <c r="D34" s="182"/>
      <c r="E34" s="28"/>
      <c r="F34" s="21"/>
    </row>
    <row r="35" spans="1:6" ht="14.25" x14ac:dyDescent="0.2">
      <c r="A35" s="21"/>
      <c r="B35" s="173" t="s">
        <v>282</v>
      </c>
      <c r="C35" s="173"/>
      <c r="D35" s="173"/>
      <c r="E35" s="28"/>
      <c r="F35" s="21"/>
    </row>
    <row r="36" spans="1:6" ht="14.25" x14ac:dyDescent="0.2">
      <c r="A36" s="21"/>
      <c r="B36" s="173" t="s">
        <v>283</v>
      </c>
      <c r="C36" s="173"/>
      <c r="D36" s="173"/>
      <c r="E36" s="28"/>
      <c r="F36" s="21"/>
    </row>
    <row r="37" spans="1:6" ht="14.25" x14ac:dyDescent="0.2">
      <c r="A37" s="21"/>
      <c r="B37" s="173" t="s">
        <v>293</v>
      </c>
      <c r="C37" s="173"/>
      <c r="D37" s="173"/>
      <c r="E37" s="28"/>
      <c r="F37" s="21"/>
    </row>
    <row r="38" spans="1:6" ht="14.25" x14ac:dyDescent="0.2">
      <c r="A38" s="21"/>
      <c r="B38" s="173" t="s">
        <v>284</v>
      </c>
      <c r="C38" s="173"/>
      <c r="D38" s="173"/>
      <c r="E38" s="28"/>
      <c r="F38" s="21"/>
    </row>
    <row r="39" spans="1:6" ht="14.25" x14ac:dyDescent="0.2">
      <c r="A39" s="21"/>
      <c r="B39" s="173" t="s">
        <v>285</v>
      </c>
      <c r="C39" s="173"/>
      <c r="D39" s="173"/>
      <c r="E39" s="28"/>
      <c r="F39" s="21"/>
    </row>
    <row r="40" spans="1:6" ht="14.25" x14ac:dyDescent="0.2">
      <c r="A40" s="21"/>
      <c r="B40" s="173" t="s">
        <v>286</v>
      </c>
      <c r="C40" s="173"/>
      <c r="D40" s="173"/>
      <c r="E40" s="28">
        <f>+(28*230)/6</f>
        <v>1073.3333333333333</v>
      </c>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83" t="s">
        <v>220</v>
      </c>
      <c r="C44" s="183"/>
      <c r="D44" s="18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29.25" customHeight="1" x14ac:dyDescent="0.2">
      <c r="A51" s="21"/>
      <c r="B51" s="173"/>
      <c r="C51" s="173"/>
      <c r="D51" s="173"/>
      <c r="E51" s="28"/>
      <c r="F51" s="21"/>
    </row>
    <row r="52" spans="1:6" ht="14.25" x14ac:dyDescent="0.2">
      <c r="A52" s="21"/>
      <c r="B52" s="173"/>
      <c r="C52" s="173"/>
      <c r="D52" s="173"/>
      <c r="E52" s="28">
        <v>0</v>
      </c>
      <c r="F52" s="21"/>
    </row>
    <row r="53" spans="1:6" ht="14.25" x14ac:dyDescent="0.2">
      <c r="A53" s="21"/>
      <c r="B53" s="173"/>
      <c r="C53" s="173"/>
      <c r="D53" s="173"/>
      <c r="E53" s="28"/>
      <c r="F53" s="21"/>
    </row>
    <row r="54" spans="1:6" ht="14.25" x14ac:dyDescent="0.2">
      <c r="A54" s="21"/>
      <c r="B54" s="44"/>
      <c r="C54" s="44"/>
      <c r="D54" s="44"/>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SUM(E33:E67)</f>
        <v>1073.3333333333333</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1073.3333333333333</v>
      </c>
      <c r="F71" s="21"/>
    </row>
    <row r="72" spans="1:6" ht="13.5" customHeight="1" x14ac:dyDescent="0.2">
      <c r="A72" s="21"/>
      <c r="B72" s="26" t="s">
        <v>5</v>
      </c>
      <c r="C72" s="31">
        <v>0.05</v>
      </c>
      <c r="D72" s="26"/>
      <c r="E72" s="35">
        <f>ROUND(E71*C72,2)</f>
        <v>53.67</v>
      </c>
      <c r="F72" s="21"/>
    </row>
    <row r="73" spans="1:6" ht="13.5" customHeight="1" x14ac:dyDescent="0.2">
      <c r="A73" s="21"/>
      <c r="B73" s="26" t="s">
        <v>4</v>
      </c>
      <c r="C73" s="43">
        <v>9.9750000000000005E-2</v>
      </c>
      <c r="D73" s="26"/>
      <c r="E73" s="36">
        <f>ROUND(E71*C73,2)</f>
        <v>107.07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1234.0733333333333</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1234.0733333333333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2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2:F91"/>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33.75" customHeight="1" x14ac:dyDescent="0.2">
      <c r="A26" s="17"/>
      <c r="B26" s="51" t="s">
        <v>305</v>
      </c>
      <c r="C26" s="21"/>
      <c r="D26" s="21"/>
      <c r="E26" s="21"/>
      <c r="F26" s="21"/>
    </row>
    <row r="27" spans="1:6" x14ac:dyDescent="0.2">
      <c r="A27" s="18"/>
      <c r="B27" s="21"/>
      <c r="C27" s="23"/>
      <c r="D27" s="23"/>
      <c r="E27" s="24"/>
      <c r="F27" s="21"/>
    </row>
    <row r="28" spans="1:6" ht="15" x14ac:dyDescent="0.2">
      <c r="A28" s="17"/>
      <c r="B28" s="23"/>
      <c r="C28" s="23"/>
      <c r="D28" s="27" t="s">
        <v>14</v>
      </c>
      <c r="E28" s="27" t="s">
        <v>306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t="s">
        <v>281</v>
      </c>
      <c r="C34" s="182"/>
      <c r="D34" s="182"/>
      <c r="E34" s="28"/>
      <c r="F34" s="21"/>
    </row>
    <row r="35" spans="1:6" ht="14.25" x14ac:dyDescent="0.2">
      <c r="A35" s="21"/>
      <c r="B35" s="173" t="s">
        <v>282</v>
      </c>
      <c r="C35" s="173"/>
      <c r="D35" s="173"/>
      <c r="E35" s="28"/>
      <c r="F35" s="21"/>
    </row>
    <row r="36" spans="1:6" ht="14.25" x14ac:dyDescent="0.2">
      <c r="A36" s="21"/>
      <c r="B36" s="173" t="s">
        <v>283</v>
      </c>
      <c r="C36" s="173"/>
      <c r="D36" s="173"/>
      <c r="E36" s="28"/>
      <c r="F36" s="21"/>
    </row>
    <row r="37" spans="1:6" ht="14.25" x14ac:dyDescent="0.2">
      <c r="A37" s="21"/>
      <c r="B37" s="173" t="s">
        <v>293</v>
      </c>
      <c r="C37" s="173"/>
      <c r="D37" s="173"/>
      <c r="E37" s="28"/>
      <c r="F37" s="21"/>
    </row>
    <row r="38" spans="1:6" ht="14.25" x14ac:dyDescent="0.2">
      <c r="A38" s="21"/>
      <c r="B38" s="173" t="s">
        <v>284</v>
      </c>
      <c r="C38" s="173"/>
      <c r="D38" s="173"/>
      <c r="E38" s="28"/>
      <c r="F38" s="21"/>
    </row>
    <row r="39" spans="1:6" ht="14.25" x14ac:dyDescent="0.2">
      <c r="A39" s="21"/>
      <c r="B39" s="173" t="s">
        <v>285</v>
      </c>
      <c r="C39" s="173"/>
      <c r="D39" s="173"/>
      <c r="E39" s="28"/>
      <c r="F39" s="21"/>
    </row>
    <row r="40" spans="1:6" ht="14.25" x14ac:dyDescent="0.2">
      <c r="A40" s="21"/>
      <c r="B40" s="173" t="s">
        <v>286</v>
      </c>
      <c r="C40" s="173"/>
      <c r="D40" s="173"/>
      <c r="E40" s="28">
        <f>+(28*230)/6</f>
        <v>1073.3333333333333</v>
      </c>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83" t="s">
        <v>220</v>
      </c>
      <c r="C44" s="183"/>
      <c r="D44" s="18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29.25" customHeight="1" x14ac:dyDescent="0.2">
      <c r="A51" s="21"/>
      <c r="B51" s="173"/>
      <c r="C51" s="173"/>
      <c r="D51" s="173"/>
      <c r="E51" s="28"/>
      <c r="F51" s="21"/>
    </row>
    <row r="52" spans="1:6" ht="14.25" x14ac:dyDescent="0.2">
      <c r="A52" s="21"/>
      <c r="B52" s="173"/>
      <c r="C52" s="173"/>
      <c r="D52" s="173"/>
      <c r="E52" s="28">
        <v>0</v>
      </c>
      <c r="F52" s="21"/>
    </row>
    <row r="53" spans="1:6" ht="14.25" x14ac:dyDescent="0.2">
      <c r="A53" s="21"/>
      <c r="B53" s="173"/>
      <c r="C53" s="173"/>
      <c r="D53" s="173"/>
      <c r="E53" s="28"/>
      <c r="F53" s="21"/>
    </row>
    <row r="54" spans="1:6" ht="14.25" x14ac:dyDescent="0.2">
      <c r="A54" s="21"/>
      <c r="B54" s="44"/>
      <c r="C54" s="44"/>
      <c r="D54" s="44"/>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SUM(E33:E67)</f>
        <v>1073.3333333333333</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1073.3333333333333</v>
      </c>
      <c r="F71" s="21"/>
    </row>
    <row r="72" spans="1:6" ht="13.5" customHeight="1" x14ac:dyDescent="0.2">
      <c r="A72" s="21"/>
      <c r="B72" s="26" t="s">
        <v>5</v>
      </c>
      <c r="C72" s="31">
        <v>0.05</v>
      </c>
      <c r="D72" s="26"/>
      <c r="E72" s="35">
        <f>ROUND(E71*C72,2)</f>
        <v>53.67</v>
      </c>
      <c r="F72" s="21"/>
    </row>
    <row r="73" spans="1:6" ht="13.5" customHeight="1" x14ac:dyDescent="0.2">
      <c r="A73" s="21"/>
      <c r="B73" s="26" t="s">
        <v>4</v>
      </c>
      <c r="C73" s="43">
        <v>9.9750000000000005E-2</v>
      </c>
      <c r="D73" s="26"/>
      <c r="E73" s="36">
        <f>ROUND(E71*C73,2)</f>
        <v>107.07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1234.0733333333333</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1234.0733333333333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2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2:F92"/>
  <sheetViews>
    <sheetView view="pageBreakPreview" topLeftCell="A31"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311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310</v>
      </c>
      <c r="C35" s="180"/>
      <c r="D35" s="180"/>
      <c r="E35" s="28"/>
      <c r="F35" s="21"/>
    </row>
    <row r="36" spans="1:6" ht="14.25" x14ac:dyDescent="0.2">
      <c r="A36" s="21"/>
      <c r="B36" s="45"/>
      <c r="C36" s="45"/>
      <c r="D36" s="45"/>
      <c r="E36" s="28"/>
      <c r="F36" s="21"/>
    </row>
    <row r="37" spans="1:6" ht="14.25" x14ac:dyDescent="0.2">
      <c r="A37" s="21"/>
      <c r="B37" s="45" t="s">
        <v>224</v>
      </c>
      <c r="C37" s="45"/>
      <c r="D37" s="45"/>
      <c r="E37" s="28"/>
      <c r="F37" s="21"/>
    </row>
    <row r="38" spans="1:6" ht="14.25" x14ac:dyDescent="0.2">
      <c r="A38" s="21"/>
      <c r="E38" s="28"/>
      <c r="F38" s="21"/>
    </row>
    <row r="39" spans="1:6" ht="14.25" x14ac:dyDescent="0.2">
      <c r="A39" s="21"/>
      <c r="B39" s="45" t="s">
        <v>34</v>
      </c>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3.5*235</f>
        <v>822.5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822.5</v>
      </c>
      <c r="F72" s="21"/>
    </row>
    <row r="73" spans="1:6" ht="13.5" customHeight="1" x14ac:dyDescent="0.2">
      <c r="A73" s="21"/>
      <c r="B73" s="26" t="s">
        <v>5</v>
      </c>
      <c r="C73" s="31">
        <v>0.05</v>
      </c>
      <c r="D73" s="26"/>
      <c r="E73" s="35">
        <f>ROUND(E72*C73,2)</f>
        <v>41.13</v>
      </c>
      <c r="F73" s="21"/>
    </row>
    <row r="74" spans="1:6" ht="13.5" customHeight="1" x14ac:dyDescent="0.2">
      <c r="A74" s="21"/>
      <c r="B74" s="26" t="s">
        <v>4</v>
      </c>
      <c r="C74" s="43">
        <v>9.9750000000000005E-2</v>
      </c>
      <c r="D74" s="26"/>
      <c r="E74" s="36">
        <f>ROUND(E72*C74,2)</f>
        <v>82.04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945.67</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945.67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0">
    <mergeCell ref="B41:D41"/>
    <mergeCell ref="A30:F30"/>
    <mergeCell ref="B33:D33"/>
    <mergeCell ref="B34:D34"/>
    <mergeCell ref="B35:D35"/>
    <mergeCell ref="B40:D40"/>
    <mergeCell ref="B55:D55"/>
    <mergeCell ref="B42:D42"/>
    <mergeCell ref="B43:D43"/>
    <mergeCell ref="B44:D44"/>
    <mergeCell ref="B45:D45"/>
    <mergeCell ref="B46:D46"/>
    <mergeCell ref="B47:D47"/>
    <mergeCell ref="B48:D48"/>
    <mergeCell ref="B49:D49"/>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42 B54 B46 B56:B68 B39:B40 B35 B50:B51 B36:B37" xr:uid="{00000000-0002-0000-3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7"/>
  <sheetViews>
    <sheetView view="pageBreakPreview" zoomScale="80" zoomScaleNormal="100" zoomScaleSheetLayoutView="80" workbookViewId="0">
      <selection activeCell="B72" sqref="B72:D7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65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173" t="s">
        <v>72</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t="s">
        <v>67</v>
      </c>
      <c r="C39" s="173"/>
      <c r="D39" s="173"/>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14.25" x14ac:dyDescent="0.2">
      <c r="A42" s="21"/>
      <c r="B42" s="173" t="s">
        <v>66</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t="s">
        <v>68</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69</v>
      </c>
      <c r="C48" s="173"/>
      <c r="D48" s="173"/>
      <c r="E48" s="28"/>
      <c r="F48" s="21"/>
    </row>
    <row r="49" spans="1:6" ht="14.25" x14ac:dyDescent="0.2">
      <c r="A49" s="21"/>
      <c r="B49" s="173"/>
      <c r="C49" s="173"/>
      <c r="D49" s="173"/>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3" t="s">
        <v>71</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73</v>
      </c>
      <c r="C57" s="173"/>
      <c r="D57" s="173"/>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3"/>
      <c r="C62" s="173"/>
      <c r="D62" s="173"/>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173"/>
      <c r="C70" s="173"/>
      <c r="D70" s="173"/>
      <c r="E70" s="28"/>
      <c r="F70" s="21"/>
    </row>
    <row r="71" spans="1:6" ht="14.25" x14ac:dyDescent="0.2">
      <c r="A71" s="21"/>
      <c r="B71" s="173"/>
      <c r="C71" s="173"/>
      <c r="D71" s="173"/>
      <c r="E71" s="28"/>
      <c r="F71" s="21"/>
    </row>
    <row r="72" spans="1:6" ht="14.25" x14ac:dyDescent="0.2">
      <c r="A72" s="21"/>
      <c r="B72" s="173"/>
      <c r="C72" s="173"/>
      <c r="D72" s="173"/>
      <c r="E72" s="28"/>
      <c r="F72" s="21"/>
    </row>
    <row r="73" spans="1:6" ht="13.5" customHeight="1" x14ac:dyDescent="0.2">
      <c r="A73" s="21"/>
      <c r="B73" s="173"/>
      <c r="C73" s="173"/>
      <c r="D73" s="173"/>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6"/>
      <c r="C82" s="176"/>
      <c r="D82" s="176"/>
      <c r="E82" s="37"/>
      <c r="F82" s="21"/>
    </row>
    <row r="83" spans="1:6" ht="15" x14ac:dyDescent="0.2">
      <c r="A83" s="21"/>
      <c r="B83" s="175" t="s">
        <v>21</v>
      </c>
      <c r="C83" s="175"/>
      <c r="D83" s="175"/>
      <c r="E83" s="37">
        <v>0</v>
      </c>
      <c r="F83" s="21"/>
    </row>
    <row r="84" spans="1:6" ht="15" x14ac:dyDescent="0.2">
      <c r="A84" s="21"/>
      <c r="B84" s="176"/>
      <c r="C84" s="176"/>
      <c r="D84" s="176"/>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1"/>
      <c r="C88" s="171"/>
      <c r="D88" s="171"/>
      <c r="E88" s="171"/>
      <c r="F88" s="21"/>
    </row>
    <row r="89" spans="1:6" ht="14.25" x14ac:dyDescent="0.2">
      <c r="A89" s="179" t="s">
        <v>22</v>
      </c>
      <c r="B89" s="179"/>
      <c r="C89" s="179"/>
      <c r="D89" s="179"/>
      <c r="E89" s="179"/>
      <c r="F89" s="179"/>
    </row>
    <row r="90" spans="1:6" ht="14.25" x14ac:dyDescent="0.2">
      <c r="A90" s="177" t="s">
        <v>7</v>
      </c>
      <c r="B90" s="177"/>
      <c r="C90" s="177"/>
      <c r="D90" s="177"/>
      <c r="E90" s="177"/>
      <c r="F90" s="177"/>
    </row>
    <row r="91" spans="1:6" x14ac:dyDescent="0.2">
      <c r="A91" s="21"/>
      <c r="B91" s="21"/>
      <c r="C91" s="21"/>
      <c r="D91" s="21"/>
      <c r="E91" s="21"/>
      <c r="F91" s="21"/>
    </row>
    <row r="92" spans="1:6" x14ac:dyDescent="0.2">
      <c r="A92" s="21"/>
      <c r="B92" s="172"/>
      <c r="C92" s="172"/>
      <c r="D92" s="172"/>
      <c r="E92" s="172"/>
      <c r="F92" s="21"/>
    </row>
    <row r="93" spans="1:6" ht="15" x14ac:dyDescent="0.2">
      <c r="A93" s="178" t="s">
        <v>8</v>
      </c>
      <c r="B93" s="178"/>
      <c r="C93" s="178"/>
      <c r="D93" s="178"/>
      <c r="E93" s="178"/>
      <c r="F93" s="178"/>
    </row>
    <row r="95" spans="1:6" ht="39.75" customHeight="1" x14ac:dyDescent="0.2">
      <c r="B95" s="169"/>
      <c r="C95" s="170"/>
      <c r="D95" s="170"/>
    </row>
    <row r="96" spans="1:6" ht="13.5" customHeight="1" x14ac:dyDescent="0.2"/>
    <row r="97" spans="2:4" x14ac:dyDescent="0.2">
      <c r="B97" s="16"/>
      <c r="C97" s="16"/>
      <c r="D97" s="16"/>
    </row>
  </sheetData>
  <mergeCells count="35">
    <mergeCell ref="B38:D38"/>
    <mergeCell ref="A31:F31"/>
    <mergeCell ref="B34:D34"/>
    <mergeCell ref="B35:D35"/>
    <mergeCell ref="B36:D36"/>
    <mergeCell ref="B37:D37"/>
    <mergeCell ref="B54:D54"/>
    <mergeCell ref="B39:D39"/>
    <mergeCell ref="B40:D40"/>
    <mergeCell ref="B41:D41"/>
    <mergeCell ref="B42:D42"/>
    <mergeCell ref="B43:D43"/>
    <mergeCell ref="B44:D44"/>
    <mergeCell ref="B45:D45"/>
    <mergeCell ref="B46:D46"/>
    <mergeCell ref="B47:D47"/>
    <mergeCell ref="B48:D48"/>
    <mergeCell ref="B49:D49"/>
    <mergeCell ref="B70:D70"/>
    <mergeCell ref="B71:D71"/>
    <mergeCell ref="B72:D72"/>
    <mergeCell ref="B73:D73"/>
    <mergeCell ref="B55:D55"/>
    <mergeCell ref="B56:D56"/>
    <mergeCell ref="B57:D57"/>
    <mergeCell ref="B62:D62"/>
    <mergeCell ref="B92:E92"/>
    <mergeCell ref="A93:F93"/>
    <mergeCell ref="B95:D95"/>
    <mergeCell ref="B82:D82"/>
    <mergeCell ref="B83:D83"/>
    <mergeCell ref="B84:D84"/>
    <mergeCell ref="B88:E88"/>
    <mergeCell ref="A89:F89"/>
    <mergeCell ref="A90:F90"/>
  </mergeCells>
  <dataValidations count="1">
    <dataValidation type="list" allowBlank="1" showInputMessage="1" showErrorMessage="1" sqref="B82:B84 B34:B73 B12:B20" xr:uid="{00000000-0002-0000-04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2:F91"/>
  <sheetViews>
    <sheetView view="pageBreakPreview" topLeftCell="A7"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33.75" customHeight="1" x14ac:dyDescent="0.2">
      <c r="A26" s="17"/>
      <c r="B26" s="51" t="s">
        <v>305</v>
      </c>
      <c r="C26" s="21"/>
      <c r="D26" s="21"/>
      <c r="E26" s="21"/>
      <c r="F26" s="21"/>
    </row>
    <row r="27" spans="1:6" x14ac:dyDescent="0.2">
      <c r="A27" s="18"/>
      <c r="B27" s="21"/>
      <c r="C27" s="23"/>
      <c r="D27" s="23"/>
      <c r="E27" s="24"/>
      <c r="F27" s="21"/>
    </row>
    <row r="28" spans="1:6" ht="15" x14ac:dyDescent="0.2">
      <c r="A28" s="17"/>
      <c r="B28" s="23"/>
      <c r="C28" s="23"/>
      <c r="D28" s="27" t="s">
        <v>14</v>
      </c>
      <c r="E28" s="27" t="s">
        <v>313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312</v>
      </c>
      <c r="C35" s="173"/>
      <c r="D35" s="173"/>
      <c r="E35" s="28">
        <v>235</v>
      </c>
      <c r="F35" s="21"/>
    </row>
    <row r="36" spans="1:6" ht="14.25" x14ac:dyDescent="0.2">
      <c r="A36" s="21"/>
      <c r="B36" s="173"/>
      <c r="C36" s="173"/>
      <c r="D36" s="173"/>
      <c r="E36" s="28"/>
      <c r="F36" s="21"/>
    </row>
    <row r="37" spans="1:6" ht="14.25" x14ac:dyDescent="0.2">
      <c r="A37" s="21"/>
      <c r="B37" s="173"/>
      <c r="C37" s="173"/>
      <c r="D37" s="173"/>
      <c r="E37" s="28"/>
      <c r="F37" s="21"/>
    </row>
    <row r="38" spans="1:6" ht="29.25" customHeight="1" x14ac:dyDescent="0.2">
      <c r="A38" s="21"/>
      <c r="B38" s="173" t="s">
        <v>317</v>
      </c>
      <c r="C38" s="173"/>
      <c r="D38" s="173"/>
      <c r="E38" s="28">
        <f>3*235</f>
        <v>705</v>
      </c>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83"/>
      <c r="C43" s="183"/>
      <c r="D43" s="18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SUM(E33:E67)</f>
        <v>940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940</v>
      </c>
      <c r="F71" s="21"/>
    </row>
    <row r="72" spans="1:6" ht="13.5" customHeight="1" x14ac:dyDescent="0.2">
      <c r="A72" s="21"/>
      <c r="B72" s="26" t="s">
        <v>5</v>
      </c>
      <c r="C72" s="31">
        <v>0.05</v>
      </c>
      <c r="D72" s="26"/>
      <c r="E72" s="35">
        <f>ROUND(E71*C72,2)</f>
        <v>47</v>
      </c>
      <c r="F72" s="21"/>
    </row>
    <row r="73" spans="1:6" ht="13.5" customHeight="1" x14ac:dyDescent="0.2">
      <c r="A73" s="21"/>
      <c r="B73" s="26" t="s">
        <v>4</v>
      </c>
      <c r="C73" s="43">
        <v>9.9750000000000005E-2</v>
      </c>
      <c r="D73" s="26"/>
      <c r="E73" s="36">
        <f>ROUND(E71*C73,2)</f>
        <v>93.77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1080.77</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1080.77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5">
    <mergeCell ref="A87:F87"/>
    <mergeCell ref="B89:D89"/>
    <mergeCell ref="B54:D54"/>
    <mergeCell ref="B48:D48"/>
    <mergeCell ref="B77:D77"/>
    <mergeCell ref="B78:D78"/>
    <mergeCell ref="B82:E82"/>
    <mergeCell ref="A83:F83"/>
    <mergeCell ref="A84:F84"/>
    <mergeCell ref="B86:E86"/>
    <mergeCell ref="B63:D63"/>
    <mergeCell ref="B64:D64"/>
    <mergeCell ref="B65:D65"/>
    <mergeCell ref="B66:D66"/>
    <mergeCell ref="B67:D67"/>
    <mergeCell ref="B76:D76"/>
    <mergeCell ref="B62:D62"/>
    <mergeCell ref="B50:D50"/>
    <mergeCell ref="B51:D51"/>
    <mergeCell ref="B52:D52"/>
    <mergeCell ref="B53:D53"/>
    <mergeCell ref="B55:D55"/>
    <mergeCell ref="B56:D56"/>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37:D37"/>
    <mergeCell ref="A30:F30"/>
    <mergeCell ref="B33:D33"/>
    <mergeCell ref="B34:D34"/>
    <mergeCell ref="B35:D35"/>
    <mergeCell ref="B36:D36"/>
  </mergeCells>
  <dataValidations count="1">
    <dataValidation type="list" allowBlank="1" showInputMessage="1" showErrorMessage="1" sqref="B76:B78 B12:B20 B33 B35:B67" xr:uid="{00000000-0002-0000-3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2:F92"/>
  <sheetViews>
    <sheetView view="pageBreakPreview" topLeftCell="A4"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298</v>
      </c>
      <c r="C26" s="21"/>
      <c r="D26" s="21"/>
      <c r="E26" s="21"/>
      <c r="F26" s="21"/>
    </row>
    <row r="27" spans="1:6" x14ac:dyDescent="0.2">
      <c r="A27" s="18"/>
      <c r="B27" s="21"/>
      <c r="C27" s="23"/>
      <c r="D27" s="23"/>
      <c r="E27" s="24"/>
      <c r="F27" s="21"/>
    </row>
    <row r="28" spans="1:6" ht="15" x14ac:dyDescent="0.2">
      <c r="A28" s="17"/>
      <c r="B28" s="23"/>
      <c r="C28" s="23"/>
      <c r="D28" s="27" t="s">
        <v>14</v>
      </c>
      <c r="E28" s="27" t="s">
        <v>314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c r="C35" s="173"/>
      <c r="D35" s="173"/>
      <c r="E35" s="28"/>
      <c r="F35" s="21"/>
    </row>
    <row r="36" spans="1:6" ht="14.25" x14ac:dyDescent="0.2">
      <c r="A36" s="21"/>
      <c r="B36" s="173" t="s">
        <v>315</v>
      </c>
      <c r="C36" s="173"/>
      <c r="D36" s="173"/>
      <c r="E36" s="28">
        <f>0.0888888888888889*7*235</f>
        <v>146.22222222222226</v>
      </c>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t="s">
        <v>312</v>
      </c>
      <c r="C39" s="173"/>
      <c r="D39" s="173"/>
      <c r="E39" s="28">
        <v>235</v>
      </c>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83"/>
      <c r="C44" s="183"/>
      <c r="D44" s="18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44"/>
      <c r="C54" s="44"/>
      <c r="D54" s="44"/>
      <c r="E54" s="28"/>
      <c r="F54" s="21"/>
    </row>
    <row r="55" spans="1:6" ht="14.25" x14ac:dyDescent="0.2">
      <c r="A55" s="21"/>
      <c r="B55" s="44"/>
      <c r="C55" s="44"/>
      <c r="D55" s="44"/>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SUM(E33:E68)</f>
        <v>381.22222222222229</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381.22222222222229</v>
      </c>
      <c r="F72" s="21"/>
    </row>
    <row r="73" spans="1:6" ht="13.5" customHeight="1" x14ac:dyDescent="0.2">
      <c r="A73" s="21"/>
      <c r="B73" s="26" t="s">
        <v>5</v>
      </c>
      <c r="C73" s="31">
        <v>0.05</v>
      </c>
      <c r="D73" s="26"/>
      <c r="E73" s="35">
        <f>ROUND(E72*C73,2)</f>
        <v>19.059999999999999</v>
      </c>
      <c r="F73" s="21"/>
    </row>
    <row r="74" spans="1:6" ht="13.5" customHeight="1" x14ac:dyDescent="0.2">
      <c r="A74" s="21"/>
      <c r="B74" s="26" t="s">
        <v>4</v>
      </c>
      <c r="C74" s="43">
        <v>9.9750000000000005E-2</v>
      </c>
      <c r="D74" s="26"/>
      <c r="E74" s="36">
        <f>ROUND(E72*C74,2)</f>
        <v>38.03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438.31222222222232</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438.31222222222232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8:D58"/>
    <mergeCell ref="B59:D59"/>
    <mergeCell ref="B60:D60"/>
    <mergeCell ref="B61:D61"/>
    <mergeCell ref="B62:D62"/>
    <mergeCell ref="B63:D63"/>
    <mergeCell ref="B64:D64"/>
    <mergeCell ref="B65:D65"/>
    <mergeCell ref="B66:D66"/>
    <mergeCell ref="B67:D67"/>
    <mergeCell ref="B68:D68"/>
    <mergeCell ref="B57:D57"/>
    <mergeCell ref="B44:D44"/>
    <mergeCell ref="B45:D45"/>
    <mergeCell ref="B46:D46"/>
    <mergeCell ref="B47:D47"/>
    <mergeCell ref="B48:D48"/>
    <mergeCell ref="B49:D49"/>
    <mergeCell ref="B50:D50"/>
    <mergeCell ref="B51:D51"/>
    <mergeCell ref="B52:D52"/>
    <mergeCell ref="B53:D53"/>
    <mergeCell ref="B56:D56"/>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00000000-0002-0000-3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2:F90"/>
  <sheetViews>
    <sheetView view="pageBreakPreview" topLeftCell="A13"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316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312</v>
      </c>
      <c r="C35" s="173"/>
      <c r="D35" s="173"/>
      <c r="E35" s="28">
        <v>235</v>
      </c>
      <c r="F35" s="21"/>
    </row>
    <row r="36" spans="1:6" ht="14.25" x14ac:dyDescent="0.2">
      <c r="A36" s="21"/>
      <c r="B36" s="173"/>
      <c r="C36" s="173"/>
      <c r="D36" s="173"/>
      <c r="E36" s="28"/>
      <c r="F36" s="21"/>
    </row>
    <row r="37" spans="1:6" ht="14.25" x14ac:dyDescent="0.2">
      <c r="A37" s="21"/>
      <c r="B37" s="173"/>
      <c r="C37" s="173"/>
      <c r="D37" s="173"/>
      <c r="E37" s="28"/>
      <c r="F37" s="21"/>
    </row>
    <row r="38" spans="1:6" ht="29.25" customHeight="1" x14ac:dyDescent="0.2">
      <c r="A38" s="21"/>
      <c r="B38" s="173" t="s">
        <v>318</v>
      </c>
      <c r="C38" s="173"/>
      <c r="D38" s="173"/>
      <c r="E38" s="28">
        <f>3*235</f>
        <v>705</v>
      </c>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t="s">
        <v>319</v>
      </c>
      <c r="C41" s="173"/>
      <c r="D41" s="173"/>
      <c r="E41" s="28">
        <f>0.4*235</f>
        <v>94</v>
      </c>
      <c r="F41" s="21"/>
    </row>
    <row r="42" spans="1:6" ht="14.25" x14ac:dyDescent="0.2">
      <c r="A42" s="21"/>
      <c r="B42" s="173"/>
      <c r="C42" s="173"/>
      <c r="D42" s="173"/>
      <c r="E42" s="28"/>
      <c r="F42" s="21"/>
    </row>
    <row r="43" spans="1:6" ht="29.25" customHeight="1"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44"/>
      <c r="C53" s="44"/>
      <c r="D53" s="44"/>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3.5" customHeight="1" x14ac:dyDescent="0.2">
      <c r="A66" s="21"/>
      <c r="B66" s="173"/>
      <c r="C66" s="173"/>
      <c r="D66" s="173"/>
      <c r="E66" s="28"/>
      <c r="F66" s="21"/>
    </row>
    <row r="67" spans="1:6" ht="13.5" customHeight="1" x14ac:dyDescent="0.2">
      <c r="A67" s="21"/>
      <c r="B67" s="25" t="s">
        <v>18</v>
      </c>
      <c r="C67" s="26"/>
      <c r="D67" s="26"/>
      <c r="E67" s="29">
        <f>SUM(E33:E66)</f>
        <v>1034</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1034</v>
      </c>
      <c r="F70" s="21"/>
    </row>
    <row r="71" spans="1:6" ht="13.5" customHeight="1" x14ac:dyDescent="0.2">
      <c r="A71" s="21"/>
      <c r="B71" s="26" t="s">
        <v>5</v>
      </c>
      <c r="C71" s="31">
        <v>0.05</v>
      </c>
      <c r="D71" s="26"/>
      <c r="E71" s="35">
        <f>ROUND(E70*C71,2)</f>
        <v>51.7</v>
      </c>
      <c r="F71" s="21"/>
    </row>
    <row r="72" spans="1:6" ht="13.5" customHeight="1" x14ac:dyDescent="0.2">
      <c r="A72" s="21"/>
      <c r="B72" s="26" t="s">
        <v>4</v>
      </c>
      <c r="C72" s="43">
        <v>9.9750000000000005E-2</v>
      </c>
      <c r="D72" s="26"/>
      <c r="E72" s="36">
        <f>ROUND(E70*C72,2)</f>
        <v>103.14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1188.8400000000001</v>
      </c>
      <c r="F74" s="21"/>
    </row>
    <row r="75" spans="1:6" ht="15.75" thickTop="1" x14ac:dyDescent="0.2">
      <c r="A75" s="21"/>
      <c r="B75" s="176"/>
      <c r="C75" s="176"/>
      <c r="D75" s="176"/>
      <c r="E75" s="37"/>
      <c r="F75" s="21"/>
    </row>
    <row r="76" spans="1:6" ht="15" x14ac:dyDescent="0.2">
      <c r="A76" s="21"/>
      <c r="B76" s="175" t="s">
        <v>21</v>
      </c>
      <c r="C76" s="175"/>
      <c r="D76" s="175"/>
      <c r="E76" s="37">
        <v>0</v>
      </c>
      <c r="F76" s="21"/>
    </row>
    <row r="77" spans="1:6" ht="15" x14ac:dyDescent="0.2">
      <c r="A77" s="21"/>
      <c r="B77" s="176"/>
      <c r="C77" s="176"/>
      <c r="D77" s="176"/>
      <c r="E77" s="37"/>
      <c r="F77" s="21"/>
    </row>
    <row r="78" spans="1:6" ht="19.5" customHeight="1" x14ac:dyDescent="0.2">
      <c r="A78" s="21"/>
      <c r="B78" s="38" t="s">
        <v>20</v>
      </c>
      <c r="C78" s="39"/>
      <c r="D78" s="39"/>
      <c r="E78" s="40">
        <f>E74-E76</f>
        <v>1188.8400000000001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1"/>
      <c r="C81" s="171"/>
      <c r="D81" s="171"/>
      <c r="E81" s="171"/>
      <c r="F81" s="21"/>
    </row>
    <row r="82" spans="1:6" ht="14.25" x14ac:dyDescent="0.2">
      <c r="A82" s="179" t="s">
        <v>276</v>
      </c>
      <c r="B82" s="179"/>
      <c r="C82" s="179"/>
      <c r="D82" s="179"/>
      <c r="E82" s="179"/>
      <c r="F82" s="179"/>
    </row>
    <row r="83" spans="1:6" ht="14.25" x14ac:dyDescent="0.2">
      <c r="A83" s="177" t="s">
        <v>277</v>
      </c>
      <c r="B83" s="177"/>
      <c r="C83" s="177"/>
      <c r="D83" s="177"/>
      <c r="E83" s="177"/>
      <c r="F83" s="177"/>
    </row>
    <row r="84" spans="1:6" x14ac:dyDescent="0.2">
      <c r="A84" s="21"/>
      <c r="B84" s="21"/>
      <c r="C84" s="21"/>
      <c r="D84" s="21"/>
      <c r="E84" s="21"/>
      <c r="F84" s="21"/>
    </row>
    <row r="85" spans="1:6" x14ac:dyDescent="0.2">
      <c r="A85" s="21"/>
      <c r="B85" s="172"/>
      <c r="C85" s="172"/>
      <c r="D85" s="172"/>
      <c r="E85" s="172"/>
      <c r="F85" s="21"/>
    </row>
    <row r="86" spans="1:6" ht="15" x14ac:dyDescent="0.2">
      <c r="A86" s="178" t="s">
        <v>8</v>
      </c>
      <c r="B86" s="178"/>
      <c r="C86" s="178"/>
      <c r="D86" s="178"/>
      <c r="E86" s="178"/>
      <c r="F86" s="178"/>
    </row>
    <row r="88" spans="1:6" ht="39.75" customHeight="1" x14ac:dyDescent="0.2">
      <c r="B88" s="169"/>
      <c r="C88" s="170"/>
      <c r="D88" s="170"/>
    </row>
    <row r="89" spans="1:6" ht="13.5" customHeight="1" x14ac:dyDescent="0.2"/>
    <row r="90" spans="1:6" x14ac:dyDescent="0.2">
      <c r="B90" s="16"/>
      <c r="C90" s="16"/>
      <c r="D90" s="16"/>
    </row>
  </sheetData>
  <mergeCells count="43">
    <mergeCell ref="A86:F86"/>
    <mergeCell ref="B88:D88"/>
    <mergeCell ref="B76:D76"/>
    <mergeCell ref="B77:D77"/>
    <mergeCell ref="B81:E81"/>
    <mergeCell ref="A82:F82"/>
    <mergeCell ref="A83:F83"/>
    <mergeCell ref="B85:E85"/>
    <mergeCell ref="B40:D40"/>
    <mergeCell ref="B43:D43"/>
    <mergeCell ref="B44:D44"/>
    <mergeCell ref="B45:D45"/>
    <mergeCell ref="B75:D75"/>
    <mergeCell ref="B56:D56"/>
    <mergeCell ref="B57:D57"/>
    <mergeCell ref="B58:D58"/>
    <mergeCell ref="B59:D59"/>
    <mergeCell ref="B60:D60"/>
    <mergeCell ref="B61:D61"/>
    <mergeCell ref="B62:D62"/>
    <mergeCell ref="B63:D63"/>
    <mergeCell ref="B64:D64"/>
    <mergeCell ref="B65:D65"/>
    <mergeCell ref="B66:D66"/>
    <mergeCell ref="B55:D55"/>
    <mergeCell ref="B41:D41"/>
    <mergeCell ref="B42:D42"/>
    <mergeCell ref="B46:D46"/>
    <mergeCell ref="B47:D47"/>
    <mergeCell ref="B48:D48"/>
    <mergeCell ref="B49:D49"/>
    <mergeCell ref="B50:D50"/>
    <mergeCell ref="B51:D51"/>
    <mergeCell ref="B52:D52"/>
    <mergeCell ref="B54:D54"/>
    <mergeCell ref="B37:D37"/>
    <mergeCell ref="B39:D39"/>
    <mergeCell ref="B36:D36"/>
    <mergeCell ref="A30:F30"/>
    <mergeCell ref="B33:D33"/>
    <mergeCell ref="B34:D34"/>
    <mergeCell ref="B35:D35"/>
    <mergeCell ref="B38:D38"/>
  </mergeCells>
  <dataValidations count="1">
    <dataValidation type="list" allowBlank="1" showInputMessage="1" showErrorMessage="1" sqref="B75:B77 B12:B20 B33 B41:B66 B35:B40" xr:uid="{00000000-0002-0000-3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2:F91"/>
  <sheetViews>
    <sheetView view="pageBreakPreview" zoomScale="80" zoomScaleNormal="100" zoomScaleSheetLayoutView="80" workbookViewId="0">
      <selection activeCell="E44" sqref="E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320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312</v>
      </c>
      <c r="C35" s="173"/>
      <c r="D35" s="173"/>
      <c r="E35" s="28">
        <v>235</v>
      </c>
      <c r="F35" s="21"/>
    </row>
    <row r="36" spans="1:6" ht="14.25" x14ac:dyDescent="0.2">
      <c r="A36" s="21"/>
      <c r="B36" s="173"/>
      <c r="C36" s="173"/>
      <c r="D36" s="173"/>
      <c r="E36" s="28"/>
      <c r="F36" s="21"/>
    </row>
    <row r="37" spans="1:6" ht="14.25" x14ac:dyDescent="0.2">
      <c r="A37" s="21"/>
      <c r="B37" s="173"/>
      <c r="C37" s="173"/>
      <c r="D37" s="173"/>
      <c r="E37" s="28"/>
      <c r="F37" s="21"/>
    </row>
    <row r="38" spans="1:6" ht="29.25" customHeight="1" x14ac:dyDescent="0.2">
      <c r="A38" s="21"/>
      <c r="B38" s="173" t="s">
        <v>321</v>
      </c>
      <c r="C38" s="173"/>
      <c r="D38" s="173"/>
      <c r="E38" s="28">
        <v>235</v>
      </c>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t="s">
        <v>322</v>
      </c>
      <c r="C41" s="173"/>
      <c r="D41" s="173"/>
      <c r="E41" s="28">
        <f>1.5*235</f>
        <v>352.5</v>
      </c>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t="s">
        <v>315</v>
      </c>
      <c r="C44" s="173"/>
      <c r="D44" s="173"/>
      <c r="E44" s="28">
        <f>0.0888888888888889*7*235</f>
        <v>146.22222222222226</v>
      </c>
      <c r="F44" s="21"/>
    </row>
    <row r="45" spans="1:6" ht="14.25" x14ac:dyDescent="0.2">
      <c r="A45" s="21"/>
      <c r="B45" s="173"/>
      <c r="C45" s="173"/>
      <c r="D45" s="173"/>
      <c r="E45" s="28"/>
      <c r="F45" s="21"/>
    </row>
    <row r="46" spans="1:6" ht="29.25" customHeight="1"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SUM(E31:E66)</f>
        <v>968.72222222222229</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968.72222222222229</v>
      </c>
      <c r="F71" s="21"/>
    </row>
    <row r="72" spans="1:6" ht="13.5" customHeight="1" x14ac:dyDescent="0.2">
      <c r="A72" s="21"/>
      <c r="B72" s="26" t="s">
        <v>5</v>
      </c>
      <c r="C72" s="31">
        <v>0.05</v>
      </c>
      <c r="D72" s="26"/>
      <c r="E72" s="35">
        <f>ROUND(E71*C72,2)</f>
        <v>48.44</v>
      </c>
      <c r="F72" s="21"/>
    </row>
    <row r="73" spans="1:6" ht="13.5" customHeight="1" x14ac:dyDescent="0.2">
      <c r="A73" s="21"/>
      <c r="B73" s="26" t="s">
        <v>4</v>
      </c>
      <c r="C73" s="43">
        <v>9.9750000000000005E-2</v>
      </c>
      <c r="D73" s="26"/>
      <c r="E73" s="36">
        <f>ROUND(E71*C73,2)</f>
        <v>96.63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1113.7922222222223</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1113.7922222222223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5">
    <mergeCell ref="A87:F87"/>
    <mergeCell ref="B89:D89"/>
    <mergeCell ref="B54:D54"/>
    <mergeCell ref="B77:D77"/>
    <mergeCell ref="B78:D78"/>
    <mergeCell ref="B82:E82"/>
    <mergeCell ref="A83:F83"/>
    <mergeCell ref="A84:F84"/>
    <mergeCell ref="B86:E86"/>
    <mergeCell ref="B63:D63"/>
    <mergeCell ref="B64:D64"/>
    <mergeCell ref="B65:D65"/>
    <mergeCell ref="B66:D66"/>
    <mergeCell ref="B67:D67"/>
    <mergeCell ref="B76:D76"/>
    <mergeCell ref="B57:D57"/>
    <mergeCell ref="B58:D58"/>
    <mergeCell ref="B59:D59"/>
    <mergeCell ref="B60:D60"/>
    <mergeCell ref="B61:D61"/>
    <mergeCell ref="B62:D62"/>
    <mergeCell ref="B56:D56"/>
    <mergeCell ref="B41:D41"/>
    <mergeCell ref="B42:D42"/>
    <mergeCell ref="B43:D43"/>
    <mergeCell ref="B44:D44"/>
    <mergeCell ref="B45:D45"/>
    <mergeCell ref="B49:D49"/>
    <mergeCell ref="B50:D50"/>
    <mergeCell ref="B51:D51"/>
    <mergeCell ref="B52:D52"/>
    <mergeCell ref="B53:D53"/>
    <mergeCell ref="B55:D55"/>
    <mergeCell ref="B46:D46"/>
    <mergeCell ref="B47:D47"/>
    <mergeCell ref="B48:D48"/>
    <mergeCell ref="B38:D38"/>
    <mergeCell ref="B39:D39"/>
    <mergeCell ref="B40:D40"/>
    <mergeCell ref="A30:F30"/>
    <mergeCell ref="B33:D33"/>
    <mergeCell ref="B34:D34"/>
    <mergeCell ref="B35:D35"/>
    <mergeCell ref="B36:D36"/>
    <mergeCell ref="B37:D37"/>
  </mergeCells>
  <dataValidations count="1">
    <dataValidation type="list" allowBlank="1" showInputMessage="1" showErrorMessage="1" sqref="B76:B78 B12:B20 B33 B35:B37 B38:B67" xr:uid="{00000000-0002-0000-3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2:F91"/>
  <sheetViews>
    <sheetView view="pageBreakPreview" zoomScale="80" zoomScaleNormal="100" zoomScaleSheetLayoutView="80" workbookViewId="0">
      <selection activeCell="E41" sqref="E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323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312</v>
      </c>
      <c r="C35" s="173"/>
      <c r="D35" s="173"/>
      <c r="E35" s="28">
        <v>235</v>
      </c>
      <c r="F35" s="21"/>
    </row>
    <row r="36" spans="1:6" ht="14.25" x14ac:dyDescent="0.2">
      <c r="A36" s="21"/>
      <c r="B36" s="173"/>
      <c r="C36" s="173"/>
      <c r="D36" s="173"/>
      <c r="E36" s="28"/>
      <c r="F36" s="21"/>
    </row>
    <row r="37" spans="1:6" ht="14.25" x14ac:dyDescent="0.2">
      <c r="A37" s="21"/>
      <c r="B37" s="173"/>
      <c r="C37" s="173"/>
      <c r="D37" s="173"/>
      <c r="E37" s="28"/>
      <c r="F37" s="21"/>
    </row>
    <row r="38" spans="1:6" ht="29.25" customHeight="1" x14ac:dyDescent="0.2">
      <c r="A38" s="21"/>
      <c r="B38" s="173" t="s">
        <v>324</v>
      </c>
      <c r="C38" s="173"/>
      <c r="D38" s="173"/>
      <c r="E38" s="28">
        <v>235</v>
      </c>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t="s">
        <v>315</v>
      </c>
      <c r="C41" s="173"/>
      <c r="D41" s="173"/>
      <c r="E41" s="28">
        <f>0.0777777777777778*7*235</f>
        <v>127.94444444444449</v>
      </c>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29.25" customHeight="1"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SUM(E31:E66)</f>
        <v>597.94444444444446</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597.94444444444446</v>
      </c>
      <c r="F71" s="21"/>
    </row>
    <row r="72" spans="1:6" ht="13.5" customHeight="1" x14ac:dyDescent="0.2">
      <c r="A72" s="21"/>
      <c r="B72" s="26" t="s">
        <v>5</v>
      </c>
      <c r="C72" s="31">
        <v>0.05</v>
      </c>
      <c r="D72" s="26"/>
      <c r="E72" s="35">
        <f>ROUND(E71*C72,2)</f>
        <v>29.9</v>
      </c>
      <c r="F72" s="21"/>
    </row>
    <row r="73" spans="1:6" ht="13.5" customHeight="1" x14ac:dyDescent="0.2">
      <c r="A73" s="21"/>
      <c r="B73" s="26" t="s">
        <v>4</v>
      </c>
      <c r="C73" s="43">
        <v>9.9750000000000005E-2</v>
      </c>
      <c r="D73" s="26"/>
      <c r="E73" s="36">
        <f>ROUND(E71*C73,2)</f>
        <v>59.64</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687.48444444444442</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687.48444444444442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1:D41"/>
    <mergeCell ref="B42:D42"/>
    <mergeCell ref="B43:D43"/>
    <mergeCell ref="B47:D47"/>
    <mergeCell ref="B48:D48"/>
    <mergeCell ref="B49:D49"/>
    <mergeCell ref="B50:D50"/>
    <mergeCell ref="B51:D51"/>
    <mergeCell ref="B52:D52"/>
    <mergeCell ref="B53:D53"/>
    <mergeCell ref="B54:D54"/>
    <mergeCell ref="B44:D44"/>
    <mergeCell ref="B45:D45"/>
    <mergeCell ref="B46:D46"/>
    <mergeCell ref="B37:D37"/>
    <mergeCell ref="B38:D38"/>
    <mergeCell ref="B39:D39"/>
    <mergeCell ref="B40:D40"/>
    <mergeCell ref="A30:F30"/>
    <mergeCell ref="B33:D33"/>
    <mergeCell ref="B34:D34"/>
    <mergeCell ref="B35:D35"/>
    <mergeCell ref="B36:D36"/>
  </mergeCells>
  <dataValidations count="1">
    <dataValidation type="list" allowBlank="1" showInputMessage="1" showErrorMessage="1" sqref="B76:B78 B12:B20 B33 B35:B36 B37:B67" xr:uid="{00000000-0002-0000-3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2:F92"/>
  <sheetViews>
    <sheetView view="pageBreakPreview" topLeftCell="A19"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325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327</v>
      </c>
      <c r="C35" s="180"/>
      <c r="D35" s="180"/>
      <c r="E35" s="28"/>
      <c r="F35" s="21"/>
    </row>
    <row r="36" spans="1:6" ht="14.25" x14ac:dyDescent="0.2">
      <c r="A36" s="21"/>
      <c r="B36" s="45"/>
      <c r="C36" s="45"/>
      <c r="D36" s="45"/>
      <c r="E36" s="28"/>
      <c r="F36" s="21"/>
    </row>
    <row r="37" spans="1:6" ht="14.25" x14ac:dyDescent="0.2">
      <c r="A37" s="21"/>
      <c r="B37" s="45"/>
      <c r="C37" s="45"/>
      <c r="D37" s="45"/>
      <c r="E37" s="28"/>
      <c r="F37" s="21"/>
    </row>
    <row r="38" spans="1:6" ht="14.25" x14ac:dyDescent="0.2">
      <c r="A38" s="21"/>
      <c r="B38" s="180" t="s">
        <v>326</v>
      </c>
      <c r="C38" s="180"/>
      <c r="D38" s="180"/>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1.25*235</f>
        <v>293.75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293.75</v>
      </c>
      <c r="F72" s="21"/>
    </row>
    <row r="73" spans="1:6" ht="13.5" customHeight="1" x14ac:dyDescent="0.2">
      <c r="A73" s="21"/>
      <c r="B73" s="26" t="s">
        <v>5</v>
      </c>
      <c r="C73" s="31">
        <v>0.05</v>
      </c>
      <c r="D73" s="26"/>
      <c r="E73" s="35">
        <f>ROUND(E72*C73,2)</f>
        <v>14.69</v>
      </c>
      <c r="F73" s="21"/>
    </row>
    <row r="74" spans="1:6" ht="13.5" customHeight="1" x14ac:dyDescent="0.2">
      <c r="A74" s="21"/>
      <c r="B74" s="26" t="s">
        <v>4</v>
      </c>
      <c r="C74" s="43">
        <v>9.9750000000000005E-2</v>
      </c>
      <c r="D74" s="26"/>
      <c r="E74" s="36">
        <f>ROUND(E72*C74,2)</f>
        <v>29.3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337.74</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337.74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1:D41"/>
    <mergeCell ref="B38:D38"/>
    <mergeCell ref="A30:F30"/>
    <mergeCell ref="B33:D33"/>
    <mergeCell ref="B34:D34"/>
    <mergeCell ref="B35:D35"/>
    <mergeCell ref="B40:D40"/>
    <mergeCell ref="B55:D55"/>
    <mergeCell ref="B42:D42"/>
    <mergeCell ref="B43:D43"/>
    <mergeCell ref="B44:D44"/>
    <mergeCell ref="B45:D45"/>
    <mergeCell ref="B46:D46"/>
    <mergeCell ref="B47:D47"/>
    <mergeCell ref="B48:D48"/>
    <mergeCell ref="B49:D49"/>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42 B54 B46 B56:B68 B35:B40 B50:B51" xr:uid="{00000000-0002-0000-3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2:F91"/>
  <sheetViews>
    <sheetView view="pageBreakPreview" topLeftCell="A13"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330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331</v>
      </c>
      <c r="C35" s="173"/>
      <c r="D35" s="173"/>
      <c r="E35" s="28">
        <f>2.5*235*3</f>
        <v>1762.5</v>
      </c>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29.25" customHeight="1"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44"/>
      <c r="C54" s="44"/>
      <c r="D54" s="44"/>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SUM(E33:E67)</f>
        <v>1762.5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1762.5</v>
      </c>
      <c r="F71" s="21"/>
    </row>
    <row r="72" spans="1:6" ht="13.5" customHeight="1" x14ac:dyDescent="0.2">
      <c r="A72" s="21"/>
      <c r="B72" s="26" t="s">
        <v>5</v>
      </c>
      <c r="C72" s="31">
        <v>0.05</v>
      </c>
      <c r="D72" s="26"/>
      <c r="E72" s="35">
        <f>ROUND(E71*C72,2)</f>
        <v>88.13</v>
      </c>
      <c r="F72" s="21"/>
    </row>
    <row r="73" spans="1:6" ht="13.5" customHeight="1" x14ac:dyDescent="0.2">
      <c r="A73" s="21"/>
      <c r="B73" s="26" t="s">
        <v>4</v>
      </c>
      <c r="C73" s="43">
        <v>9.9750000000000005E-2</v>
      </c>
      <c r="D73" s="26"/>
      <c r="E73" s="36">
        <f>ROUND(E71*C73,2)</f>
        <v>175.81</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2026.44</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2026.44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4">
    <mergeCell ref="A30:F30"/>
    <mergeCell ref="B33:D33"/>
    <mergeCell ref="B34:D34"/>
    <mergeCell ref="B36:D36"/>
    <mergeCell ref="B37:D37"/>
    <mergeCell ref="B50:D50"/>
    <mergeCell ref="B39:D39"/>
    <mergeCell ref="B40:D40"/>
    <mergeCell ref="B42:D42"/>
    <mergeCell ref="B35:D35"/>
    <mergeCell ref="B43:D43"/>
    <mergeCell ref="B44:D44"/>
    <mergeCell ref="B38:D38"/>
    <mergeCell ref="B45:D45"/>
    <mergeCell ref="B46:D46"/>
    <mergeCell ref="B47:D47"/>
    <mergeCell ref="B48:D48"/>
    <mergeCell ref="B49:D49"/>
    <mergeCell ref="B60:D60"/>
    <mergeCell ref="B61:D61"/>
    <mergeCell ref="B62:D62"/>
    <mergeCell ref="B63:D63"/>
    <mergeCell ref="B51:D51"/>
    <mergeCell ref="B52:D52"/>
    <mergeCell ref="B53:D53"/>
    <mergeCell ref="B55:D55"/>
    <mergeCell ref="B56:D56"/>
    <mergeCell ref="B57:D57"/>
    <mergeCell ref="B89:D89"/>
    <mergeCell ref="B41:D41"/>
    <mergeCell ref="B78:D78"/>
    <mergeCell ref="B82:E82"/>
    <mergeCell ref="A83:F83"/>
    <mergeCell ref="A84:F84"/>
    <mergeCell ref="B86:E86"/>
    <mergeCell ref="A87:F87"/>
    <mergeCell ref="B64:D64"/>
    <mergeCell ref="B65:D65"/>
    <mergeCell ref="B66:D66"/>
    <mergeCell ref="B67:D67"/>
    <mergeCell ref="B76:D76"/>
    <mergeCell ref="B77:D77"/>
    <mergeCell ref="B58:D58"/>
    <mergeCell ref="B59:D59"/>
  </mergeCells>
  <dataValidations count="1">
    <dataValidation type="list" allowBlank="1" showInputMessage="1" showErrorMessage="1" sqref="B76:B78 B12:B20 B33 B35:B67" xr:uid="{00000000-0002-0000-3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2:F92"/>
  <sheetViews>
    <sheetView view="pageBreakPreview" topLeftCell="A7" zoomScale="80" zoomScaleNormal="100" zoomScaleSheetLayoutView="80" workbookViewId="0">
      <selection activeCell="B51" sqref="B51:D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333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334</v>
      </c>
      <c r="C35" s="180"/>
      <c r="D35" s="180"/>
      <c r="E35" s="28"/>
      <c r="F35" s="21"/>
    </row>
    <row r="36" spans="1:6" ht="14.25" x14ac:dyDescent="0.2">
      <c r="A36" s="21"/>
      <c r="B36" s="180"/>
      <c r="C36" s="180"/>
      <c r="D36" s="180"/>
      <c r="E36" s="28"/>
      <c r="F36" s="21"/>
    </row>
    <row r="37" spans="1:6" ht="14.25" x14ac:dyDescent="0.2">
      <c r="A37" s="21"/>
      <c r="B37" s="180"/>
      <c r="C37" s="180"/>
      <c r="D37" s="180"/>
      <c r="E37" s="28"/>
      <c r="F37" s="21"/>
    </row>
    <row r="38" spans="1:6" ht="14.25" x14ac:dyDescent="0.2">
      <c r="A38" s="21"/>
      <c r="B38" s="180" t="s">
        <v>335</v>
      </c>
      <c r="C38" s="180"/>
      <c r="D38" s="180"/>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t="s">
        <v>336</v>
      </c>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t="s">
        <v>337</v>
      </c>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t="s">
        <v>338</v>
      </c>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t="s">
        <v>339</v>
      </c>
      <c r="C50" s="180"/>
      <c r="D50" s="180"/>
      <c r="E50" s="28"/>
      <c r="F50" s="21"/>
    </row>
    <row r="51" spans="1:6" ht="14.25" x14ac:dyDescent="0.2">
      <c r="A51" s="21"/>
      <c r="B51" s="180"/>
      <c r="C51" s="180"/>
      <c r="D51" s="180"/>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19*235</f>
        <v>4465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4465</v>
      </c>
      <c r="F72" s="21"/>
    </row>
    <row r="73" spans="1:6" ht="13.5" customHeight="1" x14ac:dyDescent="0.2">
      <c r="A73" s="21"/>
      <c r="B73" s="26" t="s">
        <v>5</v>
      </c>
      <c r="C73" s="31">
        <v>0.05</v>
      </c>
      <c r="D73" s="26"/>
      <c r="E73" s="35">
        <f>ROUND(E72*C73,2)</f>
        <v>223.25</v>
      </c>
      <c r="F73" s="21"/>
    </row>
    <row r="74" spans="1:6" ht="13.5" customHeight="1" x14ac:dyDescent="0.2">
      <c r="A74" s="21"/>
      <c r="B74" s="26" t="s">
        <v>4</v>
      </c>
      <c r="C74" s="43">
        <v>9.9750000000000005E-2</v>
      </c>
      <c r="D74" s="26"/>
      <c r="E74" s="36">
        <f>ROUND(E72*C74,2)</f>
        <v>445.38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5133.63</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5133.63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A84:F84"/>
    <mergeCell ref="A85:F85"/>
    <mergeCell ref="B87:E87"/>
    <mergeCell ref="A88:F88"/>
    <mergeCell ref="B90:D90"/>
    <mergeCell ref="B39:D39"/>
    <mergeCell ref="B50:D50"/>
    <mergeCell ref="B51:D51"/>
    <mergeCell ref="B41:D41"/>
    <mergeCell ref="B42:D42"/>
    <mergeCell ref="B43:D43"/>
    <mergeCell ref="B44:D44"/>
    <mergeCell ref="B45:D45"/>
    <mergeCell ref="B46:D46"/>
    <mergeCell ref="B40:D4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A30:F30"/>
    <mergeCell ref="B33:D33"/>
    <mergeCell ref="B34:D34"/>
    <mergeCell ref="B35:D35"/>
    <mergeCell ref="B38:D38"/>
    <mergeCell ref="B36:D36"/>
    <mergeCell ref="B37:D37"/>
  </mergeCells>
  <dataValidations count="1">
    <dataValidation type="list" allowBlank="1" showInputMessage="1" showErrorMessage="1" sqref="B77:B79 B12:B20 B33 B42 B54 B50:B51 B56:B68 B35:B40 B46:B47" xr:uid="{00000000-0002-0000-3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A12:F92"/>
  <sheetViews>
    <sheetView view="pageBreakPreview"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340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73" t="s">
        <v>341</v>
      </c>
      <c r="C34" s="173"/>
      <c r="D34" s="173"/>
      <c r="E34" s="28">
        <v>235</v>
      </c>
      <c r="F34" s="21"/>
    </row>
    <row r="35" spans="1:6" ht="14.25" x14ac:dyDescent="0.2">
      <c r="A35" s="21"/>
      <c r="B35" s="173"/>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82"/>
      <c r="C41" s="182"/>
      <c r="D41" s="182"/>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44"/>
      <c r="C55" s="44"/>
      <c r="D55" s="44"/>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SUM(E33:E68)</f>
        <v>235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235</v>
      </c>
      <c r="F72" s="21"/>
    </row>
    <row r="73" spans="1:6" ht="13.5" customHeight="1" x14ac:dyDescent="0.2">
      <c r="A73" s="21"/>
      <c r="B73" s="26" t="s">
        <v>5</v>
      </c>
      <c r="C73" s="31">
        <v>0.05</v>
      </c>
      <c r="D73" s="26"/>
      <c r="E73" s="35">
        <f>ROUND(E72*C73,2)</f>
        <v>11.75</v>
      </c>
      <c r="F73" s="21"/>
    </row>
    <row r="74" spans="1:6" ht="13.5" customHeight="1" x14ac:dyDescent="0.2">
      <c r="A74" s="21"/>
      <c r="B74" s="26" t="s">
        <v>4</v>
      </c>
      <c r="C74" s="43">
        <v>9.9750000000000005E-2</v>
      </c>
      <c r="D74" s="26"/>
      <c r="E74" s="36">
        <f>ROUND(E72*C74,2)</f>
        <v>23.44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270.19</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270.19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5">
    <mergeCell ref="B90:D90"/>
    <mergeCell ref="B45:D45"/>
    <mergeCell ref="B43:D43"/>
    <mergeCell ref="B44:D44"/>
    <mergeCell ref="B79:D79"/>
    <mergeCell ref="B83:E83"/>
    <mergeCell ref="A84:F84"/>
    <mergeCell ref="A85:F85"/>
    <mergeCell ref="B87:E87"/>
    <mergeCell ref="A88:F88"/>
    <mergeCell ref="B65:D65"/>
    <mergeCell ref="B66:D66"/>
    <mergeCell ref="B67:D67"/>
    <mergeCell ref="B68:D68"/>
    <mergeCell ref="B77:D77"/>
    <mergeCell ref="B78:D78"/>
    <mergeCell ref="B64:D64"/>
    <mergeCell ref="B52:D52"/>
    <mergeCell ref="B53:D53"/>
    <mergeCell ref="B54:D54"/>
    <mergeCell ref="B56:D56"/>
    <mergeCell ref="B57:D57"/>
    <mergeCell ref="B58:D58"/>
    <mergeCell ref="B59:D59"/>
    <mergeCell ref="B60:D60"/>
    <mergeCell ref="B61:D61"/>
    <mergeCell ref="B62:D62"/>
    <mergeCell ref="B63:D63"/>
    <mergeCell ref="B51:D51"/>
    <mergeCell ref="B34:D34"/>
    <mergeCell ref="B35:D35"/>
    <mergeCell ref="B36:D36"/>
    <mergeCell ref="B37:D37"/>
    <mergeCell ref="B38:D38"/>
    <mergeCell ref="B42:D42"/>
    <mergeCell ref="B46:D46"/>
    <mergeCell ref="B47:D47"/>
    <mergeCell ref="B48:D48"/>
    <mergeCell ref="B49:D49"/>
    <mergeCell ref="B50:D50"/>
    <mergeCell ref="A30:F30"/>
    <mergeCell ref="B33:D33"/>
    <mergeCell ref="B41:D41"/>
    <mergeCell ref="B39:D39"/>
    <mergeCell ref="B40:D40"/>
  </mergeCells>
  <dataValidations count="1">
    <dataValidation type="list" allowBlank="1" showInputMessage="1" showErrorMessage="1" sqref="B77:B79 B12:B20 B33 B42:B68 B34:B40" xr:uid="{00000000-0002-0000-3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12:F92"/>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342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73" t="s">
        <v>343</v>
      </c>
      <c r="C34" s="173"/>
      <c r="D34" s="173"/>
      <c r="E34" s="28">
        <v>1000</v>
      </c>
      <c r="F34" s="21"/>
    </row>
    <row r="35" spans="1:6" ht="14.25" x14ac:dyDescent="0.2">
      <c r="A35" s="21"/>
      <c r="B35" s="173"/>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82"/>
      <c r="C41" s="182"/>
      <c r="D41" s="182"/>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44"/>
      <c r="C55" s="44"/>
      <c r="D55" s="44"/>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SUM(E33:E68)</f>
        <v>1000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1000</v>
      </c>
      <c r="F72" s="21"/>
    </row>
    <row r="73" spans="1:6" ht="13.5" customHeight="1" x14ac:dyDescent="0.2">
      <c r="A73" s="21"/>
      <c r="B73" s="26" t="s">
        <v>5</v>
      </c>
      <c r="C73" s="31">
        <v>0.05</v>
      </c>
      <c r="D73" s="26"/>
      <c r="E73" s="35">
        <f>ROUND(E72*C73,2)</f>
        <v>50</v>
      </c>
      <c r="F73" s="21"/>
    </row>
    <row r="74" spans="1:6" ht="13.5" customHeight="1" x14ac:dyDescent="0.2">
      <c r="A74" s="21"/>
      <c r="B74" s="26" t="s">
        <v>4</v>
      </c>
      <c r="C74" s="43">
        <v>9.9750000000000005E-2</v>
      </c>
      <c r="D74" s="26"/>
      <c r="E74" s="36">
        <f>ROUND(E72*C74,2)</f>
        <v>99.75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1149.75</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1149.75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40 B42:B68" xr:uid="{00000000-0002-0000-3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173" t="s">
        <v>72</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t="s">
        <v>67</v>
      </c>
      <c r="C39" s="173"/>
      <c r="D39" s="173"/>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14.25" x14ac:dyDescent="0.2">
      <c r="A42" s="21"/>
      <c r="B42" s="173" t="s">
        <v>66</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t="s">
        <v>68</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69</v>
      </c>
      <c r="C48" s="173"/>
      <c r="D48" s="173"/>
      <c r="E48" s="28"/>
      <c r="F48" s="21"/>
    </row>
    <row r="49" spans="1:6" ht="14.25" x14ac:dyDescent="0.2">
      <c r="A49" s="21"/>
      <c r="B49" s="173"/>
      <c r="C49" s="173"/>
      <c r="D49" s="173"/>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3" t="s">
        <v>71</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73</v>
      </c>
      <c r="C57" s="173"/>
      <c r="D57" s="173"/>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3"/>
      <c r="C62" s="173"/>
      <c r="D62" s="173"/>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173"/>
      <c r="C70" s="173"/>
      <c r="D70" s="173"/>
      <c r="E70" s="28"/>
      <c r="F70" s="21"/>
    </row>
    <row r="71" spans="1:6" ht="14.25" x14ac:dyDescent="0.2">
      <c r="A71" s="21"/>
      <c r="B71" s="173"/>
      <c r="C71" s="173"/>
      <c r="D71" s="173"/>
      <c r="E71" s="28"/>
      <c r="F71" s="21"/>
    </row>
    <row r="72" spans="1:6" ht="14.25" x14ac:dyDescent="0.2">
      <c r="A72" s="21"/>
      <c r="B72" s="173"/>
      <c r="C72" s="173"/>
      <c r="D72" s="173"/>
      <c r="E72" s="28"/>
      <c r="F72" s="21"/>
    </row>
    <row r="73" spans="1:6" ht="13.5" customHeight="1" x14ac:dyDescent="0.2">
      <c r="A73" s="21"/>
      <c r="B73" s="173"/>
      <c r="C73" s="173"/>
      <c r="D73" s="173"/>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6"/>
      <c r="C82" s="176"/>
      <c r="D82" s="176"/>
      <c r="E82" s="37"/>
      <c r="F82" s="21"/>
    </row>
    <row r="83" spans="1:6" ht="15" x14ac:dyDescent="0.2">
      <c r="A83" s="21"/>
      <c r="B83" s="175" t="s">
        <v>21</v>
      </c>
      <c r="C83" s="175"/>
      <c r="D83" s="175"/>
      <c r="E83" s="37">
        <v>0</v>
      </c>
      <c r="F83" s="21"/>
    </row>
    <row r="84" spans="1:6" ht="15" x14ac:dyDescent="0.2">
      <c r="A84" s="21"/>
      <c r="B84" s="176"/>
      <c r="C84" s="176"/>
      <c r="D84" s="176"/>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1"/>
      <c r="C88" s="171"/>
      <c r="D88" s="171"/>
      <c r="E88" s="171"/>
      <c r="F88" s="21"/>
    </row>
    <row r="89" spans="1:6" ht="14.25" x14ac:dyDescent="0.2">
      <c r="A89" s="179" t="s">
        <v>22</v>
      </c>
      <c r="B89" s="179"/>
      <c r="C89" s="179"/>
      <c r="D89" s="179"/>
      <c r="E89" s="179"/>
      <c r="F89" s="179"/>
    </row>
    <row r="90" spans="1:6" ht="14.25" x14ac:dyDescent="0.2">
      <c r="A90" s="177" t="s">
        <v>7</v>
      </c>
      <c r="B90" s="177"/>
      <c r="C90" s="177"/>
      <c r="D90" s="177"/>
      <c r="E90" s="177"/>
      <c r="F90" s="177"/>
    </row>
    <row r="91" spans="1:6" x14ac:dyDescent="0.2">
      <c r="A91" s="21"/>
      <c r="B91" s="21"/>
      <c r="C91" s="21"/>
      <c r="D91" s="21"/>
      <c r="E91" s="21"/>
      <c r="F91" s="21"/>
    </row>
    <row r="92" spans="1:6" x14ac:dyDescent="0.2">
      <c r="A92" s="21"/>
      <c r="B92" s="172"/>
      <c r="C92" s="172"/>
      <c r="D92" s="172"/>
      <c r="E92" s="172"/>
      <c r="F92" s="21"/>
    </row>
    <row r="93" spans="1:6" ht="15" x14ac:dyDescent="0.2">
      <c r="A93" s="178" t="s">
        <v>8</v>
      </c>
      <c r="B93" s="178"/>
      <c r="C93" s="178"/>
      <c r="D93" s="178"/>
      <c r="E93" s="178"/>
      <c r="F93" s="178"/>
    </row>
    <row r="95" spans="1:6" ht="39.75" customHeight="1" x14ac:dyDescent="0.2">
      <c r="B95" s="169"/>
      <c r="C95" s="170"/>
      <c r="D95" s="170"/>
    </row>
    <row r="96" spans="1:6" ht="13.5" customHeight="1" x14ac:dyDescent="0.2"/>
    <row r="97" spans="2:4" x14ac:dyDescent="0.2">
      <c r="B97" s="16"/>
      <c r="C97" s="16"/>
      <c r="D97" s="16"/>
    </row>
  </sheetData>
  <mergeCells count="35">
    <mergeCell ref="B38:D38"/>
    <mergeCell ref="A31:F31"/>
    <mergeCell ref="B34:D34"/>
    <mergeCell ref="B35:D35"/>
    <mergeCell ref="B36:D36"/>
    <mergeCell ref="B37:D37"/>
    <mergeCell ref="B54:D54"/>
    <mergeCell ref="B39:D39"/>
    <mergeCell ref="B40:D40"/>
    <mergeCell ref="B41:D41"/>
    <mergeCell ref="B42:D42"/>
    <mergeCell ref="B43:D43"/>
    <mergeCell ref="B44:D44"/>
    <mergeCell ref="B45:D45"/>
    <mergeCell ref="B46:D46"/>
    <mergeCell ref="B47:D47"/>
    <mergeCell ref="B48:D48"/>
    <mergeCell ref="B49:D49"/>
    <mergeCell ref="B70:D70"/>
    <mergeCell ref="B71:D71"/>
    <mergeCell ref="B72:D72"/>
    <mergeCell ref="B73:D73"/>
    <mergeCell ref="B55:D55"/>
    <mergeCell ref="B56:D56"/>
    <mergeCell ref="B57:D57"/>
    <mergeCell ref="B62:D62"/>
    <mergeCell ref="B92:E92"/>
    <mergeCell ref="A93:F93"/>
    <mergeCell ref="B95:D95"/>
    <mergeCell ref="B82:D82"/>
    <mergeCell ref="B83:D83"/>
    <mergeCell ref="B84:D84"/>
    <mergeCell ref="B88:E88"/>
    <mergeCell ref="A89:F89"/>
    <mergeCell ref="A90:F90"/>
  </mergeCells>
  <dataValidations count="1">
    <dataValidation type="list" allowBlank="1" showInputMessage="1" showErrorMessage="1" sqref="B82:B84 B34:B73 B12:B20"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346</v>
      </c>
      <c r="C25" s="21"/>
      <c r="D25" s="21"/>
      <c r="E25" s="21"/>
      <c r="F25" s="21"/>
    </row>
    <row r="26" spans="1:6" ht="33.75" customHeight="1" x14ac:dyDescent="0.2">
      <c r="A26" s="17"/>
      <c r="B26" s="51" t="s">
        <v>347</v>
      </c>
      <c r="C26" s="21"/>
      <c r="D26" s="21"/>
      <c r="E26" s="21"/>
      <c r="F26" s="21"/>
    </row>
    <row r="27" spans="1:6" ht="15" x14ac:dyDescent="0.2">
      <c r="A27" s="18"/>
      <c r="B27" s="26"/>
      <c r="C27" s="23"/>
      <c r="D27" s="23"/>
      <c r="E27" s="24"/>
      <c r="F27" s="21"/>
    </row>
    <row r="28" spans="1:6" ht="15" x14ac:dyDescent="0.2">
      <c r="A28" s="17"/>
      <c r="B28" s="23"/>
      <c r="C28" s="23"/>
      <c r="D28" s="27" t="s">
        <v>14</v>
      </c>
      <c r="E28" s="27" t="s">
        <v>348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349</v>
      </c>
      <c r="C35" s="180"/>
      <c r="D35" s="180"/>
      <c r="E35" s="28"/>
      <c r="F35" s="21"/>
    </row>
    <row r="36" spans="1:6" ht="14.25" x14ac:dyDescent="0.2">
      <c r="A36" s="21"/>
      <c r="B36" s="180"/>
      <c r="C36" s="180"/>
      <c r="D36" s="180"/>
      <c r="E36" s="28"/>
      <c r="F36" s="21"/>
    </row>
    <row r="37" spans="1:6" ht="14.25" x14ac:dyDescent="0.2">
      <c r="A37" s="21"/>
      <c r="B37" s="180"/>
      <c r="C37" s="180"/>
      <c r="D37" s="180"/>
      <c r="E37" s="28"/>
      <c r="F37" s="21"/>
    </row>
    <row r="38" spans="1:6" ht="14.25" x14ac:dyDescent="0.2">
      <c r="A38" s="21"/>
      <c r="B38" s="180" t="s">
        <v>9</v>
      </c>
      <c r="C38" s="180"/>
      <c r="D38" s="180"/>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t="s">
        <v>26</v>
      </c>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t="s">
        <v>24</v>
      </c>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t="s">
        <v>27</v>
      </c>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180" t="s">
        <v>13</v>
      </c>
      <c r="C50" s="180"/>
      <c r="D50" s="180"/>
      <c r="E50" s="28"/>
      <c r="F50" s="21"/>
    </row>
    <row r="51" spans="1:6" ht="14.25" x14ac:dyDescent="0.2">
      <c r="A51" s="21"/>
      <c r="B51" s="180"/>
      <c r="C51" s="180"/>
      <c r="D51" s="180"/>
      <c r="E51" s="28"/>
      <c r="F51" s="21"/>
    </row>
    <row r="52" spans="1:6" ht="14.25" x14ac:dyDescent="0.2">
      <c r="A52" s="21"/>
      <c r="B52" s="182"/>
      <c r="C52" s="182"/>
      <c r="D52" s="182"/>
      <c r="E52" s="28"/>
      <c r="F52" s="21"/>
    </row>
    <row r="53" spans="1:6" ht="14.25" x14ac:dyDescent="0.2">
      <c r="A53" s="21"/>
      <c r="B53" s="180" t="s">
        <v>350</v>
      </c>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80" t="s">
        <v>34</v>
      </c>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18*235</f>
        <v>4230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4230</v>
      </c>
      <c r="F72" s="21"/>
    </row>
    <row r="73" spans="1:6" ht="13.5" customHeight="1" x14ac:dyDescent="0.2">
      <c r="A73" s="21"/>
      <c r="B73" s="26" t="s">
        <v>5</v>
      </c>
      <c r="C73" s="31">
        <v>0.05</v>
      </c>
      <c r="D73" s="26"/>
      <c r="E73" s="35">
        <f>ROUND(E72*C73,2)</f>
        <v>211.5</v>
      </c>
      <c r="F73" s="21"/>
    </row>
    <row r="74" spans="1:6" ht="13.5" customHeight="1" x14ac:dyDescent="0.2">
      <c r="A74" s="21"/>
      <c r="B74" s="26" t="s">
        <v>4</v>
      </c>
      <c r="C74" s="43">
        <v>9.9750000000000005E-2</v>
      </c>
      <c r="D74" s="26"/>
      <c r="E74" s="36">
        <f>ROUND(E72*C74,2)</f>
        <v>421.94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4863.4399999999996</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4863.4399999999996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53:B54 B50:B51 B56:B68 B35:B42 B44 B46:B47" xr:uid="{00000000-0002-0000-3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9</v>
      </c>
      <c r="C35" s="180"/>
      <c r="D35" s="180"/>
      <c r="E35" s="28"/>
      <c r="F35" s="21"/>
    </row>
    <row r="36" spans="1:6" ht="14.25" x14ac:dyDescent="0.2">
      <c r="A36" s="21"/>
      <c r="B36" s="180"/>
      <c r="C36" s="180"/>
      <c r="D36" s="180"/>
      <c r="E36" s="28"/>
      <c r="F36" s="21"/>
    </row>
    <row r="37" spans="1:6" ht="14.25" x14ac:dyDescent="0.2">
      <c r="A37" s="21"/>
      <c r="B37" s="180"/>
      <c r="C37" s="180"/>
      <c r="D37" s="180"/>
      <c r="E37" s="28"/>
      <c r="F37" s="21"/>
    </row>
    <row r="38" spans="1:6" ht="14.25" x14ac:dyDescent="0.2">
      <c r="A38" s="21"/>
      <c r="B38" s="180" t="s">
        <v>26</v>
      </c>
      <c r="C38" s="180"/>
      <c r="D38" s="180"/>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t="s">
        <v>24</v>
      </c>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t="s">
        <v>27</v>
      </c>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t="s">
        <v>13</v>
      </c>
      <c r="C47" s="180"/>
      <c r="D47" s="180"/>
      <c r="E47" s="28"/>
      <c r="F47" s="21"/>
    </row>
    <row r="48" spans="1:6" ht="14.25" x14ac:dyDescent="0.2">
      <c r="A48" s="21"/>
      <c r="B48" s="180"/>
      <c r="C48" s="180"/>
      <c r="D48" s="180"/>
      <c r="E48" s="28"/>
      <c r="F48" s="21"/>
    </row>
    <row r="49" spans="1:6" ht="14.25" x14ac:dyDescent="0.2">
      <c r="A49" s="21"/>
      <c r="B49" s="182"/>
      <c r="C49" s="182"/>
      <c r="D49" s="182"/>
      <c r="E49" s="28"/>
      <c r="F49" s="21"/>
    </row>
    <row r="50" spans="1:6" ht="14.25" x14ac:dyDescent="0.2">
      <c r="A50" s="21"/>
      <c r="B50" s="180" t="s">
        <v>350</v>
      </c>
      <c r="C50" s="180"/>
      <c r="D50" s="180"/>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t="s">
        <v>34</v>
      </c>
      <c r="C53" s="180"/>
      <c r="D53" s="180"/>
      <c r="E53" s="28"/>
      <c r="F53" s="21"/>
    </row>
    <row r="54" spans="1:6" ht="14.25" x14ac:dyDescent="0.2">
      <c r="A54" s="21"/>
      <c r="B54" s="173"/>
      <c r="C54" s="173"/>
      <c r="D54" s="173"/>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9*235</f>
        <v>2115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2115</v>
      </c>
      <c r="F72" s="21"/>
    </row>
    <row r="73" spans="1:6" ht="13.5" customHeight="1" x14ac:dyDescent="0.2">
      <c r="A73" s="21"/>
      <c r="B73" s="26" t="s">
        <v>5</v>
      </c>
      <c r="C73" s="31">
        <v>0.05</v>
      </c>
      <c r="D73" s="26"/>
      <c r="E73" s="35">
        <f>ROUND(E72*C73,2)</f>
        <v>105.75</v>
      </c>
      <c r="F73" s="21"/>
    </row>
    <row r="74" spans="1:6" ht="13.5" customHeight="1" x14ac:dyDescent="0.2">
      <c r="A74" s="21"/>
      <c r="B74" s="26" t="s">
        <v>4</v>
      </c>
      <c r="C74" s="43">
        <v>9.9750000000000005E-2</v>
      </c>
      <c r="D74" s="26"/>
      <c r="E74" s="36">
        <f>ROUND(E72*C74,2)</f>
        <v>210.97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2431.7199999999998</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2431.7199999999998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50:D50"/>
    <mergeCell ref="B51:D51"/>
    <mergeCell ref="B52:D52"/>
    <mergeCell ref="B67:D67"/>
    <mergeCell ref="B54:D54"/>
    <mergeCell ref="B57:D57"/>
    <mergeCell ref="B58:D58"/>
    <mergeCell ref="B59:D59"/>
    <mergeCell ref="B60:D60"/>
    <mergeCell ref="B61:D61"/>
    <mergeCell ref="B62:D62"/>
    <mergeCell ref="B63:D63"/>
    <mergeCell ref="B64:D64"/>
    <mergeCell ref="B65:D65"/>
    <mergeCell ref="B66:D66"/>
    <mergeCell ref="B45:D45"/>
    <mergeCell ref="B46:D46"/>
    <mergeCell ref="B47:D47"/>
    <mergeCell ref="B48:D48"/>
    <mergeCell ref="B49:D49"/>
    <mergeCell ref="B41:D41"/>
    <mergeCell ref="A30:F30"/>
    <mergeCell ref="B33:D33"/>
    <mergeCell ref="B55:D55"/>
    <mergeCell ref="B56:D56"/>
    <mergeCell ref="B34:D34"/>
    <mergeCell ref="B35:D35"/>
    <mergeCell ref="B36:D36"/>
    <mergeCell ref="B37:D37"/>
    <mergeCell ref="B38:D38"/>
    <mergeCell ref="B39:D39"/>
    <mergeCell ref="B40:D40"/>
    <mergeCell ref="B53:D53"/>
    <mergeCell ref="B42:D42"/>
    <mergeCell ref="B43:D43"/>
    <mergeCell ref="B44:D44"/>
  </mergeCells>
  <dataValidations count="1">
    <dataValidation type="list" allowBlank="1" showInputMessage="1" showErrorMessage="1" sqref="B77:B79 B12:B20 B43:B44 B50:B51 B47:B48 B41 B33 B53:B68 B34:B39" xr:uid="{00000000-0002-0000-3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pageSetUpPr fitToPage="1"/>
  </sheetPr>
  <dimension ref="A12:F92"/>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353</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354</v>
      </c>
      <c r="C35" s="180"/>
      <c r="D35" s="180"/>
      <c r="E35" s="28"/>
      <c r="F35" s="21"/>
    </row>
    <row r="36" spans="1:6" ht="14.25" x14ac:dyDescent="0.2">
      <c r="A36" s="21"/>
      <c r="B36" s="180"/>
      <c r="C36" s="180"/>
      <c r="D36" s="180"/>
      <c r="E36" s="28"/>
      <c r="F36" s="21"/>
    </row>
    <row r="37" spans="1:6" ht="14.25" x14ac:dyDescent="0.2">
      <c r="A37" s="21"/>
      <c r="B37" s="180"/>
      <c r="C37" s="180"/>
      <c r="D37" s="180"/>
      <c r="E37" s="28"/>
      <c r="F37" s="21"/>
    </row>
    <row r="38" spans="1:6" ht="14.25" x14ac:dyDescent="0.2">
      <c r="A38" s="21"/>
      <c r="B38" s="180"/>
      <c r="C38" s="180"/>
      <c r="D38" s="180"/>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2"/>
      <c r="C49" s="182"/>
      <c r="D49" s="182"/>
      <c r="E49" s="28"/>
      <c r="F49" s="21"/>
    </row>
    <row r="50" spans="1:6" ht="14.25" x14ac:dyDescent="0.2">
      <c r="A50" s="21"/>
      <c r="B50" s="180"/>
      <c r="C50" s="180"/>
      <c r="D50" s="180"/>
      <c r="E50" s="28"/>
      <c r="F50" s="21"/>
    </row>
    <row r="51" spans="1:6" ht="14.25" x14ac:dyDescent="0.2">
      <c r="A51" s="21"/>
      <c r="B51" s="180"/>
      <c r="C51" s="180"/>
      <c r="D51" s="180"/>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73"/>
      <c r="C54" s="173"/>
      <c r="D54" s="173"/>
      <c r="E54" s="28"/>
      <c r="F54" s="21"/>
    </row>
    <row r="55" spans="1:6" ht="14.25" x14ac:dyDescent="0.2">
      <c r="A55" s="21"/>
      <c r="B55" s="180"/>
      <c r="C55" s="180"/>
      <c r="D55" s="180"/>
      <c r="E55" s="28"/>
      <c r="F55" s="21"/>
    </row>
    <row r="56" spans="1:6" ht="14.25" x14ac:dyDescent="0.2">
      <c r="A56" s="21"/>
      <c r="B56" s="180"/>
      <c r="C56" s="180"/>
      <c r="D56" s="180"/>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40.5*235</f>
        <v>9517.5</v>
      </c>
      <c r="F69" s="21"/>
    </row>
    <row r="70" spans="1:6" ht="13.5" customHeight="1" x14ac:dyDescent="0.2">
      <c r="A70" s="21"/>
      <c r="B70" s="34" t="s">
        <v>15</v>
      </c>
      <c r="C70" s="26"/>
      <c r="D70" s="26"/>
      <c r="E70" s="30">
        <v>125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9642.5</v>
      </c>
      <c r="F72" s="21"/>
    </row>
    <row r="73" spans="1:6" ht="13.5" customHeight="1" x14ac:dyDescent="0.2">
      <c r="A73" s="21"/>
      <c r="B73" s="26" t="s">
        <v>5</v>
      </c>
      <c r="C73" s="31">
        <v>0.05</v>
      </c>
      <c r="D73" s="26"/>
      <c r="E73" s="35">
        <f>ROUND(E72*C73,2)</f>
        <v>482.13</v>
      </c>
      <c r="F73" s="21"/>
    </row>
    <row r="74" spans="1:6" ht="13.5" customHeight="1" x14ac:dyDescent="0.2">
      <c r="A74" s="21"/>
      <c r="B74" s="26" t="s">
        <v>4</v>
      </c>
      <c r="C74" s="43">
        <v>9.9750000000000005E-2</v>
      </c>
      <c r="D74" s="26"/>
      <c r="E74" s="36">
        <f>ROUND(E72*C74,2)</f>
        <v>961.84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11086.47</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11086.47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43:B44 B50:B51 B47:B48 B41 B33:B39 B53:B68" xr:uid="{00000000-0002-0000-3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pageSetUpPr fitToPage="1"/>
  </sheetPr>
  <dimension ref="A12:F92"/>
  <sheetViews>
    <sheetView view="pageBreakPreview" topLeftCell="A13"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360</v>
      </c>
      <c r="C35" s="180"/>
      <c r="D35" s="180"/>
      <c r="E35" s="28"/>
      <c r="F35" s="21"/>
    </row>
    <row r="36" spans="1:6" ht="14.25" x14ac:dyDescent="0.2">
      <c r="A36" s="21"/>
      <c r="B36" s="45"/>
      <c r="C36" s="45"/>
      <c r="D36" s="45"/>
      <c r="E36" s="28"/>
      <c r="F36" s="21"/>
    </row>
    <row r="37" spans="1:6" ht="14.25" x14ac:dyDescent="0.2">
      <c r="A37" s="21"/>
      <c r="B37" s="180" t="s">
        <v>358</v>
      </c>
      <c r="C37" s="180"/>
      <c r="D37" s="180"/>
      <c r="E37" s="28"/>
      <c r="F37" s="21"/>
    </row>
    <row r="38" spans="1:6" ht="14.25" x14ac:dyDescent="0.2">
      <c r="A38" s="21"/>
      <c r="E38" s="28"/>
      <c r="F38" s="21"/>
    </row>
    <row r="39" spans="1:6" ht="14.25" x14ac:dyDescent="0.2">
      <c r="A39" s="21"/>
      <c r="B39" s="45" t="s">
        <v>359</v>
      </c>
      <c r="C39" s="45"/>
      <c r="D39" s="45"/>
      <c r="E39" s="28"/>
      <c r="F39" s="21"/>
    </row>
    <row r="40" spans="1:6" ht="14.25" x14ac:dyDescent="0.2">
      <c r="A40" s="21"/>
      <c r="B40" s="180"/>
      <c r="C40" s="180"/>
      <c r="D40" s="180"/>
      <c r="E40" s="28"/>
      <c r="F40" s="21"/>
    </row>
    <row r="41" spans="1:6" ht="14.25" x14ac:dyDescent="0.2">
      <c r="A41" s="21"/>
      <c r="B41" s="180" t="s">
        <v>361</v>
      </c>
      <c r="C41" s="180"/>
      <c r="D41" s="180"/>
      <c r="E41" s="28"/>
      <c r="F41" s="21"/>
    </row>
    <row r="42" spans="1:6" ht="14.25" x14ac:dyDescent="0.2">
      <c r="A42" s="21"/>
      <c r="B42" s="180"/>
      <c r="C42" s="180"/>
      <c r="D42" s="180"/>
      <c r="E42" s="28"/>
      <c r="F42" s="21"/>
    </row>
    <row r="43" spans="1:6" ht="14.25" x14ac:dyDescent="0.2">
      <c r="A43" s="21"/>
      <c r="B43" s="180" t="s">
        <v>362</v>
      </c>
      <c r="C43" s="180"/>
      <c r="D43" s="180"/>
      <c r="E43" s="28"/>
      <c r="F43" s="21"/>
    </row>
    <row r="44" spans="1:6" ht="14.25" x14ac:dyDescent="0.2">
      <c r="A44" s="21"/>
      <c r="B44" s="180"/>
      <c r="C44" s="180"/>
      <c r="D44" s="180"/>
      <c r="E44" s="28"/>
      <c r="F44" s="21"/>
    </row>
    <row r="45" spans="1:6" ht="14.25" x14ac:dyDescent="0.2">
      <c r="A45" s="21"/>
      <c r="B45" s="180" t="s">
        <v>363</v>
      </c>
      <c r="C45" s="180"/>
      <c r="D45" s="180"/>
      <c r="E45" s="28"/>
      <c r="F45" s="21"/>
    </row>
    <row r="46" spans="1:6" ht="14.25" x14ac:dyDescent="0.2">
      <c r="A46" s="21"/>
      <c r="B46" s="180"/>
      <c r="C46" s="180"/>
      <c r="D46" s="180"/>
      <c r="E46" s="28"/>
      <c r="F46" s="21"/>
    </row>
    <row r="47" spans="1:6" ht="14.25" x14ac:dyDescent="0.2">
      <c r="A47" s="21"/>
      <c r="B47" s="180" t="s">
        <v>240</v>
      </c>
      <c r="C47" s="180"/>
      <c r="D47" s="180"/>
      <c r="E47" s="28"/>
      <c r="F47" s="21"/>
    </row>
    <row r="48" spans="1:6" ht="14.25" x14ac:dyDescent="0.2">
      <c r="A48" s="21"/>
      <c r="B48" s="180"/>
      <c r="C48" s="180"/>
      <c r="D48" s="180"/>
      <c r="E48" s="28"/>
      <c r="F48" s="21"/>
    </row>
    <row r="49" spans="1:6" ht="14.25" x14ac:dyDescent="0.2">
      <c r="A49" s="21"/>
      <c r="B49" s="180" t="s">
        <v>364</v>
      </c>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48*245</f>
        <v>11760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11760</v>
      </c>
      <c r="F72" s="21"/>
    </row>
    <row r="73" spans="1:6" ht="13.5" customHeight="1" x14ac:dyDescent="0.2">
      <c r="A73" s="21"/>
      <c r="B73" s="26" t="s">
        <v>5</v>
      </c>
      <c r="C73" s="31">
        <v>0.05</v>
      </c>
      <c r="D73" s="26"/>
      <c r="E73" s="35">
        <f>ROUND(E72*C73,2)</f>
        <v>588</v>
      </c>
      <c r="F73" s="21"/>
    </row>
    <row r="74" spans="1:6" ht="13.5" customHeight="1" x14ac:dyDescent="0.2">
      <c r="A74" s="21"/>
      <c r="B74" s="26" t="s">
        <v>4</v>
      </c>
      <c r="C74" s="43">
        <v>9.9750000000000005E-2</v>
      </c>
      <c r="D74" s="26"/>
      <c r="E74" s="36">
        <f>ROUND(E72*C74,2)</f>
        <v>1173.06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13521.06</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13521.06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5:F85"/>
    <mergeCell ref="B87:E87"/>
    <mergeCell ref="A88:F88"/>
    <mergeCell ref="B90:D90"/>
    <mergeCell ref="B37:D37"/>
    <mergeCell ref="B68:D68"/>
    <mergeCell ref="B77:D77"/>
    <mergeCell ref="B78:D78"/>
    <mergeCell ref="B79:D79"/>
    <mergeCell ref="B83:E83"/>
    <mergeCell ref="A84:F84"/>
    <mergeCell ref="B62:D62"/>
    <mergeCell ref="B63:D63"/>
    <mergeCell ref="B64:D64"/>
    <mergeCell ref="B65:D65"/>
    <mergeCell ref="B66:D66"/>
    <mergeCell ref="B67:D67"/>
    <mergeCell ref="B56:D56"/>
    <mergeCell ref="B57:D57"/>
    <mergeCell ref="B58:D58"/>
    <mergeCell ref="B59:D59"/>
    <mergeCell ref="B60:D60"/>
    <mergeCell ref="B61:D61"/>
    <mergeCell ref="B55:D55"/>
    <mergeCell ref="B42:D42"/>
    <mergeCell ref="B43:D43"/>
    <mergeCell ref="B44:D44"/>
    <mergeCell ref="B45:D45"/>
    <mergeCell ref="B46:D46"/>
    <mergeCell ref="B47:D47"/>
    <mergeCell ref="B48:D48"/>
    <mergeCell ref="B49:D49"/>
    <mergeCell ref="B52:D52"/>
    <mergeCell ref="B53:D53"/>
    <mergeCell ref="B54:D54"/>
    <mergeCell ref="B41:D41"/>
    <mergeCell ref="A30:F30"/>
    <mergeCell ref="B33:D33"/>
    <mergeCell ref="B34:D34"/>
    <mergeCell ref="B35:D35"/>
    <mergeCell ref="B40:D40"/>
  </mergeCells>
  <dataValidations count="1">
    <dataValidation type="list" allowBlank="1" showInputMessage="1" showErrorMessage="1" sqref="B77:B79 B12:B20 B33 B42 B54 B46 B56:B68 B39:B40 B35:B37 B50:B51" xr:uid="{00000000-0002-0000-3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pageSetUpPr fitToPage="1"/>
  </sheetPr>
  <dimension ref="A12:F92"/>
  <sheetViews>
    <sheetView view="pageBreakPreview" topLeftCell="A13"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48*245</f>
        <v>11760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11760</v>
      </c>
      <c r="F72" s="21"/>
    </row>
    <row r="73" spans="1:6" ht="13.5" customHeight="1" x14ac:dyDescent="0.2">
      <c r="A73" s="21"/>
      <c r="B73" s="26" t="s">
        <v>5</v>
      </c>
      <c r="C73" s="31">
        <v>0.05</v>
      </c>
      <c r="D73" s="26"/>
      <c r="E73" s="35">
        <f>ROUND(E72*C73,2)</f>
        <v>588</v>
      </c>
      <c r="F73" s="21"/>
    </row>
    <row r="74" spans="1:6" ht="13.5" customHeight="1" x14ac:dyDescent="0.2">
      <c r="A74" s="21"/>
      <c r="B74" s="26" t="s">
        <v>4</v>
      </c>
      <c r="C74" s="43">
        <v>9.9750000000000005E-2</v>
      </c>
      <c r="D74" s="26"/>
      <c r="E74" s="36">
        <f>ROUND(E72*C74,2)</f>
        <v>1173.06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13521.06</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13521.06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3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366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29.25" customHeight="1" x14ac:dyDescent="0.2">
      <c r="A35" s="21"/>
      <c r="B35" s="173" t="s">
        <v>367</v>
      </c>
      <c r="C35" s="173"/>
      <c r="D35" s="173"/>
      <c r="E35" s="28">
        <f>4*245</f>
        <v>980</v>
      </c>
      <c r="F35" s="21"/>
    </row>
    <row r="36" spans="1:6" ht="14.25" x14ac:dyDescent="0.2">
      <c r="A36" s="21"/>
      <c r="B36" s="173"/>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44"/>
      <c r="C54" s="44"/>
      <c r="D54" s="44"/>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SUM(E33:E67)</f>
        <v>980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980</v>
      </c>
      <c r="F71" s="21"/>
    </row>
    <row r="72" spans="1:6" ht="13.5" customHeight="1" x14ac:dyDescent="0.2">
      <c r="A72" s="21"/>
      <c r="B72" s="26" t="s">
        <v>5</v>
      </c>
      <c r="C72" s="31">
        <v>0.05</v>
      </c>
      <c r="D72" s="26"/>
      <c r="E72" s="35">
        <f>ROUND(E71*C72,2)</f>
        <v>49</v>
      </c>
      <c r="F72" s="21"/>
    </row>
    <row r="73" spans="1:6" ht="13.5" customHeight="1" x14ac:dyDescent="0.2">
      <c r="A73" s="21"/>
      <c r="B73" s="26" t="s">
        <v>4</v>
      </c>
      <c r="C73" s="43">
        <v>9.9750000000000005E-2</v>
      </c>
      <c r="D73" s="26"/>
      <c r="E73" s="36">
        <f>ROUND(E71*C73,2)</f>
        <v>97.76</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1126.76</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1126.76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4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pageSetUpPr fitToPage="1"/>
  </sheetPr>
  <dimension ref="A12:F93"/>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370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c r="C35" s="173"/>
      <c r="D35" s="173"/>
      <c r="E35" s="28"/>
      <c r="F35" s="21"/>
    </row>
    <row r="36" spans="1:6" ht="14.25" x14ac:dyDescent="0.2">
      <c r="A36" s="21"/>
      <c r="B36" s="173" t="s">
        <v>371</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f>8*245</f>
        <v>1960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1960</v>
      </c>
      <c r="F73" s="21"/>
    </row>
    <row r="74" spans="1:6" ht="13.5" customHeight="1" x14ac:dyDescent="0.2">
      <c r="A74" s="21"/>
      <c r="B74" s="26" t="s">
        <v>5</v>
      </c>
      <c r="C74" s="31">
        <v>0.05</v>
      </c>
      <c r="D74" s="26"/>
      <c r="E74" s="35">
        <f>ROUND(E73*C74,2)</f>
        <v>98</v>
      </c>
      <c r="F74" s="21"/>
    </row>
    <row r="75" spans="1:6" ht="13.5" customHeight="1" x14ac:dyDescent="0.2">
      <c r="A75" s="21"/>
      <c r="B75" s="26" t="s">
        <v>4</v>
      </c>
      <c r="C75" s="43">
        <v>9.9750000000000005E-2</v>
      </c>
      <c r="D75" s="26"/>
      <c r="E75" s="36">
        <f>ROUND(E73*C75,2)</f>
        <v>195.51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2253.5100000000002</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2253.5100000000002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88:E88"/>
    <mergeCell ref="A89:F89"/>
    <mergeCell ref="B91:D91"/>
    <mergeCell ref="B39:D39"/>
    <mergeCell ref="B40:D40"/>
    <mergeCell ref="B78:D78"/>
    <mergeCell ref="B79:D79"/>
    <mergeCell ref="B80:D80"/>
    <mergeCell ref="B84:E84"/>
    <mergeCell ref="A85:F85"/>
    <mergeCell ref="A86:F86"/>
    <mergeCell ref="B64:D64"/>
    <mergeCell ref="B65:D65"/>
    <mergeCell ref="B66:D66"/>
    <mergeCell ref="B67:D67"/>
    <mergeCell ref="B68:D68"/>
    <mergeCell ref="B69:D69"/>
    <mergeCell ref="B58:D58"/>
    <mergeCell ref="B59:D59"/>
    <mergeCell ref="B60:D60"/>
    <mergeCell ref="B61:D61"/>
    <mergeCell ref="B62:D62"/>
    <mergeCell ref="B63:D63"/>
    <mergeCell ref="B57:D57"/>
    <mergeCell ref="B46:D46"/>
    <mergeCell ref="B47:D47"/>
    <mergeCell ref="B48:D48"/>
    <mergeCell ref="B49:D49"/>
    <mergeCell ref="B50:D50"/>
    <mergeCell ref="B51:D51"/>
    <mergeCell ref="B52:D52"/>
    <mergeCell ref="B53:D53"/>
    <mergeCell ref="B54:D54"/>
    <mergeCell ref="B55:D55"/>
    <mergeCell ref="B56:D56"/>
    <mergeCell ref="B45:D45"/>
    <mergeCell ref="A30:F30"/>
    <mergeCell ref="B33:D33"/>
    <mergeCell ref="B34:D34"/>
    <mergeCell ref="B35:D35"/>
    <mergeCell ref="B36:D36"/>
    <mergeCell ref="B37:D37"/>
    <mergeCell ref="B38:D38"/>
    <mergeCell ref="B41:D41"/>
    <mergeCell ref="B42:D42"/>
    <mergeCell ref="B43:D43"/>
    <mergeCell ref="B44:D44"/>
  </mergeCells>
  <dataValidations count="1">
    <dataValidation type="list" allowBlank="1" showInputMessage="1" showErrorMessage="1" sqref="B78:B80 B12:B20 B33 B35:B69" xr:uid="{00000000-0002-0000-4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373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(14*245)*0.6</f>
        <v>2058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2058</v>
      </c>
      <c r="F72" s="21"/>
    </row>
    <row r="73" spans="1:6" ht="13.5" customHeight="1" x14ac:dyDescent="0.2">
      <c r="A73" s="21"/>
      <c r="B73" s="26" t="s">
        <v>5</v>
      </c>
      <c r="C73" s="31">
        <v>0.05</v>
      </c>
      <c r="D73" s="26"/>
      <c r="E73" s="35">
        <f>ROUND(E72*C73,2)</f>
        <v>102.9</v>
      </c>
      <c r="F73" s="21"/>
    </row>
    <row r="74" spans="1:6" ht="13.5" customHeight="1" x14ac:dyDescent="0.2">
      <c r="A74" s="21"/>
      <c r="B74" s="26" t="s">
        <v>4</v>
      </c>
      <c r="C74" s="43">
        <v>9.9750000000000005E-2</v>
      </c>
      <c r="D74" s="26"/>
      <c r="E74" s="36">
        <f>ROUND(E72*C74,2)</f>
        <v>205.29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2366.19</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2366.19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374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21*245</f>
        <v>5145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5145</v>
      </c>
      <c r="F72" s="21"/>
    </row>
    <row r="73" spans="1:6" ht="13.5" customHeight="1" x14ac:dyDescent="0.2">
      <c r="A73" s="21"/>
      <c r="B73" s="26" t="s">
        <v>5</v>
      </c>
      <c r="C73" s="31">
        <v>0.05</v>
      </c>
      <c r="D73" s="26"/>
      <c r="E73" s="35">
        <f>ROUND(E72*C73,2)</f>
        <v>257.25</v>
      </c>
      <c r="F73" s="21"/>
    </row>
    <row r="74" spans="1:6" ht="13.5" customHeight="1" x14ac:dyDescent="0.2">
      <c r="A74" s="21"/>
      <c r="B74" s="26" t="s">
        <v>4</v>
      </c>
      <c r="C74" s="43">
        <v>9.9750000000000005E-2</v>
      </c>
      <c r="D74" s="26"/>
      <c r="E74" s="36">
        <f>ROUND(E72*C74,2)</f>
        <v>513.21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5915.46</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5915.46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376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30" customHeight="1" x14ac:dyDescent="0.2">
      <c r="A35" s="21"/>
      <c r="B35" s="180" t="s">
        <v>378</v>
      </c>
      <c r="C35" s="180"/>
      <c r="D35" s="180"/>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9.75*245</f>
        <v>2388.75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2388.75</v>
      </c>
      <c r="F71" s="21"/>
    </row>
    <row r="72" spans="1:6" ht="13.5" customHeight="1" x14ac:dyDescent="0.2">
      <c r="A72" s="21"/>
      <c r="B72" s="26" t="s">
        <v>5</v>
      </c>
      <c r="C72" s="31">
        <v>0.05</v>
      </c>
      <c r="D72" s="26"/>
      <c r="E72" s="35">
        <f>ROUND(E71*C72,2)</f>
        <v>119.44</v>
      </c>
      <c r="F72" s="21"/>
    </row>
    <row r="73" spans="1:6" ht="13.5" customHeight="1" x14ac:dyDescent="0.2">
      <c r="A73" s="21"/>
      <c r="B73" s="26" t="s">
        <v>4</v>
      </c>
      <c r="C73" s="43">
        <v>9.9750000000000005E-2</v>
      </c>
      <c r="D73" s="26"/>
      <c r="E73" s="36">
        <f>ROUND(E71*C73,2)</f>
        <v>238.28</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2746.4700000000003</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2746.4700000000003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0">
    <mergeCell ref="A83:F83"/>
    <mergeCell ref="A84:F84"/>
    <mergeCell ref="B86:E86"/>
    <mergeCell ref="A87:F87"/>
    <mergeCell ref="B89:D89"/>
    <mergeCell ref="B82:E82"/>
    <mergeCell ref="B60:D60"/>
    <mergeCell ref="B61:D61"/>
    <mergeCell ref="B62:D62"/>
    <mergeCell ref="B63:D63"/>
    <mergeCell ref="B64:D64"/>
    <mergeCell ref="B65:D65"/>
    <mergeCell ref="B66:D66"/>
    <mergeCell ref="B67:D67"/>
    <mergeCell ref="B76:D76"/>
    <mergeCell ref="B77:D77"/>
    <mergeCell ref="B78:D78"/>
    <mergeCell ref="B59:D59"/>
    <mergeCell ref="B46:D46"/>
    <mergeCell ref="B47:D47"/>
    <mergeCell ref="B48:D48"/>
    <mergeCell ref="B51:D51"/>
    <mergeCell ref="B52:D52"/>
    <mergeCell ref="B53:D53"/>
    <mergeCell ref="B54:D54"/>
    <mergeCell ref="B55:D55"/>
    <mergeCell ref="B56:D56"/>
    <mergeCell ref="B57:D57"/>
    <mergeCell ref="B58:D58"/>
    <mergeCell ref="B45:D45"/>
    <mergeCell ref="A30:F30"/>
    <mergeCell ref="B33:D33"/>
    <mergeCell ref="B34:D34"/>
    <mergeCell ref="B35:D35"/>
    <mergeCell ref="B39:D39"/>
    <mergeCell ref="B40:D40"/>
    <mergeCell ref="B41:D41"/>
    <mergeCell ref="B42:D42"/>
    <mergeCell ref="B43:D43"/>
    <mergeCell ref="B44:D44"/>
  </mergeCells>
  <dataValidations count="1">
    <dataValidation type="list" allowBlank="1" showInputMessage="1" showErrorMessage="1" sqref="B76:B78 B12:B20 B33 B41 B53 B45 B55:B67 B38:B39 B35:B36 B49:B50" xr:uid="{00000000-0002-0000-4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173" t="s">
        <v>77</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t="s">
        <v>67</v>
      </c>
      <c r="C39" s="173"/>
      <c r="D39" s="173"/>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14.25" x14ac:dyDescent="0.2">
      <c r="A42" s="21"/>
      <c r="B42" s="173" t="s">
        <v>66</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t="s">
        <v>68</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69</v>
      </c>
      <c r="C48" s="173"/>
      <c r="D48" s="173"/>
      <c r="E48" s="28"/>
      <c r="F48" s="21"/>
    </row>
    <row r="49" spans="1:6" ht="14.25" x14ac:dyDescent="0.2">
      <c r="A49" s="21"/>
      <c r="B49" s="173"/>
      <c r="C49" s="173"/>
      <c r="D49" s="173"/>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3" t="s">
        <v>71</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73</v>
      </c>
      <c r="C57" s="173"/>
      <c r="D57" s="173"/>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3"/>
      <c r="C62" s="173"/>
      <c r="D62" s="173"/>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44"/>
      <c r="C70" s="44"/>
      <c r="D70" s="44"/>
      <c r="E70" s="28"/>
      <c r="F70" s="21"/>
    </row>
    <row r="71" spans="1:6" ht="14.25" x14ac:dyDescent="0.2">
      <c r="A71" s="21"/>
      <c r="B71" s="173"/>
      <c r="C71" s="173"/>
      <c r="D71" s="173"/>
      <c r="E71" s="28"/>
      <c r="F71" s="21"/>
    </row>
    <row r="72" spans="1:6" ht="14.25" x14ac:dyDescent="0.2">
      <c r="A72" s="21"/>
      <c r="B72" s="173"/>
      <c r="C72" s="173"/>
      <c r="D72" s="173"/>
      <c r="E72" s="28"/>
      <c r="F72" s="21"/>
    </row>
    <row r="73" spans="1:6" ht="13.5" customHeight="1" x14ac:dyDescent="0.2">
      <c r="A73" s="21"/>
      <c r="B73" s="173"/>
      <c r="C73" s="173"/>
      <c r="D73" s="173"/>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6"/>
      <c r="C82" s="176"/>
      <c r="D82" s="176"/>
      <c r="E82" s="37"/>
      <c r="F82" s="21"/>
    </row>
    <row r="83" spans="1:6" ht="15" x14ac:dyDescent="0.2">
      <c r="A83" s="21"/>
      <c r="B83" s="175" t="s">
        <v>21</v>
      </c>
      <c r="C83" s="175"/>
      <c r="D83" s="175"/>
      <c r="E83" s="37">
        <v>0</v>
      </c>
      <c r="F83" s="21"/>
    </row>
    <row r="84" spans="1:6" ht="15" x14ac:dyDescent="0.2">
      <c r="A84" s="21"/>
      <c r="B84" s="176"/>
      <c r="C84" s="176"/>
      <c r="D84" s="176"/>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1"/>
      <c r="C88" s="171"/>
      <c r="D88" s="171"/>
      <c r="E88" s="171"/>
      <c r="F88" s="21"/>
    </row>
    <row r="89" spans="1:6" ht="14.25" x14ac:dyDescent="0.2">
      <c r="A89" s="179" t="s">
        <v>22</v>
      </c>
      <c r="B89" s="179"/>
      <c r="C89" s="179"/>
      <c r="D89" s="179"/>
      <c r="E89" s="179"/>
      <c r="F89" s="179"/>
    </row>
    <row r="90" spans="1:6" ht="14.25" x14ac:dyDescent="0.2">
      <c r="A90" s="177" t="s">
        <v>7</v>
      </c>
      <c r="B90" s="177"/>
      <c r="C90" s="177"/>
      <c r="D90" s="177"/>
      <c r="E90" s="177"/>
      <c r="F90" s="177"/>
    </row>
    <row r="91" spans="1:6" x14ac:dyDescent="0.2">
      <c r="A91" s="21"/>
      <c r="B91" s="21"/>
      <c r="C91" s="21"/>
      <c r="D91" s="21"/>
      <c r="E91" s="21"/>
      <c r="F91" s="21"/>
    </row>
    <row r="92" spans="1:6" x14ac:dyDescent="0.2">
      <c r="A92" s="21"/>
      <c r="B92" s="172"/>
      <c r="C92" s="172"/>
      <c r="D92" s="172"/>
      <c r="E92" s="172"/>
      <c r="F92" s="21"/>
    </row>
    <row r="93" spans="1:6" ht="15" x14ac:dyDescent="0.2">
      <c r="A93" s="178" t="s">
        <v>8</v>
      </c>
      <c r="B93" s="178"/>
      <c r="C93" s="178"/>
      <c r="D93" s="178"/>
      <c r="E93" s="178"/>
      <c r="F93" s="178"/>
    </row>
    <row r="95" spans="1:6" ht="39.75" customHeight="1" x14ac:dyDescent="0.2">
      <c r="B95" s="169"/>
      <c r="C95" s="170"/>
      <c r="D95" s="170"/>
    </row>
    <row r="96" spans="1:6" ht="13.5" customHeight="1" x14ac:dyDescent="0.2"/>
    <row r="97" spans="2:4" x14ac:dyDescent="0.2">
      <c r="B97" s="16"/>
      <c r="C97" s="16"/>
      <c r="D97" s="16"/>
    </row>
  </sheetData>
  <mergeCells count="34">
    <mergeCell ref="B38:D38"/>
    <mergeCell ref="A31:F31"/>
    <mergeCell ref="B34:D34"/>
    <mergeCell ref="B35:D35"/>
    <mergeCell ref="B36:D36"/>
    <mergeCell ref="B37:D37"/>
    <mergeCell ref="B54:D54"/>
    <mergeCell ref="B39:D39"/>
    <mergeCell ref="B40:D40"/>
    <mergeCell ref="B41:D41"/>
    <mergeCell ref="B42:D42"/>
    <mergeCell ref="B43:D43"/>
    <mergeCell ref="B44:D44"/>
    <mergeCell ref="B45:D45"/>
    <mergeCell ref="B46:D46"/>
    <mergeCell ref="B47:D47"/>
    <mergeCell ref="B48:D48"/>
    <mergeCell ref="B49:D49"/>
    <mergeCell ref="B71:D71"/>
    <mergeCell ref="B72:D72"/>
    <mergeCell ref="B73:D73"/>
    <mergeCell ref="B55:D55"/>
    <mergeCell ref="B56:D56"/>
    <mergeCell ref="B57:D57"/>
    <mergeCell ref="B62:D62"/>
    <mergeCell ref="B92:E92"/>
    <mergeCell ref="A93:F93"/>
    <mergeCell ref="B95:D95"/>
    <mergeCell ref="B82:D82"/>
    <mergeCell ref="B83:D83"/>
    <mergeCell ref="B84:D84"/>
    <mergeCell ref="B88:E88"/>
    <mergeCell ref="A89:F89"/>
    <mergeCell ref="A90:F90"/>
  </mergeCells>
  <dataValidations count="1">
    <dataValidation type="list" allowBlank="1" showInputMessage="1" showErrorMessage="1" sqref="B82:B84 B34:B73 B12:B20"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pageSetUpPr fitToPage="1"/>
  </sheetPr>
  <dimension ref="A12:F91"/>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380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30" customHeight="1" x14ac:dyDescent="0.2">
      <c r="A35" s="21"/>
      <c r="B35" s="180" t="s">
        <v>378</v>
      </c>
      <c r="C35" s="180"/>
      <c r="D35" s="180"/>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7.5*245</f>
        <v>1837.5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1837.5</v>
      </c>
      <c r="F71" s="21"/>
    </row>
    <row r="72" spans="1:6" ht="13.5" customHeight="1" x14ac:dyDescent="0.2">
      <c r="A72" s="21"/>
      <c r="B72" s="26" t="s">
        <v>5</v>
      </c>
      <c r="C72" s="31">
        <v>0.05</v>
      </c>
      <c r="D72" s="26"/>
      <c r="E72" s="35">
        <f>ROUND(E71*C72,2)</f>
        <v>91.88</v>
      </c>
      <c r="F72" s="21"/>
    </row>
    <row r="73" spans="1:6" ht="13.5" customHeight="1" x14ac:dyDescent="0.2">
      <c r="A73" s="21"/>
      <c r="B73" s="26" t="s">
        <v>4</v>
      </c>
      <c r="C73" s="43">
        <v>9.9750000000000005E-2</v>
      </c>
      <c r="D73" s="26"/>
      <c r="E73" s="36">
        <f>ROUND(E71*C73,2)</f>
        <v>183.29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2112.67</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2112.67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0">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1:D41"/>
    <mergeCell ref="B42:D42"/>
    <mergeCell ref="B43:D43"/>
    <mergeCell ref="B44:D44"/>
    <mergeCell ref="B45:D45"/>
    <mergeCell ref="B46:D46"/>
    <mergeCell ref="B47:D47"/>
    <mergeCell ref="B48:D48"/>
    <mergeCell ref="B51:D51"/>
    <mergeCell ref="B52:D52"/>
    <mergeCell ref="B53:D53"/>
    <mergeCell ref="B40:D40"/>
    <mergeCell ref="A30:F30"/>
    <mergeCell ref="B33:D33"/>
    <mergeCell ref="B34:D34"/>
    <mergeCell ref="B35:D35"/>
    <mergeCell ref="B39:D39"/>
  </mergeCells>
  <dataValidations count="1">
    <dataValidation type="list" allowBlank="1" showInputMessage="1" showErrorMessage="1" sqref="B76:B78 B12:B20 B33 B41 B53 B45 B55:B67 B38:B39 B35:B36 B49:B50" xr:uid="{00000000-0002-0000-4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pageSetUpPr fitToPage="1"/>
  </sheetPr>
  <dimension ref="A12:F92"/>
  <sheetViews>
    <sheetView view="pageBreakPreview" topLeftCell="A16" zoomScale="80" zoomScaleNormal="100" zoomScaleSheetLayoutView="80" workbookViewId="0">
      <selection activeCell="E51" sqref="E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381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382</v>
      </c>
      <c r="C35" s="180"/>
      <c r="D35" s="180"/>
      <c r="E35" s="28"/>
      <c r="F35" s="21"/>
    </row>
    <row r="36" spans="1:6" ht="14.25" x14ac:dyDescent="0.2">
      <c r="A36" s="21"/>
      <c r="B36" s="45"/>
      <c r="C36" s="45"/>
      <c r="D36" s="45"/>
      <c r="E36" s="28"/>
      <c r="F36" s="21"/>
    </row>
    <row r="37" spans="1:6" ht="14.25" x14ac:dyDescent="0.2">
      <c r="A37" s="21"/>
      <c r="B37" s="180" t="s">
        <v>383</v>
      </c>
      <c r="C37" s="180"/>
      <c r="D37" s="180"/>
      <c r="E37" s="28"/>
      <c r="F37" s="21"/>
    </row>
    <row r="38" spans="1:6" ht="14.25" x14ac:dyDescent="0.2">
      <c r="A38" s="21"/>
      <c r="E38" s="28"/>
      <c r="F38" s="21"/>
    </row>
    <row r="39" spans="1:6" ht="14.25" x14ac:dyDescent="0.2">
      <c r="A39" s="21"/>
      <c r="B39" s="45" t="s">
        <v>384</v>
      </c>
      <c r="C39" s="45"/>
      <c r="D39" s="45"/>
      <c r="E39" s="28"/>
      <c r="F39" s="21"/>
    </row>
    <row r="40" spans="1:6" ht="14.25" x14ac:dyDescent="0.2">
      <c r="A40" s="21"/>
      <c r="B40" s="180"/>
      <c r="C40" s="180"/>
      <c r="D40" s="180"/>
      <c r="E40" s="28"/>
      <c r="F40" s="21"/>
    </row>
    <row r="41" spans="1:6" ht="14.25" x14ac:dyDescent="0.2">
      <c r="A41" s="21"/>
      <c r="B41" s="180" t="s">
        <v>385</v>
      </c>
      <c r="C41" s="180"/>
      <c r="D41" s="180"/>
      <c r="E41" s="28"/>
      <c r="F41" s="21"/>
    </row>
    <row r="42" spans="1:6" ht="14.25" x14ac:dyDescent="0.2">
      <c r="A42" s="21"/>
      <c r="B42" s="180"/>
      <c r="C42" s="180"/>
      <c r="D42" s="180"/>
      <c r="E42" s="28"/>
      <c r="F42" s="21"/>
    </row>
    <row r="43" spans="1:6" ht="14.25" x14ac:dyDescent="0.2">
      <c r="A43" s="21"/>
      <c r="B43" s="180" t="s">
        <v>386</v>
      </c>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7*245</f>
        <v>1715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1715</v>
      </c>
      <c r="F72" s="21"/>
    </row>
    <row r="73" spans="1:6" ht="13.5" customHeight="1" x14ac:dyDescent="0.2">
      <c r="A73" s="21"/>
      <c r="B73" s="26" t="s">
        <v>5</v>
      </c>
      <c r="C73" s="31">
        <v>0.05</v>
      </c>
      <c r="D73" s="26"/>
      <c r="E73" s="35">
        <f>ROUND(E72*C73,2)</f>
        <v>85.75</v>
      </c>
      <c r="F73" s="21"/>
    </row>
    <row r="74" spans="1:6" ht="13.5" customHeight="1" x14ac:dyDescent="0.2">
      <c r="A74" s="21"/>
      <c r="B74" s="26" t="s">
        <v>4</v>
      </c>
      <c r="C74" s="43">
        <v>9.9750000000000005E-2</v>
      </c>
      <c r="D74" s="26"/>
      <c r="E74" s="36">
        <f>ROUND(E72*C74,2)</f>
        <v>171.07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1971.82</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1971.82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pageSetUpPr fitToPage="1"/>
  </sheetPr>
  <dimension ref="A12:F91"/>
  <sheetViews>
    <sheetView view="pageBreakPreview" topLeftCell="A10"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387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30" customHeight="1" x14ac:dyDescent="0.2">
      <c r="A35" s="21"/>
      <c r="B35" s="180" t="s">
        <v>389</v>
      </c>
      <c r="C35" s="180"/>
      <c r="D35" s="180"/>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v>1750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1750</v>
      </c>
      <c r="F71" s="21"/>
    </row>
    <row r="72" spans="1:6" ht="13.5" customHeight="1" x14ac:dyDescent="0.2">
      <c r="A72" s="21"/>
      <c r="B72" s="26" t="s">
        <v>5</v>
      </c>
      <c r="C72" s="31">
        <v>0.05</v>
      </c>
      <c r="D72" s="26"/>
      <c r="E72" s="35">
        <f>ROUND(E71*C72,2)</f>
        <v>87.5</v>
      </c>
      <c r="F72" s="21"/>
    </row>
    <row r="73" spans="1:6" ht="13.5" customHeight="1" x14ac:dyDescent="0.2">
      <c r="A73" s="21"/>
      <c r="B73" s="26" t="s">
        <v>4</v>
      </c>
      <c r="C73" s="43">
        <v>9.9750000000000005E-2</v>
      </c>
      <c r="D73" s="26"/>
      <c r="E73" s="36">
        <f>ROUND(E71*C73,2)</f>
        <v>174.56</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2012.06</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2012.06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0">
    <mergeCell ref="B40:D40"/>
    <mergeCell ref="A30:F30"/>
    <mergeCell ref="B33:D33"/>
    <mergeCell ref="B34:D34"/>
    <mergeCell ref="B35:D35"/>
    <mergeCell ref="B39:D39"/>
    <mergeCell ref="B54:D54"/>
    <mergeCell ref="B41:D41"/>
    <mergeCell ref="B42:D42"/>
    <mergeCell ref="B43:D43"/>
    <mergeCell ref="B44:D44"/>
    <mergeCell ref="B45:D45"/>
    <mergeCell ref="B46:D46"/>
    <mergeCell ref="B47:D47"/>
    <mergeCell ref="B48:D48"/>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 B41 B53 B45 B55:B67 B38:B39 B35:B36 B49:B50" xr:uid="{00000000-0002-0000-4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pageSetUpPr fitToPage="1"/>
  </sheetPr>
  <dimension ref="A12:F92"/>
  <sheetViews>
    <sheetView view="pageBreakPreview" zoomScale="80" zoomScaleNormal="100" zoomScaleSheetLayoutView="80" workbookViewId="0">
      <selection activeCell="E28" sqref="E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f>13*245*0.6</f>
        <v>1911</v>
      </c>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(14*245)*0.6</f>
        <v>2058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2058</v>
      </c>
      <c r="F72" s="21"/>
    </row>
    <row r="73" spans="1:6" ht="13.5" customHeight="1" x14ac:dyDescent="0.2">
      <c r="A73" s="21"/>
      <c r="B73" s="26" t="s">
        <v>5</v>
      </c>
      <c r="C73" s="31">
        <v>0.05</v>
      </c>
      <c r="D73" s="26"/>
      <c r="E73" s="35">
        <f>ROUND(E72*C73,2)</f>
        <v>102.9</v>
      </c>
      <c r="F73" s="21"/>
    </row>
    <row r="74" spans="1:6" ht="13.5" customHeight="1" x14ac:dyDescent="0.2">
      <c r="A74" s="21"/>
      <c r="B74" s="26" t="s">
        <v>4</v>
      </c>
      <c r="C74" s="43">
        <v>9.9750000000000005E-2</v>
      </c>
      <c r="D74" s="26"/>
      <c r="E74" s="36">
        <f>ROUND(E72*C74,2)</f>
        <v>205.29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2366.19</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2366.19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pageSetUpPr fitToPage="1"/>
  </sheetPr>
  <dimension ref="A12:F92"/>
  <sheetViews>
    <sheetView view="pageBreakPreview"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f>16*245*0.6</f>
        <v>2352</v>
      </c>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SUM(E35:E68)</f>
        <v>2352</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2352</v>
      </c>
      <c r="F72" s="21"/>
    </row>
    <row r="73" spans="1:6" ht="13.5" customHeight="1" x14ac:dyDescent="0.2">
      <c r="A73" s="21"/>
      <c r="B73" s="26" t="s">
        <v>5</v>
      </c>
      <c r="C73" s="31">
        <v>0.05</v>
      </c>
      <c r="D73" s="26"/>
      <c r="E73" s="35">
        <f>ROUND(E72*C73,2)</f>
        <v>117.6</v>
      </c>
      <c r="F73" s="21"/>
    </row>
    <row r="74" spans="1:6" ht="13.5" customHeight="1" x14ac:dyDescent="0.2">
      <c r="A74" s="21"/>
      <c r="B74" s="26" t="s">
        <v>4</v>
      </c>
      <c r="C74" s="43">
        <v>9.9750000000000005E-2</v>
      </c>
      <c r="D74" s="26"/>
      <c r="E74" s="36">
        <f>ROUND(E72*C74,2)</f>
        <v>234.61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2704.21</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2704.21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9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15*245</f>
        <v>3675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3675</v>
      </c>
      <c r="F72" s="21"/>
    </row>
    <row r="73" spans="1:6" ht="13.5" customHeight="1" x14ac:dyDescent="0.2">
      <c r="A73" s="21"/>
      <c r="B73" s="26" t="s">
        <v>5</v>
      </c>
      <c r="C73" s="31">
        <v>0.05</v>
      </c>
      <c r="D73" s="26"/>
      <c r="E73" s="35">
        <f>ROUND(E72*C73,2)</f>
        <v>183.75</v>
      </c>
      <c r="F73" s="21"/>
    </row>
    <row r="74" spans="1:6" ht="13.5" customHeight="1" x14ac:dyDescent="0.2">
      <c r="A74" s="21"/>
      <c r="B74" s="26" t="s">
        <v>4</v>
      </c>
      <c r="C74" s="43">
        <v>9.9750000000000005E-2</v>
      </c>
      <c r="D74" s="26"/>
      <c r="E74" s="36">
        <f>ROUND(E72*C74,2)</f>
        <v>366.58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4225.33</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4225.33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00000000-0002-0000-4A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pageSetUpPr fitToPage="1"/>
  </sheetPr>
  <dimension ref="A12:F92"/>
  <sheetViews>
    <sheetView view="pageBreakPreview" topLeftCell="A7"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f>8*255</f>
        <v>2040</v>
      </c>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SUM(E35:E68)</f>
        <v>2040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2040</v>
      </c>
      <c r="F72" s="21"/>
    </row>
    <row r="73" spans="1:6" ht="13.5" customHeight="1" x14ac:dyDescent="0.2">
      <c r="A73" s="21"/>
      <c r="B73" s="26" t="s">
        <v>5</v>
      </c>
      <c r="C73" s="31">
        <v>0.05</v>
      </c>
      <c r="D73" s="26"/>
      <c r="E73" s="35">
        <f>ROUND(E72*C73,2)</f>
        <v>102</v>
      </c>
      <c r="F73" s="21"/>
    </row>
    <row r="74" spans="1:6" ht="13.5" customHeight="1" x14ac:dyDescent="0.2">
      <c r="A74" s="21"/>
      <c r="B74" s="26" t="s">
        <v>4</v>
      </c>
      <c r="C74" s="43">
        <v>9.9750000000000005E-2</v>
      </c>
      <c r="D74" s="26"/>
      <c r="E74" s="36">
        <f>ROUND(E72*C74,2)</f>
        <v>203.49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2345.4899999999998</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2345.4899999999998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B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pageSetUpPr fitToPage="1"/>
  </sheetPr>
  <dimension ref="A12:F91"/>
  <sheetViews>
    <sheetView view="pageBreakPreview"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398</v>
      </c>
      <c r="C26" s="21"/>
      <c r="D26" s="21"/>
      <c r="E26" s="21"/>
      <c r="F26" s="21"/>
    </row>
    <row r="27" spans="1:6" ht="15" x14ac:dyDescent="0.2">
      <c r="A27" s="18"/>
      <c r="B27" s="26"/>
      <c r="C27" s="23"/>
      <c r="D27" s="23"/>
      <c r="E27" s="24"/>
      <c r="F27" s="21"/>
    </row>
    <row r="28" spans="1:6" ht="15" x14ac:dyDescent="0.2">
      <c r="A28" s="17"/>
      <c r="B28" s="23"/>
      <c r="C28" s="23"/>
      <c r="D28" s="27" t="s">
        <v>14</v>
      </c>
      <c r="E28" s="27" t="s">
        <v>399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30" customHeight="1" x14ac:dyDescent="0.2">
      <c r="A35" s="21"/>
      <c r="B35" s="180" t="s">
        <v>400</v>
      </c>
      <c r="C35" s="180"/>
      <c r="D35" s="180"/>
      <c r="E35" s="28">
        <f>3*255</f>
        <v>765</v>
      </c>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80"/>
      <c r="C39" s="180"/>
      <c r="D39" s="180"/>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SUM(E35:E67)</f>
        <v>765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765</v>
      </c>
      <c r="F71" s="21"/>
    </row>
    <row r="72" spans="1:6" ht="13.5" customHeight="1" x14ac:dyDescent="0.2">
      <c r="A72" s="21"/>
      <c r="B72" s="26" t="s">
        <v>5</v>
      </c>
      <c r="C72" s="31">
        <v>0.05</v>
      </c>
      <c r="D72" s="26"/>
      <c r="E72" s="35">
        <f>ROUND(E71*C72,2)</f>
        <v>38.25</v>
      </c>
      <c r="F72" s="21"/>
    </row>
    <row r="73" spans="1:6" ht="13.5" customHeight="1" x14ac:dyDescent="0.2">
      <c r="A73" s="21"/>
      <c r="B73" s="26" t="s">
        <v>4</v>
      </c>
      <c r="C73" s="43">
        <v>9.9750000000000005E-2</v>
      </c>
      <c r="D73" s="26"/>
      <c r="E73" s="36">
        <f>ROUND(E71*C73,2)</f>
        <v>76.31</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879.56</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879.56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0">
    <mergeCell ref="A83:F83"/>
    <mergeCell ref="A84:F84"/>
    <mergeCell ref="B86:E86"/>
    <mergeCell ref="A87:F87"/>
    <mergeCell ref="B89:D89"/>
    <mergeCell ref="B82:E82"/>
    <mergeCell ref="B60:D60"/>
    <mergeCell ref="B61:D61"/>
    <mergeCell ref="B62:D62"/>
    <mergeCell ref="B63:D63"/>
    <mergeCell ref="B64:D64"/>
    <mergeCell ref="B65:D65"/>
    <mergeCell ref="B66:D66"/>
    <mergeCell ref="B67:D67"/>
    <mergeCell ref="B76:D76"/>
    <mergeCell ref="B77:D77"/>
    <mergeCell ref="B78:D78"/>
    <mergeCell ref="B59:D59"/>
    <mergeCell ref="B46:D46"/>
    <mergeCell ref="B47:D47"/>
    <mergeCell ref="B48:D48"/>
    <mergeCell ref="B51:D51"/>
    <mergeCell ref="B52:D52"/>
    <mergeCell ref="B53:D53"/>
    <mergeCell ref="B54:D54"/>
    <mergeCell ref="B55:D55"/>
    <mergeCell ref="B56:D56"/>
    <mergeCell ref="B57:D57"/>
    <mergeCell ref="B58:D58"/>
    <mergeCell ref="B45:D45"/>
    <mergeCell ref="A30:F30"/>
    <mergeCell ref="B33:D33"/>
    <mergeCell ref="B34:D34"/>
    <mergeCell ref="B35:D35"/>
    <mergeCell ref="B39:D39"/>
    <mergeCell ref="B40:D40"/>
    <mergeCell ref="B41:D41"/>
    <mergeCell ref="B42:D42"/>
    <mergeCell ref="B43:D43"/>
    <mergeCell ref="B44:D44"/>
  </mergeCells>
  <dataValidations count="1">
    <dataValidation type="list" allowBlank="1" showInputMessage="1" showErrorMessage="1" sqref="B76:B78 B12:B20 B33 B41 B53 B45 B55:B67 B38:B39 B35:B36 B49:B50" xr:uid="{00000000-0002-0000-4C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pageSetUpPr fitToPage="1"/>
  </sheetPr>
  <dimension ref="A12:F92"/>
  <sheetViews>
    <sheetView view="pageBreakPreview"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402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403</v>
      </c>
      <c r="C35" s="180"/>
      <c r="D35" s="180"/>
      <c r="E35" s="28"/>
      <c r="F35" s="21"/>
    </row>
    <row r="36" spans="1:6" ht="14.25" x14ac:dyDescent="0.2">
      <c r="A36" s="21"/>
      <c r="B36" s="45"/>
      <c r="C36" s="45"/>
      <c r="D36" s="45"/>
      <c r="E36" s="28"/>
      <c r="F36" s="21"/>
    </row>
    <row r="37" spans="1:6" ht="14.25" x14ac:dyDescent="0.2">
      <c r="A37" s="21"/>
      <c r="E37" s="28"/>
      <c r="F37" s="21"/>
    </row>
    <row r="38" spans="1:6" ht="14.25" x14ac:dyDescent="0.2">
      <c r="A38" s="21"/>
      <c r="B38" s="180" t="s">
        <v>404</v>
      </c>
      <c r="C38" s="180"/>
      <c r="D38" s="180"/>
      <c r="E38" s="28"/>
      <c r="F38" s="21"/>
    </row>
    <row r="39" spans="1:6" ht="14.25" x14ac:dyDescent="0.2">
      <c r="A39" s="21"/>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3*255</f>
        <v>765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765</v>
      </c>
      <c r="F72" s="21"/>
    </row>
    <row r="73" spans="1:6" ht="13.5" customHeight="1" x14ac:dyDescent="0.2">
      <c r="A73" s="21"/>
      <c r="B73" s="26" t="s">
        <v>5</v>
      </c>
      <c r="C73" s="31">
        <v>0.05</v>
      </c>
      <c r="D73" s="26"/>
      <c r="E73" s="35">
        <f>ROUND(E72*C73,2)</f>
        <v>38.25</v>
      </c>
      <c r="F73" s="21"/>
    </row>
    <row r="74" spans="1:6" ht="13.5" customHeight="1" x14ac:dyDescent="0.2">
      <c r="A74" s="21"/>
      <c r="B74" s="26" t="s">
        <v>4</v>
      </c>
      <c r="C74" s="43">
        <v>9.9750000000000005E-2</v>
      </c>
      <c r="D74" s="26"/>
      <c r="E74" s="36">
        <f>ROUND(E72*C74,2)</f>
        <v>76.31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879.56</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879.56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1:D41"/>
    <mergeCell ref="A30:F30"/>
    <mergeCell ref="B33:D33"/>
    <mergeCell ref="B34:D34"/>
    <mergeCell ref="B35:D35"/>
    <mergeCell ref="B40:D40"/>
    <mergeCell ref="B55:D55"/>
    <mergeCell ref="B42:D42"/>
    <mergeCell ref="B43:D43"/>
    <mergeCell ref="B44:D44"/>
    <mergeCell ref="B45:D45"/>
    <mergeCell ref="B46:D46"/>
    <mergeCell ref="B47:D47"/>
    <mergeCell ref="B48:D48"/>
    <mergeCell ref="B49:D49"/>
    <mergeCell ref="B52:D52"/>
    <mergeCell ref="B53:D53"/>
    <mergeCell ref="B54:D54"/>
    <mergeCell ref="B67:D67"/>
    <mergeCell ref="B56:D56"/>
    <mergeCell ref="B57:D57"/>
    <mergeCell ref="B58:D58"/>
    <mergeCell ref="B59:D59"/>
    <mergeCell ref="B60:D60"/>
    <mergeCell ref="B61:D61"/>
    <mergeCell ref="A85:F85"/>
    <mergeCell ref="B87:E87"/>
    <mergeCell ref="A88:F88"/>
    <mergeCell ref="B90:D90"/>
    <mergeCell ref="B38:D38"/>
    <mergeCell ref="B68:D68"/>
    <mergeCell ref="B77:D77"/>
    <mergeCell ref="B78:D78"/>
    <mergeCell ref="B79:D79"/>
    <mergeCell ref="B83:E83"/>
    <mergeCell ref="A84:F84"/>
    <mergeCell ref="B62:D62"/>
    <mergeCell ref="B63:D63"/>
    <mergeCell ref="B64:D64"/>
    <mergeCell ref="B65:D65"/>
    <mergeCell ref="B66:D66"/>
  </mergeCells>
  <dataValidations count="1">
    <dataValidation type="list" allowBlank="1" showInputMessage="1" showErrorMessage="1" sqref="B77:B79 B12:B20 B33 B42 B54 B46 B56:B68 B50:B51 B35:B36 B38 B40" xr:uid="{00000000-0002-0000-4D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pageSetUpPr fitToPage="1"/>
  </sheetPr>
  <dimension ref="A12:F92"/>
  <sheetViews>
    <sheetView view="pageBreakPreview" zoomScale="80" zoomScaleNormal="100" zoomScaleSheetLayoutView="80" workbookViewId="0">
      <selection activeCell="F48" sqref="F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405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62*255</f>
        <v>15810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15810</v>
      </c>
      <c r="F72" s="21"/>
    </row>
    <row r="73" spans="1:6" ht="13.5" customHeight="1" x14ac:dyDescent="0.2">
      <c r="A73" s="21"/>
      <c r="B73" s="26" t="s">
        <v>5</v>
      </c>
      <c r="C73" s="31">
        <v>0.05</v>
      </c>
      <c r="D73" s="26"/>
      <c r="E73" s="35">
        <f>ROUND(E72*C73,2)</f>
        <v>790.5</v>
      </c>
      <c r="F73" s="21"/>
    </row>
    <row r="74" spans="1:6" ht="13.5" customHeight="1" x14ac:dyDescent="0.2">
      <c r="A74" s="21"/>
      <c r="B74" s="26" t="s">
        <v>4</v>
      </c>
      <c r="C74" s="43">
        <v>9.9750000000000005E-2</v>
      </c>
      <c r="D74" s="26"/>
      <c r="E74" s="36">
        <f>ROUND(E72*C74,2)</f>
        <v>1577.05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18177.55</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18177.55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00000000-0002-0000-4E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7"/>
  <sheetViews>
    <sheetView view="pageBreakPreview" zoomScale="80" zoomScaleNormal="100" zoomScaleSheetLayoutView="80" workbookViewId="0">
      <selection activeCell="B39" sqref="B3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3"/>
      <c r="C38" s="173"/>
      <c r="D38" s="173"/>
      <c r="E38" s="28"/>
      <c r="F38" s="21"/>
    </row>
    <row r="39" spans="1:6" ht="14.25" x14ac:dyDescent="0.2">
      <c r="A39" s="21"/>
      <c r="B39" s="44" t="s">
        <v>24</v>
      </c>
      <c r="C39" s="44"/>
      <c r="D39" s="44"/>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14.25" x14ac:dyDescent="0.2">
      <c r="A42" s="21"/>
      <c r="B42" s="173" t="s">
        <v>81</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t="s">
        <v>82</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27</v>
      </c>
      <c r="C48" s="173"/>
      <c r="D48" s="173"/>
      <c r="E48" s="28"/>
      <c r="F48" s="21"/>
    </row>
    <row r="49" spans="1:6" ht="14.25" x14ac:dyDescent="0.2">
      <c r="A49" s="21"/>
      <c r="B49" s="173"/>
      <c r="C49" s="173"/>
      <c r="D49" s="173"/>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3" t="s">
        <v>83</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84</v>
      </c>
      <c r="C57" s="173"/>
      <c r="D57" s="173"/>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3"/>
      <c r="C62" s="173"/>
      <c r="D62" s="173"/>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3"/>
      <c r="C70" s="173"/>
      <c r="D70" s="173"/>
      <c r="E70" s="28"/>
      <c r="F70" s="21"/>
    </row>
    <row r="71" spans="1:6" ht="14.25" x14ac:dyDescent="0.2">
      <c r="A71" s="21"/>
      <c r="B71" s="173"/>
      <c r="C71" s="173"/>
      <c r="D71" s="173"/>
      <c r="E71" s="28"/>
      <c r="F71" s="21"/>
    </row>
    <row r="72" spans="1:6" ht="14.25" x14ac:dyDescent="0.2">
      <c r="A72" s="21"/>
      <c r="B72" s="173"/>
      <c r="C72" s="173"/>
      <c r="D72" s="173"/>
      <c r="E72" s="28"/>
      <c r="F72" s="21"/>
    </row>
    <row r="73" spans="1:6" ht="13.5" customHeight="1" x14ac:dyDescent="0.2">
      <c r="A73" s="21"/>
      <c r="B73" s="173"/>
      <c r="C73" s="173"/>
      <c r="D73" s="173"/>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6"/>
      <c r="C82" s="176"/>
      <c r="D82" s="176"/>
      <c r="E82" s="37"/>
      <c r="F82" s="21"/>
    </row>
    <row r="83" spans="1:6" ht="15" x14ac:dyDescent="0.2">
      <c r="A83" s="21"/>
      <c r="B83" s="175" t="s">
        <v>21</v>
      </c>
      <c r="C83" s="175"/>
      <c r="D83" s="175"/>
      <c r="E83" s="37">
        <v>0</v>
      </c>
      <c r="F83" s="21"/>
    </row>
    <row r="84" spans="1:6" ht="15" x14ac:dyDescent="0.2">
      <c r="A84" s="21"/>
      <c r="B84" s="176"/>
      <c r="C84" s="176"/>
      <c r="D84" s="176"/>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1"/>
      <c r="C88" s="171"/>
      <c r="D88" s="171"/>
      <c r="E88" s="171"/>
      <c r="F88" s="21"/>
    </row>
    <row r="89" spans="1:6" ht="14.25" x14ac:dyDescent="0.2">
      <c r="A89" s="179" t="s">
        <v>22</v>
      </c>
      <c r="B89" s="179"/>
      <c r="C89" s="179"/>
      <c r="D89" s="179"/>
      <c r="E89" s="179"/>
      <c r="F89" s="179"/>
    </row>
    <row r="90" spans="1:6" ht="14.25" x14ac:dyDescent="0.2">
      <c r="A90" s="177" t="s">
        <v>7</v>
      </c>
      <c r="B90" s="177"/>
      <c r="C90" s="177"/>
      <c r="D90" s="177"/>
      <c r="E90" s="177"/>
      <c r="F90" s="177"/>
    </row>
    <row r="91" spans="1:6" x14ac:dyDescent="0.2">
      <c r="A91" s="21"/>
      <c r="B91" s="21"/>
      <c r="C91" s="21"/>
      <c r="D91" s="21"/>
      <c r="E91" s="21"/>
      <c r="F91" s="21"/>
    </row>
    <row r="92" spans="1:6" x14ac:dyDescent="0.2">
      <c r="A92" s="21"/>
      <c r="B92" s="172"/>
      <c r="C92" s="172"/>
      <c r="D92" s="172"/>
      <c r="E92" s="172"/>
      <c r="F92" s="21"/>
    </row>
    <row r="93" spans="1:6" ht="15" x14ac:dyDescent="0.2">
      <c r="A93" s="178" t="s">
        <v>8</v>
      </c>
      <c r="B93" s="178"/>
      <c r="C93" s="178"/>
      <c r="D93" s="178"/>
      <c r="E93" s="178"/>
      <c r="F93" s="178"/>
    </row>
    <row r="95" spans="1:6" ht="39.75" customHeight="1" x14ac:dyDescent="0.2">
      <c r="B95" s="169"/>
      <c r="C95" s="170"/>
      <c r="D95" s="170"/>
    </row>
    <row r="96" spans="1:6" ht="13.5" customHeight="1" x14ac:dyDescent="0.2"/>
    <row r="97" spans="2:4" x14ac:dyDescent="0.2">
      <c r="B97" s="16"/>
      <c r="C97" s="16"/>
      <c r="D97" s="16"/>
    </row>
  </sheetData>
  <mergeCells count="32">
    <mergeCell ref="A89:F89"/>
    <mergeCell ref="A90:F90"/>
    <mergeCell ref="B92:E92"/>
    <mergeCell ref="A93:F93"/>
    <mergeCell ref="B95:D95"/>
    <mergeCell ref="B88:E88"/>
    <mergeCell ref="B55:D55"/>
    <mergeCell ref="B56:D56"/>
    <mergeCell ref="B57:D57"/>
    <mergeCell ref="B62:D62"/>
    <mergeCell ref="B70:D70"/>
    <mergeCell ref="B71:D71"/>
    <mergeCell ref="B72:D72"/>
    <mergeCell ref="B73:D73"/>
    <mergeCell ref="B82:D82"/>
    <mergeCell ref="B83:D83"/>
    <mergeCell ref="B84:D84"/>
    <mergeCell ref="A31:F31"/>
    <mergeCell ref="B34:D34"/>
    <mergeCell ref="B35:D35"/>
    <mergeCell ref="B38:D38"/>
    <mergeCell ref="B54:D54"/>
    <mergeCell ref="B40:D40"/>
    <mergeCell ref="B41:D41"/>
    <mergeCell ref="B42:D42"/>
    <mergeCell ref="B43:D43"/>
    <mergeCell ref="B44:D44"/>
    <mergeCell ref="B45:D45"/>
    <mergeCell ref="B46:D46"/>
    <mergeCell ref="B47:D47"/>
    <mergeCell ref="B48:D48"/>
    <mergeCell ref="B49:D49"/>
  </mergeCells>
  <dataValidations count="1">
    <dataValidation type="list" allowBlank="1" showInputMessage="1" showErrorMessage="1" sqref="B82:B84 B12:B20 B34:B73" xr:uid="{00000000-0002-0000-07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pageSetUpPr fitToPage="1"/>
  </sheetPr>
  <dimension ref="A12:F92"/>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406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409</v>
      </c>
      <c r="C35" s="180"/>
      <c r="D35" s="180"/>
      <c r="E35" s="28"/>
      <c r="F35" s="21"/>
    </row>
    <row r="36" spans="1:6" ht="14.25" x14ac:dyDescent="0.2">
      <c r="A36" s="21"/>
      <c r="B36" s="45"/>
      <c r="C36" s="45"/>
      <c r="D36" s="45"/>
      <c r="E36" s="28"/>
      <c r="F36" s="21"/>
    </row>
    <row r="37" spans="1:6" ht="14.25" x14ac:dyDescent="0.2">
      <c r="A37" s="21"/>
      <c r="E37" s="28"/>
      <c r="F37" s="21"/>
    </row>
    <row r="38" spans="1:6" ht="14.25" x14ac:dyDescent="0.2">
      <c r="A38" s="21"/>
      <c r="B38" s="180" t="s">
        <v>404</v>
      </c>
      <c r="C38" s="180"/>
      <c r="D38" s="180"/>
      <c r="E38" s="28"/>
      <c r="F38" s="21"/>
    </row>
    <row r="39" spans="1:6" ht="14.25" x14ac:dyDescent="0.2">
      <c r="A39" s="21"/>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4.75*255</f>
        <v>1211.25</v>
      </c>
      <c r="F69" s="21"/>
    </row>
    <row r="70" spans="1:6" ht="13.5" customHeight="1" x14ac:dyDescent="0.2">
      <c r="A70" s="21"/>
      <c r="B70" s="34" t="s">
        <v>15</v>
      </c>
      <c r="C70" s="26"/>
      <c r="D70" s="26"/>
      <c r="E70" s="30">
        <v>0</v>
      </c>
      <c r="F70" s="21"/>
    </row>
    <row r="71" spans="1:6" ht="13.5" customHeight="1" x14ac:dyDescent="0.2">
      <c r="A71" s="21"/>
      <c r="B71" s="34" t="s">
        <v>408</v>
      </c>
      <c r="C71" s="26"/>
      <c r="D71" s="26"/>
      <c r="E71" s="30">
        <v>550</v>
      </c>
      <c r="F71" s="21"/>
    </row>
    <row r="72" spans="1:6" ht="13.5" customHeight="1" x14ac:dyDescent="0.2">
      <c r="A72" s="21"/>
      <c r="B72" s="25" t="s">
        <v>17</v>
      </c>
      <c r="C72" s="26"/>
      <c r="D72" s="26"/>
      <c r="E72" s="29">
        <f>SUM(E69:E71)</f>
        <v>1761.25</v>
      </c>
      <c r="F72" s="21"/>
    </row>
    <row r="73" spans="1:6" ht="13.5" customHeight="1" x14ac:dyDescent="0.2">
      <c r="A73" s="21"/>
      <c r="B73" s="26" t="s">
        <v>5</v>
      </c>
      <c r="C73" s="31">
        <v>0.05</v>
      </c>
      <c r="D73" s="26"/>
      <c r="E73" s="35">
        <f>ROUND(E72*C73,2)</f>
        <v>88.06</v>
      </c>
      <c r="F73" s="21"/>
    </row>
    <row r="74" spans="1:6" ht="13.5" customHeight="1" x14ac:dyDescent="0.2">
      <c r="A74" s="21"/>
      <c r="B74" s="26" t="s">
        <v>4</v>
      </c>
      <c r="C74" s="43">
        <v>9.9750000000000005E-2</v>
      </c>
      <c r="D74" s="26"/>
      <c r="E74" s="36">
        <f>ROUND(E72*C74,2)</f>
        <v>175.68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2024.99</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2024.99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8:D38"/>
    <mergeCell ref="B40:D40"/>
    <mergeCell ref="B41:D41"/>
    <mergeCell ref="B42:D42"/>
    <mergeCell ref="B43:D43"/>
    <mergeCell ref="B44:D44"/>
    <mergeCell ref="B45:D45"/>
  </mergeCells>
  <dataValidations count="1">
    <dataValidation type="list" allowBlank="1" showInputMessage="1" showErrorMessage="1" sqref="B77:B79 B12:B20 B33 B42 B54 B46 B56:B68 B50:B51 B35:B36 B38 B40" xr:uid="{00000000-0002-0000-4F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pageSetUpPr fitToPage="1"/>
  </sheetPr>
  <dimension ref="A12:F92"/>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410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34.75*255</f>
        <v>8861.25</v>
      </c>
      <c r="F69" s="21"/>
    </row>
    <row r="70" spans="1:6" ht="13.5" customHeight="1" x14ac:dyDescent="0.2">
      <c r="A70" s="21"/>
      <c r="B70" s="34" t="s">
        <v>147</v>
      </c>
      <c r="C70" s="26"/>
      <c r="D70" s="26"/>
      <c r="E70" s="30">
        <v>71</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8932.25</v>
      </c>
      <c r="F72" s="21"/>
    </row>
    <row r="73" spans="1:6" ht="13.5" customHeight="1" x14ac:dyDescent="0.2">
      <c r="A73" s="21"/>
      <c r="B73" s="26" t="s">
        <v>5</v>
      </c>
      <c r="C73" s="31">
        <v>0.05</v>
      </c>
      <c r="D73" s="26"/>
      <c r="E73" s="35">
        <f>ROUND(E72*C73,2)</f>
        <v>446.61</v>
      </c>
      <c r="F73" s="21"/>
    </row>
    <row r="74" spans="1:6" ht="13.5" customHeight="1" x14ac:dyDescent="0.2">
      <c r="A74" s="21"/>
      <c r="B74" s="26" t="s">
        <v>4</v>
      </c>
      <c r="C74" s="43">
        <v>9.9750000000000005E-2</v>
      </c>
      <c r="D74" s="26"/>
      <c r="E74" s="36">
        <f>ROUND(E72*C74,2)</f>
        <v>890.99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10269.85</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10269.85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00000000-0002-0000-5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pageSetUpPr fitToPage="1"/>
  </sheetPr>
  <dimension ref="A12:F91"/>
  <sheetViews>
    <sheetView view="pageBreakPreview"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414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28.5" customHeight="1" x14ac:dyDescent="0.2">
      <c r="A35" s="21"/>
      <c r="B35" s="180" t="s">
        <v>412</v>
      </c>
      <c r="C35" s="180"/>
      <c r="D35" s="180"/>
      <c r="E35" s="28"/>
      <c r="F35" s="21"/>
    </row>
    <row r="36" spans="1:6" ht="14.25" x14ac:dyDescent="0.2">
      <c r="A36" s="21"/>
      <c r="B36" s="45"/>
      <c r="C36" s="45"/>
      <c r="D36" s="45"/>
      <c r="E36" s="28"/>
      <c r="F36" s="21"/>
    </row>
    <row r="37" spans="1:6" ht="14.25" x14ac:dyDescent="0.2">
      <c r="A37" s="21"/>
      <c r="E37" s="28"/>
      <c r="F37" s="21"/>
    </row>
    <row r="38" spans="1:6" ht="14.25" x14ac:dyDescent="0.2">
      <c r="A38" s="21"/>
      <c r="B38" s="180" t="s">
        <v>413</v>
      </c>
      <c r="C38" s="180"/>
      <c r="D38" s="180"/>
      <c r="E38" s="28"/>
      <c r="F38" s="21"/>
    </row>
    <row r="39" spans="1:6" ht="14.25" x14ac:dyDescent="0.2">
      <c r="A39" s="21"/>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80"/>
      <c r="C52" s="180"/>
      <c r="D52" s="180"/>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5*255</f>
        <v>1275</v>
      </c>
      <c r="F68" s="21"/>
    </row>
    <row r="69" spans="1:6" ht="13.5" customHeight="1" x14ac:dyDescent="0.2">
      <c r="A69" s="21"/>
      <c r="B69" s="34" t="s">
        <v>15</v>
      </c>
      <c r="C69" s="26"/>
      <c r="D69" s="26"/>
      <c r="E69" s="30">
        <v>0</v>
      </c>
      <c r="F69" s="21"/>
    </row>
    <row r="70" spans="1:6" ht="13.5" customHeight="1" x14ac:dyDescent="0.2">
      <c r="A70" s="21"/>
      <c r="B70" s="34" t="s">
        <v>408</v>
      </c>
      <c r="C70" s="26"/>
      <c r="D70" s="26"/>
      <c r="E70" s="30">
        <v>250</v>
      </c>
      <c r="F70" s="21"/>
    </row>
    <row r="71" spans="1:6" ht="13.5" customHeight="1" x14ac:dyDescent="0.2">
      <c r="A71" s="21"/>
      <c r="B71" s="25" t="s">
        <v>17</v>
      </c>
      <c r="C71" s="26"/>
      <c r="D71" s="26"/>
      <c r="E71" s="29">
        <f>SUM(E68:E70)</f>
        <v>1525</v>
      </c>
      <c r="F71" s="21"/>
    </row>
    <row r="72" spans="1:6" ht="13.5" customHeight="1" x14ac:dyDescent="0.2">
      <c r="A72" s="21"/>
      <c r="B72" s="26" t="s">
        <v>5</v>
      </c>
      <c r="C72" s="31">
        <v>0.05</v>
      </c>
      <c r="D72" s="26"/>
      <c r="E72" s="35">
        <f>ROUND(E71*C72,2)</f>
        <v>76.25</v>
      </c>
      <c r="F72" s="21"/>
    </row>
    <row r="73" spans="1:6" ht="13.5" customHeight="1" x14ac:dyDescent="0.2">
      <c r="A73" s="21"/>
      <c r="B73" s="26" t="s">
        <v>4</v>
      </c>
      <c r="C73" s="43">
        <v>9.9750000000000005E-2</v>
      </c>
      <c r="D73" s="26"/>
      <c r="E73" s="36">
        <f>ROUND(E71*C73,2)</f>
        <v>152.12</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1753.37</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1753.37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0">
    <mergeCell ref="B45:D45"/>
    <mergeCell ref="A30:F30"/>
    <mergeCell ref="B33:D33"/>
    <mergeCell ref="B34:D34"/>
    <mergeCell ref="B35:D35"/>
    <mergeCell ref="B38:D38"/>
    <mergeCell ref="B40:D40"/>
    <mergeCell ref="B41:D41"/>
    <mergeCell ref="B42:D42"/>
    <mergeCell ref="B43:D43"/>
    <mergeCell ref="B44:D44"/>
    <mergeCell ref="B59:D59"/>
    <mergeCell ref="B46:D46"/>
    <mergeCell ref="B47:D47"/>
    <mergeCell ref="B48:D48"/>
    <mergeCell ref="B51:D51"/>
    <mergeCell ref="B52:D52"/>
    <mergeCell ref="B53:D53"/>
    <mergeCell ref="B54:D54"/>
    <mergeCell ref="B55:D55"/>
    <mergeCell ref="B56:D56"/>
    <mergeCell ref="B57:D57"/>
    <mergeCell ref="B58:D58"/>
    <mergeCell ref="B82:E82"/>
    <mergeCell ref="B60:D60"/>
    <mergeCell ref="B61:D61"/>
    <mergeCell ref="B62:D62"/>
    <mergeCell ref="B63:D63"/>
    <mergeCell ref="B64:D64"/>
    <mergeCell ref="B65:D65"/>
    <mergeCell ref="B66:D66"/>
    <mergeCell ref="B67:D67"/>
    <mergeCell ref="B76:D76"/>
    <mergeCell ref="B77:D77"/>
    <mergeCell ref="B78:D78"/>
    <mergeCell ref="A83:F83"/>
    <mergeCell ref="A84:F84"/>
    <mergeCell ref="B86:E86"/>
    <mergeCell ref="A87:F87"/>
    <mergeCell ref="B89:D89"/>
  </mergeCells>
  <dataValidations count="1">
    <dataValidation type="list" allowBlank="1" showInputMessage="1" showErrorMessage="1" sqref="B76:B78 B12:B20 B33 B41 B53 B45 B55:B67 B49:B50 B35:B36 B38" xr:uid="{00000000-0002-0000-5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pageSetUpPr fitToPage="1"/>
  </sheetPr>
  <dimension ref="A12:F91"/>
  <sheetViews>
    <sheetView view="pageBreakPreview" topLeftCell="A10"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416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417</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29.25" customHeight="1"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29.25" customHeight="1"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2.25*255</f>
        <v>573.75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573.75</v>
      </c>
      <c r="F71" s="21"/>
    </row>
    <row r="72" spans="1:6" ht="13.5" customHeight="1" x14ac:dyDescent="0.2">
      <c r="A72" s="21"/>
      <c r="B72" s="26" t="s">
        <v>5</v>
      </c>
      <c r="C72" s="31">
        <v>0.05</v>
      </c>
      <c r="D72" s="26"/>
      <c r="E72" s="35">
        <f>ROUND(E71*C72,2)</f>
        <v>28.69</v>
      </c>
      <c r="F72" s="21"/>
    </row>
    <row r="73" spans="1:6" ht="13.5" customHeight="1" x14ac:dyDescent="0.2">
      <c r="A73" s="21"/>
      <c r="B73" s="26" t="s">
        <v>4</v>
      </c>
      <c r="C73" s="43">
        <v>9.9750000000000005E-2</v>
      </c>
      <c r="D73" s="26"/>
      <c r="E73" s="36">
        <f>ROUND(E71*C73,2)</f>
        <v>57.23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659.67000000000007</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659.67000000000007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5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418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6*255</f>
        <v>1530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1530</v>
      </c>
      <c r="F72" s="21"/>
    </row>
    <row r="73" spans="1:6" ht="13.5" customHeight="1" x14ac:dyDescent="0.2">
      <c r="A73" s="21"/>
      <c r="B73" s="26" t="s">
        <v>5</v>
      </c>
      <c r="C73" s="31">
        <v>0.05</v>
      </c>
      <c r="D73" s="26"/>
      <c r="E73" s="35">
        <f>ROUND(E72*C73,2)</f>
        <v>76.5</v>
      </c>
      <c r="F73" s="21"/>
    </row>
    <row r="74" spans="1:6" ht="13.5" customHeight="1" x14ac:dyDescent="0.2">
      <c r="A74" s="21"/>
      <c r="B74" s="26" t="s">
        <v>4</v>
      </c>
      <c r="C74" s="43">
        <v>9.9750000000000005E-2</v>
      </c>
      <c r="D74" s="26"/>
      <c r="E74" s="36">
        <f>ROUND(E72*C74,2)</f>
        <v>152.62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1759.12</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1759.12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00000000-0002-0000-5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C35BB-BC6A-4CFC-A714-4065EA3BC2FA}">
  <sheetPr>
    <pageSetUpPr fitToPage="1"/>
  </sheetPr>
  <dimension ref="A12:F93"/>
  <sheetViews>
    <sheetView view="pageBreakPreview" zoomScale="80" zoomScaleNormal="100" zoomScaleSheetLayoutView="80" workbookViewId="0">
      <selection activeCell="B64" sqref="B6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419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c r="C35" s="173"/>
      <c r="D35" s="173"/>
      <c r="E35" s="28"/>
      <c r="F35" s="21"/>
    </row>
    <row r="36" spans="1:6" ht="14.25" x14ac:dyDescent="0.2">
      <c r="A36" s="21"/>
      <c r="B36" s="173" t="s">
        <v>371</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4.25" x14ac:dyDescent="0.2">
      <c r="A68" s="21"/>
      <c r="B68" s="173"/>
      <c r="C68" s="173"/>
      <c r="D68" s="173"/>
      <c r="E68" s="28"/>
      <c r="F68" s="21"/>
    </row>
    <row r="69" spans="1:6" ht="13.5" customHeight="1" x14ac:dyDescent="0.2">
      <c r="A69" s="21"/>
      <c r="B69" s="173"/>
      <c r="C69" s="173"/>
      <c r="D69" s="173"/>
      <c r="E69" s="28"/>
      <c r="F69" s="21"/>
    </row>
    <row r="70" spans="1:6" ht="13.5" customHeight="1" x14ac:dyDescent="0.2">
      <c r="A70" s="21"/>
      <c r="B70" s="25" t="s">
        <v>18</v>
      </c>
      <c r="C70" s="26"/>
      <c r="D70" s="26"/>
      <c r="E70" s="29">
        <v>255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255</v>
      </c>
      <c r="F73" s="21"/>
    </row>
    <row r="74" spans="1:6" ht="13.5" customHeight="1" x14ac:dyDescent="0.2">
      <c r="A74" s="21"/>
      <c r="B74" s="26" t="s">
        <v>5</v>
      </c>
      <c r="C74" s="31">
        <v>0.05</v>
      </c>
      <c r="D74" s="26"/>
      <c r="E74" s="35">
        <f>ROUND(E73*C74,2)</f>
        <v>12.75</v>
      </c>
      <c r="F74" s="21"/>
    </row>
    <row r="75" spans="1:6" ht="13.5" customHeight="1" x14ac:dyDescent="0.2">
      <c r="A75" s="21"/>
      <c r="B75" s="26" t="s">
        <v>4</v>
      </c>
      <c r="C75" s="43">
        <v>9.9750000000000005E-2</v>
      </c>
      <c r="D75" s="26"/>
      <c r="E75" s="36">
        <f>ROUND(E73*C75,2)</f>
        <v>25.44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293.19</v>
      </c>
      <c r="F77" s="21"/>
    </row>
    <row r="78" spans="1:6" ht="15.75" thickTop="1" x14ac:dyDescent="0.2">
      <c r="A78" s="21"/>
      <c r="B78" s="176"/>
      <c r="C78" s="176"/>
      <c r="D78" s="176"/>
      <c r="E78" s="37"/>
      <c r="F78" s="21"/>
    </row>
    <row r="79" spans="1:6" ht="15" x14ac:dyDescent="0.2">
      <c r="A79" s="21"/>
      <c r="B79" s="175" t="s">
        <v>21</v>
      </c>
      <c r="C79" s="175"/>
      <c r="D79" s="175"/>
      <c r="E79" s="37">
        <v>0</v>
      </c>
      <c r="F79" s="21"/>
    </row>
    <row r="80" spans="1:6" ht="15" x14ac:dyDescent="0.2">
      <c r="A80" s="21"/>
      <c r="B80" s="176"/>
      <c r="C80" s="176"/>
      <c r="D80" s="176"/>
      <c r="E80" s="37"/>
      <c r="F80" s="21"/>
    </row>
    <row r="81" spans="1:6" ht="19.5" customHeight="1" x14ac:dyDescent="0.2">
      <c r="A81" s="21"/>
      <c r="B81" s="38" t="s">
        <v>20</v>
      </c>
      <c r="C81" s="39"/>
      <c r="D81" s="39"/>
      <c r="E81" s="40">
        <f>E77-E79</f>
        <v>293.19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1"/>
      <c r="C84" s="171"/>
      <c r="D84" s="171"/>
      <c r="E84" s="171"/>
      <c r="F84" s="21"/>
    </row>
    <row r="85" spans="1:6" ht="14.25" x14ac:dyDescent="0.2">
      <c r="A85" s="179" t="s">
        <v>276</v>
      </c>
      <c r="B85" s="179"/>
      <c r="C85" s="179"/>
      <c r="D85" s="179"/>
      <c r="E85" s="179"/>
      <c r="F85" s="179"/>
    </row>
    <row r="86" spans="1:6" ht="14.25" x14ac:dyDescent="0.2">
      <c r="A86" s="177" t="s">
        <v>277</v>
      </c>
      <c r="B86" s="177"/>
      <c r="C86" s="177"/>
      <c r="D86" s="177"/>
      <c r="E86" s="177"/>
      <c r="F86" s="177"/>
    </row>
    <row r="87" spans="1:6" x14ac:dyDescent="0.2">
      <c r="A87" s="21"/>
      <c r="B87" s="21"/>
      <c r="C87" s="21"/>
      <c r="D87" s="21"/>
      <c r="E87" s="21"/>
      <c r="F87" s="21"/>
    </row>
    <row r="88" spans="1:6" x14ac:dyDescent="0.2">
      <c r="A88" s="21"/>
      <c r="B88" s="172"/>
      <c r="C88" s="172"/>
      <c r="D88" s="172"/>
      <c r="E88" s="172"/>
      <c r="F88" s="21"/>
    </row>
    <row r="89" spans="1:6" ht="15" x14ac:dyDescent="0.2">
      <c r="A89" s="178" t="s">
        <v>8</v>
      </c>
      <c r="B89" s="178"/>
      <c r="C89" s="178"/>
      <c r="D89" s="178"/>
      <c r="E89" s="178"/>
      <c r="F89" s="178"/>
    </row>
    <row r="91" spans="1:6" ht="39.75" customHeight="1" x14ac:dyDescent="0.2">
      <c r="B91" s="169"/>
      <c r="C91" s="170"/>
      <c r="D91" s="170"/>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 B35:B69" xr:uid="{A4DEF02A-DB05-4A9C-8A71-0577D91566B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CDDB-2CA7-4465-AC7D-64FBCFE3DC6E}">
  <sheetPr>
    <pageSetUpPr fitToPage="1"/>
  </sheetPr>
  <dimension ref="A12:F92"/>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421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422</v>
      </c>
      <c r="C35" s="180"/>
      <c r="D35" s="180"/>
      <c r="E35" s="28"/>
      <c r="F35" s="21"/>
    </row>
    <row r="36" spans="1:6" ht="14.25" x14ac:dyDescent="0.2">
      <c r="A36" s="21"/>
      <c r="B36" s="45"/>
      <c r="C36" s="45"/>
      <c r="D36" s="45"/>
      <c r="E36" s="28"/>
      <c r="F36" s="21"/>
    </row>
    <row r="37" spans="1:6" ht="14.25" x14ac:dyDescent="0.2">
      <c r="A37" s="21"/>
      <c r="E37" s="28"/>
      <c r="F37" s="21"/>
    </row>
    <row r="38" spans="1:6" ht="14.25" x14ac:dyDescent="0.2">
      <c r="A38" s="21"/>
      <c r="B38" s="180" t="s">
        <v>423</v>
      </c>
      <c r="C38" s="180"/>
      <c r="D38" s="180"/>
      <c r="E38" s="28"/>
      <c r="F38" s="21"/>
    </row>
    <row r="39" spans="1:6" ht="14.25" x14ac:dyDescent="0.2">
      <c r="A39" s="21"/>
      <c r="E39" s="28"/>
      <c r="F39" s="21"/>
    </row>
    <row r="40" spans="1:6" ht="14.25" x14ac:dyDescent="0.2">
      <c r="A40" s="21"/>
      <c r="B40" s="180"/>
      <c r="C40" s="180"/>
      <c r="D40" s="180"/>
      <c r="E40" s="28"/>
      <c r="F40" s="21"/>
    </row>
    <row r="41" spans="1:6" ht="14.25" x14ac:dyDescent="0.2">
      <c r="A41" s="21"/>
      <c r="B41" s="180" t="s">
        <v>424</v>
      </c>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3*255</f>
        <v>765</v>
      </c>
      <c r="F69" s="21"/>
    </row>
    <row r="70" spans="1:6" ht="13.5" customHeight="1" x14ac:dyDescent="0.2">
      <c r="A70" s="21"/>
      <c r="B70" s="34" t="s">
        <v>15</v>
      </c>
      <c r="C70" s="26"/>
      <c r="D70" s="26"/>
      <c r="E70" s="30">
        <v>0</v>
      </c>
      <c r="F70" s="21"/>
    </row>
    <row r="71" spans="1:6" ht="13.5" customHeight="1" x14ac:dyDescent="0.2">
      <c r="A71" s="21"/>
      <c r="B71" s="34" t="s">
        <v>408</v>
      </c>
      <c r="C71" s="26"/>
      <c r="D71" s="26"/>
      <c r="E71" s="30">
        <v>0</v>
      </c>
      <c r="F71" s="21"/>
    </row>
    <row r="72" spans="1:6" ht="13.5" customHeight="1" x14ac:dyDescent="0.2">
      <c r="A72" s="21"/>
      <c r="B72" s="25" t="s">
        <v>17</v>
      </c>
      <c r="C72" s="26"/>
      <c r="D72" s="26"/>
      <c r="E72" s="29">
        <f>SUM(E69:E71)</f>
        <v>765</v>
      </c>
      <c r="F72" s="21"/>
    </row>
    <row r="73" spans="1:6" ht="13.5" customHeight="1" x14ac:dyDescent="0.2">
      <c r="A73" s="21"/>
      <c r="B73" s="26" t="s">
        <v>5</v>
      </c>
      <c r="C73" s="31">
        <v>0.05</v>
      </c>
      <c r="D73" s="26"/>
      <c r="E73" s="35">
        <f>ROUND(E72*C73,2)</f>
        <v>38.25</v>
      </c>
      <c r="F73" s="21"/>
    </row>
    <row r="74" spans="1:6" ht="13.5" customHeight="1" x14ac:dyDescent="0.2">
      <c r="A74" s="21"/>
      <c r="B74" s="26" t="s">
        <v>4</v>
      </c>
      <c r="C74" s="43">
        <v>9.9750000000000005E-2</v>
      </c>
      <c r="D74" s="26"/>
      <c r="E74" s="36">
        <f>ROUND(E72*C74,2)</f>
        <v>76.31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879.56</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879.56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0:D40"/>
    <mergeCell ref="A30:F30"/>
    <mergeCell ref="B33:D33"/>
    <mergeCell ref="B34:D34"/>
    <mergeCell ref="B35:D35"/>
    <mergeCell ref="B38:D38"/>
    <mergeCell ref="B55:D55"/>
    <mergeCell ref="B42:D42"/>
    <mergeCell ref="B43:D43"/>
    <mergeCell ref="B44:D44"/>
    <mergeCell ref="B45:D45"/>
    <mergeCell ref="B46:D46"/>
    <mergeCell ref="B47:D47"/>
    <mergeCell ref="B48:D48"/>
    <mergeCell ref="B49:D49"/>
    <mergeCell ref="B52:D52"/>
    <mergeCell ref="B53:D53"/>
    <mergeCell ref="B54:D54"/>
    <mergeCell ref="B67:D67"/>
    <mergeCell ref="B56:D56"/>
    <mergeCell ref="B57:D57"/>
    <mergeCell ref="B58:D58"/>
    <mergeCell ref="B59:D59"/>
    <mergeCell ref="B60:D60"/>
    <mergeCell ref="B61:D61"/>
    <mergeCell ref="A85:F85"/>
    <mergeCell ref="B87:E87"/>
    <mergeCell ref="A88:F88"/>
    <mergeCell ref="B90:D90"/>
    <mergeCell ref="B41:D41"/>
    <mergeCell ref="B68:D68"/>
    <mergeCell ref="B77:D77"/>
    <mergeCell ref="B78:D78"/>
    <mergeCell ref="B79:D79"/>
    <mergeCell ref="B83:E83"/>
    <mergeCell ref="A84:F84"/>
    <mergeCell ref="B62:D62"/>
    <mergeCell ref="B63:D63"/>
    <mergeCell ref="B64:D64"/>
    <mergeCell ref="B65:D65"/>
    <mergeCell ref="B66:D66"/>
  </mergeCells>
  <dataValidations count="1">
    <dataValidation type="list" allowBlank="1" showInputMessage="1" showErrorMessage="1" sqref="B77:B79 B12:B20 B33 B42 B54 B46 B56:B68 B50:B51 B35:B36 B38" xr:uid="{2A84B95F-25DB-4BB3-AEB9-BF34DD97EC8C}">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5EDE7-4836-4962-AD23-475661B77240}">
  <sheetPr>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432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426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427</v>
      </c>
      <c r="C35" s="180"/>
      <c r="D35" s="180"/>
      <c r="E35" s="28"/>
      <c r="F35" s="21"/>
    </row>
    <row r="36" spans="1:6" ht="14.25" x14ac:dyDescent="0.2">
      <c r="A36" s="21"/>
      <c r="B36" s="45"/>
      <c r="C36" s="45"/>
      <c r="D36" s="45"/>
      <c r="E36" s="28"/>
      <c r="F36" s="21"/>
    </row>
    <row r="37" spans="1:6" ht="14.25" x14ac:dyDescent="0.2">
      <c r="A37" s="21"/>
      <c r="E37" s="28"/>
      <c r="F37" s="21"/>
    </row>
    <row r="38" spans="1:6" ht="14.25" x14ac:dyDescent="0.2">
      <c r="A38" s="21"/>
      <c r="B38" s="180"/>
      <c r="C38" s="180"/>
      <c r="D38" s="180"/>
      <c r="E38" s="28"/>
      <c r="F38" s="21"/>
    </row>
    <row r="39" spans="1:6" ht="14.25" x14ac:dyDescent="0.2">
      <c r="A39" s="21"/>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v>265</v>
      </c>
      <c r="F69" s="21"/>
    </row>
    <row r="70" spans="1:6" ht="13.5" customHeight="1" x14ac:dyDescent="0.2">
      <c r="A70" s="21"/>
      <c r="B70" s="34" t="s">
        <v>15</v>
      </c>
      <c r="C70" s="26"/>
      <c r="D70" s="26"/>
      <c r="E70" s="30">
        <v>0</v>
      </c>
      <c r="F70" s="21"/>
    </row>
    <row r="71" spans="1:6" ht="13.5" customHeight="1" x14ac:dyDescent="0.2">
      <c r="A71" s="21"/>
      <c r="B71" s="34" t="s">
        <v>408</v>
      </c>
      <c r="C71" s="26"/>
      <c r="D71" s="26"/>
      <c r="E71" s="30">
        <v>0</v>
      </c>
      <c r="F71" s="21"/>
    </row>
    <row r="72" spans="1:6" ht="13.5" customHeight="1" x14ac:dyDescent="0.2">
      <c r="A72" s="21"/>
      <c r="B72" s="25" t="s">
        <v>17</v>
      </c>
      <c r="C72" s="26"/>
      <c r="D72" s="26"/>
      <c r="E72" s="29">
        <f>SUM(E69:E71)</f>
        <v>265</v>
      </c>
      <c r="F72" s="21"/>
    </row>
    <row r="73" spans="1:6" ht="13.5" customHeight="1" x14ac:dyDescent="0.2">
      <c r="A73" s="21"/>
      <c r="B73" s="26" t="s">
        <v>5</v>
      </c>
      <c r="C73" s="31">
        <v>0.05</v>
      </c>
      <c r="D73" s="26"/>
      <c r="E73" s="35">
        <f>ROUND(E72*C73,2)</f>
        <v>13.25</v>
      </c>
      <c r="F73" s="21"/>
    </row>
    <row r="74" spans="1:6" ht="13.5" customHeight="1" x14ac:dyDescent="0.2">
      <c r="A74" s="21"/>
      <c r="B74" s="26" t="s">
        <v>4</v>
      </c>
      <c r="C74" s="43">
        <v>9.9750000000000005E-2</v>
      </c>
      <c r="D74" s="26"/>
      <c r="E74" s="36">
        <f>ROUND(E72*C74,2)</f>
        <v>26.43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304.68</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304.68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8:D38"/>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50:B51 B35:B36 B38" xr:uid="{48C9FB83-EE31-46FE-B07A-C33194C4C219}">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E757-DB54-4520-8C86-D9BB58948C23}">
  <sheetPr>
    <pageSetUpPr fitToPage="1"/>
  </sheetPr>
  <dimension ref="A12:F91"/>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429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t="s">
        <v>430</v>
      </c>
      <c r="C35" s="173"/>
      <c r="D35" s="173"/>
      <c r="E35" s="28"/>
      <c r="F35" s="21"/>
    </row>
    <row r="36" spans="1:6" ht="14.25" x14ac:dyDescent="0.2">
      <c r="A36" s="21"/>
      <c r="B36" s="173"/>
      <c r="C36" s="173"/>
      <c r="D36" s="173"/>
      <c r="E36" s="28"/>
      <c r="F36" s="21"/>
    </row>
    <row r="37" spans="1:6" ht="14.25" x14ac:dyDescent="0.2">
      <c r="A37" s="21"/>
      <c r="B37" s="173"/>
      <c r="C37" s="173"/>
      <c r="D37" s="173"/>
      <c r="E37" s="28"/>
      <c r="F37" s="21"/>
    </row>
    <row r="38" spans="1:6" ht="29.25" customHeight="1"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29.25" customHeight="1"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2*265</f>
        <v>530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530</v>
      </c>
      <c r="F71" s="21"/>
    </row>
    <row r="72" spans="1:6" ht="13.5" customHeight="1" x14ac:dyDescent="0.2">
      <c r="A72" s="21"/>
      <c r="B72" s="26" t="s">
        <v>5</v>
      </c>
      <c r="C72" s="31">
        <v>0.05</v>
      </c>
      <c r="D72" s="26"/>
      <c r="E72" s="35">
        <f>ROUND(E71*C72,2)</f>
        <v>26.5</v>
      </c>
      <c r="F72" s="21"/>
    </row>
    <row r="73" spans="1:6" ht="13.5" customHeight="1" x14ac:dyDescent="0.2">
      <c r="A73" s="21"/>
      <c r="B73" s="26" t="s">
        <v>4</v>
      </c>
      <c r="C73" s="43">
        <v>9.9750000000000005E-2</v>
      </c>
      <c r="D73" s="26"/>
      <c r="E73" s="36">
        <f>ROUND(E71*C73,2)</f>
        <v>52.87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609.37</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609.37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2839D53A-F454-4D4C-880E-3601D7322669}">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F9B91-01B6-431D-820A-F2FEBF1C6EFF}">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17*265</f>
        <v>4505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4505</v>
      </c>
      <c r="F72" s="21"/>
    </row>
    <row r="73" spans="1:6" ht="13.5" customHeight="1" x14ac:dyDescent="0.2">
      <c r="A73" s="21"/>
      <c r="B73" s="26" t="s">
        <v>5</v>
      </c>
      <c r="C73" s="31">
        <v>0.05</v>
      </c>
      <c r="D73" s="26"/>
      <c r="E73" s="35">
        <f>ROUND(E72*C73,2)</f>
        <v>225.25</v>
      </c>
      <c r="F73" s="21"/>
    </row>
    <row r="74" spans="1:6" ht="13.5" customHeight="1" x14ac:dyDescent="0.2">
      <c r="A74" s="21"/>
      <c r="B74" s="26" t="s">
        <v>4</v>
      </c>
      <c r="C74" s="43">
        <v>9.9750000000000005E-2</v>
      </c>
      <c r="D74" s="26"/>
      <c r="E74" s="36">
        <f>ROUND(E72*C74,2)</f>
        <v>449.37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5179.62</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5179.62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11944311-DE82-42DE-98AB-0CB7823B850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3"/>
      <c r="C34" s="173"/>
      <c r="D34" s="173"/>
      <c r="E34" s="28"/>
      <c r="F34" s="21"/>
    </row>
    <row r="35" spans="1:6" ht="14.25" x14ac:dyDescent="0.2">
      <c r="A35" s="21"/>
      <c r="B35" s="173"/>
      <c r="C35" s="173"/>
      <c r="D35" s="173"/>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3"/>
      <c r="C38" s="173"/>
      <c r="D38" s="173"/>
      <c r="E38" s="28"/>
      <c r="F38" s="21"/>
    </row>
    <row r="39" spans="1:6" ht="14.25" x14ac:dyDescent="0.2">
      <c r="A39" s="21"/>
      <c r="B39" s="44" t="s">
        <v>24</v>
      </c>
      <c r="C39" s="44"/>
      <c r="D39" s="44"/>
      <c r="E39" s="28"/>
      <c r="F39" s="21"/>
    </row>
    <row r="40" spans="1:6" ht="14.25" x14ac:dyDescent="0.2">
      <c r="A40" s="21"/>
      <c r="B40" s="173"/>
      <c r="C40" s="173"/>
      <c r="D40" s="173"/>
      <c r="E40" s="28"/>
      <c r="F40" s="21"/>
    </row>
    <row r="41" spans="1:6" ht="13.5" customHeight="1" x14ac:dyDescent="0.2">
      <c r="A41" s="21"/>
      <c r="B41" s="173"/>
      <c r="C41" s="173"/>
      <c r="D41" s="173"/>
      <c r="E41" s="28"/>
      <c r="F41" s="21"/>
    </row>
    <row r="42" spans="1:6" ht="14.25" x14ac:dyDescent="0.2">
      <c r="A42" s="21"/>
      <c r="B42" s="173" t="s">
        <v>81</v>
      </c>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t="s">
        <v>82</v>
      </c>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t="s">
        <v>27</v>
      </c>
      <c r="C48" s="173"/>
      <c r="D48" s="173"/>
      <c r="E48" s="28"/>
      <c r="F48" s="21"/>
    </row>
    <row r="49" spans="1:6" ht="14.25" x14ac:dyDescent="0.2">
      <c r="A49" s="21"/>
      <c r="B49" s="173"/>
      <c r="C49" s="173"/>
      <c r="D49" s="173"/>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3" t="s">
        <v>83</v>
      </c>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t="s">
        <v>84</v>
      </c>
      <c r="C57" s="173"/>
      <c r="D57" s="173"/>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3"/>
      <c r="C62" s="173"/>
      <c r="D62" s="173"/>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3"/>
      <c r="C70" s="173"/>
      <c r="D70" s="173"/>
      <c r="E70" s="28"/>
      <c r="F70" s="21"/>
    </row>
    <row r="71" spans="1:6" ht="14.25" x14ac:dyDescent="0.2">
      <c r="A71" s="21"/>
      <c r="B71" s="173"/>
      <c r="C71" s="173"/>
      <c r="D71" s="173"/>
      <c r="E71" s="28"/>
      <c r="F71" s="21"/>
    </row>
    <row r="72" spans="1:6" ht="14.25" x14ac:dyDescent="0.2">
      <c r="A72" s="21"/>
      <c r="B72" s="173"/>
      <c r="C72" s="173"/>
      <c r="D72" s="173"/>
      <c r="E72" s="28"/>
      <c r="F72" s="21"/>
    </row>
    <row r="73" spans="1:6" ht="13.5" customHeight="1" x14ac:dyDescent="0.2">
      <c r="A73" s="21"/>
      <c r="B73" s="173"/>
      <c r="C73" s="173"/>
      <c r="D73" s="173"/>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6"/>
      <c r="C82" s="176"/>
      <c r="D82" s="176"/>
      <c r="E82" s="37"/>
      <c r="F82" s="21"/>
    </row>
    <row r="83" spans="1:6" ht="15" x14ac:dyDescent="0.2">
      <c r="A83" s="21"/>
      <c r="B83" s="175" t="s">
        <v>21</v>
      </c>
      <c r="C83" s="175"/>
      <c r="D83" s="175"/>
      <c r="E83" s="37">
        <v>0</v>
      </c>
      <c r="F83" s="21"/>
    </row>
    <row r="84" spans="1:6" ht="15" x14ac:dyDescent="0.2">
      <c r="A84" s="21"/>
      <c r="B84" s="176"/>
      <c r="C84" s="176"/>
      <c r="D84" s="176"/>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1"/>
      <c r="C88" s="171"/>
      <c r="D88" s="171"/>
      <c r="E88" s="171"/>
      <c r="F88" s="21"/>
    </row>
    <row r="89" spans="1:6" ht="14.25" x14ac:dyDescent="0.2">
      <c r="A89" s="179" t="s">
        <v>22</v>
      </c>
      <c r="B89" s="179"/>
      <c r="C89" s="179"/>
      <c r="D89" s="179"/>
      <c r="E89" s="179"/>
      <c r="F89" s="179"/>
    </row>
    <row r="90" spans="1:6" ht="14.25" x14ac:dyDescent="0.2">
      <c r="A90" s="177" t="s">
        <v>7</v>
      </c>
      <c r="B90" s="177"/>
      <c r="C90" s="177"/>
      <c r="D90" s="177"/>
      <c r="E90" s="177"/>
      <c r="F90" s="177"/>
    </row>
    <row r="91" spans="1:6" x14ac:dyDescent="0.2">
      <c r="A91" s="21"/>
      <c r="B91" s="21"/>
      <c r="C91" s="21"/>
      <c r="D91" s="21"/>
      <c r="E91" s="21"/>
      <c r="F91" s="21"/>
    </row>
    <row r="92" spans="1:6" x14ac:dyDescent="0.2">
      <c r="A92" s="21"/>
      <c r="B92" s="172"/>
      <c r="C92" s="172"/>
      <c r="D92" s="172"/>
      <c r="E92" s="172"/>
      <c r="F92" s="21"/>
    </row>
    <row r="93" spans="1:6" ht="15" x14ac:dyDescent="0.2">
      <c r="A93" s="178" t="s">
        <v>8</v>
      </c>
      <c r="B93" s="178"/>
      <c r="C93" s="178"/>
      <c r="D93" s="178"/>
      <c r="E93" s="178"/>
      <c r="F93" s="178"/>
    </row>
    <row r="95" spans="1:6" ht="39.75" customHeight="1" x14ac:dyDescent="0.2">
      <c r="B95" s="169"/>
      <c r="C95" s="170"/>
      <c r="D95" s="170"/>
    </row>
    <row r="96" spans="1:6" ht="13.5" customHeight="1" x14ac:dyDescent="0.2"/>
    <row r="97" spans="2:4" x14ac:dyDescent="0.2">
      <c r="B97" s="16"/>
      <c r="C97" s="16"/>
      <c r="D97" s="16"/>
    </row>
  </sheetData>
  <mergeCells count="32">
    <mergeCell ref="A93:F93"/>
    <mergeCell ref="B95:D95"/>
    <mergeCell ref="B83:D83"/>
    <mergeCell ref="B84:D84"/>
    <mergeCell ref="B88:E88"/>
    <mergeCell ref="A89:F89"/>
    <mergeCell ref="A90:F90"/>
    <mergeCell ref="B92:E92"/>
    <mergeCell ref="B82:D82"/>
    <mergeCell ref="B48:D48"/>
    <mergeCell ref="B49:D49"/>
    <mergeCell ref="B54:D54"/>
    <mergeCell ref="B55:D55"/>
    <mergeCell ref="B56:D56"/>
    <mergeCell ref="B57:D57"/>
    <mergeCell ref="B62:D62"/>
    <mergeCell ref="B70:D70"/>
    <mergeCell ref="B71:D71"/>
    <mergeCell ref="B72:D72"/>
    <mergeCell ref="B73:D73"/>
    <mergeCell ref="B47:D47"/>
    <mergeCell ref="A31:F31"/>
    <mergeCell ref="B34:D34"/>
    <mergeCell ref="B35:D35"/>
    <mergeCell ref="B38:D38"/>
    <mergeCell ref="B40:D40"/>
    <mergeCell ref="B41:D41"/>
    <mergeCell ref="B42:D42"/>
    <mergeCell ref="B43:D43"/>
    <mergeCell ref="B44:D44"/>
    <mergeCell ref="B45:D45"/>
    <mergeCell ref="B46:D46"/>
  </mergeCells>
  <dataValidations count="1">
    <dataValidation type="list" allowBlank="1" showInputMessage="1" showErrorMessage="1" sqref="B82:B84 B12:B20 B34:B73" xr:uid="{00000000-0002-0000-08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A2916-5B5B-406B-87E1-0043AF3E9EDC}">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434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c r="C35" s="173"/>
      <c r="D35" s="173"/>
      <c r="E35" s="28"/>
      <c r="F35" s="21"/>
    </row>
    <row r="36" spans="1:6" ht="29.25" customHeight="1" x14ac:dyDescent="0.2">
      <c r="A36" s="21"/>
      <c r="B36" s="173" t="s">
        <v>435</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1.5*265</f>
        <v>397.5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397.5</v>
      </c>
      <c r="F72" s="21"/>
    </row>
    <row r="73" spans="1:6" ht="13.5" customHeight="1" x14ac:dyDescent="0.2">
      <c r="A73" s="21"/>
      <c r="B73" s="26" t="s">
        <v>5</v>
      </c>
      <c r="C73" s="31">
        <v>0.05</v>
      </c>
      <c r="D73" s="26"/>
      <c r="E73" s="35">
        <f>ROUND(E72*C73,2)</f>
        <v>19.88</v>
      </c>
      <c r="F73" s="21"/>
    </row>
    <row r="74" spans="1:6" ht="13.5" customHeight="1" x14ac:dyDescent="0.2">
      <c r="A74" s="21"/>
      <c r="B74" s="26" t="s">
        <v>4</v>
      </c>
      <c r="C74" s="43">
        <v>9.9750000000000005E-2</v>
      </c>
      <c r="D74" s="26"/>
      <c r="E74" s="36">
        <f>ROUND(E72*C74,2)</f>
        <v>39.65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457.03</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457.03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B37:D37"/>
    <mergeCell ref="A30:F30"/>
    <mergeCell ref="B33:D33"/>
    <mergeCell ref="B34:D34"/>
    <mergeCell ref="B35:D35"/>
    <mergeCell ref="B36:D36"/>
    <mergeCell ref="B48:D48"/>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35:B68" xr:uid="{F768343D-9BFF-41A5-B4CB-98B4F8B6456D}">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67B7-3193-4228-85CF-62B606669CCD}">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368</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22.5*265</f>
        <v>5962.5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5962.5</v>
      </c>
      <c r="F72" s="21"/>
    </row>
    <row r="73" spans="1:6" ht="13.5" customHeight="1" x14ac:dyDescent="0.2">
      <c r="A73" s="21"/>
      <c r="B73" s="26" t="s">
        <v>5</v>
      </c>
      <c r="C73" s="31">
        <v>0.05</v>
      </c>
      <c r="D73" s="26"/>
      <c r="E73" s="35">
        <f>ROUND(E72*C73,2)</f>
        <v>298.13</v>
      </c>
      <c r="F73" s="21"/>
    </row>
    <row r="74" spans="1:6" ht="13.5" customHeight="1" x14ac:dyDescent="0.2">
      <c r="A74" s="21"/>
      <c r="B74" s="26" t="s">
        <v>4</v>
      </c>
      <c r="C74" s="43">
        <v>9.9750000000000005E-2</v>
      </c>
      <c r="D74" s="26"/>
      <c r="E74" s="36">
        <f>ROUND(E72*C74,2)</f>
        <v>594.76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6855.39</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6855.39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FAE568AB-EFF1-4514-BEAF-B72FA107B63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E5C13-2616-4BF8-A714-2637AE4CC9E7}">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439</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20.75*265</f>
        <v>5498.75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5498.75</v>
      </c>
      <c r="F72" s="21"/>
    </row>
    <row r="73" spans="1:6" ht="13.5" customHeight="1" x14ac:dyDescent="0.2">
      <c r="A73" s="21"/>
      <c r="B73" s="26" t="s">
        <v>5</v>
      </c>
      <c r="C73" s="31">
        <v>0.05</v>
      </c>
      <c r="D73" s="26"/>
      <c r="E73" s="35">
        <f>ROUND(E72*C73,2)</f>
        <v>274.94</v>
      </c>
      <c r="F73" s="21"/>
    </row>
    <row r="74" spans="1:6" ht="13.5" customHeight="1" x14ac:dyDescent="0.2">
      <c r="A74" s="21"/>
      <c r="B74" s="26" t="s">
        <v>4</v>
      </c>
      <c r="C74" s="43">
        <v>9.9750000000000005E-2</v>
      </c>
      <c r="D74" s="26"/>
      <c r="E74" s="36">
        <f>ROUND(E72*C74,2)</f>
        <v>548.5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6322.19</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6322.19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9A8E4842-3387-441C-98CB-1667431D91D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88D8E-4401-4D10-9249-BD9E78529D0C}">
  <sheetPr>
    <pageSetUpPr fitToPage="1"/>
  </sheetPr>
  <dimension ref="A12:F92"/>
  <sheetViews>
    <sheetView view="pageBreakPreview" topLeftCell="A4"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441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439</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40.5*265-6047.68</f>
        <v>4684.82</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4684.82</v>
      </c>
      <c r="F72" s="21"/>
    </row>
    <row r="73" spans="1:6" ht="13.5" customHeight="1" x14ac:dyDescent="0.2">
      <c r="A73" s="21"/>
      <c r="B73" s="26" t="s">
        <v>5</v>
      </c>
      <c r="C73" s="31">
        <v>0.05</v>
      </c>
      <c r="D73" s="26"/>
      <c r="E73" s="35">
        <f>ROUND(E72*C73,2)</f>
        <v>234.24</v>
      </c>
      <c r="F73" s="21"/>
    </row>
    <row r="74" spans="1:6" ht="13.5" customHeight="1" x14ac:dyDescent="0.2">
      <c r="A74" s="21"/>
      <c r="B74" s="26" t="s">
        <v>4</v>
      </c>
      <c r="C74" s="43">
        <v>9.9750000000000005E-2</v>
      </c>
      <c r="D74" s="26"/>
      <c r="E74" s="36">
        <f>ROUND(E72*C74,2)</f>
        <v>467.31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5386.37</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5386.37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634CA003-B6CD-46A0-88EB-0F861EECCEC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E3A6E-703C-4526-8C9F-D03229E596F8}">
  <sheetPr>
    <pageSetUpPr fitToPage="1"/>
  </sheetPr>
  <dimension ref="A12:F92"/>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445</v>
      </c>
      <c r="C24" s="21"/>
      <c r="D24" s="21"/>
      <c r="E24" s="21"/>
      <c r="F24" s="21"/>
    </row>
    <row r="25" spans="1:6" ht="15" x14ac:dyDescent="0.2">
      <c r="A25" s="17"/>
      <c r="B25" s="25" t="s">
        <v>446</v>
      </c>
      <c r="C25" s="21"/>
      <c r="D25" s="21"/>
      <c r="E25" s="21"/>
      <c r="F25" s="21"/>
    </row>
    <row r="26" spans="1:6" ht="33.75" customHeight="1" x14ac:dyDescent="0.2">
      <c r="A26" s="17"/>
      <c r="B26" s="51" t="s">
        <v>447</v>
      </c>
      <c r="C26" s="21"/>
      <c r="D26" s="21"/>
      <c r="E26" s="21"/>
      <c r="F26" s="21"/>
    </row>
    <row r="27" spans="1:6" ht="15" x14ac:dyDescent="0.2">
      <c r="A27" s="18"/>
      <c r="B27" s="26"/>
      <c r="C27" s="23"/>
      <c r="D27" s="23"/>
      <c r="E27" s="24"/>
      <c r="F27" s="21"/>
    </row>
    <row r="28" spans="1:6" ht="15" x14ac:dyDescent="0.2">
      <c r="A28" s="17"/>
      <c r="B28" s="23"/>
      <c r="C28" s="23"/>
      <c r="D28" s="27" t="s">
        <v>14</v>
      </c>
      <c r="E28" s="27" t="s">
        <v>442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439</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6047.68</f>
        <v>6047.68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6047.68</v>
      </c>
      <c r="F72" s="21"/>
    </row>
    <row r="73" spans="1:6" ht="13.5" customHeight="1" x14ac:dyDescent="0.2">
      <c r="A73" s="21"/>
      <c r="B73" s="26" t="s">
        <v>5</v>
      </c>
      <c r="C73" s="31">
        <v>0.05</v>
      </c>
      <c r="D73" s="26"/>
      <c r="E73" s="35">
        <f>ROUND(E72*C73,2)</f>
        <v>302.38</v>
      </c>
      <c r="F73" s="21"/>
    </row>
    <row r="74" spans="1:6" ht="13.5" customHeight="1" x14ac:dyDescent="0.2">
      <c r="A74" s="21"/>
      <c r="B74" s="26" t="s">
        <v>4</v>
      </c>
      <c r="C74" s="43">
        <v>9.9750000000000005E-2</v>
      </c>
      <c r="D74" s="26"/>
      <c r="E74" s="36">
        <f>ROUND(E72*C74,2)</f>
        <v>603.26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6953.3200000000006</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6953.3200000000006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2DA34288-BE1B-4F24-803A-9F570477396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16E5-917E-4D0B-BA43-5CD8F178990E}">
  <sheetPr>
    <pageSetUpPr fitToPage="1"/>
  </sheetPr>
  <dimension ref="A12:F92"/>
  <sheetViews>
    <sheetView view="pageBreakPreview" zoomScale="80" zoomScaleNormal="100" zoomScaleSheetLayoutView="80" workbookViewId="0">
      <selection activeCell="M41" sqref="M41:N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443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444</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3*265</f>
        <v>795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795</v>
      </c>
      <c r="F72" s="21"/>
    </row>
    <row r="73" spans="1:6" ht="13.5" customHeight="1" x14ac:dyDescent="0.2">
      <c r="A73" s="21"/>
      <c r="B73" s="26" t="s">
        <v>5</v>
      </c>
      <c r="C73" s="31">
        <v>0.05</v>
      </c>
      <c r="D73" s="26"/>
      <c r="E73" s="35">
        <f>ROUND(E72*C73,2)</f>
        <v>39.75</v>
      </c>
      <c r="F73" s="21"/>
    </row>
    <row r="74" spans="1:6" ht="13.5" customHeight="1" x14ac:dyDescent="0.2">
      <c r="A74" s="21"/>
      <c r="B74" s="26" t="s">
        <v>4</v>
      </c>
      <c r="C74" s="43">
        <v>9.9750000000000005E-2</v>
      </c>
      <c r="D74" s="26"/>
      <c r="E74" s="36">
        <f>ROUND(E72*C74,2)</f>
        <v>79.3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914.05</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914.05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E1841BF3-79CB-4C18-999E-5AEF5E8921B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AE96D-F391-453C-9A02-114BA6F31463}">
  <sheetPr>
    <pageSetUpPr fitToPage="1"/>
  </sheetPr>
  <dimension ref="A12:F92"/>
  <sheetViews>
    <sheetView view="pageBreakPreview" topLeftCell="A16"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449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450</v>
      </c>
      <c r="C35" s="180"/>
      <c r="D35" s="180"/>
      <c r="E35" s="28"/>
      <c r="F35" s="21"/>
    </row>
    <row r="36" spans="1:6" ht="14.25" x14ac:dyDescent="0.2">
      <c r="A36" s="21"/>
      <c r="B36" s="45"/>
      <c r="C36" s="45"/>
      <c r="D36" s="45"/>
      <c r="E36" s="28"/>
      <c r="F36" s="21"/>
    </row>
    <row r="37" spans="1:6" ht="14.25" x14ac:dyDescent="0.2">
      <c r="A37" s="21"/>
      <c r="B37" s="180" t="s">
        <v>451</v>
      </c>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8*265</f>
        <v>2120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2120</v>
      </c>
      <c r="F72" s="21"/>
    </row>
    <row r="73" spans="1:6" ht="13.5" customHeight="1" x14ac:dyDescent="0.2">
      <c r="A73" s="21"/>
      <c r="B73" s="26" t="s">
        <v>5</v>
      </c>
      <c r="C73" s="31">
        <v>0.05</v>
      </c>
      <c r="D73" s="26"/>
      <c r="E73" s="35">
        <f>ROUND(E72*C73,2)</f>
        <v>106</v>
      </c>
      <c r="F73" s="21"/>
    </row>
    <row r="74" spans="1:6" ht="13.5" customHeight="1" x14ac:dyDescent="0.2">
      <c r="A74" s="21"/>
      <c r="B74" s="26" t="s">
        <v>4</v>
      </c>
      <c r="C74" s="43">
        <v>9.9750000000000005E-2</v>
      </c>
      <c r="D74" s="26"/>
      <c r="E74" s="36">
        <f>ROUND(E72*C74,2)</f>
        <v>211.47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2437.4699999999998</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2437.4699999999998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0F1155F3-4A93-42DD-BD1D-BB8ECC40DE1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D59C0-466C-4351-9399-C7CA921481C9}">
  <sheetPr>
    <pageSetUpPr fitToPage="1"/>
  </sheetPr>
  <dimension ref="A12:F92"/>
  <sheetViews>
    <sheetView view="pageBreakPreview" topLeftCell="A7"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453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14.25" x14ac:dyDescent="0.2">
      <c r="A35" s="21"/>
      <c r="B35" s="173"/>
      <c r="C35" s="173"/>
      <c r="D35" s="173"/>
      <c r="E35" s="28"/>
      <c r="F35" s="21"/>
    </row>
    <row r="36" spans="1:6" ht="29.25" customHeight="1" x14ac:dyDescent="0.2">
      <c r="A36" s="21"/>
      <c r="B36" s="173" t="s">
        <v>454</v>
      </c>
      <c r="C36" s="173"/>
      <c r="D36" s="173"/>
      <c r="E36" s="28"/>
      <c r="F36" s="21"/>
    </row>
    <row r="37" spans="1:6" ht="14.25" x14ac:dyDescent="0.2">
      <c r="A37" s="21"/>
      <c r="B37" s="173"/>
      <c r="C37" s="173"/>
      <c r="D37" s="173"/>
      <c r="E37" s="28"/>
      <c r="F37" s="21"/>
    </row>
    <row r="38" spans="1:6" ht="14.25" x14ac:dyDescent="0.2">
      <c r="A38" s="21"/>
      <c r="B38" s="173"/>
      <c r="C38" s="173"/>
      <c r="D38" s="173"/>
      <c r="E38" s="28"/>
      <c r="F38" s="21"/>
    </row>
    <row r="39" spans="1:6" ht="14.25" x14ac:dyDescent="0.2">
      <c r="A39" s="21"/>
      <c r="B39" s="173"/>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14.25"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5.5*265</f>
        <v>1457.5</v>
      </c>
      <c r="F69" s="21"/>
    </row>
    <row r="70" spans="1:6" ht="13.5" customHeight="1" x14ac:dyDescent="0.2">
      <c r="A70" s="21"/>
      <c r="B70" s="34" t="s">
        <v>15</v>
      </c>
      <c r="C70" s="26"/>
      <c r="D70" s="26"/>
      <c r="E70" s="30">
        <v>25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1482.5</v>
      </c>
      <c r="F72" s="21"/>
    </row>
    <row r="73" spans="1:6" ht="13.5" customHeight="1" x14ac:dyDescent="0.2">
      <c r="A73" s="21"/>
      <c r="B73" s="26" t="s">
        <v>5</v>
      </c>
      <c r="C73" s="31">
        <v>0.05</v>
      </c>
      <c r="D73" s="26"/>
      <c r="E73" s="35">
        <f>ROUND(E72*C73,2)</f>
        <v>74.13</v>
      </c>
      <c r="F73" s="21"/>
    </row>
    <row r="74" spans="1:6" ht="13.5" customHeight="1" x14ac:dyDescent="0.2">
      <c r="A74" s="21"/>
      <c r="B74" s="26" t="s">
        <v>4</v>
      </c>
      <c r="C74" s="43">
        <v>9.9750000000000005E-2</v>
      </c>
      <c r="D74" s="26"/>
      <c r="E74" s="36">
        <f>ROUND(E72*C74,2)</f>
        <v>147.88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1704.5100000000002</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1704.5100000000002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35:B68" xr:uid="{0E413F40-77B7-4B60-AB9A-D47322F5943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8B7B-03B0-4E77-A277-6CBD5ACC318C}">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455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0"/>
      <c r="C34" s="180"/>
      <c r="D34" s="180"/>
      <c r="E34" s="28"/>
      <c r="F34" s="21"/>
    </row>
    <row r="35" spans="1:6" ht="14.25" x14ac:dyDescent="0.2">
      <c r="A35" s="21"/>
      <c r="B35" s="180" t="s">
        <v>439</v>
      </c>
      <c r="C35" s="180"/>
      <c r="D35" s="180"/>
      <c r="E35" s="28"/>
      <c r="F35" s="21"/>
    </row>
    <row r="36" spans="1:6" ht="14.25" x14ac:dyDescent="0.2">
      <c r="A36" s="21"/>
      <c r="B36" s="45"/>
      <c r="C36" s="45"/>
      <c r="D36" s="45"/>
      <c r="E36" s="28"/>
      <c r="F36" s="21"/>
    </row>
    <row r="37" spans="1:6" ht="14.25" x14ac:dyDescent="0.2">
      <c r="A37" s="21"/>
      <c r="B37" s="180"/>
      <c r="C37" s="180"/>
      <c r="D37" s="180"/>
      <c r="E37" s="28"/>
      <c r="F37" s="21"/>
    </row>
    <row r="38" spans="1:6" ht="14.25" x14ac:dyDescent="0.2">
      <c r="A38" s="21"/>
      <c r="E38" s="28"/>
      <c r="F38" s="21"/>
    </row>
    <row r="39" spans="1:6" ht="14.25" x14ac:dyDescent="0.2">
      <c r="A39" s="21"/>
      <c r="B39" s="45"/>
      <c r="C39" s="45"/>
      <c r="D39" s="45"/>
      <c r="E39" s="28"/>
      <c r="F39" s="21"/>
    </row>
    <row r="40" spans="1:6" ht="14.25" x14ac:dyDescent="0.2">
      <c r="A40" s="21"/>
      <c r="B40" s="180"/>
      <c r="C40" s="180"/>
      <c r="D40" s="180"/>
      <c r="E40" s="28"/>
      <c r="F40" s="21"/>
    </row>
    <row r="41" spans="1:6" ht="14.25" x14ac:dyDescent="0.2">
      <c r="A41" s="21"/>
      <c r="B41" s="180"/>
      <c r="C41" s="180"/>
      <c r="D41" s="180"/>
      <c r="E41" s="28"/>
      <c r="F41" s="21"/>
    </row>
    <row r="42" spans="1:6" ht="14.25" x14ac:dyDescent="0.2">
      <c r="A42" s="21"/>
      <c r="B42" s="180"/>
      <c r="C42" s="180"/>
      <c r="D42" s="180"/>
      <c r="E42" s="28"/>
      <c r="F42" s="21"/>
    </row>
    <row r="43" spans="1:6" ht="14.25" x14ac:dyDescent="0.2">
      <c r="A43" s="21"/>
      <c r="B43" s="180"/>
      <c r="C43" s="180"/>
      <c r="D43" s="180"/>
      <c r="E43" s="28"/>
      <c r="F43" s="21"/>
    </row>
    <row r="44" spans="1:6" ht="14.25" x14ac:dyDescent="0.2">
      <c r="A44" s="21"/>
      <c r="B44" s="180"/>
      <c r="C44" s="180"/>
      <c r="D44" s="180"/>
      <c r="E44" s="28"/>
      <c r="F44" s="21"/>
    </row>
    <row r="45" spans="1:6" ht="14.25" x14ac:dyDescent="0.2">
      <c r="A45" s="21"/>
      <c r="B45" s="180"/>
      <c r="C45" s="180"/>
      <c r="D45" s="180"/>
      <c r="E45" s="28"/>
      <c r="F45" s="21"/>
    </row>
    <row r="46" spans="1:6" ht="14.25" x14ac:dyDescent="0.2">
      <c r="A46" s="21"/>
      <c r="B46" s="180"/>
      <c r="C46" s="180"/>
      <c r="D46" s="180"/>
      <c r="E46" s="28"/>
      <c r="F46" s="21"/>
    </row>
    <row r="47" spans="1:6" ht="14.25" x14ac:dyDescent="0.2">
      <c r="A47" s="21"/>
      <c r="B47" s="180"/>
      <c r="C47" s="180"/>
      <c r="D47" s="180"/>
      <c r="E47" s="28"/>
      <c r="F47" s="21"/>
    </row>
    <row r="48" spans="1:6" ht="14.25" x14ac:dyDescent="0.2">
      <c r="A48" s="21"/>
      <c r="B48" s="180"/>
      <c r="C48" s="180"/>
      <c r="D48" s="180"/>
      <c r="E48" s="28"/>
      <c r="F48" s="21"/>
    </row>
    <row r="49" spans="1:6" ht="14.25" x14ac:dyDescent="0.2">
      <c r="A49" s="21"/>
      <c r="B49" s="180"/>
      <c r="C49" s="180"/>
      <c r="D49" s="180"/>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80"/>
      <c r="C53" s="180"/>
      <c r="D53" s="180"/>
      <c r="E53" s="28"/>
      <c r="F53" s="21"/>
    </row>
    <row r="54" spans="1:6" ht="14.25" x14ac:dyDescent="0.2">
      <c r="A54" s="21"/>
      <c r="B54" s="180"/>
      <c r="C54" s="180"/>
      <c r="D54" s="180"/>
      <c r="E54" s="28"/>
      <c r="F54" s="21"/>
    </row>
    <row r="55" spans="1:6" ht="14.25" x14ac:dyDescent="0.2">
      <c r="A55" s="21"/>
      <c r="B55" s="180"/>
      <c r="C55" s="180"/>
      <c r="D55" s="180"/>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4.25" x14ac:dyDescent="0.2">
      <c r="A67" s="21"/>
      <c r="B67" s="173"/>
      <c r="C67" s="173"/>
      <c r="D67" s="173"/>
      <c r="E67" s="28"/>
      <c r="F67" s="21"/>
    </row>
    <row r="68" spans="1:6" ht="13.5" customHeight="1" x14ac:dyDescent="0.2">
      <c r="A68" s="21"/>
      <c r="B68" s="173"/>
      <c r="C68" s="173"/>
      <c r="D68" s="173"/>
      <c r="E68" s="28"/>
      <c r="F68" s="21"/>
    </row>
    <row r="69" spans="1:6" ht="13.5" customHeight="1" x14ac:dyDescent="0.2">
      <c r="A69" s="21"/>
      <c r="B69" s="25" t="s">
        <v>18</v>
      </c>
      <c r="C69" s="26"/>
      <c r="D69" s="26"/>
      <c r="E69" s="29">
        <f>4*265</f>
        <v>1060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1060</v>
      </c>
      <c r="F72" s="21"/>
    </row>
    <row r="73" spans="1:6" ht="13.5" customHeight="1" x14ac:dyDescent="0.2">
      <c r="A73" s="21"/>
      <c r="B73" s="26" t="s">
        <v>5</v>
      </c>
      <c r="C73" s="31">
        <v>0.05</v>
      </c>
      <c r="D73" s="26"/>
      <c r="E73" s="35">
        <f>ROUND(E72*C73,2)</f>
        <v>53</v>
      </c>
      <c r="F73" s="21"/>
    </row>
    <row r="74" spans="1:6" ht="13.5" customHeight="1" x14ac:dyDescent="0.2">
      <c r="A74" s="21"/>
      <c r="B74" s="26" t="s">
        <v>4</v>
      </c>
      <c r="C74" s="43">
        <v>9.9750000000000005E-2</v>
      </c>
      <c r="D74" s="26"/>
      <c r="E74" s="36">
        <f>ROUND(E72*C74,2)</f>
        <v>105.74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1218.74</v>
      </c>
      <c r="F76" s="21"/>
    </row>
    <row r="77" spans="1:6" ht="15.75" thickTop="1" x14ac:dyDescent="0.2">
      <c r="A77" s="21"/>
      <c r="B77" s="176"/>
      <c r="C77" s="176"/>
      <c r="D77" s="176"/>
      <c r="E77" s="37"/>
      <c r="F77" s="21"/>
    </row>
    <row r="78" spans="1:6" ht="15" x14ac:dyDescent="0.2">
      <c r="A78" s="21"/>
      <c r="B78" s="175" t="s">
        <v>21</v>
      </c>
      <c r="C78" s="175"/>
      <c r="D78" s="175"/>
      <c r="E78" s="37">
        <v>0</v>
      </c>
      <c r="F78" s="21"/>
    </row>
    <row r="79" spans="1:6" ht="15" x14ac:dyDescent="0.2">
      <c r="A79" s="21"/>
      <c r="B79" s="176"/>
      <c r="C79" s="176"/>
      <c r="D79" s="176"/>
      <c r="E79" s="37"/>
      <c r="F79" s="21"/>
    </row>
    <row r="80" spans="1:6" ht="19.5" customHeight="1" x14ac:dyDescent="0.2">
      <c r="A80" s="21"/>
      <c r="B80" s="38" t="s">
        <v>20</v>
      </c>
      <c r="C80" s="39"/>
      <c r="D80" s="39"/>
      <c r="E80" s="40">
        <f>E76-E78</f>
        <v>1218.74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1"/>
      <c r="C83" s="171"/>
      <c r="D83" s="171"/>
      <c r="E83" s="171"/>
      <c r="F83" s="21"/>
    </row>
    <row r="84" spans="1:6" ht="14.25" x14ac:dyDescent="0.2">
      <c r="A84" s="179" t="s">
        <v>276</v>
      </c>
      <c r="B84" s="179"/>
      <c r="C84" s="179"/>
      <c r="D84" s="179"/>
      <c r="E84" s="179"/>
      <c r="F84" s="179"/>
    </row>
    <row r="85" spans="1:6" ht="14.25" x14ac:dyDescent="0.2">
      <c r="A85" s="177" t="s">
        <v>277</v>
      </c>
      <c r="B85" s="177"/>
      <c r="C85" s="177"/>
      <c r="D85" s="177"/>
      <c r="E85" s="177"/>
      <c r="F85" s="177"/>
    </row>
    <row r="86" spans="1:6" x14ac:dyDescent="0.2">
      <c r="A86" s="21"/>
      <c r="B86" s="21"/>
      <c r="C86" s="21"/>
      <c r="D86" s="21"/>
      <c r="E86" s="21"/>
      <c r="F86" s="21"/>
    </row>
    <row r="87" spans="1:6" x14ac:dyDescent="0.2">
      <c r="A87" s="21"/>
      <c r="B87" s="172"/>
      <c r="C87" s="172"/>
      <c r="D87" s="172"/>
      <c r="E87" s="172"/>
      <c r="F87" s="21"/>
    </row>
    <row r="88" spans="1:6" ht="15" x14ac:dyDescent="0.2">
      <c r="A88" s="178" t="s">
        <v>8</v>
      </c>
      <c r="B88" s="178"/>
      <c r="C88" s="178"/>
      <c r="D88" s="178"/>
      <c r="E88" s="178"/>
      <c r="F88" s="178"/>
    </row>
    <row r="90" spans="1:6" ht="39.75" customHeight="1" x14ac:dyDescent="0.2">
      <c r="B90" s="169"/>
      <c r="C90" s="170"/>
      <c r="D90" s="170"/>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FA11A01E-3B3F-4D25-ACF3-2A62D21D87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4EA5-7880-4AB3-8C4C-85180D9ACDA8}">
  <sheetPr>
    <pageSetUpPr fitToPage="1"/>
  </sheetPr>
  <dimension ref="A12:F91"/>
  <sheetViews>
    <sheetView view="pageBreakPreview" topLeftCell="A4" zoomScale="80" zoomScaleNormal="100" zoomScaleSheetLayoutView="80" workbookViewId="0">
      <selection activeCell="E28" sqref="E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3"/>
      <c r="C33" s="173"/>
      <c r="D33" s="173"/>
      <c r="E33" s="28"/>
      <c r="F33" s="21"/>
    </row>
    <row r="34" spans="1:6" ht="14.25" x14ac:dyDescent="0.2">
      <c r="A34" s="21"/>
      <c r="B34" s="182"/>
      <c r="C34" s="182"/>
      <c r="D34" s="182"/>
      <c r="E34" s="28"/>
      <c r="F34" s="21"/>
    </row>
    <row r="35" spans="1:6" ht="29.25" customHeight="1" x14ac:dyDescent="0.2">
      <c r="A35" s="21"/>
      <c r="B35" s="173" t="s">
        <v>458</v>
      </c>
      <c r="C35" s="173"/>
      <c r="D35" s="173"/>
      <c r="E35" s="28"/>
      <c r="F35" s="21"/>
    </row>
    <row r="36" spans="1:6" ht="14.25" x14ac:dyDescent="0.2">
      <c r="A36" s="21"/>
      <c r="B36" s="173"/>
      <c r="C36" s="173"/>
      <c r="D36" s="173"/>
      <c r="E36" s="28"/>
      <c r="F36" s="21"/>
    </row>
    <row r="37" spans="1:6" ht="14.25" x14ac:dyDescent="0.2">
      <c r="A37" s="21"/>
      <c r="B37" s="173" t="s">
        <v>459</v>
      </c>
      <c r="C37" s="173"/>
      <c r="D37" s="173"/>
      <c r="E37" s="28"/>
      <c r="F37" s="21"/>
    </row>
    <row r="38" spans="1:6" ht="14.25" x14ac:dyDescent="0.2">
      <c r="A38" s="21"/>
      <c r="B38" s="173"/>
      <c r="C38" s="173"/>
      <c r="D38" s="173"/>
      <c r="E38" s="28"/>
      <c r="F38" s="21"/>
    </row>
    <row r="39" spans="1:6" ht="14.25" x14ac:dyDescent="0.2">
      <c r="A39" s="21"/>
      <c r="B39" s="173" t="s">
        <v>460</v>
      </c>
      <c r="C39" s="173"/>
      <c r="D39" s="173"/>
      <c r="E39" s="28"/>
      <c r="F39" s="21"/>
    </row>
    <row r="40" spans="1:6" ht="14.25" x14ac:dyDescent="0.2">
      <c r="A40" s="21"/>
      <c r="B40" s="173"/>
      <c r="C40" s="173"/>
      <c r="D40" s="173"/>
      <c r="E40" s="28"/>
      <c r="F40" s="21"/>
    </row>
    <row r="41" spans="1:6" ht="14.25" x14ac:dyDescent="0.2">
      <c r="A41" s="21"/>
      <c r="B41" s="173"/>
      <c r="C41" s="173"/>
      <c r="D41" s="173"/>
      <c r="E41" s="28"/>
      <c r="F41" s="21"/>
    </row>
    <row r="42" spans="1:6" ht="14.25" x14ac:dyDescent="0.2">
      <c r="A42" s="21"/>
      <c r="B42" s="173"/>
      <c r="C42" s="173"/>
      <c r="D42" s="173"/>
      <c r="E42" s="28"/>
      <c r="F42" s="21"/>
    </row>
    <row r="43" spans="1:6" ht="14.25" x14ac:dyDescent="0.2">
      <c r="A43" s="21"/>
      <c r="B43" s="173"/>
      <c r="C43" s="173"/>
      <c r="D43" s="173"/>
      <c r="E43" s="28"/>
      <c r="F43" s="21"/>
    </row>
    <row r="44" spans="1:6" ht="14.25" x14ac:dyDescent="0.2">
      <c r="A44" s="21"/>
      <c r="B44" s="173"/>
      <c r="C44" s="173"/>
      <c r="D44" s="173"/>
      <c r="E44" s="28"/>
      <c r="F44" s="21"/>
    </row>
    <row r="45" spans="1:6" ht="29.25" customHeight="1" x14ac:dyDescent="0.2">
      <c r="A45" s="21"/>
      <c r="B45" s="173"/>
      <c r="C45" s="173"/>
      <c r="D45" s="173"/>
      <c r="E45" s="28"/>
      <c r="F45" s="21"/>
    </row>
    <row r="46" spans="1:6" ht="14.25" x14ac:dyDescent="0.2">
      <c r="A46" s="21"/>
      <c r="B46" s="173"/>
      <c r="C46" s="173"/>
      <c r="D46" s="173"/>
      <c r="E46" s="28"/>
      <c r="F46" s="21"/>
    </row>
    <row r="47" spans="1:6" ht="14.25" x14ac:dyDescent="0.2">
      <c r="A47" s="21"/>
      <c r="B47" s="173"/>
      <c r="C47" s="173"/>
      <c r="D47" s="173"/>
      <c r="E47" s="28"/>
      <c r="F47" s="21"/>
    </row>
    <row r="48" spans="1:6" ht="14.25" x14ac:dyDescent="0.2">
      <c r="A48" s="21"/>
      <c r="B48" s="173"/>
      <c r="C48" s="173"/>
      <c r="D48" s="173"/>
      <c r="E48" s="28"/>
      <c r="F48" s="21"/>
    </row>
    <row r="49" spans="1:6" ht="14.25" x14ac:dyDescent="0.2">
      <c r="A49" s="21"/>
      <c r="B49" s="173"/>
      <c r="C49" s="173"/>
      <c r="D49" s="173"/>
      <c r="E49" s="28"/>
      <c r="F49" s="21"/>
    </row>
    <row r="50" spans="1:6" ht="14.25" x14ac:dyDescent="0.2">
      <c r="A50" s="21"/>
      <c r="B50" s="173"/>
      <c r="C50" s="173"/>
      <c r="D50" s="173"/>
      <c r="E50" s="28"/>
      <c r="F50" s="21"/>
    </row>
    <row r="51" spans="1:6" ht="14.25" x14ac:dyDescent="0.2">
      <c r="A51" s="21"/>
      <c r="B51" s="173"/>
      <c r="C51" s="173"/>
      <c r="D51" s="173"/>
      <c r="E51" s="28"/>
      <c r="F51" s="21"/>
    </row>
    <row r="52" spans="1:6" ht="14.25" x14ac:dyDescent="0.2">
      <c r="A52" s="21"/>
      <c r="B52" s="173"/>
      <c r="C52" s="173"/>
      <c r="D52" s="173"/>
      <c r="E52" s="28"/>
      <c r="F52" s="21"/>
    </row>
    <row r="53" spans="1:6" ht="14.25" x14ac:dyDescent="0.2">
      <c r="A53" s="21"/>
      <c r="B53" s="173"/>
      <c r="C53" s="173"/>
      <c r="D53" s="173"/>
      <c r="E53" s="28"/>
      <c r="F53" s="21"/>
    </row>
    <row r="54" spans="1:6" ht="14.25" x14ac:dyDescent="0.2">
      <c r="A54" s="21"/>
      <c r="B54" s="173"/>
      <c r="C54" s="173"/>
      <c r="D54" s="173"/>
      <c r="E54" s="28"/>
      <c r="F54" s="21"/>
    </row>
    <row r="55" spans="1:6" ht="14.25" x14ac:dyDescent="0.2">
      <c r="A55" s="21"/>
      <c r="B55" s="173"/>
      <c r="C55" s="173"/>
      <c r="D55" s="173"/>
      <c r="E55" s="28"/>
      <c r="F55" s="21"/>
    </row>
    <row r="56" spans="1:6" ht="14.25" x14ac:dyDescent="0.2">
      <c r="A56" s="21"/>
      <c r="B56" s="173"/>
      <c r="C56" s="173"/>
      <c r="D56" s="173"/>
      <c r="E56" s="28"/>
      <c r="F56" s="21"/>
    </row>
    <row r="57" spans="1:6" ht="14.25" x14ac:dyDescent="0.2">
      <c r="A57" s="21"/>
      <c r="B57" s="173"/>
      <c r="C57" s="173"/>
      <c r="D57" s="173"/>
      <c r="E57" s="28"/>
      <c r="F57" s="21"/>
    </row>
    <row r="58" spans="1:6" ht="14.25" x14ac:dyDescent="0.2">
      <c r="A58" s="21"/>
      <c r="B58" s="173"/>
      <c r="C58" s="173"/>
      <c r="D58" s="173"/>
      <c r="E58" s="28"/>
      <c r="F58" s="21"/>
    </row>
    <row r="59" spans="1:6" ht="14.25" x14ac:dyDescent="0.2">
      <c r="A59" s="21"/>
      <c r="B59" s="173"/>
      <c r="C59" s="173"/>
      <c r="D59" s="173"/>
      <c r="E59" s="28"/>
      <c r="F59" s="21"/>
    </row>
    <row r="60" spans="1:6" ht="14.25" x14ac:dyDescent="0.2">
      <c r="A60" s="21"/>
      <c r="B60" s="173"/>
      <c r="C60" s="173"/>
      <c r="D60" s="173"/>
      <c r="E60" s="28"/>
      <c r="F60" s="21"/>
    </row>
    <row r="61" spans="1:6" ht="14.25" x14ac:dyDescent="0.2">
      <c r="A61" s="21"/>
      <c r="B61" s="173"/>
      <c r="C61" s="173"/>
      <c r="D61" s="173"/>
      <c r="E61" s="28"/>
      <c r="F61" s="21"/>
    </row>
    <row r="62" spans="1:6" ht="14.25" x14ac:dyDescent="0.2">
      <c r="A62" s="21"/>
      <c r="B62" s="173"/>
      <c r="C62" s="173"/>
      <c r="D62" s="173"/>
      <c r="E62" s="28"/>
      <c r="F62" s="21"/>
    </row>
    <row r="63" spans="1:6" ht="14.25" x14ac:dyDescent="0.2">
      <c r="A63" s="21"/>
      <c r="B63" s="173"/>
      <c r="C63" s="173"/>
      <c r="D63" s="173"/>
      <c r="E63" s="28"/>
      <c r="F63" s="21"/>
    </row>
    <row r="64" spans="1:6" ht="14.25" x14ac:dyDescent="0.2">
      <c r="A64" s="21"/>
      <c r="B64" s="173"/>
      <c r="C64" s="173"/>
      <c r="D64" s="173"/>
      <c r="E64" s="28"/>
      <c r="F64" s="21"/>
    </row>
    <row r="65" spans="1:6" ht="14.25" x14ac:dyDescent="0.2">
      <c r="A65" s="21"/>
      <c r="B65" s="173"/>
      <c r="C65" s="173"/>
      <c r="D65" s="173"/>
      <c r="E65" s="28"/>
      <c r="F65" s="21"/>
    </row>
    <row r="66" spans="1:6" ht="14.25" x14ac:dyDescent="0.2">
      <c r="A66" s="21"/>
      <c r="B66" s="173"/>
      <c r="C66" s="173"/>
      <c r="D66" s="173"/>
      <c r="E66" s="28"/>
      <c r="F66" s="21"/>
    </row>
    <row r="67" spans="1:6" ht="13.5" customHeight="1" x14ac:dyDescent="0.2">
      <c r="A67" s="21"/>
      <c r="B67" s="173"/>
      <c r="C67" s="173"/>
      <c r="D67" s="173"/>
      <c r="E67" s="28"/>
      <c r="F67" s="21"/>
    </row>
    <row r="68" spans="1:6" ht="13.5" customHeight="1" x14ac:dyDescent="0.2">
      <c r="A68" s="21"/>
      <c r="B68" s="25" t="s">
        <v>18</v>
      </c>
      <c r="C68" s="26"/>
      <c r="D68" s="26"/>
      <c r="E68" s="29">
        <f>13*285</f>
        <v>3705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3705</v>
      </c>
      <c r="F71" s="21"/>
    </row>
    <row r="72" spans="1:6" ht="13.5" customHeight="1" x14ac:dyDescent="0.2">
      <c r="A72" s="21"/>
      <c r="B72" s="26" t="s">
        <v>5</v>
      </c>
      <c r="C72" s="31">
        <v>0.05</v>
      </c>
      <c r="D72" s="26"/>
      <c r="E72" s="35">
        <f>ROUND(E71*C72,2)</f>
        <v>185.25</v>
      </c>
      <c r="F72" s="21"/>
    </row>
    <row r="73" spans="1:6" ht="13.5" customHeight="1" x14ac:dyDescent="0.2">
      <c r="A73" s="21"/>
      <c r="B73" s="26" t="s">
        <v>4</v>
      </c>
      <c r="C73" s="43">
        <v>9.9750000000000005E-2</v>
      </c>
      <c r="D73" s="26"/>
      <c r="E73" s="36">
        <f>ROUND(E71*C73,2)</f>
        <v>369.57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4259.82</v>
      </c>
      <c r="F75" s="21"/>
    </row>
    <row r="76" spans="1:6" ht="15.75" thickTop="1" x14ac:dyDescent="0.2">
      <c r="A76" s="21"/>
      <c r="B76" s="176"/>
      <c r="C76" s="176"/>
      <c r="D76" s="176"/>
      <c r="E76" s="37"/>
      <c r="F76" s="21"/>
    </row>
    <row r="77" spans="1:6" ht="15" x14ac:dyDescent="0.2">
      <c r="A77" s="21"/>
      <c r="B77" s="175" t="s">
        <v>21</v>
      </c>
      <c r="C77" s="175"/>
      <c r="D77" s="175"/>
      <c r="E77" s="37">
        <v>0</v>
      </c>
      <c r="F77" s="21"/>
    </row>
    <row r="78" spans="1:6" ht="15" x14ac:dyDescent="0.2">
      <c r="A78" s="21"/>
      <c r="B78" s="176"/>
      <c r="C78" s="176"/>
      <c r="D78" s="176"/>
      <c r="E78" s="37"/>
      <c r="F78" s="21"/>
    </row>
    <row r="79" spans="1:6" ht="19.5" customHeight="1" x14ac:dyDescent="0.2">
      <c r="A79" s="21"/>
      <c r="B79" s="38" t="s">
        <v>20</v>
      </c>
      <c r="C79" s="39"/>
      <c r="D79" s="39"/>
      <c r="E79" s="40">
        <f>E75-E77</f>
        <v>4259.82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1"/>
      <c r="C82" s="171"/>
      <c r="D82" s="171"/>
      <c r="E82" s="171"/>
      <c r="F82" s="21"/>
    </row>
    <row r="83" spans="1:6" ht="14.25" x14ac:dyDescent="0.2">
      <c r="A83" s="179" t="s">
        <v>276</v>
      </c>
      <c r="B83" s="179"/>
      <c r="C83" s="179"/>
      <c r="D83" s="179"/>
      <c r="E83" s="179"/>
      <c r="F83" s="179"/>
    </row>
    <row r="84" spans="1:6" ht="14.25" x14ac:dyDescent="0.2">
      <c r="A84" s="177" t="s">
        <v>277</v>
      </c>
      <c r="B84" s="177"/>
      <c r="C84" s="177"/>
      <c r="D84" s="177"/>
      <c r="E84" s="177"/>
      <c r="F84" s="177"/>
    </row>
    <row r="85" spans="1:6" x14ac:dyDescent="0.2">
      <c r="A85" s="21"/>
      <c r="B85" s="21"/>
      <c r="C85" s="21"/>
      <c r="D85" s="21"/>
      <c r="E85" s="21"/>
      <c r="F85" s="21"/>
    </row>
    <row r="86" spans="1:6" x14ac:dyDescent="0.2">
      <c r="A86" s="21"/>
      <c r="B86" s="172"/>
      <c r="C86" s="172"/>
      <c r="D86" s="172"/>
      <c r="E86" s="172"/>
      <c r="F86" s="21"/>
    </row>
    <row r="87" spans="1:6" ht="15" x14ac:dyDescent="0.2">
      <c r="A87" s="178" t="s">
        <v>8</v>
      </c>
      <c r="B87" s="178"/>
      <c r="C87" s="178"/>
      <c r="D87" s="178"/>
      <c r="E87" s="178"/>
      <c r="F87" s="178"/>
    </row>
    <row r="89" spans="1:6" ht="39.75" customHeight="1" x14ac:dyDescent="0.2">
      <c r="B89" s="169"/>
      <c r="C89" s="170"/>
      <c r="D89" s="170"/>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67" xr:uid="{C5EE2DA5-FEAD-479D-B5C6-789B330D51A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179</vt:i4>
      </vt:variant>
      <vt:variant>
        <vt:lpstr>Plages nommées</vt:lpstr>
      </vt:variant>
      <vt:variant>
        <vt:i4>434</vt:i4>
      </vt:variant>
    </vt:vector>
  </HeadingPairs>
  <TitlesOfParts>
    <vt:vector size="613" baseType="lpstr">
      <vt:lpstr>28-01-13</vt:lpstr>
      <vt:lpstr>28-01-13 (2)</vt:lpstr>
      <vt:lpstr>28-01-13 (3)</vt:lpstr>
      <vt:lpstr>21-02-13</vt:lpstr>
      <vt:lpstr>09-03-13</vt:lpstr>
      <vt:lpstr>09-03-13 (2)</vt:lpstr>
      <vt:lpstr>09-03-13 (3)</vt:lpstr>
      <vt:lpstr>22-03-13</vt:lpstr>
      <vt:lpstr>22-03-13 (2)</vt:lpstr>
      <vt:lpstr>22-03-13 (3)</vt:lpstr>
      <vt:lpstr>06-04-13</vt:lpstr>
      <vt:lpstr>06-04-13 (2)</vt:lpstr>
      <vt:lpstr>06-04-13 (3)</vt:lpstr>
      <vt:lpstr>19-04-13</vt:lpstr>
      <vt:lpstr>19-04-13 (2)</vt:lpstr>
      <vt:lpstr>19-04-13 (3)</vt:lpstr>
      <vt:lpstr>10-05-13</vt:lpstr>
      <vt:lpstr>05-07-13</vt:lpstr>
      <vt:lpstr>26-08-13</vt:lpstr>
      <vt:lpstr>11-09-13</vt:lpstr>
      <vt:lpstr>30-09-13</vt:lpstr>
      <vt:lpstr>17-02-14GVMI</vt:lpstr>
      <vt:lpstr>17-02-14Exc</vt:lpstr>
      <vt:lpstr>17-02-14Seb</vt:lpstr>
      <vt:lpstr>17-02-14Jer</vt:lpstr>
      <vt:lpstr>17-02-14Cath</vt:lpstr>
      <vt:lpstr>17-02-14-9199</vt:lpstr>
      <vt:lpstr>17-02-14-LP</vt:lpstr>
      <vt:lpstr>29-04-14Seb</vt:lpstr>
      <vt:lpstr>29-04-14Jer</vt:lpstr>
      <vt:lpstr>29-04-14Cath</vt:lpstr>
      <vt:lpstr>29-04-14Ben</vt:lpstr>
      <vt:lpstr>29-04-14Exc</vt:lpstr>
      <vt:lpstr>29-04-14-9216</vt:lpstr>
      <vt:lpstr>29-04-14-Holdco</vt:lpstr>
      <vt:lpstr>29-04-14-Immoco</vt:lpstr>
      <vt:lpstr>03-09-14Seb</vt:lpstr>
      <vt:lpstr>03-09-14Jer</vt:lpstr>
      <vt:lpstr>03-09-14Cath</vt:lpstr>
      <vt:lpstr>03-09-14Ben</vt:lpstr>
      <vt:lpstr>03-09-14Exc</vt:lpstr>
      <vt:lpstr>03-09-14-9216</vt:lpstr>
      <vt:lpstr>30-04-15Seb</vt:lpstr>
      <vt:lpstr>30-04-15Seb (2)</vt:lpstr>
      <vt:lpstr>30-04-15Jer</vt:lpstr>
      <vt:lpstr>30-04-15Cat</vt:lpstr>
      <vt:lpstr>30-04-15Ben</vt:lpstr>
      <vt:lpstr>30-04-15Exc</vt:lpstr>
      <vt:lpstr>17-05-16-Holdco</vt:lpstr>
      <vt:lpstr>17-05-16 - Exc</vt:lpstr>
      <vt:lpstr>17-05-16Cat</vt:lpstr>
      <vt:lpstr>17-05-16Ben</vt:lpstr>
      <vt:lpstr>17-05-16Seb</vt:lpstr>
      <vt:lpstr>17-05-16Jer</vt:lpstr>
      <vt:lpstr>17-05-16-9216</vt:lpstr>
      <vt:lpstr>17-05-16AAK</vt:lpstr>
      <vt:lpstr>06-07-16-9216</vt:lpstr>
      <vt:lpstr>06-07-16Ben</vt:lpstr>
      <vt:lpstr>06-09-16</vt:lpstr>
      <vt:lpstr>08-09-16</vt:lpstr>
      <vt:lpstr>08-09-16 (2)</vt:lpstr>
      <vt:lpstr>10-11-16</vt:lpstr>
      <vt:lpstr>06-02-17Holdco</vt:lpstr>
      <vt:lpstr>#1702corrigée</vt:lpstr>
      <vt:lpstr>06-02-17AAK</vt:lpstr>
      <vt:lpstr>18-03-17</vt:lpstr>
      <vt:lpstr>18-03-17-2339</vt:lpstr>
      <vt:lpstr>18-03-17-AAK</vt:lpstr>
      <vt:lpstr>08-05-17</vt:lpstr>
      <vt:lpstr>02-07-17</vt:lpstr>
      <vt:lpstr>02-07-17-AAK (2)</vt:lpstr>
      <vt:lpstr>21-07-17-GVMI</vt:lpstr>
      <vt:lpstr>21-07-17-2339</vt:lpstr>
      <vt:lpstr>31-08-17-2339</vt:lpstr>
      <vt:lpstr>19-12-17</vt:lpstr>
      <vt:lpstr>19-02-18-2339</vt:lpstr>
      <vt:lpstr>19-02-18-9199</vt:lpstr>
      <vt:lpstr>18-04-18</vt:lpstr>
      <vt:lpstr>18-04-18(2)</vt:lpstr>
      <vt:lpstr>14-06-18</vt:lpstr>
      <vt:lpstr>14-06-18(2)</vt:lpstr>
      <vt:lpstr>17-07-18</vt:lpstr>
      <vt:lpstr>26-09-18</vt:lpstr>
      <vt:lpstr>26-09-18(2)</vt:lpstr>
      <vt:lpstr>15-12-18</vt:lpstr>
      <vt:lpstr>15-12-18(2)</vt:lpstr>
      <vt:lpstr>05-03-19</vt:lpstr>
      <vt:lpstr>05-03-19(2)</vt:lpstr>
      <vt:lpstr>05-03-19(3)</vt:lpstr>
      <vt:lpstr>19-04-19</vt:lpstr>
      <vt:lpstr>19-04-19-2</vt:lpstr>
      <vt:lpstr>28-04-19</vt:lpstr>
      <vt:lpstr>08-10-19</vt:lpstr>
      <vt:lpstr>08-10-19 (2)</vt:lpstr>
      <vt:lpstr>08-10-19 (3)</vt:lpstr>
      <vt:lpstr>16-12-19</vt:lpstr>
      <vt:lpstr>16-12-19(2)</vt:lpstr>
      <vt:lpstr>16-12-19(3)</vt:lpstr>
      <vt:lpstr>06-03-20</vt:lpstr>
      <vt:lpstr>06-03-20(2)</vt:lpstr>
      <vt:lpstr>06-03-20(3)</vt:lpstr>
      <vt:lpstr>06-03-20(4)</vt:lpstr>
      <vt:lpstr>06-03-20(5)</vt:lpstr>
      <vt:lpstr>24-07-20</vt:lpstr>
      <vt:lpstr>24-07-20(2)</vt:lpstr>
      <vt:lpstr>24-07-20(3)</vt:lpstr>
      <vt:lpstr>24-07-20(4)</vt:lpstr>
      <vt:lpstr>24-07-20(5)</vt:lpstr>
      <vt:lpstr>24-07-20(6)</vt:lpstr>
      <vt:lpstr>02-12-20</vt:lpstr>
      <vt:lpstr>14-12-20</vt:lpstr>
      <vt:lpstr>15-12-20</vt:lpstr>
      <vt:lpstr>15-12-20 (2)</vt:lpstr>
      <vt:lpstr>04-03-21</vt:lpstr>
      <vt:lpstr>04-03-21 (2)</vt:lpstr>
      <vt:lpstr>04-03-21(3)</vt:lpstr>
      <vt:lpstr>04-03-21(4)</vt:lpstr>
      <vt:lpstr>17-04-21</vt:lpstr>
      <vt:lpstr>17-04-21 (2)</vt:lpstr>
      <vt:lpstr>17-04-21(3)</vt:lpstr>
      <vt:lpstr>21-05-21</vt:lpstr>
      <vt:lpstr>21-05-21(2)</vt:lpstr>
      <vt:lpstr>21-05-21(3)</vt:lpstr>
      <vt:lpstr>21-05-21(4)</vt:lpstr>
      <vt:lpstr>18-06-21</vt:lpstr>
      <vt:lpstr>18-06-21(2)</vt:lpstr>
      <vt:lpstr>18-06-21(3)</vt:lpstr>
      <vt:lpstr>18-06-21(4)</vt:lpstr>
      <vt:lpstr>21-07-21</vt:lpstr>
      <vt:lpstr>21-07-21 (2)</vt:lpstr>
      <vt:lpstr>21-07-21 (3)</vt:lpstr>
      <vt:lpstr>07-09-21</vt:lpstr>
      <vt:lpstr>07-09-21 (2)</vt:lpstr>
      <vt:lpstr>05-10-21</vt:lpstr>
      <vt:lpstr>28-03-22</vt:lpstr>
      <vt:lpstr>28-03-22(2)</vt:lpstr>
      <vt:lpstr>28-03-22(3)</vt:lpstr>
      <vt:lpstr>28-03-22(4)</vt:lpstr>
      <vt:lpstr>28-03-22(5)</vt:lpstr>
      <vt:lpstr>28-03-22(6)</vt:lpstr>
      <vt:lpstr>28-03-22(7)</vt:lpstr>
      <vt:lpstr>30-06-22</vt:lpstr>
      <vt:lpstr>06-11-22</vt:lpstr>
      <vt:lpstr>19-12-22</vt:lpstr>
      <vt:lpstr>19-12-22(2)</vt:lpstr>
      <vt:lpstr>19-12-22(3)</vt:lpstr>
      <vt:lpstr>21-03-23</vt:lpstr>
      <vt:lpstr>21-03-23(2)</vt:lpstr>
      <vt:lpstr>21-03-23(3)</vt:lpstr>
      <vt:lpstr>21-03-23(4)</vt:lpstr>
      <vt:lpstr>05-05-23</vt:lpstr>
      <vt:lpstr>05-06-23</vt:lpstr>
      <vt:lpstr>07-06-23</vt:lpstr>
      <vt:lpstr>03-10-23</vt:lpstr>
      <vt:lpstr>10-12-23</vt:lpstr>
      <vt:lpstr>18-02-24</vt:lpstr>
      <vt:lpstr>18-02-24(2)</vt:lpstr>
      <vt:lpstr>18-02-24(3)</vt:lpstr>
      <vt:lpstr>29-03-24</vt:lpstr>
      <vt:lpstr>22-04-24</vt:lpstr>
      <vt:lpstr>22-04-24(2)</vt:lpstr>
      <vt:lpstr>22-04-24(3)</vt:lpstr>
      <vt:lpstr>31-05-24</vt:lpstr>
      <vt:lpstr>31-05-24 (2)</vt:lpstr>
      <vt:lpstr>31-05-24(3)</vt:lpstr>
      <vt:lpstr>27-07-24</vt:lpstr>
      <vt:lpstr>27-07-24(2)</vt:lpstr>
      <vt:lpstr>27-07-24(3)</vt:lpstr>
      <vt:lpstr>27-07-24(4)</vt:lpstr>
      <vt:lpstr>2024-10-15 - 24-24528</vt:lpstr>
      <vt:lpstr>Activités</vt:lpstr>
      <vt:lpstr>2024-12-21 - 24-24687</vt:lpstr>
      <vt:lpstr>2024-12-21 - 24-24688</vt:lpstr>
      <vt:lpstr>2024-12-22 - 24-24709</vt:lpstr>
      <vt:lpstr>2025-03-02 - 25-24822</vt:lpstr>
      <vt:lpstr>2025-03-02 - 25-24823</vt:lpstr>
      <vt:lpstr>2025-05-17 - 25-24934</vt:lpstr>
      <vt:lpstr>2025-05-18 - 25-25023</vt:lpstr>
      <vt:lpstr>2025-05-18 - 25-25024</vt:lpstr>
      <vt:lpstr>'#1702corrigée'!Liste_Activités</vt:lpstr>
      <vt:lpstr>'02-07-17'!Liste_Activités</vt:lpstr>
      <vt:lpstr>'02-07-17-AAK (2)'!Liste_Activités</vt:lpstr>
      <vt:lpstr>'02-12-20'!Liste_Activités</vt:lpstr>
      <vt:lpstr>'03-10-23'!Liste_Activités</vt:lpstr>
      <vt:lpstr>'04-03-21'!Liste_Activités</vt:lpstr>
      <vt:lpstr>'04-03-21 (2)'!Liste_Activités</vt:lpstr>
      <vt:lpstr>'04-03-21(3)'!Liste_Activités</vt:lpstr>
      <vt:lpstr>'04-03-21(4)'!Liste_Activités</vt:lpstr>
      <vt:lpstr>'05-03-19'!Liste_Activités</vt:lpstr>
      <vt:lpstr>'05-03-19(2)'!Liste_Activités</vt:lpstr>
      <vt:lpstr>'05-03-19(3)'!Liste_Activités</vt:lpstr>
      <vt:lpstr>'05-05-23'!Liste_Activités</vt:lpstr>
      <vt:lpstr>'05-06-23'!Liste_Activités</vt:lpstr>
      <vt:lpstr>'05-10-21'!Liste_Activités</vt:lpstr>
      <vt:lpstr>'06-02-17AAK'!Liste_Activités</vt:lpstr>
      <vt:lpstr>'06-02-17Holdco'!Liste_Activités</vt:lpstr>
      <vt:lpstr>'06-03-20'!Liste_Activités</vt:lpstr>
      <vt:lpstr>'06-03-20(2)'!Liste_Activités</vt:lpstr>
      <vt:lpstr>'06-03-20(3)'!Liste_Activités</vt:lpstr>
      <vt:lpstr>'06-03-20(4)'!Liste_Activités</vt:lpstr>
      <vt:lpstr>'06-03-20(5)'!Liste_Activités</vt:lpstr>
      <vt:lpstr>'06-07-16-9216'!Liste_Activités</vt:lpstr>
      <vt:lpstr>'06-07-16Ben'!Liste_Activités</vt:lpstr>
      <vt:lpstr>'06-09-16'!Liste_Activités</vt:lpstr>
      <vt:lpstr>'06-11-22'!Liste_Activités</vt:lpstr>
      <vt:lpstr>'07-06-23'!Liste_Activités</vt:lpstr>
      <vt:lpstr>'07-09-21'!Liste_Activités</vt:lpstr>
      <vt:lpstr>'07-09-21 (2)'!Liste_Activités</vt:lpstr>
      <vt:lpstr>'08-05-17'!Liste_Activités</vt:lpstr>
      <vt:lpstr>'08-09-16'!Liste_Activités</vt:lpstr>
      <vt:lpstr>'08-09-16 (2)'!Liste_Activités</vt:lpstr>
      <vt:lpstr>'08-10-19'!Liste_Activités</vt:lpstr>
      <vt:lpstr>'08-10-19 (2)'!Liste_Activités</vt:lpstr>
      <vt:lpstr>'08-10-19 (3)'!Liste_Activités</vt:lpstr>
      <vt:lpstr>'10-11-16'!Liste_Activités</vt:lpstr>
      <vt:lpstr>'10-12-23'!Liste_Activités</vt:lpstr>
      <vt:lpstr>'14-06-18'!Liste_Activités</vt:lpstr>
      <vt:lpstr>'14-06-18(2)'!Liste_Activités</vt:lpstr>
      <vt:lpstr>'14-12-20'!Liste_Activités</vt:lpstr>
      <vt:lpstr>'15-12-18'!Liste_Activités</vt:lpstr>
      <vt:lpstr>'15-12-18(2)'!Liste_Activités</vt:lpstr>
      <vt:lpstr>'15-12-20'!Liste_Activités</vt:lpstr>
      <vt:lpstr>'15-12-20 (2)'!Liste_Activités</vt:lpstr>
      <vt:lpstr>'16-12-19'!Liste_Activités</vt:lpstr>
      <vt:lpstr>'16-12-19(2)'!Liste_Activités</vt:lpstr>
      <vt:lpstr>'16-12-19(3)'!Liste_Activités</vt:lpstr>
      <vt:lpstr>'17-04-21'!Liste_Activités</vt:lpstr>
      <vt:lpstr>'17-04-21 (2)'!Liste_Activités</vt:lpstr>
      <vt:lpstr>'17-04-21(3)'!Liste_Activités</vt:lpstr>
      <vt:lpstr>'17-05-16 - Exc'!Liste_Activités</vt:lpstr>
      <vt:lpstr>'17-05-16-9216'!Liste_Activités</vt:lpstr>
      <vt:lpstr>'17-05-16AAK'!Liste_Activités</vt:lpstr>
      <vt:lpstr>'17-05-16Ben'!Liste_Activités</vt:lpstr>
      <vt:lpstr>'17-05-16Cat'!Liste_Activités</vt:lpstr>
      <vt:lpstr>'17-05-16-Holdco'!Liste_Activités</vt:lpstr>
      <vt:lpstr>'17-05-16Jer'!Liste_Activités</vt:lpstr>
      <vt:lpstr>'17-05-16Seb'!Liste_Activités</vt:lpstr>
      <vt:lpstr>'17-07-18'!Liste_Activités</vt:lpstr>
      <vt:lpstr>'18-02-24'!Liste_Activités</vt:lpstr>
      <vt:lpstr>'18-02-24(2)'!Liste_Activités</vt:lpstr>
      <vt:lpstr>'18-02-24(3)'!Liste_Activités</vt:lpstr>
      <vt:lpstr>'18-03-17'!Liste_Activités</vt:lpstr>
      <vt:lpstr>'18-03-17-2339'!Liste_Activités</vt:lpstr>
      <vt:lpstr>'18-03-17-AAK'!Liste_Activités</vt:lpstr>
      <vt:lpstr>'18-04-18'!Liste_Activités</vt:lpstr>
      <vt:lpstr>'18-04-18(2)'!Liste_Activités</vt:lpstr>
      <vt:lpstr>'18-06-21'!Liste_Activités</vt:lpstr>
      <vt:lpstr>'18-06-21(2)'!Liste_Activités</vt:lpstr>
      <vt:lpstr>'18-06-21(3)'!Liste_Activités</vt:lpstr>
      <vt:lpstr>'18-06-21(4)'!Liste_Activités</vt:lpstr>
      <vt:lpstr>'19-02-18-2339'!Liste_Activités</vt:lpstr>
      <vt:lpstr>'19-02-18-9199'!Liste_Activités</vt:lpstr>
      <vt:lpstr>'19-04-19'!Liste_Activités</vt:lpstr>
      <vt:lpstr>'19-04-19-2'!Liste_Activités</vt:lpstr>
      <vt:lpstr>'19-12-17'!Liste_Activités</vt:lpstr>
      <vt:lpstr>'19-12-22'!Liste_Activités</vt:lpstr>
      <vt:lpstr>'19-12-22(2)'!Liste_Activités</vt:lpstr>
      <vt:lpstr>'19-12-22(3)'!Liste_Activités</vt:lpstr>
      <vt:lpstr>'21-03-23'!Liste_Activités</vt:lpstr>
      <vt:lpstr>'21-03-23(2)'!Liste_Activités</vt:lpstr>
      <vt:lpstr>'21-03-23(3)'!Liste_Activités</vt:lpstr>
      <vt:lpstr>'21-03-23(4)'!Liste_Activités</vt:lpstr>
      <vt:lpstr>'21-05-21'!Liste_Activités</vt:lpstr>
      <vt:lpstr>'21-05-21(2)'!Liste_Activités</vt:lpstr>
      <vt:lpstr>'21-05-21(3)'!Liste_Activités</vt:lpstr>
      <vt:lpstr>'21-05-21(4)'!Liste_Activités</vt:lpstr>
      <vt:lpstr>'21-07-17-2339'!Liste_Activités</vt:lpstr>
      <vt:lpstr>'21-07-17-GVMI'!Liste_Activités</vt:lpstr>
      <vt:lpstr>'21-07-21'!Liste_Activités</vt:lpstr>
      <vt:lpstr>'21-07-21 (2)'!Liste_Activités</vt:lpstr>
      <vt:lpstr>'21-07-21 (3)'!Liste_Activités</vt:lpstr>
      <vt:lpstr>'22-04-24'!Liste_Activités</vt:lpstr>
      <vt:lpstr>'22-04-24(2)'!Liste_Activités</vt:lpstr>
      <vt:lpstr>'22-04-24(3)'!Liste_Activités</vt:lpstr>
      <vt:lpstr>'24-07-20'!Liste_Activités</vt:lpstr>
      <vt:lpstr>'24-07-20(2)'!Liste_Activités</vt:lpstr>
      <vt:lpstr>'24-07-20(3)'!Liste_Activités</vt:lpstr>
      <vt:lpstr>'24-07-20(4)'!Liste_Activités</vt:lpstr>
      <vt:lpstr>'24-07-20(5)'!Liste_Activités</vt:lpstr>
      <vt:lpstr>'24-07-20(6)'!Liste_Activités</vt:lpstr>
      <vt:lpstr>'26-09-18'!Liste_Activités</vt:lpstr>
      <vt:lpstr>'26-09-18(2)'!Liste_Activités</vt:lpstr>
      <vt:lpstr>'27-07-24'!Liste_Activités</vt:lpstr>
      <vt:lpstr>'27-07-24(2)'!Liste_Activités</vt:lpstr>
      <vt:lpstr>'27-07-24(3)'!Liste_Activités</vt:lpstr>
      <vt:lpstr>'27-07-24(4)'!Liste_Activités</vt:lpstr>
      <vt:lpstr>'28-03-22'!Liste_Activités</vt:lpstr>
      <vt:lpstr>'28-03-22(2)'!Liste_Activités</vt:lpstr>
      <vt:lpstr>'28-03-22(3)'!Liste_Activités</vt:lpstr>
      <vt:lpstr>'28-03-22(4)'!Liste_Activités</vt:lpstr>
      <vt:lpstr>'28-03-22(5)'!Liste_Activités</vt:lpstr>
      <vt:lpstr>'28-03-22(6)'!Liste_Activités</vt:lpstr>
      <vt:lpstr>'28-03-22(7)'!Liste_Activités</vt:lpstr>
      <vt:lpstr>'28-04-19'!Liste_Activités</vt:lpstr>
      <vt:lpstr>'29-03-24'!Liste_Activités</vt:lpstr>
      <vt:lpstr>'30-04-15Ben'!Liste_Activités</vt:lpstr>
      <vt:lpstr>'30-04-15Cat'!Liste_Activités</vt:lpstr>
      <vt:lpstr>'30-04-15Exc'!Liste_Activités</vt:lpstr>
      <vt:lpstr>'30-04-15Jer'!Liste_Activités</vt:lpstr>
      <vt:lpstr>'30-04-15Seb'!Liste_Activités</vt:lpstr>
      <vt:lpstr>'30-04-15Seb (2)'!Liste_Activités</vt:lpstr>
      <vt:lpstr>'30-06-22'!Liste_Activités</vt:lpstr>
      <vt:lpstr>'31-05-24'!Liste_Activités</vt:lpstr>
      <vt:lpstr>'31-05-24 (2)'!Liste_Activités</vt:lpstr>
      <vt:lpstr>'31-05-24(3)'!Liste_Activités</vt:lpstr>
      <vt:lpstr>'31-08-17-2339'!Liste_Activités</vt:lpstr>
      <vt:lpstr>Liste_Activités</vt:lpstr>
      <vt:lpstr>'#1702corrigée'!Print_Area</vt:lpstr>
      <vt:lpstr>'02-07-17'!Print_Area</vt:lpstr>
      <vt:lpstr>'02-07-17-AAK (2)'!Print_Area</vt:lpstr>
      <vt:lpstr>'02-12-20'!Print_Area</vt:lpstr>
      <vt:lpstr>'03-10-23'!Print_Area</vt:lpstr>
      <vt:lpstr>'04-03-21'!Print_Area</vt:lpstr>
      <vt:lpstr>'04-03-21 (2)'!Print_Area</vt:lpstr>
      <vt:lpstr>'04-03-21(3)'!Print_Area</vt:lpstr>
      <vt:lpstr>'04-03-21(4)'!Print_Area</vt:lpstr>
      <vt:lpstr>'05-03-19'!Print_Area</vt:lpstr>
      <vt:lpstr>'05-03-19(2)'!Print_Area</vt:lpstr>
      <vt:lpstr>'05-03-19(3)'!Print_Area</vt:lpstr>
      <vt:lpstr>'05-05-23'!Print_Area</vt:lpstr>
      <vt:lpstr>'05-06-23'!Print_Area</vt:lpstr>
      <vt:lpstr>'05-10-21'!Print_Area</vt:lpstr>
      <vt:lpstr>'06-02-17AAK'!Print_Area</vt:lpstr>
      <vt:lpstr>'06-02-17Holdco'!Print_Area</vt:lpstr>
      <vt:lpstr>'06-03-20'!Print_Area</vt:lpstr>
      <vt:lpstr>'06-03-20(2)'!Print_Area</vt:lpstr>
      <vt:lpstr>'06-03-20(3)'!Print_Area</vt:lpstr>
      <vt:lpstr>'06-03-20(4)'!Print_Area</vt:lpstr>
      <vt:lpstr>'06-03-20(5)'!Print_Area</vt:lpstr>
      <vt:lpstr>'06-07-16-9216'!Print_Area</vt:lpstr>
      <vt:lpstr>'06-07-16Ben'!Print_Area</vt:lpstr>
      <vt:lpstr>'06-09-16'!Print_Area</vt:lpstr>
      <vt:lpstr>'06-11-22'!Print_Area</vt:lpstr>
      <vt:lpstr>'07-06-23'!Print_Area</vt:lpstr>
      <vt:lpstr>'07-09-21'!Print_Area</vt:lpstr>
      <vt:lpstr>'07-09-21 (2)'!Print_Area</vt:lpstr>
      <vt:lpstr>'08-05-17'!Print_Area</vt:lpstr>
      <vt:lpstr>'08-09-16'!Print_Area</vt:lpstr>
      <vt:lpstr>'08-09-16 (2)'!Print_Area</vt:lpstr>
      <vt:lpstr>'08-10-19'!Print_Area</vt:lpstr>
      <vt:lpstr>'08-10-19 (2)'!Print_Area</vt:lpstr>
      <vt:lpstr>'08-10-19 (3)'!Print_Area</vt:lpstr>
      <vt:lpstr>'10-11-16'!Print_Area</vt:lpstr>
      <vt:lpstr>'10-12-23'!Print_Area</vt:lpstr>
      <vt:lpstr>'14-06-18'!Print_Area</vt:lpstr>
      <vt:lpstr>'14-06-18(2)'!Print_Area</vt:lpstr>
      <vt:lpstr>'14-12-20'!Print_Area</vt:lpstr>
      <vt:lpstr>'15-12-18'!Print_Area</vt:lpstr>
      <vt:lpstr>'15-12-18(2)'!Print_Area</vt:lpstr>
      <vt:lpstr>'15-12-20'!Print_Area</vt:lpstr>
      <vt:lpstr>'15-12-20 (2)'!Print_Area</vt:lpstr>
      <vt:lpstr>'16-12-19'!Print_Area</vt:lpstr>
      <vt:lpstr>'16-12-19(2)'!Print_Area</vt:lpstr>
      <vt:lpstr>'16-12-19(3)'!Print_Area</vt:lpstr>
      <vt:lpstr>'17-04-21'!Print_Area</vt:lpstr>
      <vt:lpstr>'17-04-21 (2)'!Print_Area</vt:lpstr>
      <vt:lpstr>'17-04-21(3)'!Print_Area</vt:lpstr>
      <vt:lpstr>'17-05-16 - Exc'!Print_Area</vt:lpstr>
      <vt:lpstr>'17-05-16-9216'!Print_Area</vt:lpstr>
      <vt:lpstr>'17-05-16AAK'!Print_Area</vt:lpstr>
      <vt:lpstr>'17-05-16Ben'!Print_Area</vt:lpstr>
      <vt:lpstr>'17-05-16Cat'!Print_Area</vt:lpstr>
      <vt:lpstr>'17-05-16-Holdco'!Print_Area</vt:lpstr>
      <vt:lpstr>'17-05-16Jer'!Print_Area</vt:lpstr>
      <vt:lpstr>'17-05-16Seb'!Print_Area</vt:lpstr>
      <vt:lpstr>'17-07-18'!Print_Area</vt:lpstr>
      <vt:lpstr>'18-02-24'!Print_Area</vt:lpstr>
      <vt:lpstr>'18-02-24(2)'!Print_Area</vt:lpstr>
      <vt:lpstr>'18-02-24(3)'!Print_Area</vt:lpstr>
      <vt:lpstr>'18-03-17'!Print_Area</vt:lpstr>
      <vt:lpstr>'18-03-17-2339'!Print_Area</vt:lpstr>
      <vt:lpstr>'18-03-17-AAK'!Print_Area</vt:lpstr>
      <vt:lpstr>'18-04-18'!Print_Area</vt:lpstr>
      <vt:lpstr>'18-04-18(2)'!Print_Area</vt:lpstr>
      <vt:lpstr>'18-06-21'!Print_Area</vt:lpstr>
      <vt:lpstr>'18-06-21(2)'!Print_Area</vt:lpstr>
      <vt:lpstr>'18-06-21(3)'!Print_Area</vt:lpstr>
      <vt:lpstr>'18-06-21(4)'!Print_Area</vt:lpstr>
      <vt:lpstr>'19-02-18-2339'!Print_Area</vt:lpstr>
      <vt:lpstr>'19-02-18-9199'!Print_Area</vt:lpstr>
      <vt:lpstr>'19-04-19'!Print_Area</vt:lpstr>
      <vt:lpstr>'19-04-19-2'!Print_Area</vt:lpstr>
      <vt:lpstr>'19-12-17'!Print_Area</vt:lpstr>
      <vt:lpstr>'19-12-22'!Print_Area</vt:lpstr>
      <vt:lpstr>'19-12-22(2)'!Print_Area</vt:lpstr>
      <vt:lpstr>'19-12-22(3)'!Print_Area</vt:lpstr>
      <vt:lpstr>'21-03-23'!Print_Area</vt:lpstr>
      <vt:lpstr>'21-03-23(2)'!Print_Area</vt:lpstr>
      <vt:lpstr>'21-03-23(3)'!Print_Area</vt:lpstr>
      <vt:lpstr>'21-03-23(4)'!Print_Area</vt:lpstr>
      <vt:lpstr>'21-05-21'!Print_Area</vt:lpstr>
      <vt:lpstr>'21-05-21(2)'!Print_Area</vt:lpstr>
      <vt:lpstr>'21-05-21(3)'!Print_Area</vt:lpstr>
      <vt:lpstr>'21-05-21(4)'!Print_Area</vt:lpstr>
      <vt:lpstr>'21-07-17-2339'!Print_Area</vt:lpstr>
      <vt:lpstr>'21-07-17-GVMI'!Print_Area</vt:lpstr>
      <vt:lpstr>'21-07-21'!Print_Area</vt:lpstr>
      <vt:lpstr>'21-07-21 (2)'!Print_Area</vt:lpstr>
      <vt:lpstr>'21-07-21 (3)'!Print_Area</vt:lpstr>
      <vt:lpstr>'22-04-24'!Print_Area</vt:lpstr>
      <vt:lpstr>'22-04-24(2)'!Print_Area</vt:lpstr>
      <vt:lpstr>'22-04-24(3)'!Print_Area</vt:lpstr>
      <vt:lpstr>'24-07-20'!Print_Area</vt:lpstr>
      <vt:lpstr>'24-07-20(2)'!Print_Area</vt:lpstr>
      <vt:lpstr>'24-07-20(3)'!Print_Area</vt:lpstr>
      <vt:lpstr>'24-07-20(4)'!Print_Area</vt:lpstr>
      <vt:lpstr>'24-07-20(5)'!Print_Area</vt:lpstr>
      <vt:lpstr>'24-07-20(6)'!Print_Area</vt:lpstr>
      <vt:lpstr>'26-09-18'!Print_Area</vt:lpstr>
      <vt:lpstr>'26-09-18(2)'!Print_Area</vt:lpstr>
      <vt:lpstr>'27-07-24'!Print_Area</vt:lpstr>
      <vt:lpstr>'27-07-24(2)'!Print_Area</vt:lpstr>
      <vt:lpstr>'27-07-24(3)'!Print_Area</vt:lpstr>
      <vt:lpstr>'27-07-24(4)'!Print_Area</vt:lpstr>
      <vt:lpstr>'28-03-22'!Print_Area</vt:lpstr>
      <vt:lpstr>'28-03-22(2)'!Print_Area</vt:lpstr>
      <vt:lpstr>'28-03-22(3)'!Print_Area</vt:lpstr>
      <vt:lpstr>'28-03-22(4)'!Print_Area</vt:lpstr>
      <vt:lpstr>'28-03-22(5)'!Print_Area</vt:lpstr>
      <vt:lpstr>'28-03-22(6)'!Print_Area</vt:lpstr>
      <vt:lpstr>'28-03-22(7)'!Print_Area</vt:lpstr>
      <vt:lpstr>'28-04-19'!Print_Area</vt:lpstr>
      <vt:lpstr>'29-03-24'!Print_Area</vt:lpstr>
      <vt:lpstr>'30-04-15Ben'!Print_Area</vt:lpstr>
      <vt:lpstr>'30-04-15Cat'!Print_Area</vt:lpstr>
      <vt:lpstr>'30-04-15Exc'!Print_Area</vt:lpstr>
      <vt:lpstr>'30-04-15Jer'!Print_Area</vt:lpstr>
      <vt:lpstr>'30-04-15Seb'!Print_Area</vt:lpstr>
      <vt:lpstr>'30-04-15Seb (2)'!Print_Area</vt:lpstr>
      <vt:lpstr>'30-06-22'!Print_Area</vt:lpstr>
      <vt:lpstr>'31-05-24'!Print_Area</vt:lpstr>
      <vt:lpstr>'31-05-24 (2)'!Print_Area</vt:lpstr>
      <vt:lpstr>'31-05-24(3)'!Print_Area</vt:lpstr>
      <vt:lpstr>'31-08-17-2339'!Print_Area</vt:lpstr>
      <vt:lpstr>'#1702corrigée'!Zone_d_impression</vt:lpstr>
      <vt:lpstr>'02-07-17'!Zone_d_impression</vt:lpstr>
      <vt:lpstr>'02-07-17-AAK (2)'!Zone_d_impression</vt:lpstr>
      <vt:lpstr>'02-12-20'!Zone_d_impression</vt:lpstr>
      <vt:lpstr>'03-09-14-9216'!Zone_d_impression</vt:lpstr>
      <vt:lpstr>'03-09-14Ben'!Zone_d_impression</vt:lpstr>
      <vt:lpstr>'03-09-14Cath'!Zone_d_impression</vt:lpstr>
      <vt:lpstr>'03-09-14Exc'!Zone_d_impression</vt:lpstr>
      <vt:lpstr>'03-09-14Jer'!Zone_d_impression</vt:lpstr>
      <vt:lpstr>'03-09-14Seb'!Zone_d_impression</vt:lpstr>
      <vt:lpstr>'03-10-23'!Zone_d_impression</vt:lpstr>
      <vt:lpstr>'04-03-21'!Zone_d_impression</vt:lpstr>
      <vt:lpstr>'04-03-21 (2)'!Zone_d_impression</vt:lpstr>
      <vt:lpstr>'04-03-21(3)'!Zone_d_impression</vt:lpstr>
      <vt:lpstr>'04-03-21(4)'!Zone_d_impression</vt:lpstr>
      <vt:lpstr>'05-03-19'!Zone_d_impression</vt:lpstr>
      <vt:lpstr>'05-03-19(2)'!Zone_d_impression</vt:lpstr>
      <vt:lpstr>'05-03-19(3)'!Zone_d_impression</vt:lpstr>
      <vt:lpstr>'05-05-23'!Zone_d_impression</vt:lpstr>
      <vt:lpstr>'05-06-23'!Zone_d_impression</vt:lpstr>
      <vt:lpstr>'05-07-13'!Zone_d_impression</vt:lpstr>
      <vt:lpstr>'05-10-21'!Zone_d_impression</vt:lpstr>
      <vt:lpstr>'06-02-17AAK'!Zone_d_impression</vt:lpstr>
      <vt:lpstr>'06-02-17Holdco'!Zone_d_impression</vt:lpstr>
      <vt:lpstr>'06-03-20'!Zone_d_impression</vt:lpstr>
      <vt:lpstr>'06-03-20(2)'!Zone_d_impression</vt:lpstr>
      <vt:lpstr>'06-03-20(3)'!Zone_d_impression</vt:lpstr>
      <vt:lpstr>'06-03-20(4)'!Zone_d_impression</vt:lpstr>
      <vt:lpstr>'06-03-20(5)'!Zone_d_impression</vt:lpstr>
      <vt:lpstr>'06-04-13'!Zone_d_impression</vt:lpstr>
      <vt:lpstr>'06-04-13 (2)'!Zone_d_impression</vt:lpstr>
      <vt:lpstr>'06-04-13 (3)'!Zone_d_impression</vt:lpstr>
      <vt:lpstr>'06-07-16-9216'!Zone_d_impression</vt:lpstr>
      <vt:lpstr>'06-07-16Ben'!Zone_d_impression</vt:lpstr>
      <vt:lpstr>'06-09-16'!Zone_d_impression</vt:lpstr>
      <vt:lpstr>'06-11-22'!Zone_d_impression</vt:lpstr>
      <vt:lpstr>'07-06-23'!Zone_d_impression</vt:lpstr>
      <vt:lpstr>'07-09-21'!Zone_d_impression</vt:lpstr>
      <vt:lpstr>'07-09-21 (2)'!Zone_d_impression</vt:lpstr>
      <vt:lpstr>'08-05-17'!Zone_d_impression</vt:lpstr>
      <vt:lpstr>'08-09-16'!Zone_d_impression</vt:lpstr>
      <vt:lpstr>'08-09-16 (2)'!Zone_d_impression</vt:lpstr>
      <vt:lpstr>'08-10-19'!Zone_d_impression</vt:lpstr>
      <vt:lpstr>'08-10-19 (2)'!Zone_d_impression</vt:lpstr>
      <vt:lpstr>'08-10-19 (3)'!Zone_d_impression</vt:lpstr>
      <vt:lpstr>'09-03-13'!Zone_d_impression</vt:lpstr>
      <vt:lpstr>'09-03-13 (2)'!Zone_d_impression</vt:lpstr>
      <vt:lpstr>'09-03-13 (3)'!Zone_d_impression</vt:lpstr>
      <vt:lpstr>'10-05-13'!Zone_d_impression</vt:lpstr>
      <vt:lpstr>'10-11-16'!Zone_d_impression</vt:lpstr>
      <vt:lpstr>'10-12-23'!Zone_d_impression</vt:lpstr>
      <vt:lpstr>'11-09-13'!Zone_d_impression</vt:lpstr>
      <vt:lpstr>'14-06-18'!Zone_d_impression</vt:lpstr>
      <vt:lpstr>'14-06-18(2)'!Zone_d_impression</vt:lpstr>
      <vt:lpstr>'14-12-20'!Zone_d_impression</vt:lpstr>
      <vt:lpstr>'15-12-18'!Zone_d_impression</vt:lpstr>
      <vt:lpstr>'15-12-18(2)'!Zone_d_impression</vt:lpstr>
      <vt:lpstr>'15-12-20'!Zone_d_impression</vt:lpstr>
      <vt:lpstr>'15-12-20 (2)'!Zone_d_impression</vt:lpstr>
      <vt:lpstr>'16-12-19'!Zone_d_impression</vt:lpstr>
      <vt:lpstr>'16-12-19(2)'!Zone_d_impression</vt:lpstr>
      <vt:lpstr>'16-12-19(3)'!Zone_d_impression</vt:lpstr>
      <vt:lpstr>'17-02-14-9199'!Zone_d_impression</vt:lpstr>
      <vt:lpstr>'17-02-14Cath'!Zone_d_impression</vt:lpstr>
      <vt:lpstr>'17-02-14Exc'!Zone_d_impression</vt:lpstr>
      <vt:lpstr>'17-02-14GVMI'!Zone_d_impression</vt:lpstr>
      <vt:lpstr>'17-02-14Jer'!Zone_d_impression</vt:lpstr>
      <vt:lpstr>'17-02-14-LP'!Zone_d_impression</vt:lpstr>
      <vt:lpstr>'17-02-14Seb'!Zone_d_impression</vt:lpstr>
      <vt:lpstr>'17-04-21'!Zone_d_impression</vt:lpstr>
      <vt:lpstr>'17-04-21 (2)'!Zone_d_impression</vt:lpstr>
      <vt:lpstr>'17-04-21(3)'!Zone_d_impression</vt:lpstr>
      <vt:lpstr>'17-05-16 - Exc'!Zone_d_impression</vt:lpstr>
      <vt:lpstr>'17-05-16-9216'!Zone_d_impression</vt:lpstr>
      <vt:lpstr>'17-05-16AAK'!Zone_d_impression</vt:lpstr>
      <vt:lpstr>'17-05-16Ben'!Zone_d_impression</vt:lpstr>
      <vt:lpstr>'17-05-16Cat'!Zone_d_impression</vt:lpstr>
      <vt:lpstr>'17-05-16-Holdco'!Zone_d_impression</vt:lpstr>
      <vt:lpstr>'17-05-16Jer'!Zone_d_impression</vt:lpstr>
      <vt:lpstr>'17-05-16Seb'!Zone_d_impression</vt:lpstr>
      <vt:lpstr>'17-07-18'!Zone_d_impression</vt:lpstr>
      <vt:lpstr>'18-02-24'!Zone_d_impression</vt:lpstr>
      <vt:lpstr>'18-02-24(2)'!Zone_d_impression</vt:lpstr>
      <vt:lpstr>'18-02-24(3)'!Zone_d_impression</vt:lpstr>
      <vt:lpstr>'18-03-17'!Zone_d_impression</vt:lpstr>
      <vt:lpstr>'18-03-17-2339'!Zone_d_impression</vt:lpstr>
      <vt:lpstr>'18-03-17-AAK'!Zone_d_impression</vt:lpstr>
      <vt:lpstr>'18-04-18'!Zone_d_impression</vt:lpstr>
      <vt:lpstr>'18-04-18(2)'!Zone_d_impression</vt:lpstr>
      <vt:lpstr>'18-06-21'!Zone_d_impression</vt:lpstr>
      <vt:lpstr>'18-06-21(2)'!Zone_d_impression</vt:lpstr>
      <vt:lpstr>'18-06-21(3)'!Zone_d_impression</vt:lpstr>
      <vt:lpstr>'18-06-21(4)'!Zone_d_impression</vt:lpstr>
      <vt:lpstr>'19-02-18-2339'!Zone_d_impression</vt:lpstr>
      <vt:lpstr>'19-02-18-9199'!Zone_d_impression</vt:lpstr>
      <vt:lpstr>'19-04-13'!Zone_d_impression</vt:lpstr>
      <vt:lpstr>'19-04-13 (2)'!Zone_d_impression</vt:lpstr>
      <vt:lpstr>'19-04-13 (3)'!Zone_d_impression</vt:lpstr>
      <vt:lpstr>'19-04-19'!Zone_d_impression</vt:lpstr>
      <vt:lpstr>'19-04-19-2'!Zone_d_impression</vt:lpstr>
      <vt:lpstr>'19-12-17'!Zone_d_impression</vt:lpstr>
      <vt:lpstr>'19-12-22'!Zone_d_impression</vt:lpstr>
      <vt:lpstr>'19-12-22(2)'!Zone_d_impression</vt:lpstr>
      <vt:lpstr>'19-12-22(3)'!Zone_d_impression</vt:lpstr>
      <vt:lpstr>'2024-10-15 - 24-24528'!Zone_d_impression</vt:lpstr>
      <vt:lpstr>'2024-12-21 - 24-24687'!Zone_d_impression</vt:lpstr>
      <vt:lpstr>'2024-12-21 - 24-24688'!Zone_d_impression</vt:lpstr>
      <vt:lpstr>'2024-12-22 - 24-24709'!Zone_d_impression</vt:lpstr>
      <vt:lpstr>'2025-03-02 - 25-24822'!Zone_d_impression</vt:lpstr>
      <vt:lpstr>'2025-03-02 - 25-24823'!Zone_d_impression</vt:lpstr>
      <vt:lpstr>'2025-05-17 - 25-24934'!Zone_d_impression</vt:lpstr>
      <vt:lpstr>'2025-05-18 - 25-25023'!Zone_d_impression</vt:lpstr>
      <vt:lpstr>'2025-05-18 - 25-25024'!Zone_d_impression</vt:lpstr>
      <vt:lpstr>'21-02-13'!Zone_d_impression</vt:lpstr>
      <vt:lpstr>'21-03-23'!Zone_d_impression</vt:lpstr>
      <vt:lpstr>'21-03-23(2)'!Zone_d_impression</vt:lpstr>
      <vt:lpstr>'21-03-23(3)'!Zone_d_impression</vt:lpstr>
      <vt:lpstr>'21-03-23(4)'!Zone_d_impression</vt:lpstr>
      <vt:lpstr>'21-05-21'!Zone_d_impression</vt:lpstr>
      <vt:lpstr>'21-05-21(2)'!Zone_d_impression</vt:lpstr>
      <vt:lpstr>'21-05-21(3)'!Zone_d_impression</vt:lpstr>
      <vt:lpstr>'21-05-21(4)'!Zone_d_impression</vt:lpstr>
      <vt:lpstr>'21-07-17-2339'!Zone_d_impression</vt:lpstr>
      <vt:lpstr>'21-07-17-GVMI'!Zone_d_impression</vt:lpstr>
      <vt:lpstr>'21-07-21'!Zone_d_impression</vt:lpstr>
      <vt:lpstr>'21-07-21 (2)'!Zone_d_impression</vt:lpstr>
      <vt:lpstr>'21-07-21 (3)'!Zone_d_impression</vt:lpstr>
      <vt:lpstr>'22-03-13'!Zone_d_impression</vt:lpstr>
      <vt:lpstr>'22-03-13 (2)'!Zone_d_impression</vt:lpstr>
      <vt:lpstr>'22-03-13 (3)'!Zone_d_impression</vt:lpstr>
      <vt:lpstr>'22-04-24'!Zone_d_impression</vt:lpstr>
      <vt:lpstr>'22-04-24(2)'!Zone_d_impression</vt:lpstr>
      <vt:lpstr>'22-04-24(3)'!Zone_d_impression</vt:lpstr>
      <vt:lpstr>'24-07-20'!Zone_d_impression</vt:lpstr>
      <vt:lpstr>'24-07-20(2)'!Zone_d_impression</vt:lpstr>
      <vt:lpstr>'24-07-20(3)'!Zone_d_impression</vt:lpstr>
      <vt:lpstr>'24-07-20(4)'!Zone_d_impression</vt:lpstr>
      <vt:lpstr>'24-07-20(5)'!Zone_d_impression</vt:lpstr>
      <vt:lpstr>'24-07-20(6)'!Zone_d_impression</vt:lpstr>
      <vt:lpstr>'26-08-13'!Zone_d_impression</vt:lpstr>
      <vt:lpstr>'26-09-18'!Zone_d_impression</vt:lpstr>
      <vt:lpstr>'26-09-18(2)'!Zone_d_impression</vt:lpstr>
      <vt:lpstr>'27-07-24'!Zone_d_impression</vt:lpstr>
      <vt:lpstr>'27-07-24(2)'!Zone_d_impression</vt:lpstr>
      <vt:lpstr>'27-07-24(3)'!Zone_d_impression</vt:lpstr>
      <vt:lpstr>'27-07-24(4)'!Zone_d_impression</vt:lpstr>
      <vt:lpstr>'28-01-13'!Zone_d_impression</vt:lpstr>
      <vt:lpstr>'28-01-13 (2)'!Zone_d_impression</vt:lpstr>
      <vt:lpstr>'28-01-13 (3)'!Zone_d_impression</vt:lpstr>
      <vt:lpstr>'28-03-22'!Zone_d_impression</vt:lpstr>
      <vt:lpstr>'28-03-22(2)'!Zone_d_impression</vt:lpstr>
      <vt:lpstr>'28-03-22(3)'!Zone_d_impression</vt:lpstr>
      <vt:lpstr>'28-03-22(4)'!Zone_d_impression</vt:lpstr>
      <vt:lpstr>'28-03-22(5)'!Zone_d_impression</vt:lpstr>
      <vt:lpstr>'28-03-22(6)'!Zone_d_impression</vt:lpstr>
      <vt:lpstr>'28-03-22(7)'!Zone_d_impression</vt:lpstr>
      <vt:lpstr>'28-04-19'!Zone_d_impression</vt:lpstr>
      <vt:lpstr>'29-03-24'!Zone_d_impression</vt:lpstr>
      <vt:lpstr>'29-04-14-9216'!Zone_d_impression</vt:lpstr>
      <vt:lpstr>'29-04-14Ben'!Zone_d_impression</vt:lpstr>
      <vt:lpstr>'29-04-14Cath'!Zone_d_impression</vt:lpstr>
      <vt:lpstr>'29-04-14Exc'!Zone_d_impression</vt:lpstr>
      <vt:lpstr>'29-04-14-Holdco'!Zone_d_impression</vt:lpstr>
      <vt:lpstr>'29-04-14-Immoco'!Zone_d_impression</vt:lpstr>
      <vt:lpstr>'29-04-14Jer'!Zone_d_impression</vt:lpstr>
      <vt:lpstr>'29-04-14Seb'!Zone_d_impression</vt:lpstr>
      <vt:lpstr>'30-04-15Ben'!Zone_d_impression</vt:lpstr>
      <vt:lpstr>'30-04-15Cat'!Zone_d_impression</vt:lpstr>
      <vt:lpstr>'30-04-15Exc'!Zone_d_impression</vt:lpstr>
      <vt:lpstr>'30-04-15Jer'!Zone_d_impression</vt:lpstr>
      <vt:lpstr>'30-04-15Seb'!Zone_d_impression</vt:lpstr>
      <vt:lpstr>'30-04-15Seb (2)'!Zone_d_impression</vt:lpstr>
      <vt:lpstr>'30-06-22'!Zone_d_impression</vt:lpstr>
      <vt:lpstr>'30-09-13'!Zone_d_impression</vt:lpstr>
      <vt:lpstr>'31-05-24'!Zone_d_impression</vt:lpstr>
      <vt:lpstr>'31-05-24 (2)'!Zone_d_impression</vt:lpstr>
      <vt:lpstr>'31-05-24(3)'!Zone_d_impression</vt:lpstr>
      <vt:lpstr>'31-08-17-2339'!Zone_d_impression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2024-07-27T10:41:55Z</cp:lastPrinted>
  <dcterms:created xsi:type="dcterms:W3CDTF">1996-11-05T19:10:39Z</dcterms:created>
  <dcterms:modified xsi:type="dcterms:W3CDTF">2025-05-18T20:56:10Z</dcterms:modified>
</cp:coreProperties>
</file>