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847E0E7C-1A94-435A-B827-021D3D8497BE}" xr6:coauthVersionLast="47" xr6:coauthVersionMax="47" xr10:uidLastSave="{00000000-0000-0000-0000-000000000000}"/>
  <bookViews>
    <workbookView xWindow="-120" yWindow="-120" windowWidth="38640" windowHeight="15840" firstSheet="14" activeTab="33" xr2:uid="{00000000-000D-0000-FFFF-FFFF00000000}"/>
  </bookViews>
  <sheets>
    <sheet name="16-12-19" sheetId="4" r:id="rId1"/>
    <sheet name="06-03-20" sheetId="6" r:id="rId2"/>
    <sheet name="29-04-20" sheetId="7" r:id="rId3"/>
    <sheet name="28-05-20" sheetId="8" r:id="rId4"/>
    <sheet name="28-07-20" sheetId="9" r:id="rId5"/>
    <sheet name="19-11-20" sheetId="10" r:id="rId6"/>
    <sheet name="02-12-20" sheetId="11" r:id="rId7"/>
    <sheet name="01-02-21" sheetId="12" r:id="rId8"/>
    <sheet name="04-03-21" sheetId="13" r:id="rId9"/>
    <sheet name="27-03-21" sheetId="14" r:id="rId10"/>
    <sheet name="17-04-21" sheetId="15" r:id="rId11"/>
    <sheet name="21-05-21" sheetId="16" r:id="rId12"/>
    <sheet name="18-06-21" sheetId="17" r:id="rId13"/>
    <sheet name="21-07-21" sheetId="18" r:id="rId14"/>
    <sheet name="08-09-21" sheetId="19" r:id="rId15"/>
    <sheet name="27-10-21" sheetId="20" r:id="rId16"/>
    <sheet name="27-10-21 (2)" sheetId="21" r:id="rId17"/>
    <sheet name="12-05-22" sheetId="22" r:id="rId18"/>
    <sheet name="30-06-22" sheetId="23" r:id="rId19"/>
    <sheet name="30-06-22 (2)" sheetId="24" r:id="rId20"/>
    <sheet name="20-12-22" sheetId="25" r:id="rId21"/>
    <sheet name="21-03-23" sheetId="26" r:id="rId22"/>
    <sheet name="29-04-23" sheetId="27" r:id="rId23"/>
    <sheet name="05-11-23" sheetId="28" r:id="rId24"/>
    <sheet name="09-12-23" sheetId="29" r:id="rId25"/>
    <sheet name="24-03-24" sheetId="30" r:id="rId26"/>
    <sheet name="11-05-24" sheetId="31" r:id="rId27"/>
    <sheet name="01-06-24" sheetId="32" r:id="rId28"/>
    <sheet name="27-07-24" sheetId="33" r:id="rId29"/>
    <sheet name="Activités" sheetId="5" r:id="rId30"/>
    <sheet name="2025-03-02 - 25-24799" sheetId="34" r:id="rId31"/>
    <sheet name="2025-03-31 - 25-24856" sheetId="35" r:id="rId32"/>
    <sheet name="2025-03-31 - 25-24857" sheetId="36" r:id="rId33"/>
    <sheet name="2025-05-18 - 25-24986" sheetId="37" r:id="rId34"/>
  </sheets>
  <definedNames>
    <definedName name="Liste_Activités">Activités!$C$5:$C$45</definedName>
    <definedName name="Print_Area" localSheetId="7">'01-02-21'!$A$1:$F$89</definedName>
    <definedName name="Print_Area" localSheetId="27">'01-06-24'!$A$1:$F$86</definedName>
    <definedName name="Print_Area" localSheetId="6">'02-12-20'!$A$1:$F$89</definedName>
    <definedName name="Print_Area" localSheetId="8">'04-03-21'!$A$1:$F$88</definedName>
    <definedName name="Print_Area" localSheetId="23">'05-11-23'!$A$1:$F$87</definedName>
    <definedName name="Print_Area" localSheetId="1">'06-03-20'!$A$1:$F$89</definedName>
    <definedName name="Print_Area" localSheetId="14">'08-09-21'!$A$1:$F$86</definedName>
    <definedName name="Print_Area" localSheetId="24">'09-12-23'!$A$1:$F$86</definedName>
    <definedName name="Print_Area" localSheetId="26">'11-05-24'!$A$1:$F$86</definedName>
    <definedName name="Print_Area" localSheetId="17">'12-05-22'!$A$1:$F$86</definedName>
    <definedName name="Print_Area" localSheetId="0">'16-12-19'!$A$1:$F$89</definedName>
    <definedName name="Print_Area" localSheetId="10">'17-04-21'!$A$1:$F$85</definedName>
    <definedName name="Print_Area" localSheetId="12">'18-06-21'!$A$1:$F$86</definedName>
    <definedName name="Print_Area" localSheetId="5">'19-11-20'!$A$1:$F$89</definedName>
    <definedName name="Print_Area" localSheetId="20">'20-12-22'!$A$1:$F$86</definedName>
    <definedName name="Print_Area" localSheetId="21">'21-03-23'!$A$1:$F$87</definedName>
    <definedName name="Print_Area" localSheetId="11">'21-05-21'!$A$1:$F$86</definedName>
    <definedName name="Print_Area" localSheetId="13">'21-07-21'!$A$1:$F$86</definedName>
    <definedName name="Print_Area" localSheetId="25">'24-03-24'!$A$1:$F$86</definedName>
    <definedName name="Print_Area" localSheetId="9">'27-03-21'!$A$1:$F$87</definedName>
    <definedName name="Print_Area" localSheetId="28">'27-07-24'!$A$1:$F$87</definedName>
    <definedName name="Print_Area" localSheetId="15">'27-10-21'!$A$1:$F$86</definedName>
    <definedName name="Print_Area" localSheetId="16">'27-10-21 (2)'!$A$1:$F$86</definedName>
    <definedName name="Print_Area" localSheetId="3">'28-05-20'!$A$1:$F$89</definedName>
    <definedName name="Print_Area" localSheetId="4">'28-07-20'!$A$1:$F$89</definedName>
    <definedName name="Print_Area" localSheetId="2">'29-04-20'!$A$1:$F$89</definedName>
    <definedName name="Print_Area" localSheetId="22">'29-04-23'!$A$1:$F$87</definedName>
    <definedName name="Print_Area" localSheetId="18">'30-06-22'!$A$1:$F$86</definedName>
    <definedName name="Print_Area" localSheetId="19">'30-06-22 (2)'!$A$1:$F$86</definedName>
    <definedName name="Print_Area" localSheetId="29">Activités!$A$1:$D$45</definedName>
    <definedName name="_xlnm.Print_Area" localSheetId="7">'01-02-21'!$A$1:$F$89</definedName>
    <definedName name="_xlnm.Print_Area" localSheetId="27">'01-06-24'!$A$1:$F$86</definedName>
    <definedName name="_xlnm.Print_Area" localSheetId="6">'02-12-20'!$A$1:$F$89</definedName>
    <definedName name="_xlnm.Print_Area" localSheetId="8">'04-03-21'!$A$1:$F$88</definedName>
    <definedName name="_xlnm.Print_Area" localSheetId="23">'05-11-23'!$A$1:$F$87</definedName>
    <definedName name="_xlnm.Print_Area" localSheetId="1">'06-03-20'!$A$1:$F$89</definedName>
    <definedName name="_xlnm.Print_Area" localSheetId="14">'08-09-21'!$A$1:$F$86</definedName>
    <definedName name="_xlnm.Print_Area" localSheetId="24">'09-12-23'!$A$1:$F$86</definedName>
    <definedName name="_xlnm.Print_Area" localSheetId="26">'11-05-24'!$A$1:$F$86</definedName>
    <definedName name="_xlnm.Print_Area" localSheetId="17">'12-05-22'!$A$1:$F$86</definedName>
    <definedName name="_xlnm.Print_Area" localSheetId="0">'16-12-19'!$A$1:$F$89</definedName>
    <definedName name="_xlnm.Print_Area" localSheetId="10">'17-04-21'!$A$1:$F$85</definedName>
    <definedName name="_xlnm.Print_Area" localSheetId="12">'18-06-21'!$A$1:$F$86</definedName>
    <definedName name="_xlnm.Print_Area" localSheetId="5">'19-11-20'!$A$1:$F$89</definedName>
    <definedName name="_xlnm.Print_Area" localSheetId="20">'20-12-22'!$A$1:$F$86</definedName>
    <definedName name="_xlnm.Print_Area" localSheetId="30">'2025-03-02 - 25-24799'!$A$1:$F$88</definedName>
    <definedName name="_xlnm.Print_Area" localSheetId="31">'2025-03-31 - 25-24856'!$A$1:$F$88</definedName>
    <definedName name="_xlnm.Print_Area" localSheetId="32">'2025-03-31 - 25-24857'!$A$1:$F$88</definedName>
    <definedName name="_xlnm.Print_Area" localSheetId="33">'2025-05-18 - 25-24986'!$A$1:$F$88</definedName>
    <definedName name="_xlnm.Print_Area" localSheetId="21">'21-03-23'!$A$1:$F$87</definedName>
    <definedName name="_xlnm.Print_Area" localSheetId="11">'21-05-21'!$A$1:$F$86</definedName>
    <definedName name="_xlnm.Print_Area" localSheetId="13">'21-07-21'!$A$1:$F$86</definedName>
    <definedName name="_xlnm.Print_Area" localSheetId="25">'24-03-24'!$A$1:$F$86</definedName>
    <definedName name="_xlnm.Print_Area" localSheetId="9">'27-03-21'!$A$1:$F$87</definedName>
    <definedName name="_xlnm.Print_Area" localSheetId="28">'27-07-24'!$A$1:$F$87</definedName>
    <definedName name="_xlnm.Print_Area" localSheetId="15">'27-10-21'!$A$1:$F$86</definedName>
    <definedName name="_xlnm.Print_Area" localSheetId="16">'27-10-21 (2)'!$A$1:$F$86</definedName>
    <definedName name="_xlnm.Print_Area" localSheetId="3">'28-05-20'!$A$1:$F$89</definedName>
    <definedName name="_xlnm.Print_Area" localSheetId="4">'28-07-20'!$A$1:$F$89</definedName>
    <definedName name="_xlnm.Print_Area" localSheetId="2">'29-04-20'!$A$1:$F$89</definedName>
    <definedName name="_xlnm.Print_Area" localSheetId="22">'29-04-23'!$A$1:$F$87</definedName>
    <definedName name="_xlnm.Print_Area" localSheetId="18">'30-06-22'!$A$1:$F$86</definedName>
    <definedName name="_xlnm.Print_Area" localSheetId="19">'30-06-22 (2)'!$A$1:$F$86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33" l="1"/>
  <c r="E35" i="33"/>
  <c r="E67" i="33"/>
  <c r="E70" i="33" s="1"/>
  <c r="E35" i="32"/>
  <c r="E66" i="32" s="1"/>
  <c r="E69" i="32" s="1"/>
  <c r="E35" i="31"/>
  <c r="E66" i="31"/>
  <c r="E69" i="31" s="1"/>
  <c r="E35" i="30"/>
  <c r="E66" i="30" s="1"/>
  <c r="E69" i="30" s="1"/>
  <c r="E39" i="29"/>
  <c r="E35" i="29"/>
  <c r="E66" i="29"/>
  <c r="E69" i="29" s="1"/>
  <c r="E35" i="28"/>
  <c r="E67" i="28"/>
  <c r="E70" i="28" s="1"/>
  <c r="E67" i="27"/>
  <c r="E70" i="27" s="1"/>
  <c r="E35" i="26"/>
  <c r="E38" i="26"/>
  <c r="E67" i="26"/>
  <c r="E70" i="26"/>
  <c r="E71" i="26"/>
  <c r="E72" i="26"/>
  <c r="E74" i="26"/>
  <c r="E78" i="26"/>
  <c r="E35" i="25"/>
  <c r="E66" i="25"/>
  <c r="E69" i="25"/>
  <c r="E70" i="25"/>
  <c r="E71" i="25"/>
  <c r="E73" i="25"/>
  <c r="E77" i="25"/>
  <c r="E35" i="24"/>
  <c r="E66" i="24"/>
  <c r="E69" i="24"/>
  <c r="E70" i="24"/>
  <c r="E71" i="24"/>
  <c r="E73" i="24"/>
  <c r="E77" i="24"/>
  <c r="E35" i="23"/>
  <c r="E66" i="23"/>
  <c r="E69" i="23"/>
  <c r="E70" i="23"/>
  <c r="E71" i="23"/>
  <c r="E73" i="23"/>
  <c r="E77" i="23"/>
  <c r="E38" i="22"/>
  <c r="E35" i="22"/>
  <c r="E66" i="22"/>
  <c r="E69" i="22"/>
  <c r="E70" i="22"/>
  <c r="E71" i="22"/>
  <c r="E73" i="22"/>
  <c r="E77" i="22"/>
  <c r="E35" i="21"/>
  <c r="E66" i="21"/>
  <c r="E69" i="21"/>
  <c r="E70" i="21"/>
  <c r="E71" i="21"/>
  <c r="E73" i="21"/>
  <c r="E77" i="21"/>
  <c r="E35" i="20"/>
  <c r="E66" i="20"/>
  <c r="E69" i="20"/>
  <c r="E70" i="20"/>
  <c r="E71" i="20"/>
  <c r="E73" i="20"/>
  <c r="E75" i="20"/>
  <c r="E77" i="20"/>
  <c r="E66" i="19"/>
  <c r="E69" i="19"/>
  <c r="E70" i="19"/>
  <c r="E71" i="19"/>
  <c r="E73" i="19"/>
  <c r="E75" i="19"/>
  <c r="E77" i="19"/>
  <c r="E35" i="18"/>
  <c r="E66" i="18"/>
  <c r="E69" i="18"/>
  <c r="E70" i="18"/>
  <c r="E71" i="18"/>
  <c r="E73" i="18"/>
  <c r="E75" i="18"/>
  <c r="E77" i="18"/>
  <c r="E66" i="17"/>
  <c r="E69" i="17"/>
  <c r="E70" i="17"/>
  <c r="E71" i="17"/>
  <c r="E73" i="17"/>
  <c r="E75" i="17"/>
  <c r="E77" i="17"/>
  <c r="E66" i="16"/>
  <c r="E69" i="16"/>
  <c r="E70" i="16"/>
  <c r="E71" i="16"/>
  <c r="E73" i="16"/>
  <c r="E75" i="16"/>
  <c r="E77" i="16"/>
  <c r="E35" i="15"/>
  <c r="E65" i="15"/>
  <c r="E68" i="15"/>
  <c r="E69" i="15"/>
  <c r="E70" i="15"/>
  <c r="E72" i="15"/>
  <c r="E76" i="15"/>
  <c r="E35" i="14"/>
  <c r="E67" i="14"/>
  <c r="E70" i="14"/>
  <c r="E71" i="14"/>
  <c r="E72" i="14"/>
  <c r="E74" i="14"/>
  <c r="E78" i="14"/>
  <c r="E39" i="13"/>
  <c r="E37" i="13"/>
  <c r="E35" i="13"/>
  <c r="E68" i="13"/>
  <c r="E71" i="13"/>
  <c r="E72" i="13"/>
  <c r="E73" i="13"/>
  <c r="E75" i="13"/>
  <c r="E79" i="13"/>
  <c r="E37" i="12"/>
  <c r="E35" i="12"/>
  <c r="E69" i="12"/>
  <c r="E72" i="12"/>
  <c r="E73" i="12"/>
  <c r="E74" i="12"/>
  <c r="E76" i="12"/>
  <c r="E80" i="12"/>
  <c r="E35" i="11"/>
  <c r="E69" i="11"/>
  <c r="E72" i="11"/>
  <c r="E73" i="11"/>
  <c r="E74" i="11"/>
  <c r="E76" i="11"/>
  <c r="E80" i="11"/>
  <c r="E37" i="10"/>
  <c r="E35" i="10"/>
  <c r="E69" i="10"/>
  <c r="E72" i="10"/>
  <c r="E73" i="10"/>
  <c r="E74" i="10"/>
  <c r="E76" i="10"/>
  <c r="E80" i="10"/>
  <c r="E39" i="9"/>
  <c r="E37" i="9"/>
  <c r="E35" i="9"/>
  <c r="E69" i="9"/>
  <c r="E72" i="9"/>
  <c r="E73" i="9"/>
  <c r="E74" i="9"/>
  <c r="E76" i="9"/>
  <c r="E80" i="9"/>
  <c r="E35" i="8"/>
  <c r="E69" i="8"/>
  <c r="E72" i="8"/>
  <c r="E73" i="8"/>
  <c r="E74" i="8"/>
  <c r="E76" i="8"/>
  <c r="E80" i="8"/>
  <c r="E37" i="7"/>
  <c r="E69" i="7"/>
  <c r="E72" i="7"/>
  <c r="E73" i="7"/>
  <c r="E74" i="7"/>
  <c r="E76" i="7"/>
  <c r="E80" i="7"/>
  <c r="E37" i="6"/>
  <c r="E35" i="6"/>
  <c r="E69" i="6"/>
  <c r="E72" i="6"/>
  <c r="E73" i="6"/>
  <c r="E74" i="6"/>
  <c r="E76" i="6"/>
  <c r="E80" i="6"/>
  <c r="E35" i="4"/>
  <c r="E37" i="4"/>
  <c r="E39" i="4"/>
  <c r="E69" i="4"/>
  <c r="E72" i="4"/>
  <c r="E74" i="4"/>
  <c r="E73" i="4"/>
  <c r="E76" i="4"/>
  <c r="E80" i="4"/>
  <c r="E72" i="33" l="1"/>
  <c r="E71" i="33"/>
  <c r="E74" i="33" s="1"/>
  <c r="E78" i="33" s="1"/>
  <c r="E71" i="32"/>
  <c r="E70" i="32"/>
  <c r="E73" i="32" s="1"/>
  <c r="E77" i="32" s="1"/>
  <c r="E71" i="31"/>
  <c r="E70" i="31"/>
  <c r="E73" i="31" s="1"/>
  <c r="E77" i="31" s="1"/>
  <c r="E71" i="30"/>
  <c r="E70" i="30"/>
  <c r="E73" i="30" s="1"/>
  <c r="E77" i="30" s="1"/>
  <c r="E70" i="29"/>
  <c r="E71" i="29"/>
  <c r="E72" i="28"/>
  <c r="E71" i="28"/>
  <c r="E72" i="27"/>
  <c r="E71" i="27"/>
  <c r="E73" i="29" l="1"/>
  <c r="E77" i="29" s="1"/>
  <c r="E74" i="28"/>
  <c r="E78" i="28" s="1"/>
  <c r="E74" i="27"/>
  <c r="E78" i="27" s="1"/>
</calcChain>
</file>

<file path=xl/sharedStrings.xml><?xml version="1.0" encoding="utf-8"?>
<sst xmlns="http://schemas.openxmlformats.org/spreadsheetml/2006/main" count="770" uniqueCount="183">
  <si>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</si>
  <si>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</si>
  <si>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</si>
  <si>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</si>
  <si>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</si>
  <si>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</si>
  <si>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</si>
  <si>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</si>
  <si>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</si>
  <si>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</si>
  <si>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</si>
  <si>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</si>
  <si>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</si>
  <si>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</si>
  <si>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</si>
  <si>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</si>
  <si>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</si>
  <si>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</si>
  <si>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</si>
  <si>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</si>
  <si>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</si>
  <si>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</si>
  <si>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</si>
  <si>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</si>
  <si>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</si>
  <si>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</si>
  <si>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</si>
  <si>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</si>
  <si>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</si>
  <si>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</si>
  <si>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</si>
  <si>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</si>
  <si>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</si>
  <si>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</si>
  <si>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</si>
  <si>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</si>
  <si>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</si>
  <si>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16 DÉCEMBRE 2019</t>
  </si>
  <si>
    <t>FRANÇOIS DORÉ</t>
  </si>
  <si>
    <t>LES ENTREPRISES FRANÇOIS DORÉ INC.</t>
  </si>
  <si>
    <t>622 rue du Manoir
Repentigny (Québec) J6A 3A2</t>
  </si>
  <si>
    <t># 19327</t>
  </si>
  <si>
    <t xml:space="preserve"> - Dossier Debroski - analyse préliminaire, échanges de courriels et rencontres pour analyse les différents aspects ;</t>
  </si>
  <si>
    <t xml:space="preserve"> - Rencontre Fulm ;</t>
  </si>
  <si>
    <t xml:space="preserve"> - Discussion téléphonique relativement aux prête-nom ;</t>
  </si>
  <si>
    <t>Le 6 MARS 2020</t>
  </si>
  <si>
    <t># 20036</t>
  </si>
  <si>
    <t xml:space="preserve"> - Dossier Debroski ;</t>
  </si>
  <si>
    <t xml:space="preserve"> - Dossier Marie-Ève ;</t>
  </si>
  <si>
    <t>Le 29 AVRIL 2020</t>
  </si>
  <si>
    <t># 20140</t>
  </si>
  <si>
    <t xml:space="preserve"> - Rencontre le 18 mars 2020 pour une multitude de dossiers traité ;</t>
  </si>
  <si>
    <t xml:space="preserve"> - Dossier de Paule Bernier ;</t>
  </si>
  <si>
    <t>Le 28 MAI 2020</t>
  </si>
  <si>
    <t># 20159</t>
  </si>
  <si>
    <t xml:space="preserve"> - Dossier Debroski - Analyse de fiducie et révision de T3 de la fiducie ;</t>
  </si>
  <si>
    <t>Le 28 JUILLET 2020</t>
  </si>
  <si>
    <t># 20204</t>
  </si>
  <si>
    <t xml:space="preserve"> - Dossier Debroski - Investissement étranger ;</t>
  </si>
  <si>
    <t xml:space="preserve"> - Question changement d'usage d'un Triplex ;</t>
  </si>
  <si>
    <t xml:space="preserve"> - Dossier Bâtiment B - achat du bateau ;</t>
  </si>
  <si>
    <t>Le 19 NOVEMBRE 2020</t>
  </si>
  <si>
    <t># 20286</t>
  </si>
  <si>
    <t xml:space="preserve"> - Analyses et échanges relativement au dossier Desgagnés ;</t>
  </si>
  <si>
    <t xml:space="preserve"> - Analyse et échanges relativement au dossier VUHA ;</t>
  </si>
  <si>
    <t>Le 2 DÉCEMBRE 2020</t>
  </si>
  <si>
    <t># 20317</t>
  </si>
  <si>
    <t xml:space="preserve"> - Travail dans le dossier Yocom sur différentes questions ;</t>
  </si>
  <si>
    <t>Le 1ER FÉVRIER 2021</t>
  </si>
  <si>
    <t># 21012</t>
  </si>
  <si>
    <t xml:space="preserve"> - Analyse et recherches fiscale + discussions relativement aux subventions salariales ;</t>
  </si>
  <si>
    <t xml:space="preserve"> - Discussion téléphonique sur CAML ;</t>
  </si>
  <si>
    <t>Le 4 MARS 2021</t>
  </si>
  <si>
    <t># 21060</t>
  </si>
  <si>
    <t xml:space="preserve"> - Dossier de Marie-Ève Duplessis - révision des états financiers, déclarations de revenus de toutes les sociétés, analyse des documents soumis, échanges de courriels et discussions téléphoniques ;</t>
  </si>
  <si>
    <t xml:space="preserve"> - Dossier de Jean-Daniel Debkoski - analyse de ce qui a été fait ou non, comprendre les documents et démarches auprès des différents intervenants ayant travaillé au dossier ;</t>
  </si>
  <si>
    <t xml:space="preserve"> - Dossier de Martin Fullum - Préparation de rencontre, courriels, rencontre, comptabilisation des locations-acquisitions, etc.</t>
  </si>
  <si>
    <t>Le 27 MARS 2021</t>
  </si>
  <si>
    <t># 21121</t>
  </si>
  <si>
    <t xml:space="preserve"> - Dossier de Jean-Daniel Debkoski - analyse des options pour corriger le problème de non production du roulement, préparation du roulement à nouveau + pénalités + préparation des directives pour signer et transmettre le roulement + préparer appel conférence d'optimisation de structure fiscale optimale et appel conférence, prise de notes et préparation du questionnnaire de fiducie + appels et courriels ;</t>
  </si>
  <si>
    <t>Le 17 AVRIL 2021</t>
  </si>
  <si>
    <t># 21153</t>
  </si>
  <si>
    <t xml:space="preserve"> - Dossier Yocom - révision des déclarations de revenus des 2 fiducies, travail avec vous sur les états financiers, transactions de l'année à corriger, différentes questions de clients ;</t>
  </si>
  <si>
    <t>Le 21 MAI 2021</t>
  </si>
  <si>
    <t># 21217</t>
  </si>
  <si>
    <t xml:space="preserve"> - Dossier Luc Campeau - disposition de duplex ; </t>
  </si>
  <si>
    <t>Le 18 JUIN 2021</t>
  </si>
  <si>
    <t># 21265</t>
  </si>
  <si>
    <t xml:space="preserve"> - Dossier Blouin - Choix de 1994 et autres ;</t>
  </si>
  <si>
    <t>Le 21 JUILLET 2021</t>
  </si>
  <si>
    <t># 21315</t>
  </si>
  <si>
    <t xml:space="preserve"> - Dossier Yocom - Circulation des dividendes ;</t>
  </si>
  <si>
    <t>Le 8 SEPTEMBRE 2021</t>
  </si>
  <si>
    <t># 21346</t>
  </si>
  <si>
    <t xml:space="preserve"> - Révision des états financiers et T2 de Ébénisterie Péloquin ;</t>
  </si>
  <si>
    <t>Le 28 OCTOBRE 2021</t>
  </si>
  <si>
    <t># 21409</t>
  </si>
  <si>
    <t xml:space="preserve"> - Dossier Faucher - Analyse de disposition involontaire ;</t>
  </si>
  <si>
    <t>Le 29 MARS 2022</t>
  </si>
  <si>
    <t># 22089</t>
  </si>
  <si>
    <t xml:space="preserve"> - Dossier Marie-Ève Duplessis - révision des états financiers et déclarations d'impôts de toutes les sociétés du groupe, discussions téléphoniques, rédaction des directives aux juristes pour la mise en place des transactions des 2 dernières années, contrat de prête-nom, etc.</t>
  </si>
  <si>
    <t xml:space="preserve"> - Révision de T3 de Patrick Dragon ;</t>
  </si>
  <si>
    <t>Le 12 MAI 2022</t>
  </si>
  <si>
    <t># 22168</t>
  </si>
  <si>
    <t xml:space="preserve"> - Dossier Marie-Ève Duplessis - Structure d'achat de maisons à louer et refaire organigramme à jour ;</t>
  </si>
  <si>
    <t xml:space="preserve"> - Dossier de 45(2) vs 45(3) recherches et analyses fiscales sur changements d'usage ;</t>
  </si>
  <si>
    <t>Le 30 JUIN 2022</t>
  </si>
  <si>
    <t># 22224</t>
  </si>
  <si>
    <t xml:space="preserve"> - Dossier Trem-Blé - rajustement pour inventaire obligatoire et facultatif ;</t>
  </si>
  <si>
    <t># 22228</t>
  </si>
  <si>
    <t xml:space="preserve"> - Dossier Martin Fullum - Préparation à la rencontre et rencontre avec vous à nos bureaux ;</t>
  </si>
  <si>
    <t>Le 20 DÉCEMBRE 2022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</si>
  <si>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</si>
  <si>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</si>
  <si>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</si>
  <si>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</si>
  <si>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</si>
  <si>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</si>
  <si>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</si>
  <si>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</si>
  <si>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</si>
  <si>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</si>
  <si>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</si>
  <si>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</si>
  <si>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</si>
  <si>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</si>
  <si>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</si>
  <si>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</si>
  <si>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</si>
  <si>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</si>
  <si>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</si>
  <si>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</si>
  <si>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# 22437</t>
  </si>
  <si>
    <t xml:space="preserve"> - Dossier H&amp;L Media - Analyse des états financiers et déclarations d'impôts de toutes les sociétés du groupe, modifications et commentaires, écchanges et courriels ;</t>
  </si>
  <si>
    <t>Le 21 MARS 2023</t>
  </si>
  <si>
    <t># 23068</t>
  </si>
  <si>
    <t xml:space="preserve"> - Dossier H&amp;L Media - Analyse des états financiers et déclarations d'impôts des 2 fiducies ;</t>
  </si>
  <si>
    <t xml:space="preserve"> - Dossier Marie-Ève Duplessis - révision des états financiers et déclarations d'impôts de toutes les sociétés du groupe, analyse de la structure d'achat d'un immeuble et divers échanges de courriels ;</t>
  </si>
  <si>
    <t>Le 29 AVRIL 2023</t>
  </si>
  <si>
    <t># 23145</t>
  </si>
  <si>
    <t xml:space="preserve"> - Dossier Mare Josée - analyse de question de 45(2) et possibilité de faire le choix dans la situation et discussion téléphonique ;</t>
  </si>
  <si>
    <t>Le 5 NOVEMBRE 2023</t>
  </si>
  <si>
    <t># 23405</t>
  </si>
  <si>
    <t xml:space="preserve"> - Formulaire UHT-2900 oiyr Immeubles Jacques et Fille ;</t>
  </si>
  <si>
    <t>Le 9 DÉCEMBRE 2023</t>
  </si>
  <si>
    <t># 23446</t>
  </si>
  <si>
    <t xml:space="preserve"> - Dossier H&amp;L Media - Analyse des états financiers et déclarations d'impôts de toutes les sociétés du groupe, modifications et commentaires, discussions téléphoniques et courriels ;</t>
  </si>
  <si>
    <t xml:space="preserve"> - Dossier de Arianne Collin - Encaissement des honoraires d'aide juridique ;</t>
  </si>
  <si>
    <t>Le 24 MARS 2024</t>
  </si>
  <si>
    <t xml:space="preserve"> - Dossier Marie-Ève Duplessis - révision des états financiers et déclarations d'impôts de toutes les sociétés du groupe et divers échanges de courriels ;</t>
  </si>
  <si>
    <t># 24101</t>
  </si>
  <si>
    <t>Le 11 MAI 2024</t>
  </si>
  <si>
    <t># 24182</t>
  </si>
  <si>
    <t xml:space="preserve"> - Analyse et révision du CDC de Alain Trottier et discussion téléphonique avec vous ;</t>
  </si>
  <si>
    <t>Le 1 JUIN 2024</t>
  </si>
  <si>
    <t># 24293</t>
  </si>
  <si>
    <t xml:space="preserve"> - Question fiscale sur utilisation du crédit d'impôt étranger ;</t>
  </si>
  <si>
    <t>Le 27 JUILLET 2024</t>
  </si>
  <si>
    <t># 24387</t>
  </si>
  <si>
    <t xml:space="preserve"> - Question fiscale sur utilisation du crédit d'impôt étranger, incluant la facture du consultant en fiscalité international ;</t>
  </si>
  <si>
    <t xml:space="preserve"> - Analyse du dossier de Stéphane Villeneuve ;</t>
  </si>
  <si>
    <t>Le 2 MARS 2025</t>
  </si>
  <si>
    <t>François Doré</t>
  </si>
  <si>
    <t>Les Entreprises François Doré Inc.</t>
  </si>
  <si>
    <t>622 rue du Manoir</t>
  </si>
  <si>
    <t>Repentigny, Québec, J6A 3A2</t>
  </si>
  <si>
    <t>25-24799</t>
  </si>
  <si>
    <t xml:space="preserve"> - Dossier de la succession Jean-Claude Therrien ;</t>
  </si>
  <si>
    <t>Heures</t>
  </si>
  <si>
    <t>Taux</t>
  </si>
  <si>
    <t>Frais d'expert en taxes</t>
  </si>
  <si>
    <t>Le 31 MARS 2025</t>
  </si>
  <si>
    <t>Repentigny (Québec) J6A 3A2</t>
  </si>
  <si>
    <t>25-24856</t>
  </si>
  <si>
    <t xml:space="preserve"> - Travail dans les dossiers des T3 de H&amp;L Média ;</t>
  </si>
  <si>
    <t>25-24857</t>
  </si>
  <si>
    <t>Dossier Debkosky - fiducie ;</t>
  </si>
  <si>
    <t>Le 18 MAI 2025</t>
  </si>
  <si>
    <t>25-24986</t>
  </si>
  <si>
    <t xml:space="preserve"> - Diverses discussions téléphoniques avec vous concernant la Fiducie Debkosky;</t>
  </si>
  <si>
    <t/>
  </si>
  <si>
    <t xml:space="preserve"> - Question relativement à une T1 au décès vs succession ;</t>
  </si>
  <si>
    <t xml:space="preserve"> - Question relativement à la résidence principale;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</si>
</sst>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4" fontId="24" fillId="5" borderId="0" xfId="3" applyNumberFormat="1" applyFont="1" applyFill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81145C68-CA83-4693-A15D-8A1F71A9833F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4D7C63E-280E-4A3B-AB9A-B8BF19B34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66CE70-19E3-49AC-97ED-3A99B90F5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76BDE84-AA74-4A4B-AC46-B428290E8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5DCC86A-A71D-464B-96C6-065ADFDA4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04EC80F-EC41-4FB8-9142-BCA1E3149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27F49FC-A15A-439F-B1FB-1E1352E49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B01C5E-FD2A-472C-A5A3-F6377FF75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62E095-7475-43DB-9CAF-D75BE7E41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B03930F-44B8-4F8B-B96B-0656A4963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CBEE816-7300-471C-99FB-CF257F03D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74204F-BC64-46FD-B6CF-80591DE60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A56D4C-4EA6-4062-99A7-4B8456FD6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F456F15-1AE6-45A7-9689-415CE8ED6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D0B3F4-025D-448A-AF13-08442EE9C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8411BD7-BACB-4482-958B-E5010A2D9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D67BE54-5CD8-4A12-8E95-95614E4C0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452B21-F3A4-4827-9853-43691BEE1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BBDC0F-CA97-4172-B620-802D9A184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9865D7B-B0F3-467C-807C-FC09699E7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F17C25A-A81D-4295-AE3E-61A6CD3BD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793FA36-CEBF-4683-9BF0-FDD20F407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716734E-A212-4BE6-9004-E9A4A9348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0721" name="Picture 1">
          <a:extLst>
            <a:ext uri="{FF2B5EF4-FFF2-40B4-BE49-F238E27FC236}">
              <a16:creationId xmlns:a16="http://schemas.microsoft.com/office/drawing/2014/main" id="{B0C99DF4-94D2-1641-035A-0CBAF2ED8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1745" name="Picture 1">
          <a:extLst>
            <a:ext uri="{FF2B5EF4-FFF2-40B4-BE49-F238E27FC236}">
              <a16:creationId xmlns:a16="http://schemas.microsoft.com/office/drawing/2014/main" id="{4AADC15C-1173-3FFD-AF7E-026CDB8FE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2769" name="Picture 1">
          <a:extLst>
            <a:ext uri="{FF2B5EF4-FFF2-40B4-BE49-F238E27FC236}">
              <a16:creationId xmlns:a16="http://schemas.microsoft.com/office/drawing/2014/main" id="{9C3BDDB4-8606-EA22-14EE-3807CB6EE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3793" name="Picture 1">
          <a:extLst>
            <a:ext uri="{FF2B5EF4-FFF2-40B4-BE49-F238E27FC236}">
              <a16:creationId xmlns:a16="http://schemas.microsoft.com/office/drawing/2014/main" id="{0F33569C-7C00-1F86-40A5-29D47B3A9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47E47F-2AE2-46BC-9B11-568B435A0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2439B65-3325-4EB3-90FF-67792C972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A17755-5E15-49B9-B419-8477E3317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CBC9AFE-3544-4EDD-B005-DAC0BDEC3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ABF62EB-6408-4B25-81CB-5D8CDA44B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A630577-A6A3-4637-B21F-7C4EDCAC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5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42</v>
      </c>
      <c r="C35" s="119"/>
      <c r="D35" s="119"/>
      <c r="E35" s="28">
        <f>8*265</f>
        <v>2120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43</v>
      </c>
      <c r="C37" s="119"/>
      <c r="D37" s="119"/>
      <c r="E37" s="28">
        <f>2*265</f>
        <v>530</v>
      </c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44</v>
      </c>
      <c r="C39" s="119"/>
      <c r="D39" s="119"/>
      <c r="E39" s="28">
        <f>0.25*265</f>
        <v>66.25</v>
      </c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2716.25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2716.25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135.81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270.95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3123.0099999999998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3123.0099999999998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F5134-8EC7-4F9A-AFD5-16FA208533D1}">
  <sheetPr>
    <pageSetUpPr fitToPage="1"/>
  </sheetPr>
  <dimension ref="A12:F90"/>
  <sheetViews>
    <sheetView view="pageBreakPreview" zoomScale="85" zoomScaleNormal="100" zoomScaleSheetLayoutView="85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60.75" customHeight="1" x14ac:dyDescent="0.2">
      <c r="A35" s="21"/>
      <c r="B35" s="119" t="s">
        <v>79</v>
      </c>
      <c r="C35" s="119"/>
      <c r="D35" s="119"/>
      <c r="E35" s="28">
        <f>6.75*295</f>
        <v>1991.25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119"/>
      <c r="C65" s="119"/>
      <c r="D65" s="119"/>
      <c r="E65" s="28"/>
      <c r="F65" s="21"/>
    </row>
    <row r="66" spans="1:6" ht="13.5" customHeight="1" x14ac:dyDescent="0.2">
      <c r="A66" s="21"/>
      <c r="B66" s="119"/>
      <c r="C66" s="119"/>
      <c r="D66" s="119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SUM(E32:E65)</f>
        <v>1991.25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1991.25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99.56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198.63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2289.44</v>
      </c>
      <c r="F74" s="21"/>
    </row>
    <row r="75" spans="1:6" ht="15.75" thickTop="1" x14ac:dyDescent="0.2">
      <c r="A75" s="21"/>
      <c r="B75" s="123"/>
      <c r="C75" s="123"/>
      <c r="D75" s="123"/>
      <c r="E75" s="36"/>
      <c r="F75" s="21"/>
    </row>
    <row r="76" spans="1:6" ht="15" x14ac:dyDescent="0.2">
      <c r="A76" s="21"/>
      <c r="B76" s="120" t="s">
        <v>18</v>
      </c>
      <c r="C76" s="120"/>
      <c r="D76" s="120"/>
      <c r="E76" s="36">
        <v>0</v>
      </c>
      <c r="F76" s="21"/>
    </row>
    <row r="77" spans="1:6" ht="15" x14ac:dyDescent="0.2">
      <c r="A77" s="21"/>
      <c r="B77" s="123"/>
      <c r="C77" s="123"/>
      <c r="D77" s="123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2289.44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17"/>
      <c r="C81" s="117"/>
      <c r="D81" s="117"/>
      <c r="E81" s="117"/>
      <c r="F81" s="21"/>
    </row>
    <row r="82" spans="1:6" ht="14.25" x14ac:dyDescent="0.2">
      <c r="A82" s="125" t="s">
        <v>29</v>
      </c>
      <c r="B82" s="125"/>
      <c r="C82" s="125"/>
      <c r="D82" s="125"/>
      <c r="E82" s="125"/>
      <c r="F82" s="125"/>
    </row>
    <row r="83" spans="1:6" ht="14.25" x14ac:dyDescent="0.2">
      <c r="A83" s="121" t="s">
        <v>30</v>
      </c>
      <c r="B83" s="121"/>
      <c r="C83" s="121"/>
      <c r="D83" s="121"/>
      <c r="E83" s="121"/>
      <c r="F83" s="1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18"/>
      <c r="C85" s="118"/>
      <c r="D85" s="118"/>
      <c r="E85" s="118"/>
      <c r="F85" s="21"/>
    </row>
    <row r="86" spans="1:6" ht="15" x14ac:dyDescent="0.2">
      <c r="A86" s="124" t="s">
        <v>7</v>
      </c>
      <c r="B86" s="124"/>
      <c r="C86" s="124"/>
      <c r="D86" s="124"/>
      <c r="E86" s="124"/>
      <c r="F86" s="124"/>
    </row>
    <row r="88" spans="1:6" ht="39.75" customHeight="1" x14ac:dyDescent="0.2">
      <c r="B88" s="115"/>
      <c r="C88" s="116"/>
      <c r="D88" s="116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88:D88"/>
    <mergeCell ref="B77:D77"/>
    <mergeCell ref="B81:E81"/>
    <mergeCell ref="A82:F82"/>
    <mergeCell ref="A83:F83"/>
    <mergeCell ref="B85:E85"/>
    <mergeCell ref="A86:F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75:D7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33:B66" xr:uid="{6FE2D692-3726-4C5F-B2EA-DD9B10D9FFD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D84E-3993-441B-A5A0-070D9D89F124}">
  <sheetPr>
    <pageSetUpPr fitToPage="1"/>
  </sheetPr>
  <dimension ref="A12:F88"/>
  <sheetViews>
    <sheetView view="pageBreakPreview" topLeftCell="A10" zoomScale="85" zoomScaleNormal="100" zoomScaleSheetLayoutView="85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31.5" customHeight="1" x14ac:dyDescent="0.2">
      <c r="A35" s="21"/>
      <c r="B35" s="119" t="s">
        <v>82</v>
      </c>
      <c r="C35" s="119"/>
      <c r="D35" s="119"/>
      <c r="E35" s="28">
        <f>3*295</f>
        <v>885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s="50" customFormat="1" ht="14.25" x14ac:dyDescent="0.2">
      <c r="A61" s="46"/>
      <c r="B61" s="47"/>
      <c r="C61" s="48"/>
      <c r="D61" s="48"/>
      <c r="E61" s="49"/>
      <c r="F61" s="46"/>
    </row>
    <row r="62" spans="1:6" s="50" customFormat="1" ht="14.25" x14ac:dyDescent="0.2">
      <c r="A62" s="46"/>
      <c r="B62" s="47"/>
      <c r="C62" s="51"/>
      <c r="D62" s="52"/>
      <c r="E62" s="49"/>
      <c r="F62" s="46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3.5" customHeight="1" x14ac:dyDescent="0.2">
      <c r="A64" s="21"/>
      <c r="B64" s="119"/>
      <c r="C64" s="119"/>
      <c r="D64" s="119"/>
      <c r="E64" s="28"/>
      <c r="F64" s="21"/>
    </row>
    <row r="65" spans="1:6" ht="13.5" customHeight="1" x14ac:dyDescent="0.2">
      <c r="A65" s="21"/>
      <c r="B65" s="25" t="s">
        <v>15</v>
      </c>
      <c r="C65" s="26"/>
      <c r="D65" s="26"/>
      <c r="E65" s="29">
        <f>SUM(E32:E63)</f>
        <v>885</v>
      </c>
      <c r="F65" s="21"/>
    </row>
    <row r="66" spans="1:6" ht="13.5" customHeight="1" x14ac:dyDescent="0.2">
      <c r="A66" s="21"/>
      <c r="B66" s="34" t="s">
        <v>12</v>
      </c>
      <c r="C66" s="26"/>
      <c r="D66" s="26"/>
      <c r="E66" s="30">
        <v>0</v>
      </c>
      <c r="F66" s="21"/>
    </row>
    <row r="67" spans="1:6" ht="13.5" customHeight="1" x14ac:dyDescent="0.2">
      <c r="A67" s="21"/>
      <c r="B67" s="34" t="s">
        <v>13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25" t="s">
        <v>14</v>
      </c>
      <c r="C68" s="26"/>
      <c r="D68" s="26"/>
      <c r="E68" s="29">
        <f>SUM(E65:E67)</f>
        <v>885</v>
      </c>
      <c r="F68" s="21"/>
    </row>
    <row r="69" spans="1:6" ht="13.5" customHeight="1" x14ac:dyDescent="0.2">
      <c r="A69" s="21"/>
      <c r="B69" s="26" t="s">
        <v>5</v>
      </c>
      <c r="C69" s="31">
        <v>0.05</v>
      </c>
      <c r="D69" s="26"/>
      <c r="E69" s="35">
        <f>ROUND(E68*C69,2)</f>
        <v>44.25</v>
      </c>
      <c r="F69" s="21"/>
    </row>
    <row r="70" spans="1:6" ht="13.5" customHeight="1" x14ac:dyDescent="0.2">
      <c r="A70" s="21"/>
      <c r="B70" s="26" t="s">
        <v>4</v>
      </c>
      <c r="C70" s="42">
        <v>9.9750000000000005E-2</v>
      </c>
      <c r="D70" s="26"/>
      <c r="E70" s="43">
        <f>ROUND(E68*C70,2)</f>
        <v>88.28</v>
      </c>
      <c r="F70" s="21"/>
    </row>
    <row r="71" spans="1:6" ht="13.5" customHeight="1" x14ac:dyDescent="0.2">
      <c r="A71" s="21"/>
      <c r="B71" s="26"/>
      <c r="C71" s="26"/>
      <c r="D71" s="26"/>
      <c r="E71" s="32"/>
      <c r="F71" s="21"/>
    </row>
    <row r="72" spans="1:6" ht="16.5" customHeight="1" thickBot="1" x14ac:dyDescent="0.25">
      <c r="A72" s="21"/>
      <c r="B72" s="25" t="s">
        <v>16</v>
      </c>
      <c r="C72" s="26"/>
      <c r="D72" s="26"/>
      <c r="E72" s="33">
        <f>SUM(E68:E70)</f>
        <v>1017.53</v>
      </c>
      <c r="F72" s="21"/>
    </row>
    <row r="73" spans="1:6" ht="15.75" thickTop="1" x14ac:dyDescent="0.2">
      <c r="A73" s="21"/>
      <c r="B73" s="123"/>
      <c r="C73" s="123"/>
      <c r="D73" s="123"/>
      <c r="E73" s="36"/>
      <c r="F73" s="21"/>
    </row>
    <row r="74" spans="1:6" ht="15" x14ac:dyDescent="0.2">
      <c r="A74" s="21"/>
      <c r="B74" s="120" t="s">
        <v>18</v>
      </c>
      <c r="C74" s="120"/>
      <c r="D74" s="120"/>
      <c r="E74" s="36">
        <v>0</v>
      </c>
      <c r="F74" s="21"/>
    </row>
    <row r="75" spans="1:6" ht="15" x14ac:dyDescent="0.2">
      <c r="A75" s="21"/>
      <c r="B75" s="123"/>
      <c r="C75" s="123"/>
      <c r="D75" s="123"/>
      <c r="E75" s="36"/>
      <c r="F75" s="21"/>
    </row>
    <row r="76" spans="1:6" ht="19.5" customHeight="1" x14ac:dyDescent="0.2">
      <c r="A76" s="21"/>
      <c r="B76" s="37" t="s">
        <v>17</v>
      </c>
      <c r="C76" s="38"/>
      <c r="D76" s="38"/>
      <c r="E76" s="39">
        <f>E72-E74</f>
        <v>1017.53</v>
      </c>
      <c r="F76" s="21"/>
    </row>
    <row r="77" spans="1:6" ht="13.5" customHeight="1" x14ac:dyDescent="0.2">
      <c r="A77" s="21"/>
      <c r="B77" s="21"/>
      <c r="C77" s="21"/>
      <c r="D77" s="21"/>
      <c r="E77" s="21"/>
      <c r="F77" s="21"/>
    </row>
    <row r="78" spans="1:6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117"/>
      <c r="C79" s="117"/>
      <c r="D79" s="117"/>
      <c r="E79" s="117"/>
      <c r="F79" s="21"/>
    </row>
    <row r="80" spans="1:6" ht="14.25" x14ac:dyDescent="0.2">
      <c r="A80" s="125" t="s">
        <v>29</v>
      </c>
      <c r="B80" s="125"/>
      <c r="C80" s="125"/>
      <c r="D80" s="125"/>
      <c r="E80" s="125"/>
      <c r="F80" s="125"/>
    </row>
    <row r="81" spans="1:6" ht="14.25" x14ac:dyDescent="0.2">
      <c r="A81" s="121" t="s">
        <v>30</v>
      </c>
      <c r="B81" s="121"/>
      <c r="C81" s="121"/>
      <c r="D81" s="121"/>
      <c r="E81" s="121"/>
      <c r="F81" s="1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8"/>
      <c r="C83" s="118"/>
      <c r="D83" s="118"/>
      <c r="E83" s="118"/>
      <c r="F83" s="21"/>
    </row>
    <row r="84" spans="1:6" ht="15" x14ac:dyDescent="0.2">
      <c r="A84" s="124" t="s">
        <v>7</v>
      </c>
      <c r="B84" s="124"/>
      <c r="C84" s="124"/>
      <c r="D84" s="124"/>
      <c r="E84" s="124"/>
      <c r="F84" s="124"/>
    </row>
    <row r="86" spans="1:6" ht="39.75" customHeight="1" x14ac:dyDescent="0.2">
      <c r="B86" s="115"/>
      <c r="C86" s="116"/>
      <c r="D86" s="116"/>
    </row>
    <row r="87" spans="1:6" ht="13.5" customHeight="1" x14ac:dyDescent="0.2"/>
    <row r="88" spans="1:6" x14ac:dyDescent="0.2">
      <c r="B88" s="16"/>
      <c r="C88" s="16"/>
      <c r="D88" s="16"/>
    </row>
  </sheetData>
  <mergeCells count="40">
    <mergeCell ref="A30:F30"/>
    <mergeCell ref="B33:D33"/>
    <mergeCell ref="B34:D34"/>
    <mergeCell ref="B35:D35"/>
    <mergeCell ref="B36:D36"/>
    <mergeCell ref="B47:D47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59:D59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86:D86"/>
    <mergeCell ref="B60:D60"/>
    <mergeCell ref="B63:D63"/>
    <mergeCell ref="B64:D64"/>
    <mergeCell ref="B73:D73"/>
    <mergeCell ref="B74:D74"/>
    <mergeCell ref="B75:D75"/>
    <mergeCell ref="B79:E79"/>
    <mergeCell ref="A80:F80"/>
    <mergeCell ref="A81:F81"/>
    <mergeCell ref="B83:E83"/>
    <mergeCell ref="A84:F84"/>
  </mergeCells>
  <dataValidations count="1">
    <dataValidation type="list" allowBlank="1" showInputMessage="1" showErrorMessage="1" sqref="B73:B75 B12:B20 B33:B64" xr:uid="{F32AD5BF-BC59-4A66-B74B-10F69AF7D8E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4C52-7472-4647-AF75-CAD4AE4CE70B}">
  <sheetPr>
    <pageSetUpPr fitToPage="1"/>
  </sheetPr>
  <dimension ref="A12:F89"/>
  <sheetViews>
    <sheetView view="pageBreakPreview" zoomScale="85" zoomScaleNormal="100" zoomScaleSheetLayoutView="85" workbookViewId="0">
      <selection activeCell="E76" sqref="E7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85</v>
      </c>
      <c r="C35" s="119"/>
      <c r="D35" s="119"/>
      <c r="E35" s="28">
        <v>295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3.5" customHeight="1" x14ac:dyDescent="0.2">
      <c r="A65" s="21"/>
      <c r="B65" s="119"/>
      <c r="C65" s="119"/>
      <c r="D65" s="11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295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295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14.75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29.43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339.18</v>
      </c>
      <c r="F73" s="21"/>
    </row>
    <row r="74" spans="1:6" ht="15.75" thickTop="1" x14ac:dyDescent="0.2">
      <c r="A74" s="21"/>
      <c r="B74" s="123"/>
      <c r="C74" s="123"/>
      <c r="D74" s="123"/>
      <c r="E74" s="36"/>
      <c r="F74" s="21"/>
    </row>
    <row r="75" spans="1:6" ht="15" x14ac:dyDescent="0.2">
      <c r="A75" s="21"/>
      <c r="B75" s="120" t="s">
        <v>18</v>
      </c>
      <c r="C75" s="120"/>
      <c r="D75" s="120"/>
      <c r="E75" s="36">
        <f>E73</f>
        <v>339.18</v>
      </c>
      <c r="F75" s="21"/>
    </row>
    <row r="76" spans="1:6" ht="15" x14ac:dyDescent="0.2">
      <c r="A76" s="21"/>
      <c r="B76" s="123"/>
      <c r="C76" s="123"/>
      <c r="D76" s="12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0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17"/>
      <c r="C80" s="117"/>
      <c r="D80" s="117"/>
      <c r="E80" s="117"/>
      <c r="F80" s="21"/>
    </row>
    <row r="81" spans="1:6" ht="14.25" x14ac:dyDescent="0.2">
      <c r="A81" s="125" t="s">
        <v>29</v>
      </c>
      <c r="B81" s="125"/>
      <c r="C81" s="125"/>
      <c r="D81" s="125"/>
      <c r="E81" s="125"/>
      <c r="F81" s="125"/>
    </row>
    <row r="82" spans="1:6" ht="14.25" x14ac:dyDescent="0.2">
      <c r="A82" s="121" t="s">
        <v>30</v>
      </c>
      <c r="B82" s="121"/>
      <c r="C82" s="121"/>
      <c r="D82" s="121"/>
      <c r="E82" s="121"/>
      <c r="F82" s="1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18"/>
      <c r="C84" s="118"/>
      <c r="D84" s="118"/>
      <c r="E84" s="118"/>
      <c r="F84" s="21"/>
    </row>
    <row r="85" spans="1:6" ht="15" x14ac:dyDescent="0.2">
      <c r="A85" s="124" t="s">
        <v>7</v>
      </c>
      <c r="B85" s="124"/>
      <c r="C85" s="124"/>
      <c r="D85" s="124"/>
      <c r="E85" s="124"/>
      <c r="F85" s="124"/>
    </row>
    <row r="87" spans="1:6" ht="39.75" customHeight="1" x14ac:dyDescent="0.2">
      <c r="B87" s="115"/>
      <c r="C87" s="116"/>
      <c r="D87" s="11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disablePrompts="1" count="1">
    <dataValidation type="list" allowBlank="1" showInputMessage="1" showErrorMessage="1" sqref="B74:B76 B12:B20 B33:B65" xr:uid="{8B13C937-A2CA-469C-A67A-B4746A70A91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2519-5E5F-4BC0-B057-80C8EF65AF90}">
  <sheetPr>
    <pageSetUpPr fitToPage="1"/>
  </sheetPr>
  <dimension ref="A12:F89"/>
  <sheetViews>
    <sheetView view="pageBreakPreview" zoomScale="85" zoomScaleNormal="100" zoomScaleSheetLayoutView="85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88</v>
      </c>
      <c r="C35" s="119"/>
      <c r="D35" s="119"/>
      <c r="E35" s="28">
        <v>295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3.5" customHeight="1" x14ac:dyDescent="0.2">
      <c r="A65" s="21"/>
      <c r="B65" s="119"/>
      <c r="C65" s="119"/>
      <c r="D65" s="11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295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295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14.75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29.43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339.18</v>
      </c>
      <c r="F73" s="21"/>
    </row>
    <row r="74" spans="1:6" ht="15.75" thickTop="1" x14ac:dyDescent="0.2">
      <c r="A74" s="21"/>
      <c r="B74" s="123"/>
      <c r="C74" s="123"/>
      <c r="D74" s="123"/>
      <c r="E74" s="36"/>
      <c r="F74" s="21"/>
    </row>
    <row r="75" spans="1:6" ht="15" x14ac:dyDescent="0.2">
      <c r="A75" s="21"/>
      <c r="B75" s="120" t="s">
        <v>18</v>
      </c>
      <c r="C75" s="120"/>
      <c r="D75" s="120"/>
      <c r="E75" s="36">
        <f>E73</f>
        <v>339.18</v>
      </c>
      <c r="F75" s="21"/>
    </row>
    <row r="76" spans="1:6" ht="15" x14ac:dyDescent="0.2">
      <c r="A76" s="21"/>
      <c r="B76" s="123"/>
      <c r="C76" s="123"/>
      <c r="D76" s="12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0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17"/>
      <c r="C80" s="117"/>
      <c r="D80" s="117"/>
      <c r="E80" s="117"/>
      <c r="F80" s="21"/>
    </row>
    <row r="81" spans="1:6" ht="14.25" x14ac:dyDescent="0.2">
      <c r="A81" s="125" t="s">
        <v>29</v>
      </c>
      <c r="B81" s="125"/>
      <c r="C81" s="125"/>
      <c r="D81" s="125"/>
      <c r="E81" s="125"/>
      <c r="F81" s="125"/>
    </row>
    <row r="82" spans="1:6" ht="14.25" x14ac:dyDescent="0.2">
      <c r="A82" s="121" t="s">
        <v>30</v>
      </c>
      <c r="B82" s="121"/>
      <c r="C82" s="121"/>
      <c r="D82" s="121"/>
      <c r="E82" s="121"/>
      <c r="F82" s="1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18"/>
      <c r="C84" s="118"/>
      <c r="D84" s="118"/>
      <c r="E84" s="118"/>
      <c r="F84" s="21"/>
    </row>
    <row r="85" spans="1:6" ht="15" x14ac:dyDescent="0.2">
      <c r="A85" s="124" t="s">
        <v>7</v>
      </c>
      <c r="B85" s="124"/>
      <c r="C85" s="124"/>
      <c r="D85" s="124"/>
      <c r="E85" s="124"/>
      <c r="F85" s="124"/>
    </row>
    <row r="87" spans="1:6" ht="39.75" customHeight="1" x14ac:dyDescent="0.2">
      <c r="B87" s="115"/>
      <c r="C87" s="116"/>
      <c r="D87" s="11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BFAC6602-D4BB-4690-BAD3-E347A28D0A3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ED761-D0B8-4C17-ADBF-2C6A4F724A3A}">
  <sheetPr>
    <pageSetUpPr fitToPage="1"/>
  </sheetPr>
  <dimension ref="A12:F89"/>
  <sheetViews>
    <sheetView view="pageBreakPreview" topLeftCell="A16" zoomScale="85" zoomScaleNormal="100" zoomScaleSheetLayoutView="85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91</v>
      </c>
      <c r="C35" s="119"/>
      <c r="D35" s="119"/>
      <c r="E35" s="28">
        <f>0.5*295</f>
        <v>147.5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3.5" customHeight="1" x14ac:dyDescent="0.2">
      <c r="A65" s="21"/>
      <c r="B65" s="119"/>
      <c r="C65" s="119"/>
      <c r="D65" s="11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147.5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147.5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7.38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14.71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169.59</v>
      </c>
      <c r="F73" s="21"/>
    </row>
    <row r="74" spans="1:6" ht="15.75" thickTop="1" x14ac:dyDescent="0.2">
      <c r="A74" s="21"/>
      <c r="B74" s="123"/>
      <c r="C74" s="123"/>
      <c r="D74" s="123"/>
      <c r="E74" s="36"/>
      <c r="F74" s="21"/>
    </row>
    <row r="75" spans="1:6" ht="15" x14ac:dyDescent="0.2">
      <c r="A75" s="21"/>
      <c r="B75" s="120" t="s">
        <v>18</v>
      </c>
      <c r="C75" s="120"/>
      <c r="D75" s="120"/>
      <c r="E75" s="36">
        <f>E73</f>
        <v>169.59</v>
      </c>
      <c r="F75" s="21"/>
    </row>
    <row r="76" spans="1:6" ht="15" x14ac:dyDescent="0.2">
      <c r="A76" s="21"/>
      <c r="B76" s="123"/>
      <c r="C76" s="123"/>
      <c r="D76" s="12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0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17"/>
      <c r="C80" s="117"/>
      <c r="D80" s="117"/>
      <c r="E80" s="117"/>
      <c r="F80" s="21"/>
    </row>
    <row r="81" spans="1:6" ht="14.25" x14ac:dyDescent="0.2">
      <c r="A81" s="125" t="s">
        <v>29</v>
      </c>
      <c r="B81" s="125"/>
      <c r="C81" s="125"/>
      <c r="D81" s="125"/>
      <c r="E81" s="125"/>
      <c r="F81" s="125"/>
    </row>
    <row r="82" spans="1:6" ht="14.25" x14ac:dyDescent="0.2">
      <c r="A82" s="121" t="s">
        <v>30</v>
      </c>
      <c r="B82" s="121"/>
      <c r="C82" s="121"/>
      <c r="D82" s="121"/>
      <c r="E82" s="121"/>
      <c r="F82" s="1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18"/>
      <c r="C84" s="118"/>
      <c r="D84" s="118"/>
      <c r="E84" s="118"/>
      <c r="F84" s="21"/>
    </row>
    <row r="85" spans="1:6" ht="15" x14ac:dyDescent="0.2">
      <c r="A85" s="124" t="s">
        <v>7</v>
      </c>
      <c r="B85" s="124"/>
      <c r="C85" s="124"/>
      <c r="D85" s="124"/>
      <c r="E85" s="124"/>
      <c r="F85" s="124"/>
    </row>
    <row r="87" spans="1:6" ht="39.75" customHeight="1" x14ac:dyDescent="0.2">
      <c r="B87" s="115"/>
      <c r="C87" s="116"/>
      <c r="D87" s="11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C4EBE4E8-8018-420E-91E0-C225DA3DF42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BEDC-6EE5-4FB3-A748-EB1B73630D06}">
  <sheetPr>
    <pageSetUpPr fitToPage="1"/>
  </sheetPr>
  <dimension ref="A12:F89"/>
  <sheetViews>
    <sheetView view="pageBreakPreview" topLeftCell="A13" zoomScale="85" zoomScaleNormal="100" zoomScaleSheetLayoutView="85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94</v>
      </c>
      <c r="C35" s="119"/>
      <c r="D35" s="119"/>
      <c r="E35" s="28">
        <v>295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3.5" customHeight="1" x14ac:dyDescent="0.2">
      <c r="A65" s="21"/>
      <c r="B65" s="119"/>
      <c r="C65" s="119"/>
      <c r="D65" s="11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295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295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14.75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29.43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339.18</v>
      </c>
      <c r="F73" s="21"/>
    </row>
    <row r="74" spans="1:6" ht="15.75" thickTop="1" x14ac:dyDescent="0.2">
      <c r="A74" s="21"/>
      <c r="B74" s="123"/>
      <c r="C74" s="123"/>
      <c r="D74" s="123"/>
      <c r="E74" s="36"/>
      <c r="F74" s="21"/>
    </row>
    <row r="75" spans="1:6" ht="15" x14ac:dyDescent="0.2">
      <c r="A75" s="21"/>
      <c r="B75" s="120" t="s">
        <v>18</v>
      </c>
      <c r="C75" s="120"/>
      <c r="D75" s="120"/>
      <c r="E75" s="36">
        <f>E73</f>
        <v>339.18</v>
      </c>
      <c r="F75" s="21"/>
    </row>
    <row r="76" spans="1:6" ht="15" x14ac:dyDescent="0.2">
      <c r="A76" s="21"/>
      <c r="B76" s="123"/>
      <c r="C76" s="123"/>
      <c r="D76" s="12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0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17"/>
      <c r="C80" s="117"/>
      <c r="D80" s="117"/>
      <c r="E80" s="117"/>
      <c r="F80" s="21"/>
    </row>
    <row r="81" spans="1:6" ht="14.25" x14ac:dyDescent="0.2">
      <c r="A81" s="125" t="s">
        <v>29</v>
      </c>
      <c r="B81" s="125"/>
      <c r="C81" s="125"/>
      <c r="D81" s="125"/>
      <c r="E81" s="125"/>
      <c r="F81" s="125"/>
    </row>
    <row r="82" spans="1:6" ht="14.25" x14ac:dyDescent="0.2">
      <c r="A82" s="121" t="s">
        <v>30</v>
      </c>
      <c r="B82" s="121"/>
      <c r="C82" s="121"/>
      <c r="D82" s="121"/>
      <c r="E82" s="121"/>
      <c r="F82" s="1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18"/>
      <c r="C84" s="118"/>
      <c r="D84" s="118"/>
      <c r="E84" s="118"/>
      <c r="F84" s="21"/>
    </row>
    <row r="85" spans="1:6" ht="15" x14ac:dyDescent="0.2">
      <c r="A85" s="124" t="s">
        <v>7</v>
      </c>
      <c r="B85" s="124"/>
      <c r="C85" s="124"/>
      <c r="D85" s="124"/>
      <c r="E85" s="124"/>
      <c r="F85" s="124"/>
    </row>
    <row r="87" spans="1:6" ht="39.75" customHeight="1" x14ac:dyDescent="0.2">
      <c r="B87" s="115"/>
      <c r="C87" s="116"/>
      <c r="D87" s="11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F9D845FD-393C-4487-B24B-70110257837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2419-2483-4B2E-A0DE-35705A383D50}">
  <sheetPr>
    <pageSetUpPr fitToPage="1"/>
  </sheetPr>
  <dimension ref="A12:F89"/>
  <sheetViews>
    <sheetView view="pageBreakPreview" topLeftCell="A16" zoomScale="85" zoomScaleNormal="100" zoomScaleSheetLayoutView="85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97</v>
      </c>
      <c r="C35" s="119"/>
      <c r="D35" s="119"/>
      <c r="E35" s="28">
        <f>0.75*295</f>
        <v>221.25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3.5" customHeight="1" x14ac:dyDescent="0.2">
      <c r="A65" s="21"/>
      <c r="B65" s="119"/>
      <c r="C65" s="119"/>
      <c r="D65" s="11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221.25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221.25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11.06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22.07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254.38</v>
      </c>
      <c r="F73" s="21"/>
    </row>
    <row r="74" spans="1:6" ht="15.75" thickTop="1" x14ac:dyDescent="0.2">
      <c r="A74" s="21"/>
      <c r="B74" s="123"/>
      <c r="C74" s="123"/>
      <c r="D74" s="123"/>
      <c r="E74" s="36"/>
      <c r="F74" s="21"/>
    </row>
    <row r="75" spans="1:6" ht="15" x14ac:dyDescent="0.2">
      <c r="A75" s="21"/>
      <c r="B75" s="120" t="s">
        <v>18</v>
      </c>
      <c r="C75" s="120"/>
      <c r="D75" s="120"/>
      <c r="E75" s="36">
        <f>E73</f>
        <v>254.38</v>
      </c>
      <c r="F75" s="21"/>
    </row>
    <row r="76" spans="1:6" ht="15" x14ac:dyDescent="0.2">
      <c r="A76" s="21"/>
      <c r="B76" s="123"/>
      <c r="C76" s="123"/>
      <c r="D76" s="12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0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17"/>
      <c r="C80" s="117"/>
      <c r="D80" s="117"/>
      <c r="E80" s="117"/>
      <c r="F80" s="21"/>
    </row>
    <row r="81" spans="1:6" ht="14.25" x14ac:dyDescent="0.2">
      <c r="A81" s="125" t="s">
        <v>29</v>
      </c>
      <c r="B81" s="125"/>
      <c r="C81" s="125"/>
      <c r="D81" s="125"/>
      <c r="E81" s="125"/>
      <c r="F81" s="125"/>
    </row>
    <row r="82" spans="1:6" ht="14.25" x14ac:dyDescent="0.2">
      <c r="A82" s="121" t="s">
        <v>30</v>
      </c>
      <c r="B82" s="121"/>
      <c r="C82" s="121"/>
      <c r="D82" s="121"/>
      <c r="E82" s="121"/>
      <c r="F82" s="1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18"/>
      <c r="C84" s="118"/>
      <c r="D84" s="118"/>
      <c r="E84" s="118"/>
      <c r="F84" s="21"/>
    </row>
    <row r="85" spans="1:6" ht="15" x14ac:dyDescent="0.2">
      <c r="A85" s="124" t="s">
        <v>7</v>
      </c>
      <c r="B85" s="124"/>
      <c r="C85" s="124"/>
      <c r="D85" s="124"/>
      <c r="E85" s="124"/>
      <c r="F85" s="124"/>
    </row>
    <row r="87" spans="1:6" ht="39.75" customHeight="1" x14ac:dyDescent="0.2">
      <c r="B87" s="115"/>
      <c r="C87" s="116"/>
      <c r="D87" s="11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38486189-47C0-4DEF-8A8C-71D3BB31224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0BCD8-29F0-447E-9AE8-7B1C57B8099D}">
  <sheetPr>
    <pageSetUpPr fitToPage="1"/>
  </sheetPr>
  <dimension ref="A12:F89"/>
  <sheetViews>
    <sheetView view="pageBreakPreview" topLeftCell="A9" zoomScale="85" zoomScaleNormal="100" zoomScaleSheetLayoutView="85" workbookViewId="0">
      <selection activeCell="A35" sqref="A35:XF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43.5" customHeight="1" x14ac:dyDescent="0.2">
      <c r="A35" s="21"/>
      <c r="B35" s="119" t="s">
        <v>100</v>
      </c>
      <c r="C35" s="119"/>
      <c r="D35" s="119"/>
      <c r="E35" s="28">
        <f>5.75*325</f>
        <v>1868.75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54" t="s">
        <v>101</v>
      </c>
      <c r="C38" s="54"/>
      <c r="D38" s="54"/>
      <c r="E38" s="28">
        <v>325</v>
      </c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3.5" customHeight="1" x14ac:dyDescent="0.2">
      <c r="A65" s="21"/>
      <c r="B65" s="119"/>
      <c r="C65" s="119"/>
      <c r="D65" s="11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2193.75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2193.75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109.69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218.83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2522.27</v>
      </c>
      <c r="F73" s="21"/>
    </row>
    <row r="74" spans="1:6" ht="15.75" thickTop="1" x14ac:dyDescent="0.2">
      <c r="A74" s="21"/>
      <c r="B74" s="123"/>
      <c r="C74" s="123"/>
      <c r="D74" s="123"/>
      <c r="E74" s="36"/>
      <c r="F74" s="21"/>
    </row>
    <row r="75" spans="1:6" ht="15" x14ac:dyDescent="0.2">
      <c r="A75" s="21"/>
      <c r="B75" s="120" t="s">
        <v>18</v>
      </c>
      <c r="C75" s="120"/>
      <c r="D75" s="120"/>
      <c r="E75" s="36">
        <v>1269.05</v>
      </c>
      <c r="F75" s="21"/>
    </row>
    <row r="76" spans="1:6" ht="15" x14ac:dyDescent="0.2">
      <c r="A76" s="21"/>
      <c r="B76" s="123"/>
      <c r="C76" s="123"/>
      <c r="D76" s="12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1253.22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17"/>
      <c r="C80" s="117"/>
      <c r="D80" s="117"/>
      <c r="E80" s="117"/>
      <c r="F80" s="21"/>
    </row>
    <row r="81" spans="1:6" ht="14.25" x14ac:dyDescent="0.2">
      <c r="A81" s="125" t="s">
        <v>29</v>
      </c>
      <c r="B81" s="125"/>
      <c r="C81" s="125"/>
      <c r="D81" s="125"/>
      <c r="E81" s="125"/>
      <c r="F81" s="125"/>
    </row>
    <row r="82" spans="1:6" ht="14.25" x14ac:dyDescent="0.2">
      <c r="A82" s="121" t="s">
        <v>30</v>
      </c>
      <c r="B82" s="121"/>
      <c r="C82" s="121"/>
      <c r="D82" s="121"/>
      <c r="E82" s="121"/>
      <c r="F82" s="1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18"/>
      <c r="C84" s="118"/>
      <c r="D84" s="118"/>
      <c r="E84" s="118"/>
      <c r="F84" s="21"/>
    </row>
    <row r="85" spans="1:6" ht="15" x14ac:dyDescent="0.2">
      <c r="A85" s="124" t="s">
        <v>7</v>
      </c>
      <c r="B85" s="124"/>
      <c r="C85" s="124"/>
      <c r="D85" s="124"/>
      <c r="E85" s="124"/>
      <c r="F85" s="124"/>
    </row>
    <row r="87" spans="1:6" ht="39.75" customHeight="1" x14ac:dyDescent="0.2">
      <c r="B87" s="115"/>
      <c r="C87" s="116"/>
      <c r="D87" s="11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C0847AC2-13C4-419C-BFED-7321CFA81C6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DFCC-D6D2-4BCA-89C8-116D6B86289D}">
  <sheetPr>
    <pageSetUpPr fitToPage="1"/>
  </sheetPr>
  <dimension ref="A12:F89"/>
  <sheetViews>
    <sheetView view="pageBreakPreview" topLeftCell="A10" zoomScale="85" zoomScaleNormal="100" zoomScaleSheetLayoutView="85" workbookViewId="0">
      <selection activeCell="E76" sqref="E7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43.5" customHeight="1" x14ac:dyDescent="0.2">
      <c r="A35" s="21"/>
      <c r="B35" s="119" t="s">
        <v>104</v>
      </c>
      <c r="C35" s="119"/>
      <c r="D35" s="119"/>
      <c r="E35" s="28">
        <f>2*325</f>
        <v>650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54" t="s">
        <v>105</v>
      </c>
      <c r="C38" s="54"/>
      <c r="D38" s="54"/>
      <c r="E38" s="28">
        <f>1.5*325</f>
        <v>487.5</v>
      </c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3.5" customHeight="1" x14ac:dyDescent="0.2">
      <c r="A65" s="21"/>
      <c r="B65" s="119"/>
      <c r="C65" s="119"/>
      <c r="D65" s="11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1137.5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1137.5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56.88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113.47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1307.8500000000001</v>
      </c>
      <c r="F73" s="21"/>
    </row>
    <row r="74" spans="1:6" ht="15.75" thickTop="1" x14ac:dyDescent="0.2">
      <c r="A74" s="21"/>
      <c r="B74" s="123"/>
      <c r="C74" s="123"/>
      <c r="D74" s="123"/>
      <c r="E74" s="36"/>
      <c r="F74" s="21"/>
    </row>
    <row r="75" spans="1:6" ht="15" x14ac:dyDescent="0.2">
      <c r="A75" s="21"/>
      <c r="B75" s="120" t="s">
        <v>18</v>
      </c>
      <c r="C75" s="120"/>
      <c r="D75" s="120"/>
      <c r="E75" s="36">
        <v>0</v>
      </c>
      <c r="F75" s="21"/>
    </row>
    <row r="76" spans="1:6" ht="15" x14ac:dyDescent="0.2">
      <c r="A76" s="21"/>
      <c r="B76" s="123"/>
      <c r="C76" s="123"/>
      <c r="D76" s="12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1307.8500000000001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17"/>
      <c r="C80" s="117"/>
      <c r="D80" s="117"/>
      <c r="E80" s="117"/>
      <c r="F80" s="21"/>
    </row>
    <row r="81" spans="1:6" ht="14.25" x14ac:dyDescent="0.2">
      <c r="A81" s="125" t="s">
        <v>29</v>
      </c>
      <c r="B81" s="125"/>
      <c r="C81" s="125"/>
      <c r="D81" s="125"/>
      <c r="E81" s="125"/>
      <c r="F81" s="125"/>
    </row>
    <row r="82" spans="1:6" ht="14.25" x14ac:dyDescent="0.2">
      <c r="A82" s="121" t="s">
        <v>30</v>
      </c>
      <c r="B82" s="121"/>
      <c r="C82" s="121"/>
      <c r="D82" s="121"/>
      <c r="E82" s="121"/>
      <c r="F82" s="1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18"/>
      <c r="C84" s="118"/>
      <c r="D84" s="118"/>
      <c r="E84" s="118"/>
      <c r="F84" s="21"/>
    </row>
    <row r="85" spans="1:6" ht="15" x14ac:dyDescent="0.2">
      <c r="A85" s="124" t="s">
        <v>7</v>
      </c>
      <c r="B85" s="124"/>
      <c r="C85" s="124"/>
      <c r="D85" s="124"/>
      <c r="E85" s="124"/>
      <c r="F85" s="124"/>
    </row>
    <row r="87" spans="1:6" ht="39.75" customHeight="1" x14ac:dyDescent="0.2">
      <c r="B87" s="115"/>
      <c r="C87" s="116"/>
      <c r="D87" s="11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3B79C20E-EB20-4744-B965-4127F4FDE26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B79C-4024-4494-808D-2A865360C362}">
  <sheetPr>
    <pageSetUpPr fitToPage="1"/>
  </sheetPr>
  <dimension ref="A12:F89"/>
  <sheetViews>
    <sheetView view="pageBreakPreview" topLeftCell="A7" zoomScale="85" zoomScaleNormal="100" zoomScaleSheetLayoutView="85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43.5" customHeight="1" x14ac:dyDescent="0.2">
      <c r="A35" s="21"/>
      <c r="B35" s="119" t="s">
        <v>108</v>
      </c>
      <c r="C35" s="119"/>
      <c r="D35" s="119"/>
      <c r="E35" s="28">
        <f>0.75*325</f>
        <v>243.75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3.5" customHeight="1" x14ac:dyDescent="0.2">
      <c r="A65" s="21"/>
      <c r="B65" s="119"/>
      <c r="C65" s="119"/>
      <c r="D65" s="11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243.75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243.75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12.19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24.31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280.25</v>
      </c>
      <c r="F73" s="21"/>
    </row>
    <row r="74" spans="1:6" ht="15.75" thickTop="1" x14ac:dyDescent="0.2">
      <c r="A74" s="21"/>
      <c r="B74" s="123"/>
      <c r="C74" s="123"/>
      <c r="D74" s="123"/>
      <c r="E74" s="36"/>
      <c r="F74" s="21"/>
    </row>
    <row r="75" spans="1:6" ht="15" x14ac:dyDescent="0.2">
      <c r="A75" s="21"/>
      <c r="B75" s="120" t="s">
        <v>18</v>
      </c>
      <c r="C75" s="120"/>
      <c r="D75" s="120"/>
      <c r="E75" s="36">
        <v>0</v>
      </c>
      <c r="F75" s="21"/>
    </row>
    <row r="76" spans="1:6" ht="15" x14ac:dyDescent="0.2">
      <c r="A76" s="21"/>
      <c r="B76" s="123"/>
      <c r="C76" s="123"/>
      <c r="D76" s="12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280.25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17"/>
      <c r="C80" s="117"/>
      <c r="D80" s="117"/>
      <c r="E80" s="117"/>
      <c r="F80" s="21"/>
    </row>
    <row r="81" spans="1:6" ht="14.25" x14ac:dyDescent="0.2">
      <c r="A81" s="125" t="s">
        <v>29</v>
      </c>
      <c r="B81" s="125"/>
      <c r="C81" s="125"/>
      <c r="D81" s="125"/>
      <c r="E81" s="125"/>
      <c r="F81" s="125"/>
    </row>
    <row r="82" spans="1:6" ht="14.25" x14ac:dyDescent="0.2">
      <c r="A82" s="121" t="s">
        <v>30</v>
      </c>
      <c r="B82" s="121"/>
      <c r="C82" s="121"/>
      <c r="D82" s="121"/>
      <c r="E82" s="121"/>
      <c r="F82" s="1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18"/>
      <c r="C84" s="118"/>
      <c r="D84" s="118"/>
      <c r="E84" s="118"/>
      <c r="F84" s="21"/>
    </row>
    <row r="85" spans="1:6" ht="15" x14ac:dyDescent="0.2">
      <c r="A85" s="124" t="s">
        <v>7</v>
      </c>
      <c r="B85" s="124"/>
      <c r="C85" s="124"/>
      <c r="D85" s="124"/>
      <c r="E85" s="124"/>
      <c r="F85" s="124"/>
    </row>
    <row r="87" spans="1:6" ht="39.75" customHeight="1" x14ac:dyDescent="0.2">
      <c r="B87" s="115"/>
      <c r="C87" s="116"/>
      <c r="D87" s="11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A36D76C5-DCEB-4C4E-A6AC-C574F6DB741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46F22-39D0-4F0A-B308-A6F00CF0969E}">
  <sheetPr>
    <pageSetUpPr fitToPage="1"/>
  </sheetPr>
  <dimension ref="A12:F92"/>
  <sheetViews>
    <sheetView view="pageBreakPreview" topLeftCell="A12" zoomScaleNormal="100" zoomScaleSheetLayoutView="100" workbookViewId="0">
      <selection activeCell="E38" sqref="E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47</v>
      </c>
      <c r="C35" s="119"/>
      <c r="D35" s="119"/>
      <c r="E35" s="28">
        <f>2.75*285</f>
        <v>783.75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48</v>
      </c>
      <c r="C37" s="119"/>
      <c r="D37" s="119"/>
      <c r="E37" s="28">
        <f>3*285</f>
        <v>855</v>
      </c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1638.75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1638.75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81.94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163.47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1884.16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1884.16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799C8E4-8D56-40F7-8C6F-38108B7AA38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1FF34-BF15-44BF-8F36-ACB6CA7E9059}">
  <sheetPr>
    <pageSetUpPr fitToPage="1"/>
  </sheetPr>
  <dimension ref="A12:F89"/>
  <sheetViews>
    <sheetView view="pageBreakPreview" topLeftCell="A13" zoomScale="85" zoomScaleNormal="100" zoomScaleSheetLayoutView="85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43.5" customHeight="1" x14ac:dyDescent="0.2">
      <c r="A35" s="21"/>
      <c r="B35" s="119" t="s">
        <v>110</v>
      </c>
      <c r="C35" s="119"/>
      <c r="D35" s="119"/>
      <c r="E35" s="28">
        <f>1.75*325</f>
        <v>568.75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3.5" customHeight="1" x14ac:dyDescent="0.2">
      <c r="A65" s="21"/>
      <c r="B65" s="119"/>
      <c r="C65" s="119"/>
      <c r="D65" s="11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568.75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568.75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28.44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56.73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653.92000000000007</v>
      </c>
      <c r="F73" s="21"/>
    </row>
    <row r="74" spans="1:6" ht="15.75" thickTop="1" x14ac:dyDescent="0.2">
      <c r="A74" s="21"/>
      <c r="B74" s="123"/>
      <c r="C74" s="123"/>
      <c r="D74" s="123"/>
      <c r="E74" s="36"/>
      <c r="F74" s="21"/>
    </row>
    <row r="75" spans="1:6" ht="15" x14ac:dyDescent="0.2">
      <c r="A75" s="21"/>
      <c r="B75" s="120" t="s">
        <v>18</v>
      </c>
      <c r="C75" s="120"/>
      <c r="D75" s="120"/>
      <c r="E75" s="36">
        <v>0</v>
      </c>
      <c r="F75" s="21"/>
    </row>
    <row r="76" spans="1:6" ht="15" x14ac:dyDescent="0.2">
      <c r="A76" s="21"/>
      <c r="B76" s="123"/>
      <c r="C76" s="123"/>
      <c r="D76" s="12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653.92000000000007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17"/>
      <c r="C80" s="117"/>
      <c r="D80" s="117"/>
      <c r="E80" s="117"/>
      <c r="F80" s="21"/>
    </row>
    <row r="81" spans="1:6" ht="14.25" x14ac:dyDescent="0.2">
      <c r="A81" s="125" t="s">
        <v>29</v>
      </c>
      <c r="B81" s="125"/>
      <c r="C81" s="125"/>
      <c r="D81" s="125"/>
      <c r="E81" s="125"/>
      <c r="F81" s="125"/>
    </row>
    <row r="82" spans="1:6" ht="14.25" x14ac:dyDescent="0.2">
      <c r="A82" s="121" t="s">
        <v>30</v>
      </c>
      <c r="B82" s="121"/>
      <c r="C82" s="121"/>
      <c r="D82" s="121"/>
      <c r="E82" s="121"/>
      <c r="F82" s="1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18"/>
      <c r="C84" s="118"/>
      <c r="D84" s="118"/>
      <c r="E84" s="118"/>
      <c r="F84" s="21"/>
    </row>
    <row r="85" spans="1:6" ht="15" x14ac:dyDescent="0.2">
      <c r="A85" s="124" t="s">
        <v>7</v>
      </c>
      <c r="B85" s="124"/>
      <c r="C85" s="124"/>
      <c r="D85" s="124"/>
      <c r="E85" s="124"/>
      <c r="F85" s="124"/>
    </row>
    <row r="87" spans="1:6" ht="39.75" customHeight="1" x14ac:dyDescent="0.2">
      <c r="B87" s="115"/>
      <c r="C87" s="116"/>
      <c r="D87" s="11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8D7E1796-50F2-40BF-9412-5E1B3E1E939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25D8-3C15-4B3B-ADE5-018215F1B1D0}">
  <sheetPr>
    <pageSetUpPr fitToPage="1"/>
  </sheetPr>
  <dimension ref="A12:F89"/>
  <sheetViews>
    <sheetView view="pageBreakPreview" topLeftCell="A13" zoomScale="85" zoomScaleNormal="100" zoomScaleSheetLayoutView="85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43.5" customHeight="1" x14ac:dyDescent="0.2">
      <c r="A35" s="21"/>
      <c r="B35" s="119" t="s">
        <v>133</v>
      </c>
      <c r="C35" s="119"/>
      <c r="D35" s="119"/>
      <c r="E35" s="28">
        <f>3*325</f>
        <v>975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3.5" customHeight="1" x14ac:dyDescent="0.2">
      <c r="A65" s="21"/>
      <c r="B65" s="119"/>
      <c r="C65" s="119"/>
      <c r="D65" s="11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975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975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48.75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97.26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1121.01</v>
      </c>
      <c r="F73" s="21"/>
    </row>
    <row r="74" spans="1:6" ht="15.75" thickTop="1" x14ac:dyDescent="0.2">
      <c r="A74" s="21"/>
      <c r="B74" s="123"/>
      <c r="C74" s="123"/>
      <c r="D74" s="123"/>
      <c r="E74" s="36"/>
      <c r="F74" s="21"/>
    </row>
    <row r="75" spans="1:6" ht="15" x14ac:dyDescent="0.2">
      <c r="A75" s="21"/>
      <c r="B75" s="120" t="s">
        <v>18</v>
      </c>
      <c r="C75" s="120"/>
      <c r="D75" s="120"/>
      <c r="E75" s="36">
        <v>0</v>
      </c>
      <c r="F75" s="21"/>
    </row>
    <row r="76" spans="1:6" ht="15" x14ac:dyDescent="0.2">
      <c r="A76" s="21"/>
      <c r="B76" s="123"/>
      <c r="C76" s="123"/>
      <c r="D76" s="12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1121.01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17"/>
      <c r="C80" s="117"/>
      <c r="D80" s="117"/>
      <c r="E80" s="117"/>
      <c r="F80" s="21"/>
    </row>
    <row r="81" spans="1:6" ht="14.25" x14ac:dyDescent="0.2">
      <c r="A81" s="125" t="s">
        <v>29</v>
      </c>
      <c r="B81" s="125"/>
      <c r="C81" s="125"/>
      <c r="D81" s="125"/>
      <c r="E81" s="125"/>
      <c r="F81" s="125"/>
    </row>
    <row r="82" spans="1:6" ht="14.25" x14ac:dyDescent="0.2">
      <c r="A82" s="121" t="s">
        <v>30</v>
      </c>
      <c r="B82" s="121"/>
      <c r="C82" s="121"/>
      <c r="D82" s="121"/>
      <c r="E82" s="121"/>
      <c r="F82" s="1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18"/>
      <c r="C84" s="118"/>
      <c r="D84" s="118"/>
      <c r="E84" s="118"/>
      <c r="F84" s="21"/>
    </row>
    <row r="85" spans="1:6" ht="15" x14ac:dyDescent="0.2">
      <c r="A85" s="124" t="s">
        <v>7</v>
      </c>
      <c r="B85" s="124"/>
      <c r="C85" s="124"/>
      <c r="D85" s="124"/>
      <c r="E85" s="124"/>
      <c r="F85" s="124"/>
    </row>
    <row r="87" spans="1:6" ht="39.75" customHeight="1" x14ac:dyDescent="0.2">
      <c r="B87" s="115"/>
      <c r="C87" s="116"/>
      <c r="D87" s="11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1F381EFC-9CC2-429F-9095-8A47323153E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E2669-015B-4A3E-AF79-0CBDDD09818F}">
  <sheetPr>
    <pageSetUpPr fitToPage="1"/>
  </sheetPr>
  <dimension ref="A12:F90"/>
  <sheetViews>
    <sheetView view="pageBreakPreview" topLeftCell="A7" zoomScale="85" zoomScaleNormal="100" zoomScaleSheetLayoutView="85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136</v>
      </c>
      <c r="C35" s="119"/>
      <c r="D35" s="119"/>
      <c r="E35" s="28">
        <f>2.5*350</f>
        <v>875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119" t="s">
        <v>137</v>
      </c>
      <c r="C38" s="119"/>
      <c r="D38" s="119"/>
      <c r="E38" s="28">
        <f>6*350</f>
        <v>2100</v>
      </c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119"/>
      <c r="C65" s="119"/>
      <c r="D65" s="119"/>
      <c r="E65" s="28"/>
      <c r="F65" s="21"/>
    </row>
    <row r="66" spans="1:6" ht="13.5" customHeight="1" x14ac:dyDescent="0.2">
      <c r="A66" s="21"/>
      <c r="B66" s="119"/>
      <c r="C66" s="119"/>
      <c r="D66" s="119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SUM(E32:E65)</f>
        <v>2975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2975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148.75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296.76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3420.51</v>
      </c>
      <c r="F74" s="21"/>
    </row>
    <row r="75" spans="1:6" ht="15.75" thickTop="1" x14ac:dyDescent="0.2">
      <c r="A75" s="21"/>
      <c r="B75" s="123"/>
      <c r="C75" s="123"/>
      <c r="D75" s="123"/>
      <c r="E75" s="36"/>
      <c r="F75" s="21"/>
    </row>
    <row r="76" spans="1:6" ht="15" x14ac:dyDescent="0.2">
      <c r="A76" s="21"/>
      <c r="B76" s="120" t="s">
        <v>18</v>
      </c>
      <c r="C76" s="120"/>
      <c r="D76" s="120"/>
      <c r="E76" s="36">
        <v>0</v>
      </c>
      <c r="F76" s="21"/>
    </row>
    <row r="77" spans="1:6" ht="15" x14ac:dyDescent="0.2">
      <c r="A77" s="21"/>
      <c r="B77" s="123"/>
      <c r="C77" s="123"/>
      <c r="D77" s="123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3420.51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17"/>
      <c r="C81" s="117"/>
      <c r="D81" s="117"/>
      <c r="E81" s="117"/>
      <c r="F81" s="21"/>
    </row>
    <row r="82" spans="1:6" ht="14.25" x14ac:dyDescent="0.2">
      <c r="A82" s="125" t="s">
        <v>29</v>
      </c>
      <c r="B82" s="125"/>
      <c r="C82" s="125"/>
      <c r="D82" s="125"/>
      <c r="E82" s="125"/>
      <c r="F82" s="125"/>
    </row>
    <row r="83" spans="1:6" ht="14.25" x14ac:dyDescent="0.2">
      <c r="A83" s="121" t="s">
        <v>30</v>
      </c>
      <c r="B83" s="121"/>
      <c r="C83" s="121"/>
      <c r="D83" s="121"/>
      <c r="E83" s="121"/>
      <c r="F83" s="1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18"/>
      <c r="C85" s="118"/>
      <c r="D85" s="118"/>
      <c r="E85" s="118"/>
      <c r="F85" s="21"/>
    </row>
    <row r="86" spans="1:6" ht="15" x14ac:dyDescent="0.2">
      <c r="A86" s="124" t="s">
        <v>7</v>
      </c>
      <c r="B86" s="124"/>
      <c r="C86" s="124"/>
      <c r="D86" s="124"/>
      <c r="E86" s="124"/>
      <c r="F86" s="124"/>
    </row>
    <row r="88" spans="1:6" ht="39.75" customHeight="1" x14ac:dyDescent="0.2">
      <c r="B88" s="115"/>
      <c r="C88" s="116"/>
      <c r="D88" s="116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A83:F83"/>
    <mergeCell ref="B85:E85"/>
    <mergeCell ref="A86:F86"/>
    <mergeCell ref="B88:D88"/>
    <mergeCell ref="B38:D38"/>
    <mergeCell ref="B42:D42"/>
    <mergeCell ref="B66:D66"/>
    <mergeCell ref="B75:D75"/>
    <mergeCell ref="B76:D76"/>
    <mergeCell ref="B77:D77"/>
    <mergeCell ref="B81:E81"/>
    <mergeCell ref="A82:F82"/>
    <mergeCell ref="B58:D58"/>
    <mergeCell ref="B59:D59"/>
    <mergeCell ref="B60:D60"/>
    <mergeCell ref="B61:D61"/>
    <mergeCell ref="B62:D62"/>
    <mergeCell ref="B65:D65"/>
    <mergeCell ref="B52:D52"/>
    <mergeCell ref="B53:D53"/>
    <mergeCell ref="B54:D54"/>
    <mergeCell ref="B55:D55"/>
    <mergeCell ref="B56:D56"/>
    <mergeCell ref="B57:D57"/>
    <mergeCell ref="B51:D51"/>
    <mergeCell ref="B39:D39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50:D50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33:B66" xr:uid="{E440FDE0-1FE4-495D-9962-82AF2F1792D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5E3A-CEC4-4135-B9D3-518F2AEF7AE8}">
  <sheetPr>
    <pageSetUpPr fitToPage="1"/>
  </sheetPr>
  <dimension ref="A12:F90"/>
  <sheetViews>
    <sheetView view="pageBreakPreview" zoomScale="85" zoomScaleNormal="100" zoomScaleSheetLayoutView="85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140</v>
      </c>
      <c r="C35" s="119"/>
      <c r="D35" s="119"/>
      <c r="E35" s="28">
        <v>350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119"/>
      <c r="C65" s="119"/>
      <c r="D65" s="119"/>
      <c r="E65" s="28"/>
      <c r="F65" s="21"/>
    </row>
    <row r="66" spans="1:6" ht="13.5" customHeight="1" x14ac:dyDescent="0.2">
      <c r="A66" s="21"/>
      <c r="B66" s="119"/>
      <c r="C66" s="119"/>
      <c r="D66" s="119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SUM(E32:E65)</f>
        <v>350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350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17.5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34.909999999999997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402.40999999999997</v>
      </c>
      <c r="F74" s="21"/>
    </row>
    <row r="75" spans="1:6" ht="15.75" thickTop="1" x14ac:dyDescent="0.2">
      <c r="A75" s="21"/>
      <c r="B75" s="123"/>
      <c r="C75" s="123"/>
      <c r="D75" s="123"/>
      <c r="E75" s="36"/>
      <c r="F75" s="21"/>
    </row>
    <row r="76" spans="1:6" ht="15" x14ac:dyDescent="0.2">
      <c r="A76" s="21"/>
      <c r="B76" s="120" t="s">
        <v>18</v>
      </c>
      <c r="C76" s="120"/>
      <c r="D76" s="120"/>
      <c r="E76" s="36">
        <v>0</v>
      </c>
      <c r="F76" s="21"/>
    </row>
    <row r="77" spans="1:6" ht="15" x14ac:dyDescent="0.2">
      <c r="A77" s="21"/>
      <c r="B77" s="123"/>
      <c r="C77" s="123"/>
      <c r="D77" s="123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402.40999999999997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17"/>
      <c r="C81" s="117"/>
      <c r="D81" s="117"/>
      <c r="E81" s="117"/>
      <c r="F81" s="21"/>
    </row>
    <row r="82" spans="1:6" ht="14.25" x14ac:dyDescent="0.2">
      <c r="A82" s="125" t="s">
        <v>29</v>
      </c>
      <c r="B82" s="125"/>
      <c r="C82" s="125"/>
      <c r="D82" s="125"/>
      <c r="E82" s="125"/>
      <c r="F82" s="125"/>
    </row>
    <row r="83" spans="1:6" ht="14.25" x14ac:dyDescent="0.2">
      <c r="A83" s="121" t="s">
        <v>30</v>
      </c>
      <c r="B83" s="121"/>
      <c r="C83" s="121"/>
      <c r="D83" s="121"/>
      <c r="E83" s="121"/>
      <c r="F83" s="1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18"/>
      <c r="C85" s="118"/>
      <c r="D85" s="118"/>
      <c r="E85" s="118"/>
      <c r="F85" s="21"/>
    </row>
    <row r="86" spans="1:6" ht="15" x14ac:dyDescent="0.2">
      <c r="A86" s="124" t="s">
        <v>7</v>
      </c>
      <c r="B86" s="124"/>
      <c r="C86" s="124"/>
      <c r="D86" s="124"/>
      <c r="E86" s="124"/>
      <c r="F86" s="124"/>
    </row>
    <row r="88" spans="1:6" ht="39.75" customHeight="1" x14ac:dyDescent="0.2">
      <c r="B88" s="115"/>
      <c r="C88" s="116"/>
      <c r="D88" s="116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E3D67D0D-8321-4B16-9F2D-39E56B94826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4CBE-1A74-4D91-B2CF-E9194676B9BE}">
  <sheetPr>
    <pageSetUpPr fitToPage="1"/>
  </sheetPr>
  <dimension ref="A12:F90"/>
  <sheetViews>
    <sheetView view="pageBreakPreview" topLeftCell="A30" zoomScale="85" zoomScaleNormal="100" zoomScaleSheetLayoutView="85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143</v>
      </c>
      <c r="C35" s="119"/>
      <c r="D35" s="119"/>
      <c r="E35" s="28">
        <f>0.5*350</f>
        <v>175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119"/>
      <c r="C65" s="119"/>
      <c r="D65" s="119"/>
      <c r="E65" s="28"/>
      <c r="F65" s="21"/>
    </row>
    <row r="66" spans="1:6" ht="13.5" customHeight="1" x14ac:dyDescent="0.2">
      <c r="A66" s="21"/>
      <c r="B66" s="119"/>
      <c r="C66" s="119"/>
      <c r="D66" s="119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SUM(E32:E65)</f>
        <v>175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175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8.75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17.46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201.21</v>
      </c>
      <c r="F74" s="21"/>
    </row>
    <row r="75" spans="1:6" ht="15.75" thickTop="1" x14ac:dyDescent="0.2">
      <c r="A75" s="21"/>
      <c r="B75" s="123"/>
      <c r="C75" s="123"/>
      <c r="D75" s="123"/>
      <c r="E75" s="36"/>
      <c r="F75" s="21"/>
    </row>
    <row r="76" spans="1:6" ht="15" x14ac:dyDescent="0.2">
      <c r="A76" s="21"/>
      <c r="B76" s="120" t="s">
        <v>18</v>
      </c>
      <c r="C76" s="120"/>
      <c r="D76" s="120"/>
      <c r="E76" s="36">
        <v>0</v>
      </c>
      <c r="F76" s="21"/>
    </row>
    <row r="77" spans="1:6" ht="15" x14ac:dyDescent="0.2">
      <c r="A77" s="21"/>
      <c r="B77" s="123"/>
      <c r="C77" s="123"/>
      <c r="D77" s="123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201.21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17"/>
      <c r="C81" s="117"/>
      <c r="D81" s="117"/>
      <c r="E81" s="117"/>
      <c r="F81" s="21"/>
    </row>
    <row r="82" spans="1:6" ht="14.25" x14ac:dyDescent="0.2">
      <c r="A82" s="125" t="s">
        <v>29</v>
      </c>
      <c r="B82" s="125"/>
      <c r="C82" s="125"/>
      <c r="D82" s="125"/>
      <c r="E82" s="125"/>
      <c r="F82" s="125"/>
    </row>
    <row r="83" spans="1:6" ht="14.25" x14ac:dyDescent="0.2">
      <c r="A83" s="121" t="s">
        <v>30</v>
      </c>
      <c r="B83" s="121"/>
      <c r="C83" s="121"/>
      <c r="D83" s="121"/>
      <c r="E83" s="121"/>
      <c r="F83" s="1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18"/>
      <c r="C85" s="118"/>
      <c r="D85" s="118"/>
      <c r="E85" s="118"/>
      <c r="F85" s="21"/>
    </row>
    <row r="86" spans="1:6" ht="15" x14ac:dyDescent="0.2">
      <c r="A86" s="124" t="s">
        <v>7</v>
      </c>
      <c r="B86" s="124"/>
      <c r="C86" s="124"/>
      <c r="D86" s="124"/>
      <c r="E86" s="124"/>
      <c r="F86" s="124"/>
    </row>
    <row r="88" spans="1:6" ht="39.75" customHeight="1" x14ac:dyDescent="0.2">
      <c r="B88" s="115"/>
      <c r="C88" s="116"/>
      <c r="D88" s="116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33:B66" xr:uid="{200D2930-1C20-4CBD-8B45-C154DAE47A7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9DDB-2697-43F7-ADA6-1238C2E4C9F1}">
  <sheetPr>
    <pageSetUpPr fitToPage="1"/>
  </sheetPr>
  <dimension ref="A12:F89"/>
  <sheetViews>
    <sheetView view="pageBreakPreview" topLeftCell="A51" zoomScale="85" zoomScaleNormal="100" zoomScaleSheetLayoutView="85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43.5" customHeight="1" x14ac:dyDescent="0.2">
      <c r="A35" s="21"/>
      <c r="B35" s="119" t="s">
        <v>146</v>
      </c>
      <c r="C35" s="119"/>
      <c r="D35" s="119"/>
      <c r="E35" s="28">
        <f>4*350</f>
        <v>1400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119" t="s">
        <v>147</v>
      </c>
      <c r="C39" s="119"/>
      <c r="D39" s="119"/>
      <c r="E39" s="28">
        <f>0.75*350</f>
        <v>262.5</v>
      </c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3.5" customHeight="1" x14ac:dyDescent="0.2">
      <c r="A65" s="21"/>
      <c r="B65" s="119"/>
      <c r="C65" s="119"/>
      <c r="D65" s="11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1662.5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1662.5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83.13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165.83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1911.46</v>
      </c>
      <c r="F73" s="21"/>
    </row>
    <row r="74" spans="1:6" ht="15.75" thickTop="1" x14ac:dyDescent="0.2">
      <c r="A74" s="21"/>
      <c r="B74" s="123"/>
      <c r="C74" s="123"/>
      <c r="D74" s="123"/>
      <c r="E74" s="36"/>
      <c r="F74" s="21"/>
    </row>
    <row r="75" spans="1:6" ht="15" x14ac:dyDescent="0.2">
      <c r="A75" s="21"/>
      <c r="B75" s="120" t="s">
        <v>18</v>
      </c>
      <c r="C75" s="120"/>
      <c r="D75" s="120"/>
      <c r="E75" s="36">
        <v>0</v>
      </c>
      <c r="F75" s="21"/>
    </row>
    <row r="76" spans="1:6" ht="15" x14ac:dyDescent="0.2">
      <c r="A76" s="21"/>
      <c r="B76" s="123"/>
      <c r="C76" s="123"/>
      <c r="D76" s="12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1911.46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17"/>
      <c r="C80" s="117"/>
      <c r="D80" s="117"/>
      <c r="E80" s="117"/>
      <c r="F80" s="21"/>
    </row>
    <row r="81" spans="1:6" ht="14.25" x14ac:dyDescent="0.2">
      <c r="A81" s="125" t="s">
        <v>29</v>
      </c>
      <c r="B81" s="125"/>
      <c r="C81" s="125"/>
      <c r="D81" s="125"/>
      <c r="E81" s="125"/>
      <c r="F81" s="125"/>
    </row>
    <row r="82" spans="1:6" ht="14.25" x14ac:dyDescent="0.2">
      <c r="A82" s="121" t="s">
        <v>30</v>
      </c>
      <c r="B82" s="121"/>
      <c r="C82" s="121"/>
      <c r="D82" s="121"/>
      <c r="E82" s="121"/>
      <c r="F82" s="1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18"/>
      <c r="C84" s="118"/>
      <c r="D84" s="118"/>
      <c r="E84" s="118"/>
      <c r="F84" s="21"/>
    </row>
    <row r="85" spans="1:6" ht="15" x14ac:dyDescent="0.2">
      <c r="A85" s="124" t="s">
        <v>7</v>
      </c>
      <c r="B85" s="124"/>
      <c r="C85" s="124"/>
      <c r="D85" s="124"/>
      <c r="E85" s="124"/>
      <c r="F85" s="124"/>
    </row>
    <row r="87" spans="1:6" ht="39.75" customHeight="1" x14ac:dyDescent="0.2">
      <c r="B87" s="115"/>
      <c r="C87" s="116"/>
      <c r="D87" s="11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FF7C1949-1FFE-4AFF-8DC7-642252179F4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D4CC-BBCB-4E56-9613-5E126B614A45}">
  <sheetPr>
    <pageSetUpPr fitToPage="1"/>
  </sheetPr>
  <dimension ref="A12:F89"/>
  <sheetViews>
    <sheetView view="pageBreakPreview" zoomScale="85" zoomScaleNormal="100" zoomScaleSheetLayoutView="85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8.5" customHeight="1" x14ac:dyDescent="0.2">
      <c r="A35" s="21"/>
      <c r="B35" s="119" t="s">
        <v>149</v>
      </c>
      <c r="C35" s="119"/>
      <c r="D35" s="119"/>
      <c r="E35" s="28">
        <f>4*350</f>
        <v>1400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3.5" customHeight="1" x14ac:dyDescent="0.2">
      <c r="A65" s="21"/>
      <c r="B65" s="119"/>
      <c r="C65" s="119"/>
      <c r="D65" s="11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1400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1400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70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139.65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1609.65</v>
      </c>
      <c r="F73" s="21"/>
    </row>
    <row r="74" spans="1:6" ht="15.75" thickTop="1" x14ac:dyDescent="0.2">
      <c r="A74" s="21"/>
      <c r="B74" s="123"/>
      <c r="C74" s="123"/>
      <c r="D74" s="123"/>
      <c r="E74" s="36"/>
      <c r="F74" s="21"/>
    </row>
    <row r="75" spans="1:6" ht="15" x14ac:dyDescent="0.2">
      <c r="A75" s="21"/>
      <c r="B75" s="120" t="s">
        <v>18</v>
      </c>
      <c r="C75" s="120"/>
      <c r="D75" s="120"/>
      <c r="E75" s="36">
        <v>0</v>
      </c>
      <c r="F75" s="21"/>
    </row>
    <row r="76" spans="1:6" ht="15" x14ac:dyDescent="0.2">
      <c r="A76" s="21"/>
      <c r="B76" s="123"/>
      <c r="C76" s="123"/>
      <c r="D76" s="12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1609.65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17"/>
      <c r="C80" s="117"/>
      <c r="D80" s="117"/>
      <c r="E80" s="117"/>
      <c r="F80" s="21"/>
    </row>
    <row r="81" spans="1:6" ht="14.25" x14ac:dyDescent="0.2">
      <c r="A81" s="125" t="s">
        <v>29</v>
      </c>
      <c r="B81" s="125"/>
      <c r="C81" s="125"/>
      <c r="D81" s="125"/>
      <c r="E81" s="125"/>
      <c r="F81" s="125"/>
    </row>
    <row r="82" spans="1:6" ht="14.25" x14ac:dyDescent="0.2">
      <c r="A82" s="121" t="s">
        <v>30</v>
      </c>
      <c r="B82" s="121"/>
      <c r="C82" s="121"/>
      <c r="D82" s="121"/>
      <c r="E82" s="121"/>
      <c r="F82" s="1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18"/>
      <c r="C84" s="118"/>
      <c r="D84" s="118"/>
      <c r="E84" s="118"/>
      <c r="F84" s="21"/>
    </row>
    <row r="85" spans="1:6" ht="15" x14ac:dyDescent="0.2">
      <c r="A85" s="124" t="s">
        <v>7</v>
      </c>
      <c r="B85" s="124"/>
      <c r="C85" s="124"/>
      <c r="D85" s="124"/>
      <c r="E85" s="124"/>
      <c r="F85" s="124"/>
    </row>
    <row r="87" spans="1:6" ht="39.75" customHeight="1" x14ac:dyDescent="0.2">
      <c r="B87" s="115"/>
      <c r="C87" s="116"/>
      <c r="D87" s="11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C94D273E-4CCA-4511-AE92-102FB1DF8BD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321A7-B0E8-46C6-B667-7FBA6E23FD13}">
  <sheetPr>
    <pageSetUpPr fitToPage="1"/>
  </sheetPr>
  <dimension ref="A12:F89"/>
  <sheetViews>
    <sheetView view="pageBreakPreview" topLeftCell="A39" zoomScale="85" zoomScaleNormal="100" zoomScaleSheetLayoutView="85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8.5" customHeight="1" x14ac:dyDescent="0.2">
      <c r="A35" s="21"/>
      <c r="B35" s="119" t="s">
        <v>153</v>
      </c>
      <c r="C35" s="119"/>
      <c r="D35" s="119"/>
      <c r="E35" s="28">
        <f>350*1.25</f>
        <v>437.5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3.5" customHeight="1" x14ac:dyDescent="0.2">
      <c r="A65" s="21"/>
      <c r="B65" s="119"/>
      <c r="C65" s="119"/>
      <c r="D65" s="11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437.5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437.5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21.88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43.64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503.02</v>
      </c>
      <c r="F73" s="21"/>
    </row>
    <row r="74" spans="1:6" ht="15.75" thickTop="1" x14ac:dyDescent="0.2">
      <c r="A74" s="21"/>
      <c r="B74" s="123"/>
      <c r="C74" s="123"/>
      <c r="D74" s="123"/>
      <c r="E74" s="36"/>
      <c r="F74" s="21"/>
    </row>
    <row r="75" spans="1:6" ht="15" x14ac:dyDescent="0.2">
      <c r="A75" s="21"/>
      <c r="B75" s="120" t="s">
        <v>18</v>
      </c>
      <c r="C75" s="120"/>
      <c r="D75" s="120"/>
      <c r="E75" s="36">
        <v>0</v>
      </c>
      <c r="F75" s="21"/>
    </row>
    <row r="76" spans="1:6" ht="15" x14ac:dyDescent="0.2">
      <c r="A76" s="21"/>
      <c r="B76" s="123"/>
      <c r="C76" s="123"/>
      <c r="D76" s="12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503.02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17"/>
      <c r="C80" s="117"/>
      <c r="D80" s="117"/>
      <c r="E80" s="117"/>
      <c r="F80" s="21"/>
    </row>
    <row r="81" spans="1:6" ht="14.25" x14ac:dyDescent="0.2">
      <c r="A81" s="125" t="s">
        <v>29</v>
      </c>
      <c r="B81" s="125"/>
      <c r="C81" s="125"/>
      <c r="D81" s="125"/>
      <c r="E81" s="125"/>
      <c r="F81" s="125"/>
    </row>
    <row r="82" spans="1:6" ht="14.25" x14ac:dyDescent="0.2">
      <c r="A82" s="121" t="s">
        <v>30</v>
      </c>
      <c r="B82" s="121"/>
      <c r="C82" s="121"/>
      <c r="D82" s="121"/>
      <c r="E82" s="121"/>
      <c r="F82" s="1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18"/>
      <c r="C84" s="118"/>
      <c r="D84" s="118"/>
      <c r="E84" s="118"/>
      <c r="F84" s="21"/>
    </row>
    <row r="85" spans="1:6" ht="15" x14ac:dyDescent="0.2">
      <c r="A85" s="124" t="s">
        <v>7</v>
      </c>
      <c r="B85" s="124"/>
      <c r="C85" s="124"/>
      <c r="D85" s="124"/>
      <c r="E85" s="124"/>
      <c r="F85" s="124"/>
    </row>
    <row r="87" spans="1:6" ht="39.75" customHeight="1" x14ac:dyDescent="0.2">
      <c r="B87" s="115"/>
      <c r="C87" s="116"/>
      <c r="D87" s="11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BDBAD8DD-465E-45C8-8B8D-9F308E9D140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A6E7-247A-4585-9A48-D892CC3462EF}">
  <sheetPr>
    <pageSetUpPr fitToPage="1"/>
  </sheetPr>
  <dimension ref="A12:F89"/>
  <sheetViews>
    <sheetView view="pageBreakPreview" topLeftCell="A47" zoomScale="85" zoomScaleNormal="100" zoomScaleSheetLayoutView="85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8.5" customHeight="1" x14ac:dyDescent="0.2">
      <c r="A35" s="21"/>
      <c r="B35" s="119" t="s">
        <v>156</v>
      </c>
      <c r="C35" s="119"/>
      <c r="D35" s="119"/>
      <c r="E35" s="28">
        <f>0.4*350</f>
        <v>140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119"/>
      <c r="C64" s="119"/>
      <c r="D64" s="119"/>
      <c r="E64" s="28"/>
      <c r="F64" s="21"/>
    </row>
    <row r="65" spans="1:6" ht="13.5" customHeight="1" x14ac:dyDescent="0.2">
      <c r="A65" s="21"/>
      <c r="B65" s="119"/>
      <c r="C65" s="119"/>
      <c r="D65" s="11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140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140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7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13.97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160.97</v>
      </c>
      <c r="F73" s="21"/>
    </row>
    <row r="74" spans="1:6" ht="15.75" thickTop="1" x14ac:dyDescent="0.2">
      <c r="A74" s="21"/>
      <c r="B74" s="123"/>
      <c r="C74" s="123"/>
      <c r="D74" s="123"/>
      <c r="E74" s="36"/>
      <c r="F74" s="21"/>
    </row>
    <row r="75" spans="1:6" ht="15" x14ac:dyDescent="0.2">
      <c r="A75" s="21"/>
      <c r="B75" s="120" t="s">
        <v>18</v>
      </c>
      <c r="C75" s="120"/>
      <c r="D75" s="120"/>
      <c r="E75" s="36">
        <v>0</v>
      </c>
      <c r="F75" s="21"/>
    </row>
    <row r="76" spans="1:6" ht="15" x14ac:dyDescent="0.2">
      <c r="A76" s="21"/>
      <c r="B76" s="123"/>
      <c r="C76" s="123"/>
      <c r="D76" s="12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160.97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17"/>
      <c r="C80" s="117"/>
      <c r="D80" s="117"/>
      <c r="E80" s="117"/>
      <c r="F80" s="21"/>
    </row>
    <row r="81" spans="1:6" ht="14.25" x14ac:dyDescent="0.2">
      <c r="A81" s="125" t="s">
        <v>29</v>
      </c>
      <c r="B81" s="125"/>
      <c r="C81" s="125"/>
      <c r="D81" s="125"/>
      <c r="E81" s="125"/>
      <c r="F81" s="125"/>
    </row>
    <row r="82" spans="1:6" ht="14.25" x14ac:dyDescent="0.2">
      <c r="A82" s="121" t="s">
        <v>30</v>
      </c>
      <c r="B82" s="121"/>
      <c r="C82" s="121"/>
      <c r="D82" s="121"/>
      <c r="E82" s="121"/>
      <c r="F82" s="1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18"/>
      <c r="C84" s="118"/>
      <c r="D84" s="118"/>
      <c r="E84" s="118"/>
      <c r="F84" s="21"/>
    </row>
    <row r="85" spans="1:6" ht="15" x14ac:dyDescent="0.2">
      <c r="A85" s="124" t="s">
        <v>7</v>
      </c>
      <c r="B85" s="124"/>
      <c r="C85" s="124"/>
      <c r="D85" s="124"/>
      <c r="E85" s="124"/>
      <c r="F85" s="124"/>
    </row>
    <row r="87" spans="1:6" ht="39.75" customHeight="1" x14ac:dyDescent="0.2">
      <c r="B87" s="115"/>
      <c r="C87" s="116"/>
      <c r="D87" s="11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8A763BA6-E223-45DC-8850-386E41899CC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8063-2C10-4486-8DF7-EA42E9BE459D}">
  <sheetPr>
    <pageSetUpPr fitToPage="1"/>
  </sheetPr>
  <dimension ref="A12:F90"/>
  <sheetViews>
    <sheetView view="pageBreakPreview" zoomScale="85" zoomScaleNormal="100" zoomScaleSheetLayoutView="85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159</v>
      </c>
      <c r="C35" s="119"/>
      <c r="D35" s="119"/>
      <c r="E35" s="28">
        <f>0.75*350+91.98</f>
        <v>354.48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160</v>
      </c>
      <c r="C37" s="119"/>
      <c r="D37" s="119"/>
      <c r="E37" s="28">
        <f>1.75*350</f>
        <v>612.5</v>
      </c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119"/>
      <c r="C65" s="119"/>
      <c r="D65" s="119"/>
      <c r="E65" s="28"/>
      <c r="F65" s="21"/>
    </row>
    <row r="66" spans="1:6" ht="13.5" customHeight="1" x14ac:dyDescent="0.2">
      <c r="A66" s="21"/>
      <c r="B66" s="119"/>
      <c r="C66" s="119"/>
      <c r="D66" s="119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SUM(E32:E65)</f>
        <v>966.98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966.98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48.35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96.46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1111.79</v>
      </c>
      <c r="F74" s="21"/>
    </row>
    <row r="75" spans="1:6" ht="15.75" thickTop="1" x14ac:dyDescent="0.2">
      <c r="A75" s="21"/>
      <c r="B75" s="123"/>
      <c r="C75" s="123"/>
      <c r="D75" s="123"/>
      <c r="E75" s="36"/>
      <c r="F75" s="21"/>
    </row>
    <row r="76" spans="1:6" ht="15" x14ac:dyDescent="0.2">
      <c r="A76" s="21"/>
      <c r="B76" s="120" t="s">
        <v>18</v>
      </c>
      <c r="C76" s="120"/>
      <c r="D76" s="120"/>
      <c r="E76" s="36">
        <v>0</v>
      </c>
      <c r="F76" s="21"/>
    </row>
    <row r="77" spans="1:6" ht="15" x14ac:dyDescent="0.2">
      <c r="A77" s="21"/>
      <c r="B77" s="123"/>
      <c r="C77" s="123"/>
      <c r="D77" s="123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1111.79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17"/>
      <c r="C81" s="117"/>
      <c r="D81" s="117"/>
      <c r="E81" s="117"/>
      <c r="F81" s="21"/>
    </row>
    <row r="82" spans="1:6" ht="14.25" x14ac:dyDescent="0.2">
      <c r="A82" s="125" t="s">
        <v>29</v>
      </c>
      <c r="B82" s="125"/>
      <c r="C82" s="125"/>
      <c r="D82" s="125"/>
      <c r="E82" s="125"/>
      <c r="F82" s="125"/>
    </row>
    <row r="83" spans="1:6" ht="14.25" x14ac:dyDescent="0.2">
      <c r="A83" s="121" t="s">
        <v>30</v>
      </c>
      <c r="B83" s="121"/>
      <c r="C83" s="121"/>
      <c r="D83" s="121"/>
      <c r="E83" s="121"/>
      <c r="F83" s="1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18"/>
      <c r="C85" s="118"/>
      <c r="D85" s="118"/>
      <c r="E85" s="118"/>
      <c r="F85" s="21"/>
    </row>
    <row r="86" spans="1:6" ht="15" x14ac:dyDescent="0.2">
      <c r="A86" s="124" t="s">
        <v>7</v>
      </c>
      <c r="B86" s="124"/>
      <c r="C86" s="124"/>
      <c r="D86" s="124"/>
      <c r="E86" s="124"/>
      <c r="F86" s="124"/>
    </row>
    <row r="88" spans="1:6" ht="39.75" customHeight="1" x14ac:dyDescent="0.2">
      <c r="B88" s="115"/>
      <c r="C88" s="116"/>
      <c r="D88" s="116"/>
    </row>
    <row r="89" spans="1:6" ht="13.5" customHeight="1" x14ac:dyDescent="0.2"/>
    <row r="90" spans="1:6" x14ac:dyDescent="0.2">
      <c r="B90" s="16"/>
      <c r="C90" s="16"/>
      <c r="D90" s="16"/>
    </row>
  </sheetData>
  <mergeCells count="41">
    <mergeCell ref="B37:D37"/>
    <mergeCell ref="A30:F30"/>
    <mergeCell ref="B33:D33"/>
    <mergeCell ref="B34:D34"/>
    <mergeCell ref="B35:D35"/>
    <mergeCell ref="B36:D36"/>
    <mergeCell ref="B51:D51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65:D65"/>
    <mergeCell ref="B52:D52"/>
    <mergeCell ref="B53:D53"/>
    <mergeCell ref="B54:D54"/>
    <mergeCell ref="B55:D55"/>
    <mergeCell ref="B56:D56"/>
    <mergeCell ref="B57:D57"/>
    <mergeCell ref="A83:F83"/>
    <mergeCell ref="B85:E85"/>
    <mergeCell ref="A86:F86"/>
    <mergeCell ref="B88:D88"/>
    <mergeCell ref="B39:D39"/>
    <mergeCell ref="B66:D66"/>
    <mergeCell ref="B75:D75"/>
    <mergeCell ref="B76:D76"/>
    <mergeCell ref="B77:D77"/>
    <mergeCell ref="B81:E81"/>
    <mergeCell ref="A82:F82"/>
    <mergeCell ref="B58:D58"/>
    <mergeCell ref="B59:D59"/>
    <mergeCell ref="B60:D60"/>
    <mergeCell ref="B61:D61"/>
    <mergeCell ref="B62:D62"/>
  </mergeCells>
  <dataValidations count="1">
    <dataValidation type="list" allowBlank="1" showInputMessage="1" showErrorMessage="1" sqref="B75:B77 B12:B20 B33:B66" xr:uid="{D4C082D7-8F7E-49BC-8908-068163DE591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E184C-55B1-45A7-96F3-9161D9A2B297}">
  <sheetPr>
    <pageSetUpPr fitToPage="1"/>
  </sheetPr>
  <dimension ref="A12:F92"/>
  <sheetViews>
    <sheetView view="pageBreakPreview" topLeftCell="A19" zoomScale="85" zoomScaleNormal="100" zoomScaleSheetLayoutView="85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51</v>
      </c>
      <c r="C35" s="119"/>
      <c r="D35" s="119"/>
      <c r="E35" s="28">
        <v>285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52</v>
      </c>
      <c r="C37" s="119"/>
      <c r="D37" s="119"/>
      <c r="E37" s="28">
        <f>1*285</f>
        <v>285</v>
      </c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570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570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56.86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655.36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655.36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46E38CC-E739-4E5B-A7BA-689D8AD122B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topLeftCell="A19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6" t="s">
        <v>1</v>
      </c>
      <c r="C1" s="12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112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113</v>
      </c>
      <c r="D9" s="7"/>
    </row>
    <row r="10" spans="1:4" x14ac:dyDescent="0.2">
      <c r="A10" s="6"/>
      <c r="B10" s="14"/>
      <c r="C10" s="8" t="s">
        <v>114</v>
      </c>
      <c r="D10" s="7"/>
    </row>
    <row r="11" spans="1:4" x14ac:dyDescent="0.2">
      <c r="A11" s="6"/>
      <c r="B11" s="14"/>
      <c r="C11" s="8" t="s">
        <v>115</v>
      </c>
      <c r="D11" s="7"/>
    </row>
    <row r="12" spans="1:4" x14ac:dyDescent="0.2">
      <c r="A12" s="6"/>
      <c r="B12" s="14"/>
      <c r="C12" s="8" t="s">
        <v>116</v>
      </c>
      <c r="D12" s="7"/>
    </row>
    <row r="13" spans="1:4" x14ac:dyDescent="0.2">
      <c r="A13" s="6"/>
      <c r="B13" s="14"/>
      <c r="C13" s="8" t="s">
        <v>117</v>
      </c>
      <c r="D13" s="7"/>
    </row>
    <row r="14" spans="1:4" x14ac:dyDescent="0.2">
      <c r="A14" s="6"/>
      <c r="B14" s="14"/>
      <c r="C14" s="8" t="s">
        <v>118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119</v>
      </c>
      <c r="D19" s="7"/>
    </row>
    <row r="20" spans="1:4" x14ac:dyDescent="0.2">
      <c r="A20" s="6"/>
      <c r="B20" s="14"/>
      <c r="C20" s="8" t="s">
        <v>120</v>
      </c>
      <c r="D20" s="7"/>
    </row>
    <row r="21" spans="1:4" x14ac:dyDescent="0.2">
      <c r="A21" s="6"/>
      <c r="B21" s="14"/>
      <c r="C21" s="8" t="s">
        <v>121</v>
      </c>
      <c r="D21" s="7"/>
    </row>
    <row r="22" spans="1:4" x14ac:dyDescent="0.2">
      <c r="A22" s="6"/>
      <c r="B22" s="14"/>
      <c r="C22" s="8" t="s">
        <v>122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123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124</v>
      </c>
      <c r="D30" s="7"/>
    </row>
    <row r="31" spans="1:4" x14ac:dyDescent="0.2">
      <c r="A31" s="6"/>
      <c r="B31" s="14"/>
      <c r="C31" s="8" t="s">
        <v>125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126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127</v>
      </c>
      <c r="D37" s="7"/>
    </row>
    <row r="38" spans="1:4" x14ac:dyDescent="0.2">
      <c r="A38" s="6"/>
      <c r="B38" s="14"/>
      <c r="C38" s="9" t="s">
        <v>128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129</v>
      </c>
      <c r="D43" s="7"/>
    </row>
    <row r="44" spans="1:4" x14ac:dyDescent="0.2">
      <c r="A44" s="6"/>
      <c r="B44" s="14"/>
      <c r="C44" s="8" t="s">
        <v>130</v>
      </c>
      <c r="D44" s="7"/>
    </row>
    <row r="45" spans="1:4" ht="13.5" thickBot="1" x14ac:dyDescent="0.25">
      <c r="A45" s="10"/>
      <c r="B45" s="15"/>
      <c r="C45" s="8" t="s">
        <v>131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B84C2-1BDD-4B94-BE2C-1B9897A7D2DB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161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162</v>
      </c>
      <c r="C23" s="60"/>
      <c r="D23" s="61"/>
      <c r="E23" s="62"/>
      <c r="F23" s="62"/>
    </row>
    <row r="24" spans="1:6" ht="15" customHeight="1" x14ac:dyDescent="0.2">
      <c r="A24" s="59"/>
      <c r="B24" s="63" t="s">
        <v>163</v>
      </c>
      <c r="C24" s="59"/>
      <c r="D24" s="61"/>
      <c r="E24" s="62"/>
      <c r="F24" s="62"/>
    </row>
    <row r="25" spans="1:6" ht="15" customHeight="1" x14ac:dyDescent="0.2">
      <c r="A25" s="59"/>
      <c r="B25" s="59" t="s">
        <v>164</v>
      </c>
      <c r="C25" s="59"/>
      <c r="D25" s="61"/>
      <c r="E25" s="62"/>
      <c r="F25" s="62"/>
    </row>
    <row r="26" spans="1:6" ht="15" customHeight="1" x14ac:dyDescent="0.2">
      <c r="A26" s="59"/>
      <c r="B26" s="59" t="s">
        <v>165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11</v>
      </c>
      <c r="E28" s="66" t="s">
        <v>166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167</v>
      </c>
      <c r="C34" s="78"/>
      <c r="D34" s="79"/>
      <c r="E34" s="79"/>
      <c r="F34" s="79"/>
    </row>
    <row r="35" spans="1:6" ht="14.25" customHeight="1" x14ac:dyDescent="0.2">
      <c r="A35" s="72"/>
      <c r="B35" s="77"/>
      <c r="C35" s="80"/>
      <c r="D35" s="79"/>
      <c r="E35" s="79"/>
      <c r="F35" s="79"/>
    </row>
    <row r="36" spans="1:6" ht="14.25" customHeight="1" x14ac:dyDescent="0.2">
      <c r="A36" s="72"/>
      <c r="B36" s="77"/>
      <c r="C36" s="78"/>
      <c r="D36" s="79"/>
      <c r="E36" s="79"/>
      <c r="F36" s="79"/>
    </row>
    <row r="37" spans="1:6" ht="14.25" customHeight="1" x14ac:dyDescent="0.2">
      <c r="A37" s="72"/>
      <c r="B37" s="77"/>
      <c r="C37" s="78"/>
      <c r="D37" s="79"/>
      <c r="E37" s="79"/>
      <c r="F37" s="79"/>
    </row>
    <row r="38" spans="1:6" ht="14.25" customHeight="1" x14ac:dyDescent="0.2">
      <c r="A38" s="72"/>
      <c r="B38" s="77"/>
      <c r="C38" s="78"/>
      <c r="D38" s="79"/>
      <c r="E38" s="79"/>
      <c r="F38" s="79"/>
    </row>
    <row r="39" spans="1:6" ht="14.25" customHeight="1" x14ac:dyDescent="0.2">
      <c r="A39" s="72"/>
      <c r="B39" s="77"/>
      <c r="C39" s="78"/>
      <c r="D39" s="79"/>
      <c r="E39" s="79"/>
      <c r="F39" s="79"/>
    </row>
    <row r="40" spans="1:6" ht="14.25" customHeight="1" x14ac:dyDescent="0.2">
      <c r="A40" s="72"/>
      <c r="B40" s="77"/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168</v>
      </c>
      <c r="D65" s="87" t="s">
        <v>169</v>
      </c>
      <c r="E65" s="79"/>
      <c r="F65" s="79"/>
    </row>
    <row r="66" spans="1:6" ht="14.25" customHeight="1" x14ac:dyDescent="0.2">
      <c r="A66" s="72"/>
      <c r="B66" s="77"/>
      <c r="C66" s="88">
        <v>1.5</v>
      </c>
      <c r="D66" s="89">
        <v>400</v>
      </c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82"/>
      <c r="C68" s="91"/>
      <c r="D68" s="91"/>
      <c r="E68" s="91"/>
      <c r="F68" s="72"/>
    </row>
    <row r="69" spans="1:6" ht="15.95" customHeight="1" x14ac:dyDescent="0.2">
      <c r="A69" s="59"/>
      <c r="B69" s="92" t="s">
        <v>15</v>
      </c>
      <c r="C69" s="92"/>
      <c r="D69" s="61"/>
      <c r="E69" s="93">
        <v>600</v>
      </c>
      <c r="F69" s="93"/>
    </row>
    <row r="70" spans="1:6" ht="15.95" customHeight="1" x14ac:dyDescent="0.2">
      <c r="A70" s="59"/>
      <c r="B70" s="94" t="s">
        <v>12</v>
      </c>
      <c r="C70" s="95"/>
      <c r="D70" s="61"/>
      <c r="E70" s="96">
        <v>0</v>
      </c>
      <c r="F70" s="96"/>
    </row>
    <row r="71" spans="1:6" ht="15.95" customHeight="1" x14ac:dyDescent="0.2">
      <c r="A71" s="59"/>
      <c r="B71" s="97" t="s">
        <v>170</v>
      </c>
      <c r="C71" s="95"/>
      <c r="D71" s="61"/>
      <c r="E71" s="96">
        <v>0</v>
      </c>
      <c r="F71" s="96"/>
    </row>
    <row r="72" spans="1:6" ht="15.95" customHeight="1" x14ac:dyDescent="0.2">
      <c r="A72" s="59"/>
      <c r="B72" s="97" t="s">
        <v>13</v>
      </c>
      <c r="C72" s="95"/>
      <c r="D72" s="61"/>
      <c r="E72" s="96">
        <v>0</v>
      </c>
      <c r="F72" s="96"/>
    </row>
    <row r="73" spans="1:6" ht="15.95" customHeight="1" x14ac:dyDescent="0.2">
      <c r="A73" s="59"/>
      <c r="B73" s="60" t="s">
        <v>14</v>
      </c>
      <c r="C73" s="92"/>
      <c r="D73" s="61"/>
      <c r="E73" s="98">
        <v>600</v>
      </c>
      <c r="F73" s="98"/>
    </row>
    <row r="74" spans="1:6" ht="15.95" customHeight="1" x14ac:dyDescent="0.2">
      <c r="A74" s="59"/>
      <c r="B74" s="95" t="s">
        <v>5</v>
      </c>
      <c r="C74" s="99">
        <v>0.05</v>
      </c>
      <c r="D74" s="95"/>
      <c r="E74" s="100">
        <v>30</v>
      </c>
      <c r="F74" s="100"/>
    </row>
    <row r="75" spans="1:6" ht="15.95" customHeight="1" x14ac:dyDescent="0.2">
      <c r="A75" s="59"/>
      <c r="B75" s="101" t="s">
        <v>4</v>
      </c>
      <c r="C75" s="102">
        <v>9.9750000000000005E-2</v>
      </c>
      <c r="D75" s="95"/>
      <c r="E75" s="103">
        <v>59.85</v>
      </c>
      <c r="F75" s="100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4" t="s">
        <v>16</v>
      </c>
      <c r="C77" s="92"/>
      <c r="D77" s="105"/>
      <c r="E77" s="106">
        <v>689.85</v>
      </c>
      <c r="F77" s="107"/>
    </row>
    <row r="78" spans="1:6" ht="15.95" customHeight="1" thickTop="1" x14ac:dyDescent="0.2">
      <c r="A78" s="59"/>
      <c r="B78" s="101"/>
      <c r="C78" s="101"/>
      <c r="D78" s="101"/>
      <c r="E78" s="108"/>
      <c r="F78" s="101"/>
    </row>
    <row r="79" spans="1:6" ht="15.95" customHeight="1" x14ac:dyDescent="0.2">
      <c r="A79" s="59"/>
      <c r="B79" s="73" t="s">
        <v>18</v>
      </c>
      <c r="C79" s="101"/>
      <c r="D79" s="61"/>
      <c r="E79" s="62">
        <v>0</v>
      </c>
      <c r="F79" s="62"/>
    </row>
    <row r="80" spans="1:6" ht="15.95" customHeight="1" x14ac:dyDescent="0.2">
      <c r="A80" s="59"/>
      <c r="B80" s="92"/>
      <c r="C80" s="101"/>
      <c r="D80" s="101"/>
      <c r="E80" s="108"/>
      <c r="F80" s="101"/>
    </row>
    <row r="81" spans="1:6" ht="15.95" customHeight="1" x14ac:dyDescent="0.2">
      <c r="A81" s="59"/>
      <c r="B81" s="129" t="s">
        <v>17</v>
      </c>
      <c r="C81" s="130"/>
      <c r="D81" s="109"/>
      <c r="E81" s="110">
        <v>689.85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1"/>
      <c r="B83" s="131"/>
      <c r="C83" s="132"/>
      <c r="D83" s="132"/>
      <c r="E83" s="132"/>
      <c r="F83" s="112"/>
    </row>
    <row r="84" spans="1:6" ht="15.95" customHeight="1" x14ac:dyDescent="0.2">
      <c r="A84" s="133" t="s">
        <v>29</v>
      </c>
      <c r="B84" s="133"/>
      <c r="C84" s="133"/>
      <c r="D84" s="133"/>
      <c r="E84" s="133"/>
      <c r="F84" s="73"/>
    </row>
    <row r="85" spans="1:6" ht="15.95" customHeight="1" x14ac:dyDescent="0.2">
      <c r="A85" s="134" t="s">
        <v>30</v>
      </c>
      <c r="B85" s="134"/>
      <c r="C85" s="134"/>
      <c r="D85" s="134"/>
      <c r="E85" s="134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A281-FC13-4BFE-91A8-0E395493D96A}">
  <sheetPr>
    <pageSetUpPr fitToPage="1"/>
  </sheetPr>
  <dimension ref="A1:F88"/>
  <sheetViews>
    <sheetView workbookViewId="0">
      <selection activeCell="B26" sqref="B26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114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171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38</v>
      </c>
      <c r="C23" s="60"/>
      <c r="D23" s="61"/>
      <c r="E23" s="62"/>
      <c r="F23" s="62"/>
    </row>
    <row r="24" spans="1:6" ht="15" customHeight="1" x14ac:dyDescent="0.2">
      <c r="A24" s="59"/>
      <c r="B24" s="60" t="s">
        <v>39</v>
      </c>
      <c r="C24" s="59"/>
      <c r="D24" s="61"/>
      <c r="E24" s="62"/>
      <c r="F24" s="62"/>
    </row>
    <row r="25" spans="1:6" ht="15" customHeight="1" x14ac:dyDescent="0.2">
      <c r="A25" s="59"/>
      <c r="B25" s="59" t="s">
        <v>164</v>
      </c>
      <c r="C25" s="59"/>
      <c r="D25" s="61"/>
      <c r="E25" s="62"/>
      <c r="F25" s="62"/>
    </row>
    <row r="26" spans="1:6" ht="15" customHeight="1" x14ac:dyDescent="0.2">
      <c r="A26" s="59"/>
      <c r="B26" s="59" t="s">
        <v>172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11</v>
      </c>
      <c r="E28" s="66" t="s">
        <v>173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174</v>
      </c>
      <c r="C34" s="78"/>
      <c r="D34" s="79"/>
      <c r="E34" s="79"/>
      <c r="F34" s="79"/>
    </row>
    <row r="35" spans="1:6" ht="14.25" customHeight="1" x14ac:dyDescent="0.2">
      <c r="A35" s="72"/>
      <c r="B35" s="77"/>
      <c r="C35" s="80"/>
      <c r="D35" s="79"/>
      <c r="E35" s="79"/>
      <c r="F35" s="79"/>
    </row>
    <row r="36" spans="1:6" ht="14.25" customHeight="1" x14ac:dyDescent="0.2">
      <c r="A36" s="72"/>
      <c r="B36" s="77"/>
      <c r="C36" s="78"/>
      <c r="D36" s="79"/>
      <c r="E36" s="79"/>
      <c r="F36" s="79"/>
    </row>
    <row r="37" spans="1:6" ht="14.25" customHeight="1" x14ac:dyDescent="0.2">
      <c r="A37" s="72"/>
      <c r="B37" s="77"/>
      <c r="C37" s="78"/>
      <c r="D37" s="79"/>
      <c r="E37" s="79"/>
      <c r="F37" s="79"/>
    </row>
    <row r="38" spans="1:6" ht="14.25" customHeight="1" x14ac:dyDescent="0.2">
      <c r="A38" s="72"/>
      <c r="B38" s="77"/>
      <c r="C38" s="78"/>
      <c r="D38" s="79"/>
      <c r="E38" s="79"/>
      <c r="F38" s="79"/>
    </row>
    <row r="39" spans="1:6" ht="14.25" customHeight="1" x14ac:dyDescent="0.2">
      <c r="A39" s="72"/>
      <c r="B39" s="77"/>
      <c r="C39" s="78"/>
      <c r="D39" s="79"/>
      <c r="E39" s="79"/>
      <c r="F39" s="79"/>
    </row>
    <row r="40" spans="1:6" ht="14.25" customHeight="1" x14ac:dyDescent="0.2">
      <c r="A40" s="72"/>
      <c r="B40" s="77"/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168</v>
      </c>
      <c r="D65" s="87" t="s">
        <v>169</v>
      </c>
      <c r="E65" s="79"/>
      <c r="F65" s="79"/>
    </row>
    <row r="66" spans="1:6" ht="14.25" customHeight="1" x14ac:dyDescent="0.2">
      <c r="A66" s="72"/>
      <c r="B66" s="77"/>
      <c r="C66" s="88">
        <v>2.75</v>
      </c>
      <c r="D66" s="89">
        <v>385</v>
      </c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82"/>
      <c r="C68" s="91"/>
      <c r="D68" s="91"/>
      <c r="E68" s="91"/>
      <c r="F68" s="72"/>
    </row>
    <row r="69" spans="1:6" ht="15.95" customHeight="1" x14ac:dyDescent="0.2">
      <c r="A69" s="59"/>
      <c r="B69" s="92" t="s">
        <v>15</v>
      </c>
      <c r="C69" s="92"/>
      <c r="D69" s="61"/>
      <c r="E69" s="93">
        <v>1058.75</v>
      </c>
      <c r="F69" s="93"/>
    </row>
    <row r="70" spans="1:6" ht="15.95" customHeight="1" x14ac:dyDescent="0.2">
      <c r="A70" s="59"/>
      <c r="B70" s="94" t="s">
        <v>12</v>
      </c>
      <c r="C70" s="95"/>
      <c r="D70" s="61"/>
      <c r="E70" s="96">
        <v>0</v>
      </c>
      <c r="F70" s="96"/>
    </row>
    <row r="71" spans="1:6" ht="15.95" customHeight="1" x14ac:dyDescent="0.2">
      <c r="A71" s="59"/>
      <c r="B71" s="97" t="s">
        <v>170</v>
      </c>
      <c r="C71" s="95"/>
      <c r="D71" s="61"/>
      <c r="E71" s="96">
        <v>0</v>
      </c>
      <c r="F71" s="96"/>
    </row>
    <row r="72" spans="1:6" ht="15.95" customHeight="1" x14ac:dyDescent="0.2">
      <c r="A72" s="59"/>
      <c r="B72" s="97" t="s">
        <v>13</v>
      </c>
      <c r="C72" s="95"/>
      <c r="D72" s="61"/>
      <c r="E72" s="96">
        <v>0</v>
      </c>
      <c r="F72" s="96"/>
    </row>
    <row r="73" spans="1:6" ht="15.95" customHeight="1" x14ac:dyDescent="0.2">
      <c r="A73" s="59"/>
      <c r="B73" s="60" t="s">
        <v>14</v>
      </c>
      <c r="C73" s="92"/>
      <c r="D73" s="61"/>
      <c r="E73" s="98">
        <v>1058.75</v>
      </c>
      <c r="F73" s="98"/>
    </row>
    <row r="74" spans="1:6" ht="15.95" customHeight="1" x14ac:dyDescent="0.2">
      <c r="A74" s="59"/>
      <c r="B74" s="95" t="s">
        <v>5</v>
      </c>
      <c r="C74" s="99">
        <v>0.05</v>
      </c>
      <c r="D74" s="95"/>
      <c r="E74" s="100">
        <v>52.94</v>
      </c>
      <c r="F74" s="100"/>
    </row>
    <row r="75" spans="1:6" ht="15.95" customHeight="1" x14ac:dyDescent="0.2">
      <c r="A75" s="59"/>
      <c r="B75" s="101" t="s">
        <v>4</v>
      </c>
      <c r="C75" s="102">
        <v>9.9750000000000005E-2</v>
      </c>
      <c r="D75" s="95"/>
      <c r="E75" s="103">
        <v>105.61</v>
      </c>
      <c r="F75" s="100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4" t="s">
        <v>16</v>
      </c>
      <c r="C77" s="92"/>
      <c r="D77" s="105"/>
      <c r="E77" s="106">
        <v>1217.3</v>
      </c>
      <c r="F77" s="107"/>
    </row>
    <row r="78" spans="1:6" ht="15.95" customHeight="1" thickTop="1" x14ac:dyDescent="0.2">
      <c r="A78" s="59"/>
      <c r="B78" s="101"/>
      <c r="C78" s="101"/>
      <c r="D78" s="101"/>
      <c r="E78" s="108"/>
      <c r="F78" s="101"/>
    </row>
    <row r="79" spans="1:6" ht="15.95" customHeight="1" x14ac:dyDescent="0.2">
      <c r="A79" s="59"/>
      <c r="B79" s="73" t="s">
        <v>18</v>
      </c>
      <c r="C79" s="101"/>
      <c r="D79" s="61"/>
      <c r="E79" s="62">
        <v>0</v>
      </c>
      <c r="F79" s="62"/>
    </row>
    <row r="80" spans="1:6" ht="15.95" customHeight="1" x14ac:dyDescent="0.2">
      <c r="A80" s="59"/>
      <c r="B80" s="92"/>
      <c r="C80" s="101"/>
      <c r="D80" s="101"/>
      <c r="E80" s="108"/>
      <c r="F80" s="101"/>
    </row>
    <row r="81" spans="1:6" ht="15.95" customHeight="1" x14ac:dyDescent="0.2">
      <c r="A81" s="59"/>
      <c r="B81" s="129" t="s">
        <v>17</v>
      </c>
      <c r="C81" s="130"/>
      <c r="D81" s="109"/>
      <c r="E81" s="110">
        <v>1217.3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1"/>
      <c r="B83" s="131"/>
      <c r="C83" s="132"/>
      <c r="D83" s="132"/>
      <c r="E83" s="132"/>
      <c r="F83" s="112"/>
    </row>
    <row r="84" spans="1:6" ht="15.95" customHeight="1" x14ac:dyDescent="0.2">
      <c r="A84" s="133" t="s">
        <v>29</v>
      </c>
      <c r="B84" s="133"/>
      <c r="C84" s="133"/>
      <c r="D84" s="133"/>
      <c r="E84" s="133"/>
      <c r="F84" s="73"/>
    </row>
    <row r="85" spans="1:6" ht="15.95" customHeight="1" x14ac:dyDescent="0.2">
      <c r="A85" s="134" t="s">
        <v>30</v>
      </c>
      <c r="B85" s="134"/>
      <c r="C85" s="134"/>
      <c r="D85" s="134"/>
      <c r="E85" s="134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7A12-D227-4CCC-A1C6-6D7E9678DA8C}">
  <sheetPr>
    <pageSetUpPr fitToPage="1"/>
  </sheetPr>
  <dimension ref="A1:F88"/>
  <sheetViews>
    <sheetView workbookViewId="0">
      <selection activeCell="B25" sqref="B25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114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171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162</v>
      </c>
      <c r="C23" s="60"/>
      <c r="D23" s="61"/>
      <c r="E23" s="62"/>
      <c r="F23" s="62"/>
    </row>
    <row r="24" spans="1:6" ht="15" customHeight="1" x14ac:dyDescent="0.2">
      <c r="A24" s="59"/>
      <c r="B24" s="60" t="s">
        <v>163</v>
      </c>
      <c r="C24" s="59"/>
      <c r="D24" s="61"/>
      <c r="E24" s="62"/>
      <c r="F24" s="62"/>
    </row>
    <row r="25" spans="1:6" ht="15" customHeight="1" x14ac:dyDescent="0.2">
      <c r="A25" s="59"/>
      <c r="B25" s="59" t="s">
        <v>164</v>
      </c>
      <c r="C25" s="59"/>
      <c r="D25" s="61"/>
      <c r="E25" s="62"/>
      <c r="F25" s="62"/>
    </row>
    <row r="26" spans="1:6" ht="15" customHeight="1" x14ac:dyDescent="0.2">
      <c r="A26" s="59"/>
      <c r="B26" s="59" t="s">
        <v>165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11</v>
      </c>
      <c r="E28" s="66" t="s">
        <v>175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176</v>
      </c>
      <c r="C34" s="78"/>
      <c r="D34" s="79"/>
      <c r="E34" s="79"/>
      <c r="F34" s="79"/>
    </row>
    <row r="35" spans="1:6" ht="14.25" customHeight="1" x14ac:dyDescent="0.2">
      <c r="A35" s="72"/>
      <c r="B35" s="77"/>
      <c r="C35" s="80"/>
      <c r="D35" s="79"/>
      <c r="E35" s="79"/>
      <c r="F35" s="79"/>
    </row>
    <row r="36" spans="1:6" ht="14.25" customHeight="1" x14ac:dyDescent="0.2">
      <c r="A36" s="72"/>
      <c r="B36" s="77"/>
      <c r="C36" s="78"/>
      <c r="D36" s="79"/>
      <c r="E36" s="79"/>
      <c r="F36" s="79"/>
    </row>
    <row r="37" spans="1:6" ht="14.25" customHeight="1" x14ac:dyDescent="0.2">
      <c r="A37" s="72"/>
      <c r="B37" s="77"/>
      <c r="C37" s="78"/>
      <c r="D37" s="79"/>
      <c r="E37" s="79"/>
      <c r="F37" s="79"/>
    </row>
    <row r="38" spans="1:6" ht="14.25" customHeight="1" x14ac:dyDescent="0.2">
      <c r="A38" s="72"/>
      <c r="B38" s="77"/>
      <c r="C38" s="78"/>
      <c r="D38" s="79"/>
      <c r="E38" s="79"/>
      <c r="F38" s="79"/>
    </row>
    <row r="39" spans="1:6" ht="14.25" customHeight="1" x14ac:dyDescent="0.2">
      <c r="A39" s="72"/>
      <c r="B39" s="77"/>
      <c r="C39" s="78"/>
      <c r="D39" s="79"/>
      <c r="E39" s="79"/>
      <c r="F39" s="79"/>
    </row>
    <row r="40" spans="1:6" ht="14.25" customHeight="1" x14ac:dyDescent="0.2">
      <c r="A40" s="72"/>
      <c r="B40" s="77"/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168</v>
      </c>
      <c r="D65" s="87" t="s">
        <v>169</v>
      </c>
      <c r="E65" s="79"/>
      <c r="F65" s="79"/>
    </row>
    <row r="66" spans="1:6" ht="14.25" customHeight="1" x14ac:dyDescent="0.2">
      <c r="A66" s="72"/>
      <c r="B66" s="77"/>
      <c r="C66" s="88">
        <v>1</v>
      </c>
      <c r="D66" s="89">
        <v>385</v>
      </c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82"/>
      <c r="C68" s="91"/>
      <c r="D68" s="91"/>
      <c r="E68" s="91"/>
      <c r="F68" s="72"/>
    </row>
    <row r="69" spans="1:6" ht="15.95" customHeight="1" x14ac:dyDescent="0.2">
      <c r="A69" s="59"/>
      <c r="B69" s="92" t="s">
        <v>15</v>
      </c>
      <c r="C69" s="92"/>
      <c r="D69" s="61"/>
      <c r="E69" s="93">
        <v>385</v>
      </c>
      <c r="F69" s="93"/>
    </row>
    <row r="70" spans="1:6" ht="15.95" customHeight="1" x14ac:dyDescent="0.2">
      <c r="A70" s="59"/>
      <c r="B70" s="94" t="s">
        <v>12</v>
      </c>
      <c r="C70" s="95"/>
      <c r="D70" s="61"/>
      <c r="E70" s="96">
        <v>0</v>
      </c>
      <c r="F70" s="96"/>
    </row>
    <row r="71" spans="1:6" ht="15.95" customHeight="1" x14ac:dyDescent="0.2">
      <c r="A71" s="59"/>
      <c r="B71" s="97" t="s">
        <v>170</v>
      </c>
      <c r="C71" s="95"/>
      <c r="D71" s="61"/>
      <c r="E71" s="96">
        <v>0</v>
      </c>
      <c r="F71" s="96"/>
    </row>
    <row r="72" spans="1:6" ht="15.95" customHeight="1" x14ac:dyDescent="0.2">
      <c r="A72" s="59"/>
      <c r="B72" s="97" t="s">
        <v>13</v>
      </c>
      <c r="C72" s="95"/>
      <c r="D72" s="61"/>
      <c r="E72" s="96">
        <v>0</v>
      </c>
      <c r="F72" s="96"/>
    </row>
    <row r="73" spans="1:6" ht="15.95" customHeight="1" x14ac:dyDescent="0.2">
      <c r="A73" s="59"/>
      <c r="B73" s="60" t="s">
        <v>14</v>
      </c>
      <c r="C73" s="92"/>
      <c r="D73" s="61"/>
      <c r="E73" s="98">
        <v>385</v>
      </c>
      <c r="F73" s="98"/>
    </row>
    <row r="74" spans="1:6" ht="15.95" customHeight="1" x14ac:dyDescent="0.2">
      <c r="A74" s="59"/>
      <c r="B74" s="95" t="s">
        <v>5</v>
      </c>
      <c r="C74" s="99">
        <v>0.05</v>
      </c>
      <c r="D74" s="95"/>
      <c r="E74" s="100">
        <v>19.25</v>
      </c>
      <c r="F74" s="100"/>
    </row>
    <row r="75" spans="1:6" ht="15.95" customHeight="1" x14ac:dyDescent="0.2">
      <c r="A75" s="59"/>
      <c r="B75" s="101" t="s">
        <v>4</v>
      </c>
      <c r="C75" s="102">
        <v>9.9750000000000005E-2</v>
      </c>
      <c r="D75" s="95"/>
      <c r="E75" s="103">
        <v>38.4</v>
      </c>
      <c r="F75" s="100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4" t="s">
        <v>16</v>
      </c>
      <c r="C77" s="92"/>
      <c r="D77" s="105"/>
      <c r="E77" s="106">
        <v>442.65</v>
      </c>
      <c r="F77" s="107"/>
    </row>
    <row r="78" spans="1:6" ht="15.95" customHeight="1" thickTop="1" x14ac:dyDescent="0.2">
      <c r="A78" s="59"/>
      <c r="B78" s="101"/>
      <c r="C78" s="101"/>
      <c r="D78" s="101"/>
      <c r="E78" s="108"/>
      <c r="F78" s="101"/>
    </row>
    <row r="79" spans="1:6" ht="15.95" customHeight="1" x14ac:dyDescent="0.2">
      <c r="A79" s="59"/>
      <c r="B79" s="73" t="s">
        <v>18</v>
      </c>
      <c r="C79" s="101"/>
      <c r="D79" s="61"/>
      <c r="E79" s="62">
        <v>0</v>
      </c>
      <c r="F79" s="62"/>
    </row>
    <row r="80" spans="1:6" ht="15.95" customHeight="1" x14ac:dyDescent="0.2">
      <c r="A80" s="59"/>
      <c r="B80" s="92"/>
      <c r="C80" s="101"/>
      <c r="D80" s="101"/>
      <c r="E80" s="108"/>
      <c r="F80" s="101"/>
    </row>
    <row r="81" spans="1:6" ht="15.95" customHeight="1" x14ac:dyDescent="0.2">
      <c r="A81" s="59"/>
      <c r="B81" s="129" t="s">
        <v>17</v>
      </c>
      <c r="C81" s="130"/>
      <c r="D81" s="109"/>
      <c r="E81" s="110">
        <v>442.65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1"/>
      <c r="B83" s="131"/>
      <c r="C83" s="132"/>
      <c r="D83" s="132"/>
      <c r="E83" s="132"/>
      <c r="F83" s="112"/>
    </row>
    <row r="84" spans="1:6" ht="15.95" customHeight="1" x14ac:dyDescent="0.2">
      <c r="A84" s="133" t="s">
        <v>29</v>
      </c>
      <c r="B84" s="133"/>
      <c r="C84" s="133"/>
      <c r="D84" s="133"/>
      <c r="E84" s="133"/>
      <c r="F84" s="73"/>
    </row>
    <row r="85" spans="1:6" ht="15.95" customHeight="1" x14ac:dyDescent="0.2">
      <c r="A85" s="134" t="s">
        <v>30</v>
      </c>
      <c r="B85" s="134"/>
      <c r="C85" s="134"/>
      <c r="D85" s="134"/>
      <c r="E85" s="134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892CB-E207-4361-85DC-E71EB33AFDB3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114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177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162</v>
      </c>
      <c r="C23" s="60"/>
      <c r="D23" s="61"/>
      <c r="E23" s="62"/>
      <c r="F23" s="62"/>
    </row>
    <row r="24" spans="1:6" ht="15" customHeight="1" x14ac:dyDescent="0.2">
      <c r="A24" s="59"/>
      <c r="B24" s="60" t="s">
        <v>163</v>
      </c>
      <c r="C24" s="59"/>
      <c r="D24" s="61"/>
      <c r="E24" s="62"/>
      <c r="F24" s="62"/>
    </row>
    <row r="25" spans="1:6" ht="15" customHeight="1" x14ac:dyDescent="0.2">
      <c r="A25" s="59"/>
      <c r="B25" s="59" t="s">
        <v>164</v>
      </c>
      <c r="C25" s="59"/>
      <c r="D25" s="61"/>
      <c r="E25" s="62"/>
      <c r="F25" s="62"/>
    </row>
    <row r="26" spans="1:6" ht="15" customHeight="1" x14ac:dyDescent="0.2">
      <c r="A26" s="59"/>
      <c r="B26" s="59" t="s">
        <v>165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11</v>
      </c>
      <c r="E28" s="66" t="s">
        <v>178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179</v>
      </c>
      <c r="C34" s="78"/>
      <c r="D34" s="79"/>
      <c r="E34" s="79"/>
      <c r="F34" s="79"/>
    </row>
    <row r="35" spans="1:6" ht="14.25" customHeight="1" x14ac:dyDescent="0.2">
      <c r="A35" s="72"/>
      <c r="B35" s="77" t="s">
        <v>180</v>
      </c>
      <c r="C35" s="80"/>
      <c r="D35" s="79"/>
      <c r="E35" s="79"/>
      <c r="F35" s="79"/>
    </row>
    <row r="36" spans="1:6" ht="14.25" customHeight="1" x14ac:dyDescent="0.2">
      <c r="A36" s="72"/>
      <c r="B36" s="77" t="s">
        <v>181</v>
      </c>
      <c r="C36" s="78"/>
      <c r="D36" s="79"/>
      <c r="E36" s="79"/>
      <c r="F36" s="79"/>
    </row>
    <row r="37" spans="1:6" ht="14.25" customHeight="1" x14ac:dyDescent="0.2">
      <c r="A37" s="72"/>
      <c r="B37" s="77" t="s">
        <v>180</v>
      </c>
      <c r="C37" s="78"/>
      <c r="D37" s="79"/>
      <c r="E37" s="79"/>
      <c r="F37" s="79"/>
    </row>
    <row r="38" spans="1:6" ht="14.25" customHeight="1" x14ac:dyDescent="0.2">
      <c r="A38" s="72"/>
      <c r="B38" s="77" t="s">
        <v>182</v>
      </c>
      <c r="C38" s="78"/>
      <c r="D38" s="79"/>
      <c r="E38" s="79"/>
      <c r="F38" s="79"/>
    </row>
    <row r="39" spans="1:6" ht="14.25" customHeight="1" x14ac:dyDescent="0.2">
      <c r="A39" s="72"/>
      <c r="B39" s="77"/>
      <c r="C39" s="78"/>
      <c r="D39" s="79"/>
      <c r="E39" s="79"/>
      <c r="F39" s="79"/>
    </row>
    <row r="40" spans="1:6" ht="14.25" customHeight="1" x14ac:dyDescent="0.2">
      <c r="A40" s="72"/>
      <c r="B40" s="77"/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77"/>
      <c r="C63" s="83"/>
      <c r="D63" s="84"/>
      <c r="E63" s="79"/>
      <c r="F63" s="79"/>
    </row>
    <row r="64" spans="1:6" ht="14.25" customHeight="1" x14ac:dyDescent="0.2">
      <c r="A64" s="72"/>
      <c r="B64" s="77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168</v>
      </c>
      <c r="D65" s="87" t="s">
        <v>169</v>
      </c>
      <c r="E65" s="79"/>
      <c r="F65" s="79"/>
    </row>
    <row r="66" spans="1:6" ht="14.25" customHeight="1" x14ac:dyDescent="0.2">
      <c r="A66" s="72"/>
      <c r="B66" s="77"/>
      <c r="C66" s="88">
        <v>1.25</v>
      </c>
      <c r="D66" s="89">
        <v>385</v>
      </c>
      <c r="E66" s="90"/>
      <c r="F66" s="90"/>
    </row>
    <row r="67" spans="1:6" ht="14.25" customHeight="1" x14ac:dyDescent="0.2">
      <c r="A67" s="72"/>
      <c r="B67" s="77"/>
      <c r="C67" s="88"/>
      <c r="D67" s="89"/>
      <c r="E67" s="79"/>
      <c r="F67" s="79"/>
    </row>
    <row r="68" spans="1:6" ht="13.5" customHeight="1" x14ac:dyDescent="0.2">
      <c r="A68" s="72"/>
      <c r="B68" s="77"/>
      <c r="C68" s="91"/>
      <c r="D68" s="91"/>
      <c r="E68" s="91"/>
      <c r="F68" s="72"/>
    </row>
    <row r="69" spans="1:6" ht="15.95" customHeight="1" x14ac:dyDescent="0.2">
      <c r="A69" s="59"/>
      <c r="B69" s="92" t="s">
        <v>15</v>
      </c>
      <c r="C69" s="92"/>
      <c r="D69" s="61"/>
      <c r="E69" s="93">
        <v>481.25</v>
      </c>
      <c r="F69" s="93"/>
    </row>
    <row r="70" spans="1:6" ht="15.95" customHeight="1" x14ac:dyDescent="0.2">
      <c r="A70" s="59"/>
      <c r="B70" s="94" t="s">
        <v>12</v>
      </c>
      <c r="C70" s="95"/>
      <c r="D70" s="61"/>
      <c r="E70" s="96">
        <v>0</v>
      </c>
      <c r="F70" s="96"/>
    </row>
    <row r="71" spans="1:6" ht="15.95" customHeight="1" x14ac:dyDescent="0.2">
      <c r="A71" s="59"/>
      <c r="B71" s="97" t="s">
        <v>170</v>
      </c>
      <c r="C71" s="95"/>
      <c r="D71" s="61"/>
      <c r="E71" s="96">
        <v>0</v>
      </c>
      <c r="F71" s="96"/>
    </row>
    <row r="72" spans="1:6" ht="15.95" customHeight="1" x14ac:dyDescent="0.2">
      <c r="A72" s="59"/>
      <c r="B72" s="97" t="s">
        <v>13</v>
      </c>
      <c r="C72" s="95"/>
      <c r="D72" s="61"/>
      <c r="E72" s="96">
        <v>0</v>
      </c>
      <c r="F72" s="96"/>
    </row>
    <row r="73" spans="1:6" ht="15.95" customHeight="1" x14ac:dyDescent="0.2">
      <c r="A73" s="59"/>
      <c r="B73" s="60" t="s">
        <v>14</v>
      </c>
      <c r="C73" s="92"/>
      <c r="D73" s="61"/>
      <c r="E73" s="98">
        <v>481.25</v>
      </c>
      <c r="F73" s="98"/>
    </row>
    <row r="74" spans="1:6" ht="15.95" customHeight="1" x14ac:dyDescent="0.2">
      <c r="A74" s="59"/>
      <c r="B74" s="95" t="s">
        <v>5</v>
      </c>
      <c r="C74" s="99">
        <v>0.05</v>
      </c>
      <c r="D74" s="95"/>
      <c r="E74" s="100">
        <v>24.06</v>
      </c>
      <c r="F74" s="100"/>
    </row>
    <row r="75" spans="1:6" ht="15.95" customHeight="1" x14ac:dyDescent="0.2">
      <c r="A75" s="59"/>
      <c r="B75" s="101" t="s">
        <v>4</v>
      </c>
      <c r="C75" s="102">
        <v>9.9750000000000005E-2</v>
      </c>
      <c r="D75" s="95"/>
      <c r="E75" s="103">
        <v>48</v>
      </c>
      <c r="F75" s="100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4" t="s">
        <v>16</v>
      </c>
      <c r="C77" s="92"/>
      <c r="D77" s="105"/>
      <c r="E77" s="106">
        <v>553.30999999999995</v>
      </c>
      <c r="F77" s="107"/>
    </row>
    <row r="78" spans="1:6" ht="15.95" customHeight="1" thickTop="1" x14ac:dyDescent="0.2">
      <c r="A78" s="59"/>
      <c r="B78" s="101"/>
      <c r="C78" s="101"/>
      <c r="D78" s="101"/>
      <c r="E78" s="108"/>
      <c r="F78" s="101"/>
    </row>
    <row r="79" spans="1:6" ht="15.95" customHeight="1" x14ac:dyDescent="0.2">
      <c r="A79" s="59"/>
      <c r="B79" s="73" t="s">
        <v>18</v>
      </c>
      <c r="C79" s="101"/>
      <c r="D79" s="61"/>
      <c r="E79" s="62">
        <v>0</v>
      </c>
      <c r="F79" s="62"/>
    </row>
    <row r="80" spans="1:6" ht="15.95" customHeight="1" x14ac:dyDescent="0.2">
      <c r="A80" s="59"/>
      <c r="B80" s="92"/>
      <c r="C80" s="101"/>
      <c r="D80" s="101"/>
      <c r="E80" s="108"/>
      <c r="F80" s="101"/>
    </row>
    <row r="81" spans="1:6" ht="15.95" customHeight="1" x14ac:dyDescent="0.2">
      <c r="A81" s="59"/>
      <c r="B81" s="129" t="s">
        <v>17</v>
      </c>
      <c r="C81" s="130"/>
      <c r="D81" s="109"/>
      <c r="E81" s="110">
        <v>553.30999999999995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1"/>
      <c r="B83" s="131"/>
      <c r="C83" s="132"/>
      <c r="D83" s="132"/>
      <c r="E83" s="132"/>
      <c r="F83" s="112"/>
    </row>
    <row r="84" spans="1:6" ht="15.95" customHeight="1" x14ac:dyDescent="0.2">
      <c r="A84" s="133" t="s">
        <v>29</v>
      </c>
      <c r="B84" s="133"/>
      <c r="C84" s="133"/>
      <c r="D84" s="133"/>
      <c r="E84" s="133"/>
      <c r="F84" s="73"/>
    </row>
    <row r="85" spans="1:6" ht="15.95" customHeight="1" x14ac:dyDescent="0.2">
      <c r="A85" s="134" t="s">
        <v>30</v>
      </c>
      <c r="B85" s="134"/>
      <c r="C85" s="134"/>
      <c r="D85" s="134"/>
      <c r="E85" s="134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792E-BEAF-42C8-9206-8C324249119D}">
  <sheetPr>
    <pageSetUpPr fitToPage="1"/>
  </sheetPr>
  <dimension ref="A12:F92"/>
  <sheetViews>
    <sheetView view="pageBreakPreview" topLeftCell="A16" zoomScale="85" zoomScaleNormal="100" zoomScaleSheetLayoutView="85" workbookViewId="0">
      <selection activeCell="B37" sqref="B37:E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55</v>
      </c>
      <c r="C35" s="119"/>
      <c r="D35" s="119"/>
      <c r="E35" s="28">
        <f>1.25*285</f>
        <v>356.25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356.25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356.25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17.809999999999999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35.54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409.6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409.6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5237A2A-88BA-4A71-94BD-8914DAF0B31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3278-658B-4305-A6ED-F6026951ADF1}">
  <sheetPr>
    <pageSetUpPr fitToPage="1"/>
  </sheetPr>
  <dimension ref="A12:F92"/>
  <sheetViews>
    <sheetView view="pageBreakPreview" topLeftCell="A16" zoomScale="85" zoomScaleNormal="100" zoomScaleSheetLayoutView="85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58</v>
      </c>
      <c r="C35" s="119"/>
      <c r="D35" s="119"/>
      <c r="E35" s="28">
        <f>0.75*285</f>
        <v>213.75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59</v>
      </c>
      <c r="C37" s="119"/>
      <c r="D37" s="119"/>
      <c r="E37" s="28">
        <f>0.75*285</f>
        <v>213.75</v>
      </c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60</v>
      </c>
      <c r="C39" s="119"/>
      <c r="D39" s="119"/>
      <c r="E39" s="28">
        <f>0.5*285</f>
        <v>142.5</v>
      </c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570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570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56.86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655.36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655.36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8F5BBB0-354E-4328-8E1A-3129C7F1835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584F-9773-4B6C-9208-C2897EAFB5B2}">
  <sheetPr>
    <pageSetUpPr fitToPage="1"/>
  </sheetPr>
  <dimension ref="A12:F92"/>
  <sheetViews>
    <sheetView view="pageBreakPreview" topLeftCell="A13" zoomScale="85" zoomScaleNormal="100" zoomScaleSheetLayoutView="85" workbookViewId="0">
      <selection activeCell="A39" sqref="A39:E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63</v>
      </c>
      <c r="C35" s="119"/>
      <c r="D35" s="119"/>
      <c r="E35" s="28">
        <f>2*285</f>
        <v>570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64</v>
      </c>
      <c r="C37" s="119"/>
      <c r="D37" s="119"/>
      <c r="E37" s="28">
        <f>1*285</f>
        <v>285</v>
      </c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855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855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42.75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85.29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983.04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983.04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14F0B48-2A90-4C64-96A7-3155F714317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FC98-ADE0-4F20-8153-EF2C27A69833}">
  <sheetPr>
    <pageSetUpPr fitToPage="1"/>
  </sheetPr>
  <dimension ref="A12:F92"/>
  <sheetViews>
    <sheetView view="pageBreakPreview" topLeftCell="A13" zoomScale="85" zoomScaleNormal="100" zoomScaleSheetLayoutView="85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67</v>
      </c>
      <c r="C35" s="119"/>
      <c r="D35" s="119"/>
      <c r="E35" s="28">
        <f>1.5*285</f>
        <v>427.5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/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427.5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427.5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42.64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491.52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491.52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AEA56425-D6C6-40C1-B8B5-3BA0C29E83F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180E-1C67-4057-AA4E-255726BC5478}">
  <sheetPr>
    <pageSetUpPr fitToPage="1"/>
  </sheetPr>
  <dimension ref="A12:F92"/>
  <sheetViews>
    <sheetView view="pageBreakPreview" topLeftCell="A16" zoomScale="85" zoomScaleNormal="100" zoomScaleSheetLayoutView="85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70</v>
      </c>
      <c r="C35" s="119"/>
      <c r="D35" s="119"/>
      <c r="E35" s="28">
        <f>0.75*295</f>
        <v>221.25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71</v>
      </c>
      <c r="C37" s="119"/>
      <c r="D37" s="119"/>
      <c r="E37" s="28">
        <f>0.25*295</f>
        <v>73.75</v>
      </c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/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295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295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29.43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339.18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339.18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4D034F6-C045-407D-9DF3-2714F5068FB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F9B65-0857-45D6-BAE5-98D877746E56}">
  <sheetPr>
    <pageSetUpPr fitToPage="1"/>
  </sheetPr>
  <dimension ref="A12:F91"/>
  <sheetViews>
    <sheetView view="pageBreakPreview" topLeftCell="A16" zoomScale="85" zoomScaleNormal="100" zoomScaleSheetLayoutView="85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29.25" customHeight="1" x14ac:dyDescent="0.2">
      <c r="A35" s="21"/>
      <c r="B35" s="119" t="s">
        <v>74</v>
      </c>
      <c r="C35" s="119"/>
      <c r="D35" s="119"/>
      <c r="E35" s="28">
        <f>4.5*295</f>
        <v>1327.5</v>
      </c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30.75" customHeight="1" x14ac:dyDescent="0.2">
      <c r="A37" s="21"/>
      <c r="B37" s="119" t="s">
        <v>75</v>
      </c>
      <c r="C37" s="119"/>
      <c r="D37" s="119"/>
      <c r="E37" s="28">
        <f>2.75*295</f>
        <v>811.25</v>
      </c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76</v>
      </c>
      <c r="C39" s="119"/>
      <c r="D39" s="119"/>
      <c r="E39" s="28">
        <f>6*295</f>
        <v>1770</v>
      </c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/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/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/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/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/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/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/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/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/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/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s="50" customFormat="1" ht="14.25" x14ac:dyDescent="0.2">
      <c r="A64" s="46"/>
      <c r="B64" s="47"/>
      <c r="C64" s="48"/>
      <c r="D64" s="48"/>
      <c r="E64" s="49"/>
      <c r="F64" s="46"/>
    </row>
    <row r="65" spans="1:6" s="50" customFormat="1" ht="14.25" x14ac:dyDescent="0.2">
      <c r="A65" s="46"/>
      <c r="B65" s="47"/>
      <c r="C65" s="51"/>
      <c r="D65" s="52"/>
      <c r="E65" s="49"/>
      <c r="F65" s="46"/>
    </row>
    <row r="66" spans="1:6" ht="14.25" x14ac:dyDescent="0.2">
      <c r="A66" s="21"/>
      <c r="B66" s="119"/>
      <c r="C66" s="119"/>
      <c r="D66" s="119"/>
      <c r="E66" s="28"/>
      <c r="F66" s="21"/>
    </row>
    <row r="67" spans="1:6" ht="13.5" customHeight="1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SUM(E32:E66)</f>
        <v>3908.75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3908.75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195.44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389.9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4494.0899999999992</v>
      </c>
      <c r="F75" s="21"/>
    </row>
    <row r="76" spans="1:6" ht="15.75" thickTop="1" x14ac:dyDescent="0.2">
      <c r="A76" s="21"/>
      <c r="B76" s="123"/>
      <c r="C76" s="123"/>
      <c r="D76" s="123"/>
      <c r="E76" s="36"/>
      <c r="F76" s="21"/>
    </row>
    <row r="77" spans="1:6" ht="15" x14ac:dyDescent="0.2">
      <c r="A77" s="21"/>
      <c r="B77" s="120" t="s">
        <v>18</v>
      </c>
      <c r="C77" s="120"/>
      <c r="D77" s="120"/>
      <c r="E77" s="36">
        <v>0</v>
      </c>
      <c r="F77" s="21"/>
    </row>
    <row r="78" spans="1:6" ht="15" x14ac:dyDescent="0.2">
      <c r="A78" s="21"/>
      <c r="B78" s="123"/>
      <c r="C78" s="123"/>
      <c r="D78" s="123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4494.0899999999992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7"/>
      <c r="C82" s="117"/>
      <c r="D82" s="117"/>
      <c r="E82" s="117"/>
      <c r="F82" s="21"/>
    </row>
    <row r="83" spans="1:6" ht="14.25" x14ac:dyDescent="0.2">
      <c r="A83" s="125" t="s">
        <v>29</v>
      </c>
      <c r="B83" s="125"/>
      <c r="C83" s="125"/>
      <c r="D83" s="125"/>
      <c r="E83" s="125"/>
      <c r="F83" s="125"/>
    </row>
    <row r="84" spans="1:6" ht="14.25" x14ac:dyDescent="0.2">
      <c r="A84" s="121" t="s">
        <v>30</v>
      </c>
      <c r="B84" s="121"/>
      <c r="C84" s="121"/>
      <c r="D84" s="121"/>
      <c r="E84" s="121"/>
      <c r="F84" s="1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8"/>
      <c r="C86" s="118"/>
      <c r="D86" s="118"/>
      <c r="E86" s="118"/>
      <c r="F86" s="21"/>
    </row>
    <row r="87" spans="1:6" ht="15" x14ac:dyDescent="0.2">
      <c r="A87" s="124" t="s">
        <v>7</v>
      </c>
      <c r="B87" s="124"/>
      <c r="C87" s="124"/>
      <c r="D87" s="124"/>
      <c r="E87" s="124"/>
      <c r="F87" s="124"/>
    </row>
    <row r="89" spans="1:6" ht="39.75" customHeight="1" x14ac:dyDescent="0.2">
      <c r="B89" s="115"/>
      <c r="C89" s="116"/>
      <c r="D89" s="116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29AC7E44-FD5B-4913-AD1F-D2B5632811D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34</vt:i4>
      </vt:variant>
      <vt:variant>
        <vt:lpstr>Plages nommées</vt:lpstr>
      </vt:variant>
      <vt:variant>
        <vt:i4>64</vt:i4>
      </vt:variant>
    </vt:vector>
  </HeadingPairs>
  <TitlesOfParts>
    <vt:vector size="98" baseType="lpstr">
      <vt:lpstr>16-12-19</vt:lpstr>
      <vt:lpstr>06-03-20</vt:lpstr>
      <vt:lpstr>29-04-20</vt:lpstr>
      <vt:lpstr>28-05-20</vt:lpstr>
      <vt:lpstr>28-07-20</vt:lpstr>
      <vt:lpstr>19-11-20</vt:lpstr>
      <vt:lpstr>02-12-20</vt:lpstr>
      <vt:lpstr>01-02-21</vt:lpstr>
      <vt:lpstr>04-03-21</vt:lpstr>
      <vt:lpstr>27-03-21</vt:lpstr>
      <vt:lpstr>17-04-21</vt:lpstr>
      <vt:lpstr>21-05-21</vt:lpstr>
      <vt:lpstr>18-06-21</vt:lpstr>
      <vt:lpstr>21-07-21</vt:lpstr>
      <vt:lpstr>08-09-21</vt:lpstr>
      <vt:lpstr>27-10-21</vt:lpstr>
      <vt:lpstr>27-10-21 (2)</vt:lpstr>
      <vt:lpstr>12-05-22</vt:lpstr>
      <vt:lpstr>30-06-22</vt:lpstr>
      <vt:lpstr>30-06-22 (2)</vt:lpstr>
      <vt:lpstr>20-12-22</vt:lpstr>
      <vt:lpstr>21-03-23</vt:lpstr>
      <vt:lpstr>29-04-23</vt:lpstr>
      <vt:lpstr>05-11-23</vt:lpstr>
      <vt:lpstr>09-12-23</vt:lpstr>
      <vt:lpstr>24-03-24</vt:lpstr>
      <vt:lpstr>11-05-24</vt:lpstr>
      <vt:lpstr>01-06-24</vt:lpstr>
      <vt:lpstr>27-07-24</vt:lpstr>
      <vt:lpstr>Activités</vt:lpstr>
      <vt:lpstr>2025-03-02 - 25-24799</vt:lpstr>
      <vt:lpstr>2025-03-31 - 25-24856</vt:lpstr>
      <vt:lpstr>2025-03-31 - 25-24857</vt:lpstr>
      <vt:lpstr>2025-05-18 - 25-24986</vt:lpstr>
      <vt:lpstr>Liste_Activités</vt:lpstr>
      <vt:lpstr>'01-02-21'!Print_Area</vt:lpstr>
      <vt:lpstr>'01-06-24'!Print_Area</vt:lpstr>
      <vt:lpstr>'02-12-20'!Print_Area</vt:lpstr>
      <vt:lpstr>'04-03-21'!Print_Area</vt:lpstr>
      <vt:lpstr>'05-11-23'!Print_Area</vt:lpstr>
      <vt:lpstr>'06-03-20'!Print_Area</vt:lpstr>
      <vt:lpstr>'08-09-21'!Print_Area</vt:lpstr>
      <vt:lpstr>'09-12-23'!Print_Area</vt:lpstr>
      <vt:lpstr>'11-05-24'!Print_Area</vt:lpstr>
      <vt:lpstr>'12-05-22'!Print_Area</vt:lpstr>
      <vt:lpstr>'16-12-19'!Print_Area</vt:lpstr>
      <vt:lpstr>'17-04-21'!Print_Area</vt:lpstr>
      <vt:lpstr>'18-06-21'!Print_Area</vt:lpstr>
      <vt:lpstr>'19-11-20'!Print_Area</vt:lpstr>
      <vt:lpstr>'20-12-22'!Print_Area</vt:lpstr>
      <vt:lpstr>'21-03-23'!Print_Area</vt:lpstr>
      <vt:lpstr>'21-05-21'!Print_Area</vt:lpstr>
      <vt:lpstr>'21-07-21'!Print_Area</vt:lpstr>
      <vt:lpstr>'24-03-24'!Print_Area</vt:lpstr>
      <vt:lpstr>'27-03-21'!Print_Area</vt:lpstr>
      <vt:lpstr>'27-07-24'!Print_Area</vt:lpstr>
      <vt:lpstr>'27-10-21'!Print_Area</vt:lpstr>
      <vt:lpstr>'27-10-21 (2)'!Print_Area</vt:lpstr>
      <vt:lpstr>'28-05-20'!Print_Area</vt:lpstr>
      <vt:lpstr>'28-07-20'!Print_Area</vt:lpstr>
      <vt:lpstr>'29-04-20'!Print_Area</vt:lpstr>
      <vt:lpstr>'29-04-23'!Print_Area</vt:lpstr>
      <vt:lpstr>'30-06-22'!Print_Area</vt:lpstr>
      <vt:lpstr>'30-06-22 (2)'!Print_Area</vt:lpstr>
      <vt:lpstr>Activités!Print_Area</vt:lpstr>
      <vt:lpstr>'01-02-21'!Zone_d_impression</vt:lpstr>
      <vt:lpstr>'01-06-24'!Zone_d_impression</vt:lpstr>
      <vt:lpstr>'02-12-20'!Zone_d_impression</vt:lpstr>
      <vt:lpstr>'04-03-21'!Zone_d_impression</vt:lpstr>
      <vt:lpstr>'05-11-23'!Zone_d_impression</vt:lpstr>
      <vt:lpstr>'06-03-20'!Zone_d_impression</vt:lpstr>
      <vt:lpstr>'08-09-21'!Zone_d_impression</vt:lpstr>
      <vt:lpstr>'09-12-23'!Zone_d_impression</vt:lpstr>
      <vt:lpstr>'11-05-24'!Zone_d_impression</vt:lpstr>
      <vt:lpstr>'12-05-22'!Zone_d_impression</vt:lpstr>
      <vt:lpstr>'16-12-19'!Zone_d_impression</vt:lpstr>
      <vt:lpstr>'17-04-21'!Zone_d_impression</vt:lpstr>
      <vt:lpstr>'18-06-21'!Zone_d_impression</vt:lpstr>
      <vt:lpstr>'19-11-20'!Zone_d_impression</vt:lpstr>
      <vt:lpstr>'20-12-22'!Zone_d_impression</vt:lpstr>
      <vt:lpstr>'2025-03-02 - 25-24799'!Zone_d_impression</vt:lpstr>
      <vt:lpstr>'2025-03-31 - 25-24856'!Zone_d_impression</vt:lpstr>
      <vt:lpstr>'2025-03-31 - 25-24857'!Zone_d_impression</vt:lpstr>
      <vt:lpstr>'2025-05-18 - 25-24986'!Zone_d_impression</vt:lpstr>
      <vt:lpstr>'21-03-23'!Zone_d_impression</vt:lpstr>
      <vt:lpstr>'21-05-21'!Zone_d_impression</vt:lpstr>
      <vt:lpstr>'21-07-21'!Zone_d_impression</vt:lpstr>
      <vt:lpstr>'24-03-24'!Zone_d_impression</vt:lpstr>
      <vt:lpstr>'27-03-21'!Zone_d_impression</vt:lpstr>
      <vt:lpstr>'27-07-24'!Zone_d_impression</vt:lpstr>
      <vt:lpstr>'27-10-21'!Zone_d_impression</vt:lpstr>
      <vt:lpstr>'27-10-21 (2)'!Zone_d_impression</vt:lpstr>
      <vt:lpstr>'28-05-20'!Zone_d_impression</vt:lpstr>
      <vt:lpstr>'28-07-20'!Zone_d_impression</vt:lpstr>
      <vt:lpstr>'29-04-20'!Zone_d_impression</vt:lpstr>
      <vt:lpstr>'29-04-23'!Zone_d_impression</vt:lpstr>
      <vt:lpstr>'30-06-22'!Zone_d_impression</vt:lpstr>
      <vt:lpstr>'30-06-22 (2)'!Zone_d_impression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2024-07-27T21:53:02Z</cp:lastPrinted>
  <dcterms:created xsi:type="dcterms:W3CDTF">1996-11-05T19:10:39Z</dcterms:created>
  <dcterms:modified xsi:type="dcterms:W3CDTF">2025-05-18T15:52:24Z</dcterms:modified>
</cp:coreProperties>
</file>