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9946B292-89E7-4C2E-8B84-BAC167599772}" xr6:coauthVersionLast="47" xr6:coauthVersionMax="47" xr10:uidLastSave="{00000000-0000-0000-0000-000000000000}"/>
  <bookViews>
    <workbookView xWindow="38280" yWindow="-105" windowWidth="29040" windowHeight="15840" firstSheet="46" activeTab="59" xr2:uid="{00000000-000D-0000-FFFF-FFFF00000000}"/>
  </bookViews>
  <sheets>
    <sheet name="06-07-10" sheetId="4" r:id="rId1"/>
    <sheet name="30-08-10" sheetId="6" r:id="rId2"/>
    <sheet name="05-05-11" sheetId="7" r:id="rId3"/>
    <sheet name="04-09-14" sheetId="8" r:id="rId4"/>
    <sheet name="22-02-15" sheetId="9" r:id="rId5"/>
    <sheet name="01-07-15" sheetId="10" r:id="rId6"/>
    <sheet name="31-08-15" sheetId="11" r:id="rId7"/>
    <sheet name="31-03-16" sheetId="12" r:id="rId8"/>
    <sheet name="31-03-16 (2)" sheetId="13" r:id="rId9"/>
    <sheet name="05-04-16" sheetId="14" r:id="rId10"/>
    <sheet name="27-04-16" sheetId="15" r:id="rId11"/>
    <sheet name="16-05-16" sheetId="16" r:id="rId12"/>
    <sheet name="06-02-17" sheetId="17" r:id="rId13"/>
    <sheet name="18-03-17" sheetId="18" r:id="rId14"/>
    <sheet name="01-07-17" sheetId="19" r:id="rId15"/>
    <sheet name="31-10-17" sheetId="20" r:id="rId16"/>
    <sheet name="27-11-17" sheetId="22" r:id="rId17"/>
    <sheet name="19-12-17" sheetId="23" r:id="rId18"/>
    <sheet name="25-03-18" sheetId="24" r:id="rId19"/>
    <sheet name="22-04-18" sheetId="25" r:id="rId20"/>
    <sheet name="14-06-18" sheetId="26" r:id="rId21"/>
    <sheet name="05-03-19" sheetId="27" r:id="rId22"/>
    <sheet name="25-03-19" sheetId="28" r:id="rId23"/>
    <sheet name="18-04-19" sheetId="30" r:id="rId24"/>
    <sheet name="06-06-19" sheetId="31" r:id="rId25"/>
    <sheet name="28-06-19" sheetId="32" r:id="rId26"/>
    <sheet name="04-11-19" sheetId="33" r:id="rId27"/>
    <sheet name="16-12-19" sheetId="34" r:id="rId28"/>
    <sheet name="16-12-19 (2)" sheetId="35" r:id="rId29"/>
    <sheet name="06-03-20" sheetId="36" r:id="rId30"/>
    <sheet name="29-04-20" sheetId="37" r:id="rId31"/>
    <sheet name="28-05-20" sheetId="38" r:id="rId32"/>
    <sheet name="19-11-20" sheetId="39" r:id="rId33"/>
    <sheet name="15-12-20" sheetId="40" r:id="rId34"/>
    <sheet name="04-03-21" sheetId="41" r:id="rId35"/>
    <sheet name="17-04-21" sheetId="42" r:id="rId36"/>
    <sheet name="05-05-21" sheetId="43" r:id="rId37"/>
    <sheet name="21-05-21" sheetId="44" r:id="rId38"/>
    <sheet name="18-06-21" sheetId="45" r:id="rId39"/>
    <sheet name="08-09-21" sheetId="46" r:id="rId40"/>
    <sheet name="28-10-21" sheetId="47" r:id="rId41"/>
    <sheet name="28-10-21 (2)" sheetId="48" r:id="rId42"/>
    <sheet name="05-02-22" sheetId="49" r:id="rId43"/>
    <sheet name="30-03-22" sheetId="50" r:id="rId44"/>
    <sheet name="12-05-22" sheetId="51" r:id="rId45"/>
    <sheet name="30-06-22" sheetId="52" r:id="rId46"/>
    <sheet name="09-09-22" sheetId="53" r:id="rId47"/>
    <sheet name="15-10-22" sheetId="54" r:id="rId48"/>
    <sheet name="22-12-22" sheetId="55" r:id="rId49"/>
    <sheet name="04-02-23" sheetId="56" r:id="rId50"/>
    <sheet name="29-04-23" sheetId="57" r:id="rId51"/>
    <sheet name="31-05-23" sheetId="58" r:id="rId52"/>
    <sheet name="03-10-23" sheetId="59" r:id="rId53"/>
    <sheet name="05-11-23" sheetId="60" r:id="rId54"/>
    <sheet name="19-02-24" sheetId="61" r:id="rId55"/>
    <sheet name="28-07-24" sheetId="62" r:id="rId56"/>
    <sheet name="Activités" sheetId="5" r:id="rId57"/>
    <sheet name="2024-10-17 - 24-24554" sheetId="63" r:id="rId58"/>
    <sheet name="2024-12-08 - 24-24667" sheetId="64" r:id="rId59"/>
    <sheet name="2025-05-25 - 25-25036" sheetId="65" r:id="rId60"/>
  </sheets>
  <definedNames>
    <definedName name="Liste_Activités" localSheetId="5">Activités!$C$5:$C$39</definedName>
    <definedName name="Liste_Activités" localSheetId="14">Activités!$C$5:$C$39</definedName>
    <definedName name="Liste_Activités" localSheetId="52">Activités!$C$5:$C$39</definedName>
    <definedName name="Liste_Activités" localSheetId="49">Activités!$C$5:$C$39</definedName>
    <definedName name="Liste_Activités" localSheetId="34">Activités!$C$5:$C$39</definedName>
    <definedName name="Liste_Activités" localSheetId="26">Activités!$C$5:$C$39</definedName>
    <definedName name="Liste_Activités" localSheetId="42">Activités!$C$5:$C$39</definedName>
    <definedName name="Liste_Activités" localSheetId="21">Activités!$C$5:$C$39</definedName>
    <definedName name="Liste_Activités" localSheetId="9">Activités!$C$5:$C$39</definedName>
    <definedName name="Liste_Activités" localSheetId="36">Activités!$C$5:$C$39</definedName>
    <definedName name="Liste_Activités" localSheetId="53">Activités!$C$5:$C$39</definedName>
    <definedName name="Liste_Activités" localSheetId="12">Activités!$C$5:$C$39</definedName>
    <definedName name="Liste_Activités" localSheetId="29">Activités!$C$5:$C$39</definedName>
    <definedName name="Liste_Activités" localSheetId="24">Activités!$C$5:$C$39</definedName>
    <definedName name="Liste_Activités" localSheetId="39">Activités!$C$5:$C$39</definedName>
    <definedName name="Liste_Activités" localSheetId="46">Activités!$C$5:$C$39</definedName>
    <definedName name="Liste_Activités" localSheetId="44">Activités!$C$5:$C$39</definedName>
    <definedName name="Liste_Activités" localSheetId="20">Activités!$C$5:$C$39</definedName>
    <definedName name="Liste_Activités" localSheetId="47">Activités!$C$5:$C$39</definedName>
    <definedName name="Liste_Activités" localSheetId="33">Activités!$C$5:$C$39</definedName>
    <definedName name="Liste_Activités" localSheetId="11">Activités!$C$5:$C$39</definedName>
    <definedName name="Liste_Activités" localSheetId="27">Activités!$C$5:$C$39</definedName>
    <definedName name="Liste_Activités" localSheetId="28">Activités!$C$5:$C$39</definedName>
    <definedName name="Liste_Activités" localSheetId="35">Activités!$C$5:$C$39</definedName>
    <definedName name="Liste_Activités" localSheetId="13">Activités!$C$5:$C$39</definedName>
    <definedName name="Liste_Activités" localSheetId="23">Activités!$C$5:$C$39</definedName>
    <definedName name="Liste_Activités" localSheetId="38">Activités!$C$5:$C$39</definedName>
    <definedName name="Liste_Activités" localSheetId="54">Activités!$C$5:$C$39</definedName>
    <definedName name="Liste_Activités" localSheetId="32">Activités!$C$5:$C$39</definedName>
    <definedName name="Liste_Activités" localSheetId="17">Activités!$C$5:$C$39</definedName>
    <definedName name="Liste_Activités" localSheetId="37">Activités!$C$5:$C$39</definedName>
    <definedName name="Liste_Activités" localSheetId="4">Activités!$C$5:$C$39</definedName>
    <definedName name="Liste_Activités" localSheetId="19">Activités!$C$5:$C$39</definedName>
    <definedName name="Liste_Activités" localSheetId="48">Activités!$C$5:$C$39</definedName>
    <definedName name="Liste_Activités" localSheetId="18">Activités!$C$5:$C$39</definedName>
    <definedName name="Liste_Activités" localSheetId="22">Activités!$C$5:$C$39</definedName>
    <definedName name="Liste_Activités" localSheetId="10">Activités!$C$5:$C$39</definedName>
    <definedName name="Liste_Activités" localSheetId="16">Activités!$C$5:$C$39</definedName>
    <definedName name="Liste_Activités" localSheetId="31">Activités!$C$5:$C$39</definedName>
    <definedName name="Liste_Activités" localSheetId="25">Activités!$C$5:$C$39</definedName>
    <definedName name="Liste_Activités" localSheetId="55">Activités!$C$5:$C$39</definedName>
    <definedName name="Liste_Activités" localSheetId="40">Activités!$C$5:$C$39</definedName>
    <definedName name="Liste_Activités" localSheetId="41">Activités!$C$5:$C$39</definedName>
    <definedName name="Liste_Activités" localSheetId="30">Activités!$C$5:$C$39</definedName>
    <definedName name="Liste_Activités" localSheetId="50">Activités!$C$5:$C$39</definedName>
    <definedName name="Liste_Activités" localSheetId="43">Activités!$C$5:$C$39</definedName>
    <definedName name="Liste_Activités" localSheetId="45">Activités!$C$5:$C$39</definedName>
    <definedName name="Liste_Activités" localSheetId="7">Activités!$C$5:$C$39</definedName>
    <definedName name="Liste_Activités" localSheetId="8">Activités!$C$5:$C$39</definedName>
    <definedName name="Liste_Activités" localSheetId="51">Activités!$C$5:$C$39</definedName>
    <definedName name="Liste_Activités" localSheetId="6">Activités!$C$5:$C$39</definedName>
    <definedName name="Liste_Activités" localSheetId="15">Activités!$C$5:$C$39</definedName>
    <definedName name="Liste_Activités">Activités!$C$5:$C$45</definedName>
    <definedName name="Print_Area" localSheetId="5">'01-07-15'!$A$1:$F$89</definedName>
    <definedName name="Print_Area" localSheetId="14">'01-07-17'!$A$1:$F$88</definedName>
    <definedName name="Print_Area" localSheetId="52">'03-10-23'!$A$1:$F$92</definedName>
    <definedName name="Print_Area" localSheetId="49">'04-02-23'!$A$1:$F$91</definedName>
    <definedName name="Print_Area" localSheetId="34">'04-03-21'!$A$1:$F$92</definedName>
    <definedName name="Print_Area" localSheetId="26">'04-11-19'!$A$1:$F$92</definedName>
    <definedName name="Print_Area" localSheetId="42">'05-02-22'!$A$1:$F$92</definedName>
    <definedName name="Print_Area" localSheetId="21">'05-03-19'!$A$1:$F$91</definedName>
    <definedName name="Print_Area" localSheetId="9">'05-04-16'!$A$1:$F$89</definedName>
    <definedName name="Print_Area" localSheetId="36">'05-05-21'!$A$1:$F$92</definedName>
    <definedName name="Print_Area" localSheetId="53">'05-11-23'!$A$1:$F$92</definedName>
    <definedName name="Print_Area" localSheetId="12">'06-02-17'!$A$1:$F$89</definedName>
    <definedName name="Print_Area" localSheetId="29">'06-03-20'!$A$1:$F$91</definedName>
    <definedName name="Print_Area" localSheetId="24">'06-06-19'!$A$1:$F$91</definedName>
    <definedName name="Print_Area" localSheetId="39">'08-09-21'!$A$1:$F$92</definedName>
    <definedName name="Print_Area" localSheetId="46">'09-09-22'!$A$1:$F$92</definedName>
    <definedName name="Print_Area" localSheetId="44">'12-05-22'!$A$1:$F$92</definedName>
    <definedName name="Print_Area" localSheetId="20">'14-06-18'!$A$1:$F$91</definedName>
    <definedName name="Print_Area" localSheetId="47">'15-10-22'!$A$1:$F$92</definedName>
    <definedName name="Print_Area" localSheetId="33">'15-12-20'!$A$1:$F$92</definedName>
    <definedName name="Print_Area" localSheetId="11">'16-05-16'!$A$1:$F$89</definedName>
    <definedName name="Print_Area" localSheetId="27">'16-12-19'!$A$1:$F$91</definedName>
    <definedName name="Print_Area" localSheetId="28">'16-12-19 (2)'!$A$1:$F$91</definedName>
    <definedName name="Print_Area" localSheetId="35">'17-04-21'!$A$1:$F$92</definedName>
    <definedName name="Print_Area" localSheetId="13">'18-03-17'!$A$1:$F$89</definedName>
    <definedName name="Print_Area" localSheetId="23">'18-04-19'!$A$1:$F$91</definedName>
    <definedName name="Print_Area" localSheetId="38">'18-06-21'!$A$1:$F$92</definedName>
    <definedName name="Print_Area" localSheetId="54">'19-02-24'!$A$1:$F$92</definedName>
    <definedName name="Print_Area" localSheetId="32">'19-11-20'!$A$1:$F$92</definedName>
    <definedName name="Print_Area" localSheetId="17">'19-12-17'!$A$1:$F$91</definedName>
    <definedName name="Print_Area" localSheetId="37">'21-05-21'!$A$1:$F$92</definedName>
    <definedName name="Print_Area" localSheetId="4">'22-02-15'!$A$1:$F$89</definedName>
    <definedName name="Print_Area" localSheetId="19">'22-04-18'!$A$1:$F$91</definedName>
    <definedName name="Print_Area" localSheetId="48">'22-12-22'!$A$1:$F$92</definedName>
    <definedName name="Print_Area" localSheetId="18">'25-03-18'!$A$1:$F$91</definedName>
    <definedName name="Print_Area" localSheetId="22">'25-03-19'!$A$1:$F$91</definedName>
    <definedName name="Print_Area" localSheetId="10">'27-04-16'!$A$1:$F$89</definedName>
    <definedName name="Print_Area" localSheetId="16">'27-11-17'!$A$1:$F$91</definedName>
    <definedName name="Print_Area" localSheetId="31">'28-05-20'!$A$1:$F$91</definedName>
    <definedName name="Print_Area" localSheetId="25">'28-06-19'!$A$1:$F$91</definedName>
    <definedName name="Print_Area" localSheetId="55">'28-07-24'!$A$1:$F$92</definedName>
    <definedName name="Print_Area" localSheetId="40">'28-10-21'!$A$1:$F$92</definedName>
    <definedName name="Print_Area" localSheetId="41">'28-10-21 (2)'!$A$1:$F$92</definedName>
    <definedName name="Print_Area" localSheetId="30">'29-04-20'!$A$1:$F$91</definedName>
    <definedName name="Print_Area" localSheetId="50">'29-04-23'!$A$1:$F$92</definedName>
    <definedName name="Print_Area" localSheetId="43">'30-03-22'!$A$1:$F$92</definedName>
    <definedName name="Print_Area" localSheetId="45">'30-06-22'!$A$1:$F$92</definedName>
    <definedName name="Print_Area" localSheetId="7">'31-03-16'!$A$1:$F$89</definedName>
    <definedName name="Print_Area" localSheetId="8">'31-03-16 (2)'!$A$1:$F$89</definedName>
    <definedName name="Print_Area" localSheetId="51">'31-05-23'!$A$1:$F$92</definedName>
    <definedName name="Print_Area" localSheetId="6">'31-08-15'!$A$1:$F$89</definedName>
    <definedName name="Print_Area" localSheetId="15">'31-10-17'!$A$1:$F$89</definedName>
    <definedName name="_xlnm.Print_Area" localSheetId="5">'01-07-15'!$A$1:$F$89</definedName>
    <definedName name="_xlnm.Print_Area" localSheetId="14">'01-07-17'!$A$1:$F$88</definedName>
    <definedName name="_xlnm.Print_Area" localSheetId="52">'03-10-23'!$A$1:$F$92</definedName>
    <definedName name="_xlnm.Print_Area" localSheetId="49">'04-02-23'!$A$1:$F$91</definedName>
    <definedName name="_xlnm.Print_Area" localSheetId="34">'04-03-21'!$A$1:$F$92</definedName>
    <definedName name="_xlnm.Print_Area" localSheetId="3">'04-09-14'!$A$1:$F$95</definedName>
    <definedName name="_xlnm.Print_Area" localSheetId="26">'04-11-19'!$A$1:$F$92</definedName>
    <definedName name="_xlnm.Print_Area" localSheetId="42">'05-02-22'!$A$1:$F$92</definedName>
    <definedName name="_xlnm.Print_Area" localSheetId="21">'05-03-19'!$A$1:$F$91</definedName>
    <definedName name="_xlnm.Print_Area" localSheetId="9">'05-04-16'!$A$1:$F$89</definedName>
    <definedName name="_xlnm.Print_Area" localSheetId="2">'05-05-11'!$A$1:$F$95</definedName>
    <definedName name="_xlnm.Print_Area" localSheetId="36">'05-05-21'!$A$1:$F$92</definedName>
    <definedName name="_xlnm.Print_Area" localSheetId="53">'05-11-23'!$A$1:$F$92</definedName>
    <definedName name="_xlnm.Print_Area" localSheetId="12">'06-02-17'!$A$1:$F$89</definedName>
    <definedName name="_xlnm.Print_Area" localSheetId="29">'06-03-20'!$A$1:$F$91</definedName>
    <definedName name="_xlnm.Print_Area" localSheetId="24">'06-06-19'!$A$1:$F$91</definedName>
    <definedName name="_xlnm.Print_Area" localSheetId="0">'06-07-10'!$A$1:$F$95</definedName>
    <definedName name="_xlnm.Print_Area" localSheetId="39">'08-09-21'!$A$1:$F$92</definedName>
    <definedName name="_xlnm.Print_Area" localSheetId="46">'09-09-22'!$A$1:$F$92</definedName>
    <definedName name="_xlnm.Print_Area" localSheetId="44">'12-05-22'!$A$1:$F$92</definedName>
    <definedName name="_xlnm.Print_Area" localSheetId="20">'14-06-18'!$A$1:$F$91</definedName>
    <definedName name="_xlnm.Print_Area" localSheetId="47">'15-10-22'!$A$1:$F$92</definedName>
    <definedName name="_xlnm.Print_Area" localSheetId="33">'15-12-20'!$A$1:$F$92</definedName>
    <definedName name="_xlnm.Print_Area" localSheetId="11">'16-05-16'!$A$1:$F$89</definedName>
    <definedName name="_xlnm.Print_Area" localSheetId="27">'16-12-19'!$A$1:$F$91</definedName>
    <definedName name="_xlnm.Print_Area" localSheetId="28">'16-12-19 (2)'!$A$1:$F$91</definedName>
    <definedName name="_xlnm.Print_Area" localSheetId="35">'17-04-21'!$A$1:$F$92</definedName>
    <definedName name="_xlnm.Print_Area" localSheetId="13">'18-03-17'!$A$1:$F$89</definedName>
    <definedName name="_xlnm.Print_Area" localSheetId="23">'18-04-19'!$A$1:$F$91</definedName>
    <definedName name="_xlnm.Print_Area" localSheetId="38">'18-06-21'!$A$1:$F$92</definedName>
    <definedName name="_xlnm.Print_Area" localSheetId="54">'19-02-24'!$A$1:$F$92</definedName>
    <definedName name="_xlnm.Print_Area" localSheetId="32">'19-11-20'!$A$1:$F$92</definedName>
    <definedName name="_xlnm.Print_Area" localSheetId="17">'19-12-17'!$A$1:$F$91</definedName>
    <definedName name="_xlnm.Print_Area" localSheetId="57">'2024-10-17 - 24-24554'!$A$1:$F$89</definedName>
    <definedName name="_xlnm.Print_Area" localSheetId="58">'2024-12-08 - 24-24667'!$A$1:$F$88</definedName>
    <definedName name="_xlnm.Print_Area" localSheetId="59">'2025-05-25 - 25-25036'!$A$1:$F$88</definedName>
    <definedName name="_xlnm.Print_Area" localSheetId="37">'21-05-21'!$A$1:$F$92</definedName>
    <definedName name="_xlnm.Print_Area" localSheetId="4">'22-02-15'!$A$1:$F$89</definedName>
    <definedName name="_xlnm.Print_Area" localSheetId="19">'22-04-18'!$A$1:$F$91</definedName>
    <definedName name="_xlnm.Print_Area" localSheetId="48">'22-12-22'!$A$1:$F$92</definedName>
    <definedName name="_xlnm.Print_Area" localSheetId="18">'25-03-18'!$A$1:$F$91</definedName>
    <definedName name="_xlnm.Print_Area" localSheetId="22">'25-03-19'!$A$1:$F$91</definedName>
    <definedName name="_xlnm.Print_Area" localSheetId="10">'27-04-16'!$A$1:$F$89</definedName>
    <definedName name="_xlnm.Print_Area" localSheetId="16">'27-11-17'!$A$1:$F$91</definedName>
    <definedName name="_xlnm.Print_Area" localSheetId="31">'28-05-20'!$A$1:$F$91</definedName>
    <definedName name="_xlnm.Print_Area" localSheetId="25">'28-06-19'!$A$1:$F$91</definedName>
    <definedName name="_xlnm.Print_Area" localSheetId="55">'28-07-24'!$A$1:$F$92</definedName>
    <definedName name="_xlnm.Print_Area" localSheetId="40">'28-10-21'!$A$1:$F$92</definedName>
    <definedName name="_xlnm.Print_Area" localSheetId="41">'28-10-21 (2)'!$A$1:$F$92</definedName>
    <definedName name="_xlnm.Print_Area" localSheetId="30">'29-04-20'!$A$1:$F$91</definedName>
    <definedName name="_xlnm.Print_Area" localSheetId="50">'29-04-23'!$A$1:$F$92</definedName>
    <definedName name="_xlnm.Print_Area" localSheetId="43">'30-03-22'!$A$1:$F$92</definedName>
    <definedName name="_xlnm.Print_Area" localSheetId="45">'30-06-22'!$A$1:$F$92</definedName>
    <definedName name="_xlnm.Print_Area" localSheetId="1">'30-08-10'!$A$1:$F$95</definedName>
    <definedName name="_xlnm.Print_Area" localSheetId="7">'31-03-16'!$A$1:$F$89</definedName>
    <definedName name="_xlnm.Print_Area" localSheetId="8">'31-03-16 (2)'!$A$1:$F$89</definedName>
    <definedName name="_xlnm.Print_Area" localSheetId="51">'31-05-23'!$A$1:$F$92</definedName>
    <definedName name="_xlnm.Print_Area" localSheetId="6">'31-08-15'!$A$1:$F$89</definedName>
    <definedName name="_xlnm.Print_Area" localSheetId="15">'31-10-17'!$A$1:$F$89</definedName>
    <definedName name="_xlnm.Print_Area" localSheetId="56">Activités!$A$1:$D$45</definedName>
    <definedName name="Zone_impres_MI" localSheetId="5">#REF!</definedName>
    <definedName name="Zone_impres_MI" localSheetId="14">#REF!</definedName>
    <definedName name="Zone_impres_MI" localSheetId="52">#REF!</definedName>
    <definedName name="Zone_impres_MI" localSheetId="49">#REF!</definedName>
    <definedName name="Zone_impres_MI" localSheetId="34">#REF!</definedName>
    <definedName name="Zone_impres_MI" localSheetId="3">#REF!</definedName>
    <definedName name="Zone_impres_MI" localSheetId="26">#REF!</definedName>
    <definedName name="Zone_impres_MI" localSheetId="42">#REF!</definedName>
    <definedName name="Zone_impres_MI" localSheetId="21">#REF!</definedName>
    <definedName name="Zone_impres_MI" localSheetId="9">#REF!</definedName>
    <definedName name="Zone_impres_MI" localSheetId="2">#REF!</definedName>
    <definedName name="Zone_impres_MI" localSheetId="36">#REF!</definedName>
    <definedName name="Zone_impres_MI" localSheetId="53">#REF!</definedName>
    <definedName name="Zone_impres_MI" localSheetId="12">#REF!</definedName>
    <definedName name="Zone_impres_MI" localSheetId="29">#REF!</definedName>
    <definedName name="Zone_impres_MI" localSheetId="24">#REF!</definedName>
    <definedName name="Zone_impres_MI" localSheetId="39">#REF!</definedName>
    <definedName name="Zone_impres_MI" localSheetId="46">#REF!</definedName>
    <definedName name="Zone_impres_MI" localSheetId="44">#REF!</definedName>
    <definedName name="Zone_impres_MI" localSheetId="20">#REF!</definedName>
    <definedName name="Zone_impres_MI" localSheetId="47">#REF!</definedName>
    <definedName name="Zone_impres_MI" localSheetId="33">#REF!</definedName>
    <definedName name="Zone_impres_MI" localSheetId="11">#REF!</definedName>
    <definedName name="Zone_impres_MI" localSheetId="27">#REF!</definedName>
    <definedName name="Zone_impres_MI" localSheetId="28">#REF!</definedName>
    <definedName name="Zone_impres_MI" localSheetId="35">#REF!</definedName>
    <definedName name="Zone_impres_MI" localSheetId="13">#REF!</definedName>
    <definedName name="Zone_impres_MI" localSheetId="23">#REF!</definedName>
    <definedName name="Zone_impres_MI" localSheetId="38">#REF!</definedName>
    <definedName name="Zone_impres_MI" localSheetId="54">#REF!</definedName>
    <definedName name="Zone_impres_MI" localSheetId="32">#REF!</definedName>
    <definedName name="Zone_impres_MI" localSheetId="17">#REF!</definedName>
    <definedName name="Zone_impres_MI" localSheetId="37">#REF!</definedName>
    <definedName name="Zone_impres_MI" localSheetId="4">#REF!</definedName>
    <definedName name="Zone_impres_MI" localSheetId="19">#REF!</definedName>
    <definedName name="Zone_impres_MI" localSheetId="48">#REF!</definedName>
    <definedName name="Zone_impres_MI" localSheetId="18">#REF!</definedName>
    <definedName name="Zone_impres_MI" localSheetId="22">#REF!</definedName>
    <definedName name="Zone_impres_MI" localSheetId="10">#REF!</definedName>
    <definedName name="Zone_impres_MI" localSheetId="16">#REF!</definedName>
    <definedName name="Zone_impres_MI" localSheetId="31">#REF!</definedName>
    <definedName name="Zone_impres_MI" localSheetId="25">#REF!</definedName>
    <definedName name="Zone_impres_MI" localSheetId="55">#REF!</definedName>
    <definedName name="Zone_impres_MI" localSheetId="40">#REF!</definedName>
    <definedName name="Zone_impres_MI" localSheetId="41">#REF!</definedName>
    <definedName name="Zone_impres_MI" localSheetId="30">#REF!</definedName>
    <definedName name="Zone_impres_MI" localSheetId="50">#REF!</definedName>
    <definedName name="Zone_impres_MI" localSheetId="43">#REF!</definedName>
    <definedName name="Zone_impres_MI" localSheetId="45">#REF!</definedName>
    <definedName name="Zone_impres_MI" localSheetId="1">#REF!</definedName>
    <definedName name="Zone_impres_MI" localSheetId="7">#REF!</definedName>
    <definedName name="Zone_impres_MI" localSheetId="8">#REF!</definedName>
    <definedName name="Zone_impres_MI" localSheetId="51">#REF!</definedName>
    <definedName name="Zone_impres_MI" localSheetId="6">#REF!</definedName>
    <definedName name="Zone_impres_MI" localSheetId="15">#REF!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62" l="1"/>
  <c r="E72" i="62"/>
  <c r="E75" i="62" s="1"/>
  <c r="E39" i="61"/>
  <c r="E37" i="61"/>
  <c r="E35" i="61"/>
  <c r="E72" i="61"/>
  <c r="E75" i="61" s="1"/>
  <c r="E39" i="60"/>
  <c r="E37" i="60"/>
  <c r="E35" i="60"/>
  <c r="E72" i="60"/>
  <c r="E75" i="60" s="1"/>
  <c r="E47" i="59"/>
  <c r="E45" i="59"/>
  <c r="E43" i="59"/>
  <c r="E41" i="59"/>
  <c r="E39" i="59"/>
  <c r="E37" i="59"/>
  <c r="E35" i="59"/>
  <c r="E72" i="59"/>
  <c r="E75" i="59" s="1"/>
  <c r="E43" i="58"/>
  <c r="E41" i="58"/>
  <c r="E39" i="58"/>
  <c r="E37" i="58"/>
  <c r="E35" i="58"/>
  <c r="E72" i="58"/>
  <c r="E75" i="58" s="1"/>
  <c r="E47" i="57"/>
  <c r="E45" i="57"/>
  <c r="E43" i="57"/>
  <c r="E41" i="57"/>
  <c r="E39" i="57"/>
  <c r="E37" i="57"/>
  <c r="E35" i="57"/>
  <c r="E72" i="57"/>
  <c r="E75" i="57" s="1"/>
  <c r="E38" i="56"/>
  <c r="E35" i="56"/>
  <c r="E71" i="56"/>
  <c r="E74" i="56"/>
  <c r="E75" i="56"/>
  <c r="E76" i="56"/>
  <c r="E78" i="56"/>
  <c r="E82" i="56"/>
  <c r="E38" i="55"/>
  <c r="E72" i="55"/>
  <c r="E75" i="55"/>
  <c r="E76" i="55"/>
  <c r="E77" i="55"/>
  <c r="E79" i="55"/>
  <c r="E83" i="55"/>
  <c r="E35" i="54"/>
  <c r="E72" i="54"/>
  <c r="E75" i="54"/>
  <c r="E76" i="54"/>
  <c r="E77" i="54"/>
  <c r="E79" i="54"/>
  <c r="E83" i="54"/>
  <c r="E41" i="53"/>
  <c r="E39" i="53"/>
  <c r="E37" i="53"/>
  <c r="E35" i="53"/>
  <c r="E72" i="53"/>
  <c r="E75" i="53"/>
  <c r="E76" i="53"/>
  <c r="E77" i="53"/>
  <c r="E79" i="53"/>
  <c r="E83" i="53"/>
  <c r="E35" i="52"/>
  <c r="E72" i="52"/>
  <c r="E75" i="52"/>
  <c r="E76" i="52"/>
  <c r="E77" i="52"/>
  <c r="E79" i="52"/>
  <c r="E83" i="52"/>
  <c r="E35" i="51"/>
  <c r="E72" i="51"/>
  <c r="E75" i="51"/>
  <c r="E76" i="51"/>
  <c r="E77" i="51"/>
  <c r="E79" i="51"/>
  <c r="E83" i="51"/>
  <c r="E41" i="50"/>
  <c r="E38" i="50"/>
  <c r="E35" i="50"/>
  <c r="E72" i="50"/>
  <c r="E75" i="50"/>
  <c r="E76" i="50"/>
  <c r="E77" i="50"/>
  <c r="E79" i="50"/>
  <c r="E83" i="50"/>
  <c r="E35" i="49"/>
  <c r="E72" i="49"/>
  <c r="E75" i="49"/>
  <c r="E76" i="49"/>
  <c r="E77" i="49"/>
  <c r="E79" i="49"/>
  <c r="E83" i="49"/>
  <c r="E35" i="48"/>
  <c r="E72" i="48"/>
  <c r="E75" i="48"/>
  <c r="E76" i="48"/>
  <c r="E77" i="48"/>
  <c r="E79" i="48"/>
  <c r="E83" i="48"/>
  <c r="E35" i="47"/>
  <c r="E72" i="47"/>
  <c r="E75" i="47"/>
  <c r="E76" i="47"/>
  <c r="E77" i="47"/>
  <c r="E79" i="47"/>
  <c r="E83" i="47"/>
  <c r="E35" i="46"/>
  <c r="E72" i="46"/>
  <c r="E75" i="46"/>
  <c r="E76" i="46"/>
  <c r="E77" i="46"/>
  <c r="E79" i="46"/>
  <c r="E83" i="46"/>
  <c r="E39" i="45"/>
  <c r="E37" i="45"/>
  <c r="E35" i="45"/>
  <c r="E72" i="45"/>
  <c r="E75" i="45"/>
  <c r="E76" i="45"/>
  <c r="E77" i="45"/>
  <c r="E79" i="45"/>
  <c r="E83" i="45"/>
  <c r="E35" i="44"/>
  <c r="E37" i="44"/>
  <c r="E72" i="44"/>
  <c r="E75" i="44"/>
  <c r="E76" i="44"/>
  <c r="E77" i="44"/>
  <c r="E79" i="44"/>
  <c r="E83" i="44"/>
  <c r="E43" i="43"/>
  <c r="E41" i="43"/>
  <c r="E39" i="43"/>
  <c r="E37" i="43"/>
  <c r="E35" i="43"/>
  <c r="E72" i="43"/>
  <c r="E75" i="43"/>
  <c r="E76" i="43"/>
  <c r="E77" i="43"/>
  <c r="E79" i="43"/>
  <c r="E83" i="43"/>
  <c r="E35" i="42"/>
  <c r="E37" i="42"/>
  <c r="E72" i="42"/>
  <c r="E75" i="42"/>
  <c r="E76" i="42"/>
  <c r="E77" i="42"/>
  <c r="E79" i="42"/>
  <c r="E83" i="42"/>
  <c r="E35" i="41"/>
  <c r="E72" i="41"/>
  <c r="E75" i="41"/>
  <c r="E76" i="41"/>
  <c r="E77" i="41"/>
  <c r="E79" i="41"/>
  <c r="E83" i="41"/>
  <c r="E72" i="40"/>
  <c r="E75" i="40"/>
  <c r="E76" i="40"/>
  <c r="E77" i="40"/>
  <c r="E79" i="40"/>
  <c r="E83" i="40"/>
  <c r="E72" i="39"/>
  <c r="E75" i="39"/>
  <c r="E76" i="39"/>
  <c r="E77" i="39"/>
  <c r="E79" i="39"/>
  <c r="E83" i="39"/>
  <c r="E38" i="38"/>
  <c r="E35" i="38"/>
  <c r="E71" i="38"/>
  <c r="E74" i="38"/>
  <c r="E75" i="38"/>
  <c r="E76" i="38"/>
  <c r="E78" i="38"/>
  <c r="E82" i="38"/>
  <c r="E35" i="37"/>
  <c r="E71" i="37"/>
  <c r="E74" i="37"/>
  <c r="E75" i="37"/>
  <c r="E76" i="37"/>
  <c r="E78" i="37"/>
  <c r="E82" i="37"/>
  <c r="E35" i="36"/>
  <c r="E71" i="36"/>
  <c r="E74" i="36"/>
  <c r="E75" i="36"/>
  <c r="E76" i="36"/>
  <c r="E78" i="36"/>
  <c r="E82" i="36"/>
  <c r="E35" i="35"/>
  <c r="E71" i="35"/>
  <c r="E74" i="35"/>
  <c r="E75" i="35"/>
  <c r="E76" i="35"/>
  <c r="E78" i="35"/>
  <c r="E82" i="35"/>
  <c r="E35" i="34"/>
  <c r="E71" i="34"/>
  <c r="E74" i="34"/>
  <c r="E75" i="34"/>
  <c r="E76" i="34"/>
  <c r="E78" i="34"/>
  <c r="E82" i="34"/>
  <c r="E72" i="33"/>
  <c r="E75" i="33"/>
  <c r="E76" i="33"/>
  <c r="E77" i="33"/>
  <c r="E79" i="33"/>
  <c r="E83" i="33"/>
  <c r="E35" i="32"/>
  <c r="E71" i="32"/>
  <c r="E74" i="32"/>
  <c r="E75" i="32"/>
  <c r="E76" i="32"/>
  <c r="E78" i="32"/>
  <c r="E82" i="32"/>
  <c r="E35" i="31"/>
  <c r="E71" i="31"/>
  <c r="E74" i="31"/>
  <c r="E75" i="31"/>
  <c r="E76" i="31"/>
  <c r="E78" i="31"/>
  <c r="E82" i="31"/>
  <c r="E38" i="30"/>
  <c r="E35" i="30"/>
  <c r="E71" i="30"/>
  <c r="E74" i="30"/>
  <c r="E75" i="30"/>
  <c r="E76" i="30"/>
  <c r="E78" i="30"/>
  <c r="E82" i="30"/>
  <c r="E71" i="28"/>
  <c r="E74" i="28"/>
  <c r="E75" i="28"/>
  <c r="E76" i="28"/>
  <c r="E78" i="28"/>
  <c r="E82" i="28"/>
  <c r="E38" i="27"/>
  <c r="E35" i="27"/>
  <c r="E71" i="27"/>
  <c r="E74" i="27"/>
  <c r="E75" i="27"/>
  <c r="E76" i="27"/>
  <c r="E78" i="27"/>
  <c r="E82" i="27"/>
  <c r="E35" i="26"/>
  <c r="E71" i="26"/>
  <c r="E74" i="26"/>
  <c r="E75" i="26"/>
  <c r="E76" i="26"/>
  <c r="E78" i="26"/>
  <c r="E82" i="26"/>
  <c r="E71" i="25"/>
  <c r="E74" i="25"/>
  <c r="E75" i="25"/>
  <c r="E76" i="25"/>
  <c r="E78" i="25"/>
  <c r="E82" i="25"/>
  <c r="E41" i="24"/>
  <c r="E39" i="24"/>
  <c r="E37" i="24"/>
  <c r="E35" i="24"/>
  <c r="E71" i="24"/>
  <c r="E74" i="24"/>
  <c r="E75" i="24"/>
  <c r="E76" i="24"/>
  <c r="E78" i="24"/>
  <c r="E82" i="24"/>
  <c r="E35" i="23"/>
  <c r="E71" i="23"/>
  <c r="E74" i="23"/>
  <c r="E75" i="23"/>
  <c r="E76" i="23"/>
  <c r="E78" i="23"/>
  <c r="E82" i="23"/>
  <c r="E35" i="22"/>
  <c r="E71" i="22"/>
  <c r="E74" i="22"/>
  <c r="E75" i="22"/>
  <c r="E76" i="22"/>
  <c r="E78" i="22"/>
  <c r="E82" i="22"/>
  <c r="E69" i="20"/>
  <c r="E72" i="20"/>
  <c r="E73" i="20"/>
  <c r="E74" i="20"/>
  <c r="E76" i="20"/>
  <c r="E80" i="20"/>
  <c r="E35" i="19"/>
  <c r="E68" i="19"/>
  <c r="E71" i="19"/>
  <c r="E72" i="19"/>
  <c r="E73" i="19"/>
  <c r="E75" i="19"/>
  <c r="E79" i="19"/>
  <c r="E38" i="18"/>
  <c r="E35" i="18"/>
  <c r="E69" i="18"/>
  <c r="E72" i="18"/>
  <c r="E73" i="18"/>
  <c r="E74" i="18"/>
  <c r="E76" i="18"/>
  <c r="E80" i="18"/>
  <c r="E38" i="17"/>
  <c r="E69" i="17"/>
  <c r="E72" i="17"/>
  <c r="E73" i="17"/>
  <c r="E74" i="17"/>
  <c r="E76" i="17"/>
  <c r="E80" i="17"/>
  <c r="E69" i="16"/>
  <c r="E72" i="16"/>
  <c r="E73" i="16"/>
  <c r="E74" i="16"/>
  <c r="E76" i="16"/>
  <c r="E80" i="16"/>
  <c r="E35" i="15"/>
  <c r="E69" i="15"/>
  <c r="E72" i="15"/>
  <c r="E73" i="15"/>
  <c r="E74" i="15"/>
  <c r="E76" i="15"/>
  <c r="E80" i="15"/>
  <c r="E35" i="14"/>
  <c r="E69" i="14"/>
  <c r="E72" i="14"/>
  <c r="E73" i="14"/>
  <c r="E74" i="14"/>
  <c r="E76" i="14"/>
  <c r="E80" i="14"/>
  <c r="E69" i="13"/>
  <c r="E72" i="13"/>
  <c r="E73" i="13"/>
  <c r="E74" i="13"/>
  <c r="E76" i="13"/>
  <c r="E80" i="13"/>
  <c r="E35" i="12"/>
  <c r="E69" i="12"/>
  <c r="E72" i="12"/>
  <c r="E73" i="12"/>
  <c r="E74" i="12"/>
  <c r="E76" i="12"/>
  <c r="E80" i="12"/>
  <c r="E35" i="11"/>
  <c r="E69" i="11"/>
  <c r="E72" i="11"/>
  <c r="E73" i="11"/>
  <c r="E74" i="11"/>
  <c r="E76" i="11"/>
  <c r="E80" i="11"/>
  <c r="E35" i="10"/>
  <c r="E69" i="10"/>
  <c r="E72" i="10"/>
  <c r="E74" i="10"/>
  <c r="E73" i="10"/>
  <c r="E76" i="10"/>
  <c r="E80" i="10"/>
  <c r="E38" i="9"/>
  <c r="E35" i="9"/>
  <c r="E69" i="9"/>
  <c r="E72" i="9"/>
  <c r="E73" i="9"/>
  <c r="E74" i="9"/>
  <c r="E76" i="9"/>
  <c r="E80" i="9"/>
  <c r="E78" i="8"/>
  <c r="E80" i="8"/>
  <c r="E79" i="8"/>
  <c r="E82" i="8"/>
  <c r="E86" i="8"/>
  <c r="E75" i="7"/>
  <c r="E78" i="7"/>
  <c r="E75" i="6"/>
  <c r="E78" i="6"/>
  <c r="E78" i="4"/>
  <c r="E79" i="7"/>
  <c r="E80" i="7"/>
  <c r="E79" i="6"/>
  <c r="E80" i="6"/>
  <c r="E79" i="4"/>
  <c r="E82" i="7"/>
  <c r="E86" i="7"/>
  <c r="E82" i="6"/>
  <c r="E86" i="6"/>
  <c r="E80" i="4"/>
  <c r="E82" i="4"/>
  <c r="E86" i="4"/>
  <c r="E77" i="62" l="1"/>
  <c r="E76" i="62"/>
  <c r="E79" i="62" s="1"/>
  <c r="E83" i="62" s="1"/>
  <c r="E77" i="61"/>
  <c r="E76" i="61"/>
  <c r="E79" i="61" s="1"/>
  <c r="E83" i="61" s="1"/>
  <c r="E77" i="60"/>
  <c r="E76" i="60"/>
  <c r="E79" i="60" s="1"/>
  <c r="E83" i="60" s="1"/>
  <c r="E77" i="59"/>
  <c r="E76" i="59"/>
  <c r="E79" i="59" s="1"/>
  <c r="E83" i="59" s="1"/>
  <c r="E77" i="58"/>
  <c r="E76" i="58"/>
  <c r="E79" i="58" s="1"/>
  <c r="E83" i="58" s="1"/>
  <c r="E77" i="57"/>
  <c r="E76" i="57"/>
  <c r="E79" i="57" s="1"/>
  <c r="E83" i="57" s="1"/>
</calcChain>
</file>

<file path=xl/sharedStrings.xml><?xml version="1.0" encoding="utf-8"?>
<sst xmlns="http://schemas.openxmlformats.org/spreadsheetml/2006/main" count="1343" uniqueCount="309">
  <si>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</si>
  <si>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</si>
  <si>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</si>
  <si>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</si>
  <si>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</si>
  <si>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</si>
  <si>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</si>
  <si>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</si>
  <si>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</si>
  <si>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</si>
  <si>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</si>
  <si>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</si>
  <si>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</si>
  <si>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</si>
  <si>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</si>
  <si>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</si>
  <si>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</si>
  <si>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</si>
  <si>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</si>
  <si>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</si>
  <si>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</si>
  <si>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Le 6 juillet 2010</t>
  </si>
  <si>
    <t>LAURENT HARVEY</t>
  </si>
  <si>
    <t>LAURENT HARVEY, CGA</t>
  </si>
  <si>
    <t>Repentigny (Québec) J6A 7K4</t>
  </si>
  <si>
    <t># 10133</t>
  </si>
  <si>
    <t xml:space="preserve"> - Révisions des déclarations de revenus des sociétés du centre du camion ;</t>
  </si>
  <si>
    <t>123 boul. Industriel, bureau 218</t>
  </si>
  <si>
    <t>Le 30 août 2010</t>
  </si>
  <si>
    <t># 10165</t>
  </si>
  <si>
    <t xml:space="preserve"> - Analyse du dossier fiscal de M. Maurice Lacombe;</t>
  </si>
  <si>
    <t>Le 5 mai 2011</t>
  </si>
  <si>
    <t># 11082</t>
  </si>
  <si>
    <t xml:space="preserve"> - Analyse du dossier de Gîte Taureau, envoie de courriel et discussion avec vous et Carole Fortier;</t>
  </si>
  <si>
    <t>Le 4 septembre 2014</t>
  </si>
  <si>
    <t># 14209</t>
  </si>
  <si>
    <t xml:space="preserve"> - Analyse et discussions - dossier Auberge du Parc Lafontaine;</t>
  </si>
  <si>
    <t>*** Veuillez faire votre chèque à l'ordre de GC Fiscalité Plus Inc. Payable en ligne dans les institutions financières participantes.***</t>
  </si>
  <si>
    <t>*** Payable sur réception.  Frais d’administration de 24 % par année sur note d’honoraires passée due. ***</t>
  </si>
  <si>
    <t>Le 22 février 2015</t>
  </si>
  <si>
    <t>LAURENT HARVEY, CPA</t>
  </si>
  <si>
    <t>123 boul. Industriel
Repentigny (Québec) J6A 7K4</t>
  </si>
  <si>
    <t># 15036</t>
  </si>
  <si>
    <t xml:space="preserve"> - Discussion téléphonique au sujet de l'écart d'acquisition obtenu lors de liquidation / fusion;</t>
  </si>
  <si>
    <t xml:space="preserve"> - Discussion téléphonique au sujet de la règle des 2 bilans vs avances aux actionnaires;</t>
  </si>
  <si>
    <t>Le 1er juillet 2015</t>
  </si>
  <si>
    <t># 15154</t>
  </si>
  <si>
    <t xml:space="preserve"> - Discussion téléphonique au sujet de l'achat d'un immeuble via une compagnie de gestion;</t>
  </si>
  <si>
    <t>Le 31 août 2015</t>
  </si>
  <si>
    <t># 15181</t>
  </si>
  <si>
    <t xml:space="preserve"> - Discussion téléphonique au sujet de locations-acquisitions;</t>
  </si>
  <si>
    <t>Le 31 mars 2016</t>
  </si>
  <si>
    <t xml:space="preserve"> - Discussions téléphoniques concernant une cliente qui a du CDC à sortir de sa société ;</t>
  </si>
  <si>
    <t xml:space="preserve"> - Analyse de la situation de P Marion et planification à faire et sommaire par courriel des coût et avantages ;</t>
  </si>
  <si>
    <t># 16057B</t>
  </si>
  <si>
    <t># 16057A</t>
  </si>
  <si>
    <t># 16068</t>
  </si>
  <si>
    <t>Le 5 avril 2016</t>
  </si>
  <si>
    <t xml:space="preserve"> - Discussions, analyses et recherches pour prêt à l'actionnaire dans le dossier de Bablito ;</t>
  </si>
  <si>
    <t>Le 27 avril 2016</t>
  </si>
  <si>
    <t># 16098</t>
  </si>
  <si>
    <t xml:space="preserve"> - Discussions pour gain en capital vs taux de change à utiliser ;</t>
  </si>
  <si>
    <t>Le 16 mai 2016</t>
  </si>
  <si>
    <t># 16109</t>
  </si>
  <si>
    <t xml:space="preserve"> - Analyse - dossier d'EML ;</t>
  </si>
  <si>
    <t>Le 6 Février 2017</t>
  </si>
  <si>
    <t># 17018</t>
  </si>
  <si>
    <t xml:space="preserve"> - Révision de la déclaration de revenus de DDA ;</t>
  </si>
  <si>
    <t xml:space="preserve"> - Discussion téléphonique dans le dossier de Feuille d'Érable et achat d'un immeuble pour une compagnie de transport ;</t>
  </si>
  <si>
    <t>Le 18 mars 2017</t>
  </si>
  <si>
    <t># 17056</t>
  </si>
  <si>
    <t xml:space="preserve"> - Question - Boni impacyé dans les 6 mois ;</t>
  </si>
  <si>
    <t xml:space="preserve"> - Dossier Gestion NESS - questions comptables ;</t>
  </si>
  <si>
    <t xml:space="preserve"> - Maçonnerie Desjardins - analyse de la planification à faire et sommaire dans un courriel + tel avec Madly ;</t>
  </si>
  <si>
    <t xml:space="preserve"> - Travail à jour concernant votre incorporation personnelle, discussions, courriels, travail d'analyse, fournir les directives aux notaires, avancer la préparation du formulaire et annexes au formulaire de l'ordre, révision juridique de la documentation, rencontre pour la signature de la documentation, préparation des formulaires de roulement, préparer un sommaire de chèques à faire, analyse du taux d'imposition dans la société, optimisation de la distribution des dividendes/salaires,  etc.</t>
  </si>
  <si>
    <t># 17146</t>
  </si>
  <si>
    <t>Le 1er juillet 2017</t>
  </si>
  <si>
    <t>LAURENT HARVEY, CPA INC.</t>
  </si>
  <si>
    <t># 17232</t>
  </si>
  <si>
    <t>CÉLINE CINQ-MARS</t>
  </si>
  <si>
    <t>LES ENTREPRISES CÉLINE CINQ-MARS INC</t>
  </si>
  <si>
    <t>775 BASILE-ROUTHIER
Repentigny (Québec) J6A 7T1</t>
  </si>
  <si>
    <t xml:space="preserve"> - Analyse, calculs et préparation de l'annexe du calcul complet du compte de dividende en capital ;</t>
  </si>
  <si>
    <t xml:space="preserve"> - Analyse de la situation au livre des minutes de la sociétés et de la meilleure façon de régler les différentes problématiques ;</t>
  </si>
  <si>
    <t xml:space="preserve"> - Préparation des formulaires de déclaration de compte de dividende en capital fédéral et provincial ;</t>
  </si>
  <si>
    <t xml:space="preserve"> - Préparation des lettres nécessaires pour la soumission des formulaires de compte de dividende en capital ;</t>
  </si>
  <si>
    <t xml:space="preserve"> - Révision juridique des corrections du livre des minutes et des documents juridique pour la déclaration du dividende en capital ;</t>
  </si>
  <si>
    <t>Le 27 novembre 2017</t>
  </si>
  <si>
    <t># 17257</t>
  </si>
  <si>
    <t xml:space="preserve"> - Analyses, discussions et courriels concernant le dossier d'Auberge du par Lafontaine concernant les avances avec la société du père ;</t>
  </si>
  <si>
    <t xml:space="preserve"> - Analyse, notion de SPCC vs Gîte du Lac Taureau, courriels et téléphones ;</t>
  </si>
  <si>
    <t>Le 19 décembre 2017</t>
  </si>
  <si>
    <t># 17292</t>
  </si>
  <si>
    <t xml:space="preserve"> - Révision de la déclaration d'impôt de Relais la feuille d'érable, discussions téléphoniques et courriels ;</t>
  </si>
  <si>
    <t>Le 31 octobre 2017</t>
  </si>
  <si>
    <t>Le 25 mars 2018</t>
  </si>
  <si>
    <t># 18059</t>
  </si>
  <si>
    <t xml:space="preserve"> - Question relativement au transfert d'une enr à une inc et choix de TPS/TVQ et roulement ;</t>
  </si>
  <si>
    <t xml:space="preserve"> - Question relativement à la disposition de résidence principale de Claude Turbide, analyse et commentaires ;</t>
  </si>
  <si>
    <t xml:space="preserve"> - Question de prête-nom dans le dossier de Rénovations Intrepid ;</t>
  </si>
  <si>
    <t xml:space="preserve"> - Question de don au fils de 40 000 $ - Feuille d'érable ;</t>
  </si>
  <si>
    <t xml:space="preserve"> - Analyse de la déclaration d'impôt de M. Sanchez et modifications directement à la T1 ;</t>
  </si>
  <si>
    <t>Le 22 AVRIL 2018</t>
  </si>
  <si>
    <t># 18108</t>
  </si>
  <si>
    <t xml:space="preserve"> - laurent Tempe - T1 - analyse résidence, modifier T1, lecture convention canada-Japon, courriels ;</t>
  </si>
  <si>
    <t>Le 14 JUIN 2018</t>
  </si>
  <si>
    <t># 18152</t>
  </si>
  <si>
    <t xml:space="preserve"> - Question de provision pour gain en capital vs vente d'un immeuble commercial ;</t>
  </si>
  <si>
    <t>Le 5 MARS 2019</t>
  </si>
  <si>
    <t># 19049</t>
  </si>
  <si>
    <t xml:space="preserve"> - Discussion avec vous au sujet du rachat de la police d'assurance-vie de Garage Arseneault ;</t>
  </si>
  <si>
    <t xml:space="preserve"> - Discussion avec vous au sujet de la renonciation à la prescription ;</t>
  </si>
  <si>
    <t>Le 25 MARS 2019</t>
  </si>
  <si>
    <t># 19076</t>
  </si>
  <si>
    <t>FRANCE BELLEMARE</t>
  </si>
  <si>
    <t>800 DU LAC-CLOUTIER N
SAINTE-BÉATRIX, QC, J0K 1Y0</t>
  </si>
  <si>
    <t xml:space="preserve"> - Discussion avec votre comptable, votre ancien comptable et le gouvernement relativement à la demande de renseignements ;</t>
  </si>
  <si>
    <t xml:space="preserve"> - Préparation des formulaires de procuration pour être en mesure de discuter avec les gouvernements ;</t>
  </si>
  <si>
    <t>Le 18 AVRIL 2019</t>
  </si>
  <si>
    <t># 19088</t>
  </si>
  <si>
    <t xml:space="preserve"> - Analyse du traitement fiscal de frais de dépense d'analyse de sols ;</t>
  </si>
  <si>
    <t xml:space="preserve"> - Analyse, modifications, discussions et courriels au sujet de Vitrerie Supreme et sa société de gestion ;</t>
  </si>
  <si>
    <t>Le 6 JUIN 2019</t>
  </si>
  <si>
    <t># 19156</t>
  </si>
  <si>
    <t xml:space="preserve"> - Travail sur la T1 de Lyne Bélanger et préparer les annexes à envoyer par la poste au Québec pour exonération ;</t>
  </si>
  <si>
    <t>Le 28 JUIN 2019</t>
  </si>
  <si>
    <t xml:space="preserve"> - Question relativement à Senova et report rétro de perte ;</t>
  </si>
  <si>
    <t># 19175</t>
  </si>
  <si>
    <t>Le 4 NOVEMBRE 2019</t>
  </si>
  <si>
    <t># 19282</t>
  </si>
  <si>
    <t xml:space="preserve"> - Recherches sur traitement de revenu de bien vs revenu d'entreprise pour une entreprise de gain /perte de change sur devise ;</t>
  </si>
  <si>
    <t>Le 16 DÉCEMBRE 2019</t>
  </si>
  <si>
    <t># 19329</t>
  </si>
  <si>
    <t># 19328</t>
  </si>
  <si>
    <t xml:space="preserve"> - Analyse des documents soumis pour la contre-lettre et la retenue de non-résident &amp; compléter formulaires de bien canadien imposable ;</t>
  </si>
  <si>
    <t xml:space="preserve"> - Analyse et recherches fiscales - 9174-2478 Québec inc pour voir l'admissibilité à divers crédits fiscaux ;</t>
  </si>
  <si>
    <t>Le 6 MARS 2020</t>
  </si>
  <si>
    <t># 20045</t>
  </si>
  <si>
    <t xml:space="preserve"> - Question - Don de bienfaisance d'une voiture ;</t>
  </si>
  <si>
    <t>Le 29 AVRIL 2020</t>
  </si>
  <si>
    <t># 20134</t>
  </si>
  <si>
    <t xml:space="preserve"> - Révision états financiers et déclaration de revenus de Revêtement Pierre Chagnon vs la planification fiscale appropriée ;</t>
  </si>
  <si>
    <t>Le 28 MAI 2020</t>
  </si>
  <si>
    <t># 20161</t>
  </si>
  <si>
    <t xml:space="preserve"> - Regarder dossier de Mario Drolet vs actions accréditives ;</t>
  </si>
  <si>
    <t xml:space="preserve"> - Analyse et recherche pour retrait de cotisation excédentaire de André Beausoleil ;</t>
  </si>
  <si>
    <t>Le 19 NOVEMBRE 2020</t>
  </si>
  <si>
    <t># 20289</t>
  </si>
  <si>
    <t xml:space="preserve"> - Travail relativement à la T2 de Moonlight Agency ;</t>
  </si>
  <si>
    <t>Le 15 DÉCEMBRE 2020</t>
  </si>
  <si>
    <t># 20336</t>
  </si>
  <si>
    <t xml:space="preserve"> - Différents échanges dans le dossier Ébénisterie MAM ;</t>
  </si>
  <si>
    <t>Le 4 MARS 2021</t>
  </si>
  <si>
    <t># 21078</t>
  </si>
  <si>
    <t xml:space="preserve"> - Discussion téléphonique avec vous - cliente qui habite Haïti et question de succession ;</t>
  </si>
  <si>
    <t>Le 17 AVRIL 2021</t>
  </si>
  <si>
    <t># 21160</t>
  </si>
  <si>
    <t xml:space="preserve"> - Questionnement sur TL2 et déduction de repas pour camionneur incorporé ;</t>
  </si>
  <si>
    <t xml:space="preserve"> - Recherches et analyse sur allocation de repas et hébergement - allocation raisonnable ;</t>
  </si>
  <si>
    <t xml:space="preserve"> - Recherche pour exonération résidence principale pour personne décédée vs CHSLD ;</t>
  </si>
  <si>
    <t>Le 5 MAI 2021</t>
  </si>
  <si>
    <t># 21191</t>
  </si>
  <si>
    <t xml:space="preserve"> - Dossier François Breault ;</t>
  </si>
  <si>
    <t xml:space="preserve"> - Dossier René Boily ;</t>
  </si>
  <si>
    <t xml:space="preserve"> - Dossier Meng Lim ;</t>
  </si>
  <si>
    <t xml:space="preserve"> - Dossier de Pierre Mercier Gouin ;</t>
  </si>
  <si>
    <t xml:space="preserve"> - Question sur compagnie de 2018-2019 pour T2 ;</t>
  </si>
  <si>
    <t>Le 21 MAI 2021</t>
  </si>
  <si>
    <t xml:space="preserve"> - Dossier Succession Eddy Audit ;</t>
  </si>
  <si>
    <t xml:space="preserve"> - Dossier Ébénisterie MAM ;</t>
  </si>
  <si>
    <t># 21221</t>
  </si>
  <si>
    <t>Le 18 JUIN 2021</t>
  </si>
  <si>
    <t># 21273</t>
  </si>
  <si>
    <t xml:space="preserve"> - Question sur participation dans SENC immobilière ;</t>
  </si>
  <si>
    <t xml:space="preserve"> - Question pour Émilien Desbiens - perte sur rachat de police d'assurance ;</t>
  </si>
  <si>
    <t xml:space="preserve"> - Question - Amodentis - Crédit à l'investissement ;</t>
  </si>
  <si>
    <t>Le 8 SEPTEMBRE 2021</t>
  </si>
  <si>
    <t># 21348</t>
  </si>
  <si>
    <t xml:space="preserve"> - Échanges de courriels pour tps/tvq achat de lynn bélanger et pierre sauvé ;</t>
  </si>
  <si>
    <t>Frais d'un consultant en TPS-TVQ</t>
  </si>
  <si>
    <t>Le 28 OCTOBRE 2021</t>
  </si>
  <si>
    <t># 21411</t>
  </si>
  <si>
    <t xml:space="preserve"> - Travail d'analyse, recherches et modifications de déclaration d'impôt - Amodentis ;</t>
  </si>
  <si>
    <t># 21416</t>
  </si>
  <si>
    <t xml:space="preserve"> - Travail sur la T2 de Ébénisterie MAM</t>
  </si>
  <si>
    <t>Le 5 FÉVRIER 2022</t>
  </si>
  <si>
    <t># 22024</t>
  </si>
  <si>
    <t xml:space="preserve"> - Dossier Toiles VR - travail avec vous sur les états financiers et déclaration de revenus et courriels ;</t>
  </si>
  <si>
    <t>Le 30 MARS 2022</t>
  </si>
  <si>
    <t># 22096</t>
  </si>
  <si>
    <t xml:space="preserve"> - Dossier Willy Forge - Travail sur les T2 - Annexes 9/23 et autres ;</t>
  </si>
  <si>
    <t xml:space="preserve"> - Question de changement de contrôle - Osez Design ;</t>
  </si>
  <si>
    <t xml:space="preserve"> - Question de calcul de l'exonération pour résidence principale - T2091 ;</t>
  </si>
  <si>
    <t>Le 12 MAI 2022</t>
  </si>
  <si>
    <t># 22172</t>
  </si>
  <si>
    <t xml:space="preserve"> - Révision et modification T1 de Marie-Christine remblay et feuille de travail de provision de gain en capital;</t>
  </si>
  <si>
    <t>Le 30 JUIN 2022</t>
  </si>
  <si>
    <t># 22230</t>
  </si>
  <si>
    <t xml:space="preserve"> - Dossier D.D.A. Inc - analyse des questions soumises ;</t>
  </si>
  <si>
    <t>Le 9 SEPTEMBRE 2022</t>
  </si>
  <si>
    <t># 22323</t>
  </si>
  <si>
    <t xml:space="preserve"> - Question relativement à la réception d'un T4RIF par la succession l'année après le décès ;</t>
  </si>
  <si>
    <t xml:space="preserve"> - Question de traitement fiscal des honoraires d'évaluation et notaire ;</t>
  </si>
  <si>
    <t xml:space="preserve"> - Question relativement aux véhicules de tourisme ;</t>
  </si>
  <si>
    <t xml:space="preserve"> - Gestion St-Michel - Question sur radiation de dette envers actionnaires ;</t>
  </si>
  <si>
    <t>Le 15 OCTOBRE 2022</t>
  </si>
  <si>
    <t># 22377</t>
  </si>
  <si>
    <t xml:space="preserve"> - Travail relativement aux avantages autos, locatition non déductibles, taxes à remettre, et recalculs v2 suite à modifications ;</t>
  </si>
  <si>
    <t>Le 22 DÉCEMBRE 2022</t>
  </si>
  <si>
    <t># 22488</t>
  </si>
  <si>
    <t xml:space="preserve"> - Travail de révision/modification Meng Lim ;</t>
  </si>
  <si>
    <t xml:space="preserve"> - Question sur balloune reporté sur prochaine voiture ;</t>
  </si>
  <si>
    <t>Le 4 FÉVRIER 2023</t>
  </si>
  <si>
    <t># 23019</t>
  </si>
  <si>
    <t xml:space="preserve"> - Dossier Gestion St-Michel - Révision des états financiers, optimisation fiscale, recherches, directives de corrections pour radier les différentes avances, modifications à la T2, explications à la cliente, discussions téléphoniques ;</t>
  </si>
  <si>
    <t xml:space="preserve"> - Dossier Le Cellier - Travailler sur la T2 ;</t>
  </si>
  <si>
    <t>Le 29 AVRIL 2023</t>
  </si>
  <si>
    <t># 23152</t>
  </si>
  <si>
    <t xml:space="preserve"> - Dossier Carol Turbull &amp; Mme Hubert ;</t>
  </si>
  <si>
    <t xml:space="preserve"> - Dossier de 9351-7654 Québec Inc - analyse des états financiers et déclaration de revenus et discussions téléphoniques ;</t>
  </si>
  <si>
    <t xml:space="preserve"> - Dossier Succession Daniel Galipeau ;</t>
  </si>
  <si>
    <t xml:space="preserve"> - Dossier Meng-Lim - recherches et analyses fiscale entourant la perte de 100 000$ ;</t>
  </si>
  <si>
    <t xml:space="preserve"> - Dossier Lynn Bélanger et Pierre Sauvé ;</t>
  </si>
  <si>
    <t xml:space="preserve"> - Question sur inclusion du revenu de succession dans déclaration des héritiers</t>
  </si>
  <si>
    <t xml:space="preserve"> - Dossier de Marie-Christine Tremblay ;</t>
  </si>
  <si>
    <t>Le 31 MAI 2023</t>
  </si>
  <si>
    <t># 23203</t>
  </si>
  <si>
    <t xml:space="preserve"> - Révision de la T1 au décès de Doris Valade ;</t>
  </si>
  <si>
    <t xml:space="preserve"> - Question relativement au transfert d'immeubles transférés entre conjoints au décès ;</t>
  </si>
  <si>
    <t xml:space="preserve"> - Révision de la T3 de Succession Laurent Cortez ;</t>
  </si>
  <si>
    <t xml:space="preserve"> - Formation T3 ;</t>
  </si>
  <si>
    <t xml:space="preserve"> - Discussion téléphonique avec les clients - Dossier Succession Richard Schedleur ;</t>
  </si>
  <si>
    <t xml:space="preserve"> - Rencontre avec vous aux bureaux des notaires et déplacement ;</t>
  </si>
  <si>
    <t xml:space="preserve"> - Rencontre avec vous à vos bureaux et déplacement;</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</si>
  <si>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</si>
  <si>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</si>
  <si>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</si>
  <si>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</si>
  <si>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</si>
  <si>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</si>
  <si>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</si>
  <si>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</si>
  <si>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des livres des minutes pour déterminer les caractéristiques fiscales des actions;</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</si>
  <si>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</si>
  <si>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</si>
  <si>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</si>
  <si>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</si>
  <si>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</si>
  <si>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</si>
  <si>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</si>
  <si>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</si>
  <si>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</si>
  <si>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</si>
  <si>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</si>
  <si>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</si>
  <si>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</si>
  <si>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</si>
  <si>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des différents formulaires et annexes requises afin de déclarer un CDC ;</t>
  </si>
  <si>
    <t xml:space="preserve"> - Préparation du formulaire T2027 - règlement de dette lors de la liquidation de filiale;</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</si>
  <si>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</si>
  <si>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</si>
  <si>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</si>
  <si>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</si>
  <si>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</si>
  <si>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</si>
  <si>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</si>
  <si>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</si>
  <si>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</si>
  <si>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3 OCTOBRE 2023</t>
  </si>
  <si>
    <t># 23351</t>
  </si>
  <si>
    <t xml:space="preserve"> - Travail sur les T2 de BIG Immobilier - T5013 et liens ;</t>
  </si>
  <si>
    <t xml:space="preserve"> - Travail sur la t2 de Compresseurs François Lavallée ;</t>
  </si>
  <si>
    <t xml:space="preserve"> - Question sur imposition de succession vs attribution ;</t>
  </si>
  <si>
    <t xml:space="preserve"> - Dossier St-Michel - report de pertes modifié vs ramener les impôts à zéro vs analyse de planification à faire et modification de la déclaration de revenus de la société ;</t>
  </si>
  <si>
    <t xml:space="preserve"> - Révision de T3 de Succession Laurent Cortez ;</t>
  </si>
  <si>
    <t xml:space="preserve"> - Question relativement à l'acquisition de contrôle vs succession ;</t>
  </si>
  <si>
    <t xml:space="preserve"> - Question relativement à un client décédé vs obligation de produire T3 ;</t>
  </si>
  <si>
    <t>Le 5 NOVEMBRE 2023</t>
  </si>
  <si>
    <t># 23410</t>
  </si>
  <si>
    <t xml:space="preserve"> - Question dossier Vincent Roy - Vente de terrains hérités et fractionnement ;</t>
  </si>
  <si>
    <t xml:space="preserve"> - Question dossier Moonlight - Capitalisation ou dépense ;</t>
  </si>
  <si>
    <t xml:space="preserve"> - Dossier Moonlight - travail relativement aux formulaires UHT-2900 ;</t>
  </si>
  <si>
    <t>Le 19 FÉVRIER 2024</t>
  </si>
  <si>
    <t># 24037</t>
  </si>
  <si>
    <t xml:space="preserve"> - Dossier Société de conseil OSBL  - travail sur la T2 ;</t>
  </si>
  <si>
    <t xml:space="preserve"> - Dossier de DDA - W8Ben vs W-8ECI - analyse, recherches, frais d'un consultant international, courriels ;</t>
  </si>
  <si>
    <t xml:space="preserve"> - Question de Johanne sur une succession ;</t>
  </si>
  <si>
    <t>Le 28 JUILLET 2024</t>
  </si>
  <si>
    <t># 24393</t>
  </si>
  <si>
    <t xml:space="preserve"> - Succession Rachel Jeannite révision T3 1ère année et préparation T3 2e année incluant recherche pour T4 ;</t>
  </si>
  <si>
    <t>Le 17 OCTOBRE 2024</t>
  </si>
  <si>
    <t>Laurent Harvey</t>
  </si>
  <si>
    <t>Laurent Harvey, CPA Inc.</t>
  </si>
  <si>
    <t>100-522 rue Notre-Dame</t>
  </si>
  <si>
    <t>Repentigny, Québec, J6A 2T8</t>
  </si>
  <si>
    <t>24-24554</t>
  </si>
  <si>
    <t xml:space="preserve"> - Question pour dossier de Fiducie non produite;</t>
  </si>
  <si>
    <t/>
  </si>
  <si>
    <t xml:space="preserve"> - Question pour contrat de location-acquisition ;</t>
  </si>
  <si>
    <t xml:space="preserve"> - Dossier de Doris Rioux;</t>
  </si>
  <si>
    <t>Heures</t>
  </si>
  <si>
    <t>Taux</t>
  </si>
  <si>
    <t>Frais d'expert en taxes</t>
  </si>
  <si>
    <t>Le 8 DÉCEMBRE 2024</t>
  </si>
  <si>
    <t>24-24667</t>
  </si>
  <si>
    <t xml:space="preserve"> - Révision de la déclaration de revenu de OSBL Plus ;</t>
  </si>
  <si>
    <t>Le 25 MAI 2025</t>
  </si>
  <si>
    <t>25-25036</t>
  </si>
  <si>
    <t>Travail dans le dossier de Pierrette Sheddleur - Problématique avec la T1OVP et cotisation excédentaire de REER;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</si>
</sst>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9" fontId="22" fillId="0" borderId="0" applyFont="0" applyFill="0" applyBorder="0" applyAlignment="0" applyProtection="0"/>
    <xf numFmtId="164" fontId="1" fillId="0" borderId="0" applyFont="0" applyFill="0" applyBorder="0" applyAlignment="0" applyProtection="0"/>
  </cellStyleXfs>
  <cellXfs count="17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Alignment="1">
      <alignment horizontal="center"/>
    </xf>
    <xf numFmtId="0" fontId="3" fillId="2" borderId="10" xfId="0" applyFont="1" applyFill="1" applyBorder="1" applyAlignment="1">
      <alignment horizontal="center"/>
    </xf>
    <xf numFmtId="0" fontId="2" fillId="2" borderId="10" xfId="0" applyFont="1" applyFill="1" applyBorder="1"/>
    <xf numFmtId="0" fontId="2" fillId="2" borderId="11" xfId="0" applyFont="1" applyFill="1" applyBorder="1"/>
    <xf numFmtId="0" fontId="8" fillId="0" borderId="0" xfId="0" applyFont="1" applyAlignment="1">
      <alignment horizontal="center"/>
    </xf>
    <xf numFmtId="0" fontId="9" fillId="0" borderId="0" xfId="0" applyFont="1"/>
    <xf numFmtId="0" fontId="10" fillId="0" borderId="0" xfId="0" applyFont="1"/>
    <xf numFmtId="0" fontId="9" fillId="0" borderId="1" xfId="0" applyFont="1" applyBorder="1"/>
    <xf numFmtId="0" fontId="2" fillId="0" borderId="5" xfId="0" applyFont="1" applyBorder="1"/>
    <xf numFmtId="0" fontId="6" fillId="0" borderId="10" xfId="0" applyFont="1" applyBorder="1"/>
    <xf numFmtId="0" fontId="2" fillId="0" borderId="6" xfId="0" applyFont="1" applyBorder="1"/>
    <xf numFmtId="0" fontId="3" fillId="0" borderId="6" xfId="0" applyFont="1" applyBorder="1" applyAlignment="1">
      <alignment horizontal="left"/>
    </xf>
    <xf numFmtId="0" fontId="2" fillId="0" borderId="1" xfId="0" applyFont="1" applyBorder="1"/>
    <xf numFmtId="0" fontId="12" fillId="0" borderId="0" xfId="0" applyFont="1"/>
    <xf numFmtId="0" fontId="13" fillId="0" borderId="0" xfId="0" applyFont="1"/>
    <xf numFmtId="0" fontId="14" fillId="0" borderId="0" xfId="0" applyFont="1"/>
    <xf numFmtId="0" fontId="14" fillId="0" borderId="0" xfId="0" applyFont="1" applyAlignment="1">
      <alignment horizontal="center"/>
    </xf>
    <xf numFmtId="0" fontId="17" fillId="0" borderId="0" xfId="0" applyFont="1"/>
    <xf numFmtId="0" fontId="18" fillId="0" borderId="0" xfId="0" applyFont="1"/>
    <xf numFmtId="0" fontId="17" fillId="0" borderId="0" xfId="0" applyFont="1" applyAlignment="1">
      <alignment horizontal="right"/>
    </xf>
    <xf numFmtId="7" fontId="13" fillId="0" borderId="0" xfId="0" applyNumberFormat="1" applyFont="1"/>
    <xf numFmtId="166" fontId="17" fillId="0" borderId="0" xfId="2" applyNumberFormat="1" applyFont="1"/>
    <xf numFmtId="166" fontId="18" fillId="0" borderId="0" xfId="2" applyNumberFormat="1" applyFont="1"/>
    <xf numFmtId="10" fontId="18" fillId="0" borderId="0" xfId="0" applyNumberFormat="1" applyFont="1" applyAlignment="1">
      <alignment horizontal="left"/>
    </xf>
    <xf numFmtId="166" fontId="18" fillId="0" borderId="0" xfId="0" applyNumberFormat="1" applyFont="1"/>
    <xf numFmtId="166" fontId="17" fillId="0" borderId="3" xfId="2" applyNumberFormat="1" applyFont="1" applyBorder="1"/>
    <xf numFmtId="0" fontId="18" fillId="0" borderId="0" xfId="0" applyFont="1" applyAlignment="1">
      <alignment horizontal="right"/>
    </xf>
    <xf numFmtId="166" fontId="18" fillId="0" borderId="0" xfId="1" applyNumberFormat="1" applyFont="1"/>
    <xf numFmtId="166" fontId="18" fillId="0" borderId="2" xfId="1" applyNumberFormat="1" applyFont="1" applyBorder="1"/>
    <xf numFmtId="7" fontId="18" fillId="0" borderId="0" xfId="0" applyNumberFormat="1" applyFont="1"/>
    <xf numFmtId="0" fontId="20" fillId="3" borderId="15" xfId="0" applyFont="1" applyFill="1" applyBorder="1" applyAlignment="1">
      <alignment vertical="center"/>
    </xf>
    <xf numFmtId="0" fontId="21" fillId="3" borderId="16" xfId="0" applyFont="1" applyFill="1" applyBorder="1" applyAlignment="1">
      <alignment vertical="center"/>
    </xf>
    <xf numFmtId="7" fontId="20" fillId="3" borderId="17" xfId="0" applyNumberFormat="1" applyFont="1" applyFill="1" applyBorder="1" applyAlignment="1">
      <alignment vertical="center"/>
    </xf>
    <xf numFmtId="0" fontId="2" fillId="0" borderId="0" xfId="0" applyFont="1" applyAlignment="1">
      <alignment vertical="center"/>
    </xf>
    <xf numFmtId="167" fontId="18" fillId="0" borderId="0" xfId="0" applyNumberFormat="1" applyFont="1" applyAlignment="1">
      <alignment horizontal="left"/>
    </xf>
    <xf numFmtId="0" fontId="2" fillId="0" borderId="0" xfId="3" applyFont="1" applyAlignment="1">
      <alignment horizontal="left" indent="2"/>
    </xf>
    <xf numFmtId="0" fontId="2" fillId="0" borderId="0" xfId="3" applyFont="1"/>
    <xf numFmtId="165" fontId="2" fillId="0" borderId="0" xfId="3" applyNumberFormat="1" applyFont="1"/>
    <xf numFmtId="0" fontId="9" fillId="0" borderId="0" xfId="3" applyFont="1"/>
    <xf numFmtId="0" fontId="17" fillId="0" borderId="0" xfId="3" applyFont="1"/>
    <xf numFmtId="0" fontId="12" fillId="0" borderId="0" xfId="3" applyFont="1"/>
    <xf numFmtId="0" fontId="18" fillId="0" borderId="0" xfId="3" applyFont="1"/>
    <xf numFmtId="0" fontId="10" fillId="0" borderId="0" xfId="3" applyFont="1"/>
    <xf numFmtId="0" fontId="14" fillId="0" borderId="0" xfId="3" applyFont="1"/>
    <xf numFmtId="0" fontId="14" fillId="0" borderId="0" xfId="3" applyFont="1" applyAlignment="1">
      <alignment horizontal="center"/>
    </xf>
    <xf numFmtId="0" fontId="17" fillId="0" borderId="0" xfId="3" applyFont="1" applyAlignment="1">
      <alignment horizontal="right"/>
    </xf>
    <xf numFmtId="0" fontId="9" fillId="0" borderId="1" xfId="3" applyFont="1" applyBorder="1"/>
    <xf numFmtId="0" fontId="2" fillId="0" borderId="1" xfId="3" applyFont="1" applyBorder="1"/>
    <xf numFmtId="0" fontId="2" fillId="0" borderId="0" xfId="3" applyFont="1" applyAlignment="1">
      <alignment vertical="center"/>
    </xf>
    <xf numFmtId="0" fontId="13" fillId="0" borderId="0" xfId="3" applyFont="1"/>
    <xf numFmtId="7" fontId="13" fillId="0" borderId="0" xfId="3" applyNumberFormat="1" applyFont="1"/>
    <xf numFmtId="0" fontId="13" fillId="0" borderId="0" xfId="3" applyFont="1" applyAlignment="1">
      <alignment horizontal="left" wrapText="1" indent="1" shrinkToFit="1"/>
    </xf>
    <xf numFmtId="0" fontId="18" fillId="0" borderId="0" xfId="3" applyFont="1" applyAlignment="1">
      <alignment horizontal="right"/>
    </xf>
    <xf numFmtId="10" fontId="18" fillId="0" borderId="0" xfId="3" applyNumberFormat="1" applyFont="1" applyAlignment="1">
      <alignment horizontal="left"/>
    </xf>
    <xf numFmtId="167" fontId="18" fillId="0" borderId="0" xfId="3" applyNumberFormat="1" applyFont="1" applyAlignment="1">
      <alignment horizontal="left"/>
    </xf>
    <xf numFmtId="166" fontId="18" fillId="0" borderId="0" xfId="3" applyNumberFormat="1" applyFont="1"/>
    <xf numFmtId="7" fontId="18" fillId="0" borderId="0" xfId="3" applyNumberFormat="1" applyFont="1"/>
    <xf numFmtId="0" fontId="20" fillId="3" borderId="15" xfId="3" applyFont="1" applyFill="1" applyBorder="1" applyAlignment="1">
      <alignment vertical="center"/>
    </xf>
    <xf numFmtId="0" fontId="21" fillId="3" borderId="16" xfId="3" applyFont="1" applyFill="1" applyBorder="1" applyAlignment="1">
      <alignment vertical="center"/>
    </xf>
    <xf numFmtId="7" fontId="20" fillId="3" borderId="17" xfId="3" applyNumberFormat="1" applyFont="1" applyFill="1" applyBorder="1" applyAlignment="1">
      <alignment vertical="center"/>
    </xf>
    <xf numFmtId="0" fontId="8" fillId="0" borderId="0" xfId="3" applyFont="1" applyAlignment="1">
      <alignment horizontal="center"/>
    </xf>
    <xf numFmtId="0" fontId="18" fillId="0" borderId="0" xfId="3" applyFont="1" applyAlignment="1">
      <alignment wrapText="1"/>
    </xf>
    <xf numFmtId="0" fontId="7" fillId="4" borderId="12" xfId="0" applyFont="1" applyFill="1" applyBorder="1" applyAlignment="1">
      <alignment horizontal="center"/>
    </xf>
    <xf numFmtId="0" fontId="7" fillId="4" borderId="13" xfId="0" applyFont="1" applyFill="1" applyBorder="1" applyAlignment="1">
      <alignment horizontal="center"/>
    </xf>
    <xf numFmtId="0" fontId="23" fillId="0" borderId="0" xfId="3" applyFont="1"/>
    <xf numFmtId="4" fontId="23" fillId="0" borderId="0" xfId="3" applyNumberFormat="1" applyFont="1" applyAlignment="1">
      <alignment horizontal="right"/>
    </xf>
    <xf numFmtId="168" fontId="23" fillId="0" borderId="0" xfId="3" applyNumberFormat="1" applyFont="1" applyAlignment="1">
      <alignment horizontal="right"/>
    </xf>
    <xf numFmtId="0" fontId="23" fillId="0" borderId="0" xfId="3" applyFont="1" applyAlignment="1">
      <alignment horizontal="left" indent="2"/>
    </xf>
    <xf numFmtId="0" fontId="18" fillId="0" borderId="0" xfId="3" applyFont="1" applyAlignment="1">
      <alignment vertical="center"/>
    </xf>
    <xf numFmtId="0" fontId="17" fillId="0" borderId="0" xfId="3" applyFont="1" applyAlignment="1">
      <alignment vertical="center"/>
    </xf>
    <xf numFmtId="4" fontId="18" fillId="0" borderId="0" xfId="3" applyNumberFormat="1" applyFont="1" applyAlignment="1">
      <alignment horizontal="right" vertical="center"/>
    </xf>
    <xf numFmtId="168" fontId="18" fillId="0" borderId="0" xfId="3" applyNumberFormat="1" applyFont="1" applyAlignment="1">
      <alignment horizontal="right" vertical="center"/>
    </xf>
    <xf numFmtId="49" fontId="17" fillId="0" borderId="0" xfId="3" applyNumberFormat="1" applyFont="1" applyAlignment="1">
      <alignment vertical="center"/>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0" fontId="17" fillId="0" borderId="0" xfId="3" applyFont="1" applyAlignment="1">
      <alignment horizontal="center" vertical="center"/>
    </xf>
    <xf numFmtId="0" fontId="18" fillId="0" borderId="1" xfId="3" applyFont="1" applyBorder="1" applyAlignment="1">
      <alignment vertical="center"/>
    </xf>
    <xf numFmtId="4" fontId="18" fillId="0" borderId="1" xfId="3" applyNumberFormat="1" applyFont="1" applyBorder="1" applyAlignment="1">
      <alignment horizontal="right" vertical="center"/>
    </xf>
    <xf numFmtId="168" fontId="18" fillId="0" borderId="1" xfId="3" applyNumberFormat="1" applyFont="1" applyBorder="1" applyAlignment="1">
      <alignment horizontal="right" vertical="center"/>
    </xf>
    <xf numFmtId="0" fontId="12" fillId="0" borderId="0" xfId="3" applyFont="1" applyAlignment="1">
      <alignment vertical="top"/>
    </xf>
    <xf numFmtId="0" fontId="24" fillId="0" borderId="0" xfId="3" applyFont="1" applyAlignment="1">
      <alignment horizontal="center" vertical="top"/>
    </xf>
    <xf numFmtId="0" fontId="13" fillId="0" borderId="0" xfId="3" applyFont="1" applyAlignment="1">
      <alignment vertical="center"/>
    </xf>
    <xf numFmtId="0" fontId="24" fillId="0" borderId="0" xfId="3" applyFont="1" applyAlignment="1">
      <alignment vertical="center"/>
    </xf>
    <xf numFmtId="4" fontId="25" fillId="0" borderId="0" xfId="3" applyNumberFormat="1" applyFont="1" applyAlignment="1">
      <alignment horizontal="center" vertical="center"/>
    </xf>
    <xf numFmtId="168" fontId="25" fillId="0" borderId="0" xfId="3" applyNumberFormat="1" applyFont="1" applyAlignment="1">
      <alignment horizontal="center" vertical="center"/>
    </xf>
    <xf numFmtId="0" fontId="13" fillId="0" borderId="0" xfId="3" quotePrefix="1" applyFont="1" applyAlignment="1">
      <alignment horizontal="left" indent="1"/>
    </xf>
    <xf numFmtId="2" fontId="13" fillId="0" borderId="0" xfId="3" applyNumberFormat="1" applyFont="1" applyAlignment="1">
      <alignment horizontal="right" vertical="center" wrapText="1" shrinkToFit="1"/>
    </xf>
    <xf numFmtId="168" fontId="13" fillId="0" borderId="0" xfId="3" applyNumberFormat="1" applyFont="1" applyAlignment="1">
      <alignment horizontal="right" vertical="center" wrapText="1" shrinkToFit="1"/>
    </xf>
    <xf numFmtId="2" fontId="13" fillId="0" borderId="0" xfId="3" applyNumberFormat="1" applyFont="1" applyAlignment="1">
      <alignment horizontal="right" vertical="center"/>
    </xf>
    <xf numFmtId="0" fontId="13" fillId="0" borderId="0" xfId="3" quotePrefix="1" applyFont="1" applyAlignment="1">
      <alignment horizontal="left" wrapText="1" indent="1" shrinkToFit="1"/>
    </xf>
    <xf numFmtId="0" fontId="13" fillId="0" borderId="0" xfId="3" quotePrefix="1" applyFont="1" applyAlignment="1">
      <alignment horizontal="left" vertical="center" wrapText="1" shrinkToFit="1"/>
    </xf>
    <xf numFmtId="0" fontId="24" fillId="0" borderId="0" xfId="3"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3" fillId="0" borderId="0" xfId="3" applyNumberFormat="1" applyFont="1" applyAlignment="1">
      <alignment horizontal="center" vertical="center"/>
    </xf>
    <xf numFmtId="168" fontId="13" fillId="0" borderId="0" xfId="3"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0" fontId="13" fillId="0" borderId="0" xfId="3" quotePrefix="1" applyFont="1" applyAlignment="1">
      <alignment vertical="center" wrapText="1" shrinkToFit="1"/>
    </xf>
    <xf numFmtId="7" fontId="13" fillId="0" borderId="0" xfId="3" applyNumberFormat="1" applyFont="1" applyAlignment="1">
      <alignment vertical="center" wrapText="1" shrinkToFit="1"/>
    </xf>
    <xf numFmtId="0" fontId="24" fillId="0" borderId="0" xfId="3" quotePrefix="1" applyFont="1" applyAlignment="1">
      <alignment vertical="center" shrinkToFit="1"/>
    </xf>
    <xf numFmtId="0" fontId="24" fillId="0" borderId="0" xfId="3" applyFont="1" applyAlignment="1">
      <alignment vertical="center" shrinkToFit="1"/>
    </xf>
    <xf numFmtId="0" fontId="17" fillId="0" borderId="0" xfId="3" applyFont="1" applyAlignment="1">
      <alignment horizontal="left" vertical="center"/>
    </xf>
    <xf numFmtId="168" fontId="17" fillId="0" borderId="0" xfId="2" applyNumberFormat="1" applyFont="1"/>
    <xf numFmtId="0" fontId="18" fillId="0" borderId="0" xfId="3" applyFont="1" applyAlignment="1">
      <alignment horizontal="right" vertical="center"/>
    </xf>
    <xf numFmtId="168" fontId="18" fillId="0" borderId="0" xfId="2" applyNumberFormat="1" applyFont="1"/>
    <xf numFmtId="7" fontId="18" fillId="0" borderId="0" xfId="3" applyNumberFormat="1" applyFont="1" applyAlignment="1">
      <alignment horizontal="right" vertical="center"/>
    </xf>
    <xf numFmtId="168" fontId="17" fillId="0" borderId="0" xfId="5" applyNumberFormat="1" applyFont="1"/>
    <xf numFmtId="10" fontId="18" fillId="0" borderId="0" xfId="4" applyNumberFormat="1" applyFont="1" applyAlignment="1">
      <alignment horizontal="left" vertical="center"/>
    </xf>
    <xf numFmtId="168" fontId="18" fillId="0" borderId="0" xfId="5" applyNumberFormat="1" applyFont="1" applyBorder="1"/>
    <xf numFmtId="0" fontId="18" fillId="0" borderId="0" xfId="3" applyFont="1" applyAlignment="1">
      <alignment horizontal="left" vertical="center"/>
    </xf>
    <xf numFmtId="167" fontId="18" fillId="0" borderId="0" xfId="4" applyNumberFormat="1" applyFont="1" applyAlignment="1">
      <alignment horizontal="left" vertical="center"/>
    </xf>
    <xf numFmtId="168" fontId="18" fillId="0" borderId="2" xfId="5" applyNumberFormat="1" applyFont="1" applyBorder="1"/>
    <xf numFmtId="0" fontId="24" fillId="0" borderId="0" xfId="3" applyFont="1"/>
    <xf numFmtId="166" fontId="18" fillId="0" borderId="0" xfId="5" applyNumberFormat="1" applyFont="1" applyBorder="1"/>
    <xf numFmtId="168" fontId="17" fillId="0" borderId="3" xfId="2" applyNumberFormat="1" applyFont="1" applyBorder="1"/>
    <xf numFmtId="166" fontId="17" fillId="0" borderId="0" xfId="2" applyNumberFormat="1" applyFont="1" applyBorder="1"/>
    <xf numFmtId="168" fontId="18" fillId="0" borderId="0" xfId="3" applyNumberFormat="1" applyFont="1" applyAlignment="1">
      <alignment horizontal="left" vertical="center"/>
    </xf>
    <xf numFmtId="4" fontId="28" fillId="3" borderId="16" xfId="3" applyNumberFormat="1" applyFont="1" applyFill="1" applyBorder="1" applyAlignment="1">
      <alignment horizontal="right" vertical="center"/>
    </xf>
    <xf numFmtId="168" fontId="27" fillId="3" borderId="16" xfId="3" applyNumberFormat="1" applyFont="1" applyFill="1" applyBorder="1" applyAlignment="1">
      <alignment horizontal="right" vertical="center"/>
    </xf>
    <xf numFmtId="0" fontId="15" fillId="0" borderId="0" xfId="3" applyFont="1" applyAlignment="1">
      <alignment vertical="center"/>
    </xf>
    <xf numFmtId="0" fontId="15" fillId="0" borderId="0" xfId="3" applyFont="1"/>
    <xf numFmtId="0" fontId="13" fillId="0" borderId="0" xfId="3" applyFont="1" applyAlignment="1">
      <alignment horizontal="center" vertical="center"/>
    </xf>
    <xf numFmtId="0" fontId="24" fillId="0" borderId="0" xfId="3" quotePrefix="1" applyFont="1" applyAlignment="1">
      <alignment horizontal="left" indent="1"/>
    </xf>
    <xf numFmtId="169" fontId="25" fillId="0" borderId="0" xfId="3" applyNumberFormat="1" applyFont="1" applyAlignment="1">
      <alignment horizontal="center" vertical="center"/>
    </xf>
    <xf numFmtId="0" fontId="13" fillId="0" borderId="0" xfId="0" applyFont="1" applyAlignment="1">
      <alignment horizontal="center"/>
    </xf>
    <xf numFmtId="0" fontId="11" fillId="0" borderId="0" xfId="0" applyFont="1" applyAlignment="1">
      <alignment horizontal="center"/>
    </xf>
    <xf numFmtId="0" fontId="19" fillId="0" borderId="0" xfId="0" applyFont="1" applyAlignment="1">
      <alignment horizontal="center"/>
    </xf>
    <xf numFmtId="0" fontId="13" fillId="0" borderId="0" xfId="0" applyFont="1" applyAlignment="1">
      <alignment horizontal="left" wrapText="1" indent="1" shrinkToFit="1"/>
    </xf>
    <xf numFmtId="0" fontId="18" fillId="0" borderId="0" xfId="0" applyFont="1" applyAlignment="1">
      <alignment horizontal="left"/>
    </xf>
    <xf numFmtId="0" fontId="18" fillId="0" borderId="0" xfId="0" applyFont="1" applyAlignment="1">
      <alignment horizontal="left" indent="1"/>
    </xf>
    <xf numFmtId="0" fontId="11" fillId="0" borderId="14"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3" fillId="0" borderId="0" xfId="3" applyFont="1" applyAlignment="1">
      <alignment horizontal="left" wrapText="1" indent="1" shrinkToFit="1"/>
    </xf>
    <xf numFmtId="0" fontId="11" fillId="0" borderId="14" xfId="3" applyFont="1" applyBorder="1" applyAlignment="1">
      <alignment horizontal="center" vertical="center"/>
    </xf>
    <xf numFmtId="0" fontId="16" fillId="0" borderId="0" xfId="3" applyFont="1" applyAlignment="1">
      <alignment horizontal="center"/>
    </xf>
    <xf numFmtId="0" fontId="11"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8" fillId="0" borderId="0" xfId="3" applyFont="1" applyAlignment="1">
      <alignment horizontal="left" indent="1"/>
    </xf>
    <xf numFmtId="0" fontId="18" fillId="0" borderId="0" xfId="3" applyFont="1" applyAlignment="1">
      <alignment horizontal="left"/>
    </xf>
    <xf numFmtId="0" fontId="15" fillId="0" borderId="0" xfId="3" applyFont="1" applyAlignment="1">
      <alignment horizontal="center"/>
    </xf>
    <xf numFmtId="0" fontId="19" fillId="0" borderId="0" xfId="3" applyFont="1" applyAlignment="1">
      <alignment horizontal="center"/>
    </xf>
    <xf numFmtId="0" fontId="13" fillId="0" borderId="0" xfId="3" applyFont="1" applyAlignment="1">
      <alignment horizontal="center"/>
    </xf>
    <xf numFmtId="0" fontId="5" fillId="2" borderId="0" xfId="0" applyFont="1" applyFill="1" applyAlignment="1">
      <alignment horizontal="center"/>
    </xf>
    <xf numFmtId="0" fontId="17" fillId="0" borderId="0" xfId="0" applyFont="1" applyAlignment="1">
      <alignment horizontal="center"/>
    </xf>
    <xf numFmtId="0" fontId="17" fillId="0" borderId="14" xfId="3" applyFont="1" applyBorder="1" applyAlignment="1">
      <alignment horizontal="center" vertical="center"/>
    </xf>
    <xf numFmtId="0" fontId="27" fillId="3" borderId="15" xfId="3" applyFont="1" applyFill="1" applyBorder="1" applyAlignment="1">
      <alignment horizontal="left" vertical="center"/>
    </xf>
    <xf numFmtId="0" fontId="27" fillId="3" borderId="16" xfId="3" applyFont="1" applyFill="1" applyBorder="1" applyAlignment="1">
      <alignment horizontal="left" vertical="center"/>
    </xf>
    <xf numFmtId="0" fontId="29" fillId="0" borderId="0" xfId="3" applyFont="1" applyAlignment="1">
      <alignment horizontal="center" vertical="center"/>
    </xf>
    <xf numFmtId="0" fontId="15" fillId="0" borderId="0" xfId="3" applyFont="1" applyAlignment="1">
      <alignment horizontal="center" vertical="center"/>
    </xf>
    <xf numFmtId="0" fontId="19" fillId="0" borderId="0" xfId="3" applyFont="1" applyAlignment="1">
      <alignment horizontal="center" vertical="center"/>
    </xf>
    <xf numFmtId="0" fontId="13" fillId="0" borderId="0" xfId="3" applyFont="1" applyAlignment="1">
      <alignment horizontal="center" vertical="center"/>
    </xf>
    <xf numFmtId="4" fontId="23" fillId="5" borderId="0" xfId="3" applyNumberFormat="1" applyFont="1" applyFill="1" applyAlignment="1">
      <alignment horizontal="right"/>
    </xf>
  </cellXfs>
  <cellStyles count="6">
    <cellStyle name="Milliers" xfId="1" builtinId="3"/>
    <cellStyle name="Milliers 2" xfId="5" xr:uid="{3AA01997-AD71-4458-8304-1C43ABFEB2C0}"/>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8CC9405-6180-45CA-9370-47FB332924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C0EBBC7-A6CB-4DE2-AD4A-043CC1AA4A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E2A1E8-B099-43E2-985E-6DB74679C9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676826E-A6CB-4E90-9849-F3B623B2C6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DE0AF71-7055-4000-912C-74BDEB9525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448061C-1E26-42EF-B2F0-094EDBB44B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B827ABE-CBE8-455D-A007-53E4A092F1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DE22B90-57E9-4F86-B243-7EE9B7D787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F51EF0A-544C-407B-829A-0919D84FFC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2B623E3-F316-4613-9523-8A04E0BC15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01B124-4C3E-4FA9-93E8-43E36AB53F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7FF30B-2D6B-40DA-AAE3-A0C0248EA8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9599176-B659-4CF2-A073-1BA00C6926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D890FCA-D005-4802-8FFD-421A0CD52B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85347C-A30D-402D-8154-CDC3226D67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00C5E80-2171-4623-84A0-B5E44A367E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232B02D-6FA5-4F72-BC00-75BF326D68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D3D252-3976-45A2-ACCD-1996D15BEE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91E5547-DCDD-4D26-9340-995C331A7D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1B23577-927C-490E-BA94-D08AF6EC7A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40B4658-FD95-4BB3-8FDE-ECEE5B110A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9FF544F-A59A-4D28-9CA2-6F94F0FE54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13CF0E9-9DB0-4709-B90C-3DB1015C6E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612288E-5404-4835-84B4-070DEEA446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6443C8E-9B0E-4A32-A438-38F98322CB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148FD4-6126-4823-946D-D544DD922F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668409E-60D1-48CA-BFC7-DCB37A2A0B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3BEAF26-E1D7-4C88-853B-AB9E83E1EA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51894E-0391-4139-A094-6EB4D4FF93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CE4FC65-9B6D-40E5-A7C1-14DC9A285C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8EDE9C0-404D-4BD7-9B34-DBAB41FC94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D5D5390-D087-4330-ADD6-AAE2ACF0DC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54E6FEC-8AF7-47BE-A65E-2C05561ED4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2A9C44D-F14B-4CCA-825E-9D64CE02CA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3A6FE05-D50D-433C-8C83-85EFB86A7F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4941BE8-8978-488C-9F64-26A379A64A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3AE119-C2F6-44C0-89E2-F652A8D21C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6FDE649-241B-4B1F-9ABA-0CD3790616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7E2506-39EC-4F47-BAC6-7CF2D6255C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1C49DB-2791-47EA-947B-7005383944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6186947-6867-4632-B000-691D2FC01A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A9ACF19-AB0D-4927-A5AE-54F5425463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F8069E-0D02-49AA-990C-0D4F9DF49A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DE25C47-055E-485C-9E51-326706D8C7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FAD53B66-6CEE-47F4-A49A-EEED8E5C5AB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1D3060F-6E49-4A20-97A7-3D308C84BF9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60417" name="Picture 1">
          <a:extLst>
            <a:ext uri="{FF2B5EF4-FFF2-40B4-BE49-F238E27FC236}">
              <a16:creationId xmlns:a16="http://schemas.microsoft.com/office/drawing/2014/main" id="{DCF5CF56-7BC8-5D9B-B4A6-D0DF8A437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8"/>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30" t="s">
        <v>21</v>
      </c>
      <c r="C21" s="26"/>
      <c r="D21" s="26"/>
      <c r="E21" s="26"/>
      <c r="F21" s="26"/>
    </row>
    <row r="22" spans="1:6" ht="15" x14ac:dyDescent="0.2">
      <c r="A22" s="18"/>
      <c r="B22" s="31"/>
      <c r="C22" s="26"/>
      <c r="D22" s="26"/>
      <c r="E22" s="26"/>
      <c r="F22" s="26"/>
    </row>
    <row r="23" spans="1:6" ht="15" x14ac:dyDescent="0.2">
      <c r="A23" s="18"/>
      <c r="B23" s="31"/>
      <c r="C23" s="26"/>
      <c r="D23" s="26"/>
      <c r="E23" s="26"/>
      <c r="F23" s="26"/>
    </row>
    <row r="24" spans="1:6" ht="15" x14ac:dyDescent="0.2">
      <c r="A24" s="18"/>
      <c r="B24" s="30" t="s">
        <v>22</v>
      </c>
      <c r="C24" s="26"/>
      <c r="D24" s="26"/>
      <c r="E24" s="26"/>
      <c r="F24" s="26"/>
    </row>
    <row r="25" spans="1:6" ht="15" x14ac:dyDescent="0.2">
      <c r="A25" s="18"/>
      <c r="B25" s="30" t="s">
        <v>23</v>
      </c>
      <c r="C25" s="26"/>
      <c r="D25" s="26"/>
      <c r="E25" s="26"/>
      <c r="F25" s="26"/>
    </row>
    <row r="26" spans="1:6" ht="15" x14ac:dyDescent="0.2">
      <c r="A26" s="18"/>
      <c r="B26" s="31" t="s">
        <v>27</v>
      </c>
      <c r="C26" s="26"/>
      <c r="D26" s="26"/>
      <c r="E26" s="26"/>
      <c r="F26" s="26"/>
    </row>
    <row r="27" spans="1:6" ht="15" x14ac:dyDescent="0.2">
      <c r="A27" s="18"/>
      <c r="B27" s="31" t="s">
        <v>24</v>
      </c>
      <c r="C27" s="26"/>
      <c r="D27" s="26"/>
      <c r="E27" s="26"/>
      <c r="F27" s="26"/>
    </row>
    <row r="28" spans="1:6" x14ac:dyDescent="0.2">
      <c r="A28" s="19"/>
      <c r="B28" s="26"/>
      <c r="C28" s="28"/>
      <c r="D28" s="28"/>
      <c r="E28" s="29"/>
      <c r="F28" s="26"/>
    </row>
    <row r="29" spans="1:6" ht="15" x14ac:dyDescent="0.2">
      <c r="A29" s="18"/>
      <c r="B29" s="28"/>
      <c r="C29" s="28"/>
      <c r="D29" s="32" t="s">
        <v>12</v>
      </c>
      <c r="E29" s="32" t="s">
        <v>25</v>
      </c>
      <c r="F29" s="26"/>
    </row>
    <row r="30" spans="1:6" ht="13.5" thickBot="1" x14ac:dyDescent="0.25">
      <c r="A30" s="20"/>
      <c r="B30" s="20"/>
      <c r="C30" s="20"/>
      <c r="D30" s="20"/>
      <c r="E30" s="20"/>
      <c r="F30" s="25"/>
    </row>
    <row r="31" spans="1:6" s="46" customFormat="1" ht="21.75" customHeight="1" x14ac:dyDescent="0.2">
      <c r="A31" s="144" t="s">
        <v>0</v>
      </c>
      <c r="B31" s="144"/>
      <c r="C31" s="144"/>
      <c r="D31" s="144"/>
      <c r="E31" s="144"/>
      <c r="F31" s="144"/>
    </row>
    <row r="32" spans="1:6" x14ac:dyDescent="0.2">
      <c r="A32" s="18"/>
      <c r="B32" s="19"/>
      <c r="C32" s="18"/>
      <c r="D32" s="18"/>
      <c r="E32" s="18"/>
    </row>
    <row r="33" spans="1:6" ht="14.25" x14ac:dyDescent="0.2">
      <c r="A33" s="26"/>
      <c r="B33" s="27" t="s">
        <v>6</v>
      </c>
      <c r="C33" s="27"/>
      <c r="D33" s="27"/>
      <c r="E33" s="33"/>
      <c r="F33" s="26"/>
    </row>
    <row r="34" spans="1:6" ht="14.25" x14ac:dyDescent="0.2">
      <c r="A34" s="26"/>
      <c r="B34" s="141"/>
      <c r="C34" s="141"/>
      <c r="D34" s="141"/>
      <c r="E34" s="33"/>
      <c r="F34" s="26"/>
    </row>
    <row r="35" spans="1:6" ht="14.25" x14ac:dyDescent="0.2">
      <c r="A35" s="26"/>
      <c r="B35" s="141"/>
      <c r="C35" s="141"/>
      <c r="D35" s="141"/>
      <c r="E35" s="33"/>
      <c r="F35" s="26"/>
    </row>
    <row r="36" spans="1:6" ht="14.25" x14ac:dyDescent="0.2">
      <c r="A36" s="26"/>
      <c r="B36" s="141" t="s">
        <v>26</v>
      </c>
      <c r="C36" s="141"/>
      <c r="D36" s="141"/>
      <c r="E36" s="33"/>
      <c r="F36" s="26"/>
    </row>
    <row r="37" spans="1:6" ht="14.25" x14ac:dyDescent="0.2">
      <c r="A37" s="26"/>
      <c r="B37" s="141"/>
      <c r="C37" s="141"/>
      <c r="D37" s="141"/>
      <c r="E37" s="33"/>
      <c r="F37" s="26"/>
    </row>
    <row r="38" spans="1:6" ht="14.25" x14ac:dyDescent="0.2">
      <c r="A38" s="26"/>
      <c r="B38" s="141"/>
      <c r="C38" s="141"/>
      <c r="D38" s="141"/>
      <c r="E38" s="33"/>
      <c r="F38" s="26"/>
    </row>
    <row r="39" spans="1:6" ht="14.25" x14ac:dyDescent="0.2">
      <c r="A39" s="26"/>
      <c r="B39" s="141"/>
      <c r="C39" s="141"/>
      <c r="D39" s="141"/>
      <c r="E39" s="33"/>
      <c r="F39" s="26"/>
    </row>
    <row r="40" spans="1:6" ht="14.25" x14ac:dyDescent="0.2">
      <c r="A40" s="26"/>
      <c r="B40" s="141"/>
      <c r="C40" s="141"/>
      <c r="D40" s="141"/>
      <c r="E40" s="33"/>
      <c r="F40" s="26"/>
    </row>
    <row r="41" spans="1:6" ht="13.5" customHeight="1" x14ac:dyDescent="0.2">
      <c r="A41" s="26"/>
      <c r="B41" s="141"/>
      <c r="C41" s="141"/>
      <c r="D41" s="141"/>
      <c r="E41" s="33"/>
      <c r="F41" s="26"/>
    </row>
    <row r="42" spans="1:6" ht="14.25" x14ac:dyDescent="0.2">
      <c r="A42" s="26"/>
      <c r="B42" s="141"/>
      <c r="C42" s="141"/>
      <c r="D42" s="141"/>
      <c r="E42" s="33"/>
      <c r="F42" s="26"/>
    </row>
    <row r="43" spans="1:6" ht="14.25" x14ac:dyDescent="0.2">
      <c r="A43" s="26"/>
      <c r="B43" s="141"/>
      <c r="C43" s="141"/>
      <c r="D43" s="141"/>
      <c r="E43" s="33"/>
      <c r="F43" s="26"/>
    </row>
    <row r="44" spans="1:6" ht="14.25" x14ac:dyDescent="0.2">
      <c r="A44" s="26"/>
      <c r="B44" s="141"/>
      <c r="C44" s="141"/>
      <c r="D44" s="141"/>
      <c r="E44" s="33"/>
      <c r="F44" s="26"/>
    </row>
    <row r="45" spans="1:6" ht="14.25" x14ac:dyDescent="0.2">
      <c r="A45" s="26"/>
      <c r="B45" s="141"/>
      <c r="C45" s="141"/>
      <c r="D45" s="141"/>
      <c r="E45" s="33"/>
      <c r="F45" s="26"/>
    </row>
    <row r="46" spans="1:6" ht="14.25" x14ac:dyDescent="0.2">
      <c r="A46" s="26"/>
      <c r="B46" s="141"/>
      <c r="C46" s="141"/>
      <c r="D46" s="141"/>
      <c r="E46" s="33"/>
      <c r="F46" s="26"/>
    </row>
    <row r="47" spans="1:6" ht="14.25" x14ac:dyDescent="0.2">
      <c r="A47" s="26"/>
      <c r="B47" s="141"/>
      <c r="C47" s="141"/>
      <c r="D47" s="141"/>
      <c r="E47" s="33"/>
      <c r="F47" s="26"/>
    </row>
    <row r="48" spans="1:6" ht="14.25" x14ac:dyDescent="0.2">
      <c r="A48" s="26"/>
      <c r="B48" s="141"/>
      <c r="C48" s="141"/>
      <c r="D48" s="141"/>
      <c r="E48" s="33"/>
      <c r="F48" s="26"/>
    </row>
    <row r="49" spans="1:6" ht="14.25" x14ac:dyDescent="0.2">
      <c r="A49" s="26"/>
      <c r="B49" s="141"/>
      <c r="C49" s="141"/>
      <c r="D49" s="141"/>
      <c r="E49" s="33"/>
      <c r="F49" s="26"/>
    </row>
    <row r="50" spans="1:6" ht="14.25" x14ac:dyDescent="0.2">
      <c r="A50" s="26"/>
      <c r="B50" s="141"/>
      <c r="C50" s="141"/>
      <c r="D50" s="141"/>
      <c r="E50" s="33"/>
      <c r="F50" s="26"/>
    </row>
    <row r="51" spans="1:6" ht="14.25" x14ac:dyDescent="0.2">
      <c r="A51" s="26"/>
      <c r="B51" s="141"/>
      <c r="C51" s="141"/>
      <c r="D51" s="141"/>
      <c r="E51" s="33"/>
      <c r="F51" s="26"/>
    </row>
    <row r="52" spans="1:6" ht="14.25" x14ac:dyDescent="0.2">
      <c r="A52" s="26"/>
      <c r="B52" s="141"/>
      <c r="C52" s="141"/>
      <c r="D52" s="141"/>
      <c r="E52" s="33"/>
      <c r="F52" s="26"/>
    </row>
    <row r="53" spans="1:6" ht="14.25" x14ac:dyDescent="0.2">
      <c r="A53" s="26"/>
      <c r="B53" s="141"/>
      <c r="C53" s="141"/>
      <c r="D53" s="141"/>
      <c r="E53" s="33"/>
      <c r="F53" s="26"/>
    </row>
    <row r="54" spans="1:6" ht="14.25" x14ac:dyDescent="0.2">
      <c r="A54" s="26"/>
      <c r="B54" s="141"/>
      <c r="C54" s="141"/>
      <c r="D54" s="141"/>
      <c r="E54" s="33"/>
      <c r="F54" s="26"/>
    </row>
    <row r="55" spans="1:6" ht="14.25" x14ac:dyDescent="0.2">
      <c r="A55" s="26"/>
      <c r="B55" s="141"/>
      <c r="C55" s="141"/>
      <c r="D55" s="141"/>
      <c r="E55" s="33"/>
      <c r="F55" s="26"/>
    </row>
    <row r="56" spans="1:6" ht="14.25" x14ac:dyDescent="0.2">
      <c r="A56" s="26"/>
      <c r="B56" s="141"/>
      <c r="C56" s="141"/>
      <c r="D56" s="141"/>
      <c r="E56" s="33"/>
      <c r="F56" s="26"/>
    </row>
    <row r="57" spans="1:6" ht="14.25" x14ac:dyDescent="0.2">
      <c r="A57" s="26"/>
      <c r="B57" s="141"/>
      <c r="C57" s="141"/>
      <c r="D57" s="141"/>
      <c r="E57" s="33"/>
      <c r="F57" s="26"/>
    </row>
    <row r="58" spans="1:6" ht="14.25" x14ac:dyDescent="0.2">
      <c r="A58" s="26"/>
      <c r="B58" s="141"/>
      <c r="C58" s="141"/>
      <c r="D58" s="141"/>
      <c r="E58" s="33"/>
      <c r="F58" s="26"/>
    </row>
    <row r="59" spans="1:6" ht="14.25" x14ac:dyDescent="0.2">
      <c r="A59" s="26"/>
      <c r="B59" s="141"/>
      <c r="C59" s="141"/>
      <c r="D59" s="141"/>
      <c r="E59" s="33"/>
      <c r="F59" s="26"/>
    </row>
    <row r="60" spans="1:6" ht="14.25" x14ac:dyDescent="0.2">
      <c r="A60" s="26"/>
      <c r="B60" s="141"/>
      <c r="C60" s="141"/>
      <c r="D60" s="141"/>
      <c r="E60" s="33"/>
      <c r="F60" s="26"/>
    </row>
    <row r="61" spans="1:6" ht="14.25" x14ac:dyDescent="0.2">
      <c r="A61" s="26"/>
      <c r="B61" s="141"/>
      <c r="C61" s="141"/>
      <c r="D61" s="141"/>
      <c r="E61" s="33"/>
      <c r="F61" s="26"/>
    </row>
    <row r="62" spans="1:6" ht="14.25" x14ac:dyDescent="0.2">
      <c r="A62" s="26"/>
      <c r="B62" s="141"/>
      <c r="C62" s="141"/>
      <c r="D62" s="141"/>
      <c r="E62" s="33"/>
      <c r="F62" s="26"/>
    </row>
    <row r="63" spans="1:6" ht="14.25" x14ac:dyDescent="0.2">
      <c r="A63" s="26"/>
      <c r="B63" s="141"/>
      <c r="C63" s="141"/>
      <c r="D63" s="141"/>
      <c r="E63" s="33"/>
      <c r="F63" s="26"/>
    </row>
    <row r="64" spans="1:6" ht="14.25" x14ac:dyDescent="0.2">
      <c r="A64" s="26"/>
      <c r="B64" s="141"/>
      <c r="C64" s="141"/>
      <c r="D64" s="141"/>
      <c r="E64" s="33"/>
      <c r="F64" s="26"/>
    </row>
    <row r="65" spans="1:6" ht="14.25" x14ac:dyDescent="0.2">
      <c r="A65" s="26"/>
      <c r="B65" s="141"/>
      <c r="C65" s="141"/>
      <c r="D65" s="141"/>
      <c r="E65" s="33"/>
      <c r="F65" s="26"/>
    </row>
    <row r="66" spans="1:6" ht="14.25" x14ac:dyDescent="0.2">
      <c r="A66" s="26"/>
      <c r="B66" s="141"/>
      <c r="C66" s="141"/>
      <c r="D66" s="141"/>
      <c r="E66" s="33"/>
      <c r="F66" s="26"/>
    </row>
    <row r="67" spans="1:6" ht="14.25" x14ac:dyDescent="0.2">
      <c r="A67" s="26"/>
      <c r="B67" s="141"/>
      <c r="C67" s="141"/>
      <c r="D67" s="141"/>
      <c r="E67" s="33"/>
      <c r="F67" s="26"/>
    </row>
    <row r="68" spans="1:6" ht="14.25" x14ac:dyDescent="0.2">
      <c r="A68" s="26"/>
      <c r="B68" s="141"/>
      <c r="C68" s="141"/>
      <c r="D68" s="141"/>
      <c r="E68" s="33"/>
      <c r="F68" s="26"/>
    </row>
    <row r="69" spans="1:6" ht="14.25" x14ac:dyDescent="0.2">
      <c r="A69" s="26"/>
      <c r="B69" s="141"/>
      <c r="C69" s="141"/>
      <c r="D69" s="141"/>
      <c r="E69" s="33"/>
      <c r="F69" s="26"/>
    </row>
    <row r="70" spans="1:6" ht="14.25" x14ac:dyDescent="0.2">
      <c r="A70" s="26"/>
      <c r="B70" s="141"/>
      <c r="C70" s="141"/>
      <c r="D70" s="141"/>
      <c r="E70" s="33"/>
      <c r="F70" s="26"/>
    </row>
    <row r="71" spans="1:6" ht="14.25" x14ac:dyDescent="0.2">
      <c r="A71" s="26"/>
      <c r="B71" s="141"/>
      <c r="C71" s="141"/>
      <c r="D71" s="141"/>
      <c r="E71" s="33"/>
      <c r="F71" s="26"/>
    </row>
    <row r="72" spans="1:6" ht="14.25" x14ac:dyDescent="0.2">
      <c r="A72" s="26"/>
      <c r="B72" s="141"/>
      <c r="C72" s="141"/>
      <c r="D72" s="141"/>
      <c r="E72" s="33"/>
      <c r="F72" s="26"/>
    </row>
    <row r="73" spans="1:6" ht="14.25" x14ac:dyDescent="0.2">
      <c r="A73" s="26"/>
      <c r="B73" s="141"/>
      <c r="C73" s="141"/>
      <c r="D73" s="141"/>
      <c r="E73" s="33"/>
      <c r="F73" s="26"/>
    </row>
    <row r="74" spans="1:6" ht="13.5" customHeight="1" x14ac:dyDescent="0.2">
      <c r="A74" s="26"/>
      <c r="B74" s="141"/>
      <c r="C74" s="141"/>
      <c r="D74" s="141"/>
      <c r="E74" s="33"/>
      <c r="F74" s="26"/>
    </row>
    <row r="75" spans="1:6" ht="13.5" customHeight="1" x14ac:dyDescent="0.2">
      <c r="A75" s="26"/>
      <c r="B75" s="30" t="s">
        <v>16</v>
      </c>
      <c r="C75" s="31"/>
      <c r="D75" s="31"/>
      <c r="E75" s="34">
        <v>350</v>
      </c>
      <c r="F75" s="26"/>
    </row>
    <row r="76" spans="1:6" ht="13.5" customHeight="1" x14ac:dyDescent="0.2">
      <c r="A76" s="26"/>
      <c r="B76" s="39" t="s">
        <v>13</v>
      </c>
      <c r="C76" s="31"/>
      <c r="D76" s="31"/>
      <c r="E76" s="35">
        <v>0</v>
      </c>
      <c r="F76" s="26"/>
    </row>
    <row r="77" spans="1:6" ht="13.5" customHeight="1" x14ac:dyDescent="0.2">
      <c r="A77" s="26"/>
      <c r="B77" s="39" t="s">
        <v>14</v>
      </c>
      <c r="C77" s="31"/>
      <c r="D77" s="31"/>
      <c r="E77" s="35">
        <v>0</v>
      </c>
      <c r="F77" s="26"/>
    </row>
    <row r="78" spans="1:6" ht="13.5" customHeight="1" x14ac:dyDescent="0.2">
      <c r="A78" s="26"/>
      <c r="B78" s="30" t="s">
        <v>15</v>
      </c>
      <c r="C78" s="31"/>
      <c r="D78" s="31"/>
      <c r="E78" s="34">
        <f>SUM(E75:E77)</f>
        <v>350</v>
      </c>
      <c r="F78" s="26"/>
    </row>
    <row r="79" spans="1:6" ht="13.5" customHeight="1" x14ac:dyDescent="0.2">
      <c r="A79" s="26"/>
      <c r="B79" s="31" t="s">
        <v>5</v>
      </c>
      <c r="C79" s="36">
        <v>0.05</v>
      </c>
      <c r="D79" s="31"/>
      <c r="E79" s="40">
        <f>ROUND(E78*C79,2)</f>
        <v>17.5</v>
      </c>
      <c r="F79" s="26"/>
    </row>
    <row r="80" spans="1:6" ht="13.5" customHeight="1" x14ac:dyDescent="0.2">
      <c r="A80" s="26"/>
      <c r="B80" s="31" t="s">
        <v>4</v>
      </c>
      <c r="C80" s="36">
        <v>7.4999999999999997E-2</v>
      </c>
      <c r="D80" s="31"/>
      <c r="E80" s="41">
        <f>ROUND((E78+E79)*C80,2)</f>
        <v>27.56</v>
      </c>
      <c r="F80" s="26"/>
    </row>
    <row r="81" spans="1:6" ht="13.5" customHeight="1" x14ac:dyDescent="0.2">
      <c r="A81" s="26"/>
      <c r="B81" s="31"/>
      <c r="C81" s="31"/>
      <c r="D81" s="31"/>
      <c r="E81" s="37"/>
      <c r="F81" s="26"/>
    </row>
    <row r="82" spans="1:6" ht="16.5" customHeight="1" thickBot="1" x14ac:dyDescent="0.25">
      <c r="A82" s="26"/>
      <c r="B82" s="30" t="s">
        <v>17</v>
      </c>
      <c r="C82" s="31"/>
      <c r="D82" s="31"/>
      <c r="E82" s="38">
        <f>SUM(E78:E80)</f>
        <v>395.06</v>
      </c>
      <c r="F82" s="26"/>
    </row>
    <row r="83" spans="1:6" ht="15.75" thickTop="1" x14ac:dyDescent="0.2">
      <c r="A83" s="26"/>
      <c r="B83" s="143"/>
      <c r="C83" s="143"/>
      <c r="D83" s="143"/>
      <c r="E83" s="42"/>
      <c r="F83" s="26"/>
    </row>
    <row r="84" spans="1:6" ht="15" x14ac:dyDescent="0.2">
      <c r="A84" s="26"/>
      <c r="B84" s="142" t="s">
        <v>19</v>
      </c>
      <c r="C84" s="142"/>
      <c r="D84" s="142"/>
      <c r="E84" s="42">
        <v>0</v>
      </c>
      <c r="F84" s="26"/>
    </row>
    <row r="85" spans="1:6" ht="15" x14ac:dyDescent="0.2">
      <c r="A85" s="26"/>
      <c r="B85" s="143"/>
      <c r="C85" s="143"/>
      <c r="D85" s="143"/>
      <c r="E85" s="42"/>
      <c r="F85" s="26"/>
    </row>
    <row r="86" spans="1:6" ht="19.5" customHeight="1" x14ac:dyDescent="0.2">
      <c r="A86" s="26"/>
      <c r="B86" s="43" t="s">
        <v>18</v>
      </c>
      <c r="C86" s="44"/>
      <c r="D86" s="44"/>
      <c r="E86" s="45">
        <f>E82-E84</f>
        <v>395.06</v>
      </c>
      <c r="F86" s="26"/>
    </row>
    <row r="87" spans="1:6" ht="13.5" customHeight="1" x14ac:dyDescent="0.2">
      <c r="A87" s="26"/>
      <c r="B87" s="26"/>
      <c r="C87" s="26"/>
      <c r="D87" s="26"/>
      <c r="E87" s="26"/>
      <c r="F87" s="26"/>
    </row>
    <row r="88" spans="1:6" x14ac:dyDescent="0.2">
      <c r="A88" s="26"/>
      <c r="B88" s="26"/>
      <c r="C88" s="26"/>
      <c r="D88" s="26"/>
      <c r="E88" s="26"/>
      <c r="F88" s="26"/>
    </row>
    <row r="89" spans="1:6" x14ac:dyDescent="0.2">
      <c r="A89" s="26"/>
      <c r="B89" s="147"/>
      <c r="C89" s="147"/>
      <c r="D89" s="147"/>
      <c r="E89" s="147"/>
      <c r="F89" s="26"/>
    </row>
    <row r="90" spans="1:6" ht="14.25" x14ac:dyDescent="0.2">
      <c r="A90" s="140" t="s">
        <v>20</v>
      </c>
      <c r="B90" s="140"/>
      <c r="C90" s="140"/>
      <c r="D90" s="140"/>
      <c r="E90" s="140"/>
      <c r="F90" s="140"/>
    </row>
    <row r="91" spans="1:6" ht="14.25" x14ac:dyDescent="0.2">
      <c r="A91" s="138" t="s">
        <v>7</v>
      </c>
      <c r="B91" s="138"/>
      <c r="C91" s="138"/>
      <c r="D91" s="138"/>
      <c r="E91" s="138"/>
      <c r="F91" s="138"/>
    </row>
    <row r="92" spans="1:6" x14ac:dyDescent="0.2">
      <c r="A92" s="26"/>
      <c r="B92" s="26"/>
      <c r="C92" s="26"/>
      <c r="D92" s="26"/>
      <c r="E92" s="26"/>
      <c r="F92" s="26"/>
    </row>
    <row r="93" spans="1:6" x14ac:dyDescent="0.2">
      <c r="A93" s="26"/>
      <c r="B93" s="148"/>
      <c r="C93" s="148"/>
      <c r="D93" s="148"/>
      <c r="E93" s="148"/>
      <c r="F93" s="26"/>
    </row>
    <row r="94" spans="1:6" ht="15" x14ac:dyDescent="0.2">
      <c r="A94" s="139" t="s">
        <v>8</v>
      </c>
      <c r="B94" s="139"/>
      <c r="C94" s="139"/>
      <c r="D94" s="139"/>
      <c r="E94" s="139"/>
      <c r="F94" s="139"/>
    </row>
    <row r="96" spans="1:6" ht="39.75" customHeight="1" x14ac:dyDescent="0.2">
      <c r="B96" s="145"/>
      <c r="C96" s="146"/>
      <c r="D96" s="146"/>
    </row>
    <row r="97" spans="2:4" ht="13.5" customHeight="1" x14ac:dyDescent="0.2"/>
    <row r="98" spans="2:4" x14ac:dyDescent="0.2">
      <c r="B98" s="17"/>
      <c r="C98" s="17"/>
      <c r="D98" s="17"/>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2"/>
  <sheetViews>
    <sheetView view="pageBreakPreview"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57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56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58</v>
      </c>
      <c r="C35" s="149"/>
      <c r="D35" s="149"/>
      <c r="E35" s="63">
        <f>0.75*235</f>
        <v>176.25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176.25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176.25</v>
      </c>
      <c r="F72" s="53"/>
    </row>
    <row r="73" spans="1:6" ht="13.5" customHeight="1" x14ac:dyDescent="0.2">
      <c r="A73" s="53"/>
      <c r="B73" s="54" t="s">
        <v>5</v>
      </c>
      <c r="C73" s="66">
        <v>0.05</v>
      </c>
      <c r="D73" s="54"/>
      <c r="E73" s="40">
        <f>ROUND(E72*C73,2)</f>
        <v>8.81</v>
      </c>
      <c r="F73" s="53"/>
    </row>
    <row r="74" spans="1:6" ht="13.5" customHeight="1" x14ac:dyDescent="0.2">
      <c r="A74" s="53"/>
      <c r="B74" s="54" t="s">
        <v>4</v>
      </c>
      <c r="C74" s="67">
        <v>9.9750000000000005E-2</v>
      </c>
      <c r="D74" s="54"/>
      <c r="E74" s="41">
        <f>ROUND(E72*C74,2)</f>
        <v>17.579999999999998</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202.64</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202.64</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2"/>
  <sheetViews>
    <sheetView view="pageBreakPreview"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59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60</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61</v>
      </c>
      <c r="C35" s="149"/>
      <c r="D35" s="149"/>
      <c r="E35" s="63">
        <f>0.35*235</f>
        <v>82.25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82.25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82.25</v>
      </c>
      <c r="F72" s="53"/>
    </row>
    <row r="73" spans="1:6" ht="13.5" customHeight="1" x14ac:dyDescent="0.2">
      <c r="A73" s="53"/>
      <c r="B73" s="54" t="s">
        <v>5</v>
      </c>
      <c r="C73" s="66">
        <v>0.05</v>
      </c>
      <c r="D73" s="54"/>
      <c r="E73" s="40">
        <f>ROUND(E72*C73,2)</f>
        <v>4.1100000000000003</v>
      </c>
      <c r="F73" s="53"/>
    </row>
    <row r="74" spans="1:6" ht="13.5" customHeight="1" x14ac:dyDescent="0.2">
      <c r="A74" s="53"/>
      <c r="B74" s="54" t="s">
        <v>4</v>
      </c>
      <c r="C74" s="67">
        <v>9.9750000000000005E-2</v>
      </c>
      <c r="D74" s="54"/>
      <c r="E74" s="41">
        <f>ROUND(E72*C74,2)</f>
        <v>8.1999999999999993</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94.56</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94.56</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2"/>
  <sheetViews>
    <sheetView view="pageBreakPreview"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62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63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64</v>
      </c>
      <c r="C35" s="149"/>
      <c r="D35" s="149"/>
      <c r="E35" s="63">
        <v>235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235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235</v>
      </c>
      <c r="F72" s="53"/>
    </row>
    <row r="73" spans="1:6" ht="13.5" customHeight="1" x14ac:dyDescent="0.2">
      <c r="A73" s="53"/>
      <c r="B73" s="54" t="s">
        <v>5</v>
      </c>
      <c r="C73" s="66">
        <v>0.05</v>
      </c>
      <c r="D73" s="54"/>
      <c r="E73" s="40">
        <f>ROUND(E72*C73,2)</f>
        <v>11.75</v>
      </c>
      <c r="F73" s="53"/>
    </row>
    <row r="74" spans="1:6" ht="13.5" customHeight="1" x14ac:dyDescent="0.2">
      <c r="A74" s="53"/>
      <c r="B74" s="54" t="s">
        <v>4</v>
      </c>
      <c r="C74" s="67">
        <v>9.9750000000000005E-2</v>
      </c>
      <c r="D74" s="54"/>
      <c r="E74" s="41">
        <f>ROUND(E72*C74,2)</f>
        <v>23.44</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270.19</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270.19</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2"/>
  <sheetViews>
    <sheetView view="pageBreakPreview" topLeftCell="A28" zoomScale="80" zoomScaleNormal="100" zoomScaleSheetLayoutView="80" workbookViewId="0">
      <selection activeCell="B39" sqref="B39:D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65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66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67</v>
      </c>
      <c r="C35" s="149"/>
      <c r="D35" s="149"/>
      <c r="E35" s="63">
        <v>245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68</v>
      </c>
      <c r="C38" s="149"/>
      <c r="D38" s="149"/>
      <c r="E38" s="63">
        <f>0.25*245</f>
        <v>61.25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306.25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306.25</v>
      </c>
      <c r="F72" s="53"/>
    </row>
    <row r="73" spans="1:6" ht="13.5" customHeight="1" x14ac:dyDescent="0.2">
      <c r="A73" s="53"/>
      <c r="B73" s="54" t="s">
        <v>5</v>
      </c>
      <c r="C73" s="66">
        <v>0.05</v>
      </c>
      <c r="D73" s="54"/>
      <c r="E73" s="40">
        <f>ROUND(E72*C73,2)</f>
        <v>15.31</v>
      </c>
      <c r="F73" s="53"/>
    </row>
    <row r="74" spans="1:6" ht="13.5" customHeight="1" x14ac:dyDescent="0.2">
      <c r="A74" s="53"/>
      <c r="B74" s="54" t="s">
        <v>4</v>
      </c>
      <c r="C74" s="67">
        <v>9.9750000000000005E-2</v>
      </c>
      <c r="D74" s="54"/>
      <c r="E74" s="41">
        <f>ROUND(E72*C74,2)</f>
        <v>30.55</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352.11</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352.11</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2"/>
  <sheetViews>
    <sheetView view="pageBreakPreview" zoomScale="80" zoomScaleNormal="100" zoomScaleSheetLayoutView="80" workbookViewId="0">
      <selection activeCell="B39" sqref="B39:D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69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70</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71</v>
      </c>
      <c r="C35" s="149"/>
      <c r="D35" s="149"/>
      <c r="E35" s="63">
        <f>0.25*245</f>
        <v>61.25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72</v>
      </c>
      <c r="C38" s="149"/>
      <c r="D38" s="149"/>
      <c r="E38" s="63">
        <f>0.5*245</f>
        <v>122.5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183.75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183.75</v>
      </c>
      <c r="F72" s="53"/>
    </row>
    <row r="73" spans="1:6" ht="13.5" customHeight="1" x14ac:dyDescent="0.2">
      <c r="A73" s="53"/>
      <c r="B73" s="54" t="s">
        <v>5</v>
      </c>
      <c r="C73" s="66">
        <v>0.05</v>
      </c>
      <c r="D73" s="54"/>
      <c r="E73" s="40">
        <f>ROUND(E72*C73,2)</f>
        <v>9.19</v>
      </c>
      <c r="F73" s="53"/>
    </row>
    <row r="74" spans="1:6" ht="13.5" customHeight="1" x14ac:dyDescent="0.2">
      <c r="A74" s="53"/>
      <c r="B74" s="54" t="s">
        <v>4</v>
      </c>
      <c r="C74" s="67">
        <v>9.9750000000000005E-2</v>
      </c>
      <c r="D74" s="54"/>
      <c r="E74" s="41">
        <f>ROUND(E72*C74,2)</f>
        <v>18.329999999999998</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211.26999999999998</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211.26999999999998</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1"/>
  <sheetViews>
    <sheetView view="pageBreakPreview"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76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75</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57" customHeight="1" x14ac:dyDescent="0.2">
      <c r="A35" s="53"/>
      <c r="B35" s="149" t="s">
        <v>74</v>
      </c>
      <c r="C35" s="149"/>
      <c r="D35" s="149"/>
      <c r="E35" s="63">
        <f>10.5*150</f>
        <v>1575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73</v>
      </c>
      <c r="C38" s="149"/>
      <c r="D38" s="149"/>
      <c r="E38" s="63">
        <v>245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64"/>
      <c r="C54" s="64"/>
      <c r="D54" s="64"/>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3.5" customHeight="1" x14ac:dyDescent="0.2">
      <c r="A67" s="53"/>
      <c r="B67" s="149"/>
      <c r="C67" s="149"/>
      <c r="D67" s="149"/>
      <c r="E67" s="63"/>
      <c r="F67" s="53"/>
    </row>
    <row r="68" spans="1:6" ht="13.5" customHeight="1" x14ac:dyDescent="0.2">
      <c r="A68" s="53"/>
      <c r="B68" s="52" t="s">
        <v>16</v>
      </c>
      <c r="C68" s="54"/>
      <c r="D68" s="54"/>
      <c r="E68" s="34">
        <f>SUM(E33:E67)</f>
        <v>1820</v>
      </c>
      <c r="F68" s="53"/>
    </row>
    <row r="69" spans="1:6" ht="13.5" customHeight="1" x14ac:dyDescent="0.2">
      <c r="A69" s="53"/>
      <c r="B69" s="65" t="s">
        <v>13</v>
      </c>
      <c r="C69" s="54"/>
      <c r="D69" s="54"/>
      <c r="E69" s="35">
        <v>0</v>
      </c>
      <c r="F69" s="53"/>
    </row>
    <row r="70" spans="1:6" ht="13.5" customHeight="1" x14ac:dyDescent="0.2">
      <c r="A70" s="53"/>
      <c r="B70" s="65" t="s">
        <v>14</v>
      </c>
      <c r="C70" s="54"/>
      <c r="D70" s="54"/>
      <c r="E70" s="35">
        <v>0</v>
      </c>
      <c r="F70" s="53"/>
    </row>
    <row r="71" spans="1:6" ht="13.5" customHeight="1" x14ac:dyDescent="0.2">
      <c r="A71" s="53"/>
      <c r="B71" s="52" t="s">
        <v>15</v>
      </c>
      <c r="C71" s="54"/>
      <c r="D71" s="54"/>
      <c r="E71" s="34">
        <f>SUM(E68:E70)</f>
        <v>1820</v>
      </c>
      <c r="F71" s="53"/>
    </row>
    <row r="72" spans="1:6" ht="13.5" customHeight="1" x14ac:dyDescent="0.2">
      <c r="A72" s="53"/>
      <c r="B72" s="54" t="s">
        <v>5</v>
      </c>
      <c r="C72" s="66">
        <v>0.05</v>
      </c>
      <c r="D72" s="54"/>
      <c r="E72" s="40">
        <f>ROUND(E71*C72,2)</f>
        <v>91</v>
      </c>
      <c r="F72" s="53"/>
    </row>
    <row r="73" spans="1:6" ht="13.5" customHeight="1" x14ac:dyDescent="0.2">
      <c r="A73" s="53"/>
      <c r="B73" s="54" t="s">
        <v>4</v>
      </c>
      <c r="C73" s="67">
        <v>9.9750000000000005E-2</v>
      </c>
      <c r="D73" s="54"/>
      <c r="E73" s="41">
        <f>ROUND(E71*C73,2)</f>
        <v>181.55</v>
      </c>
      <c r="F73" s="53"/>
    </row>
    <row r="74" spans="1:6" ht="13.5" customHeight="1" x14ac:dyDescent="0.2">
      <c r="A74" s="53"/>
      <c r="B74" s="54"/>
      <c r="C74" s="54"/>
      <c r="D74" s="54"/>
      <c r="E74" s="68"/>
      <c r="F74" s="53"/>
    </row>
    <row r="75" spans="1:6" ht="16.5" customHeight="1" thickBot="1" x14ac:dyDescent="0.25">
      <c r="A75" s="53"/>
      <c r="B75" s="52" t="s">
        <v>17</v>
      </c>
      <c r="C75" s="54"/>
      <c r="D75" s="54"/>
      <c r="E75" s="38">
        <f>SUM(E71:E73)</f>
        <v>2092.5500000000002</v>
      </c>
      <c r="F75" s="53"/>
    </row>
    <row r="76" spans="1:6" ht="15.75" thickTop="1" x14ac:dyDescent="0.2">
      <c r="A76" s="53"/>
      <c r="B76" s="155"/>
      <c r="C76" s="155"/>
      <c r="D76" s="155"/>
      <c r="E76" s="69"/>
      <c r="F76" s="53"/>
    </row>
    <row r="77" spans="1:6" ht="15" x14ac:dyDescent="0.2">
      <c r="A77" s="53"/>
      <c r="B77" s="156" t="s">
        <v>19</v>
      </c>
      <c r="C77" s="156"/>
      <c r="D77" s="156"/>
      <c r="E77" s="69">
        <v>0</v>
      </c>
      <c r="F77" s="53"/>
    </row>
    <row r="78" spans="1:6" ht="15" x14ac:dyDescent="0.2">
      <c r="A78" s="53"/>
      <c r="B78" s="155"/>
      <c r="C78" s="155"/>
      <c r="D78" s="155"/>
      <c r="E78" s="69"/>
      <c r="F78" s="53"/>
    </row>
    <row r="79" spans="1:6" ht="19.5" customHeight="1" x14ac:dyDescent="0.2">
      <c r="A79" s="53"/>
      <c r="B79" s="70" t="s">
        <v>18</v>
      </c>
      <c r="C79" s="71"/>
      <c r="D79" s="71"/>
      <c r="E79" s="72">
        <f>E75-E77</f>
        <v>2092.5500000000002</v>
      </c>
      <c r="F79" s="53"/>
    </row>
    <row r="80" spans="1:6" ht="13.5" customHeight="1" x14ac:dyDescent="0.2">
      <c r="A80" s="53"/>
      <c r="B80" s="53"/>
      <c r="C80" s="53"/>
      <c r="D80" s="53"/>
      <c r="E80" s="53"/>
      <c r="F80" s="53"/>
    </row>
    <row r="81" spans="1:6" x14ac:dyDescent="0.2">
      <c r="A81" s="53"/>
      <c r="B81" s="53"/>
      <c r="C81" s="53"/>
      <c r="D81" s="53"/>
      <c r="E81" s="53"/>
      <c r="F81" s="53"/>
    </row>
    <row r="82" spans="1:6" x14ac:dyDescent="0.2">
      <c r="A82" s="53"/>
      <c r="B82" s="157"/>
      <c r="C82" s="157"/>
      <c r="D82" s="157"/>
      <c r="E82" s="157"/>
      <c r="F82" s="53"/>
    </row>
    <row r="83" spans="1:6" ht="14.25" x14ac:dyDescent="0.2">
      <c r="A83" s="158" t="s">
        <v>37</v>
      </c>
      <c r="B83" s="158"/>
      <c r="C83" s="158"/>
      <c r="D83" s="158"/>
      <c r="E83" s="158"/>
      <c r="F83" s="158"/>
    </row>
    <row r="84" spans="1:6" ht="14.25" x14ac:dyDescent="0.2">
      <c r="A84" s="159" t="s">
        <v>38</v>
      </c>
      <c r="B84" s="159"/>
      <c r="C84" s="159"/>
      <c r="D84" s="159"/>
      <c r="E84" s="159"/>
      <c r="F84" s="159"/>
    </row>
    <row r="85" spans="1:6" x14ac:dyDescent="0.2">
      <c r="A85" s="53"/>
      <c r="B85" s="53"/>
      <c r="C85" s="53"/>
      <c r="D85" s="53"/>
      <c r="E85" s="53"/>
      <c r="F85" s="53"/>
    </row>
    <row r="86" spans="1:6" x14ac:dyDescent="0.2">
      <c r="A86" s="53"/>
      <c r="B86" s="151"/>
      <c r="C86" s="151"/>
      <c r="D86" s="151"/>
      <c r="E86" s="151"/>
      <c r="F86" s="53"/>
    </row>
    <row r="87" spans="1:6" ht="15" x14ac:dyDescent="0.2">
      <c r="A87" s="152" t="s">
        <v>8</v>
      </c>
      <c r="B87" s="152"/>
      <c r="C87" s="152"/>
      <c r="D87" s="152"/>
      <c r="E87" s="152"/>
      <c r="F87" s="152"/>
    </row>
    <row r="89" spans="1:6" ht="39.75" customHeight="1" x14ac:dyDescent="0.2">
      <c r="B89" s="153"/>
      <c r="C89" s="154"/>
      <c r="D89" s="154"/>
    </row>
    <row r="90" spans="1:6" ht="13.5" customHeight="1" x14ac:dyDescent="0.2"/>
    <row r="91" spans="1:6" x14ac:dyDescent="0.2">
      <c r="B91" s="73"/>
      <c r="C91" s="73"/>
      <c r="D91" s="73"/>
    </row>
  </sheetData>
  <mergeCells count="44">
    <mergeCell ref="B42:D42"/>
    <mergeCell ref="A30:F30"/>
    <mergeCell ref="B33:D33"/>
    <mergeCell ref="B34:D34"/>
    <mergeCell ref="B35:D35"/>
    <mergeCell ref="B36:D36"/>
    <mergeCell ref="B37:D37"/>
    <mergeCell ref="B38:D38"/>
    <mergeCell ref="B39:D39"/>
    <mergeCell ref="B40:D40"/>
    <mergeCell ref="B41:D41"/>
    <mergeCell ref="B55:D55"/>
    <mergeCell ref="B43:D43"/>
    <mergeCell ref="B44:D44"/>
    <mergeCell ref="B45:D45"/>
    <mergeCell ref="B46:D46"/>
    <mergeCell ref="B47:D47"/>
    <mergeCell ref="B48:D48"/>
    <mergeCell ref="B49:D49"/>
    <mergeCell ref="B50:D50"/>
    <mergeCell ref="B51:D51"/>
    <mergeCell ref="B52:D52"/>
    <mergeCell ref="B53:D53"/>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00000000-0002-0000-0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2"/>
  <sheetViews>
    <sheetView view="pageBreakPreview" topLeftCell="A49" zoomScale="80" zoomScaleNormal="100" zoomScaleSheetLayoutView="80" workbookViewId="0">
      <selection activeCell="B50" sqref="B50:D50"/>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94</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79</v>
      </c>
      <c r="C24" s="53"/>
      <c r="D24" s="53"/>
      <c r="E24" s="53"/>
      <c r="F24" s="53"/>
    </row>
    <row r="25" spans="1:6" ht="15" x14ac:dyDescent="0.2">
      <c r="A25" s="51"/>
      <c r="B25" s="52" t="s">
        <v>80</v>
      </c>
      <c r="C25" s="53"/>
      <c r="D25" s="53"/>
      <c r="E25" s="53"/>
      <c r="F25" s="53"/>
    </row>
    <row r="26" spans="1:6" ht="33.75" customHeight="1" x14ac:dyDescent="0.2">
      <c r="A26" s="51"/>
      <c r="B26" s="74" t="s">
        <v>81</v>
      </c>
      <c r="C26" s="53"/>
      <c r="D26" s="53"/>
      <c r="E26" s="53"/>
      <c r="F26" s="53"/>
    </row>
    <row r="27" spans="1:6" x14ac:dyDescent="0.2">
      <c r="A27" s="55"/>
      <c r="B27" s="53"/>
      <c r="C27" s="56"/>
      <c r="D27" s="56"/>
      <c r="E27" s="57"/>
      <c r="F27" s="53"/>
    </row>
    <row r="28" spans="1:6" ht="15" x14ac:dyDescent="0.2">
      <c r="A28" s="51"/>
      <c r="B28" s="56"/>
      <c r="C28" s="56"/>
      <c r="D28" s="58" t="s">
        <v>12</v>
      </c>
      <c r="E28" s="58" t="s">
        <v>78</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82</v>
      </c>
      <c r="C35" s="149"/>
      <c r="D35" s="149"/>
      <c r="E35" s="63"/>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83</v>
      </c>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t="s">
        <v>84</v>
      </c>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t="s">
        <v>85</v>
      </c>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t="s">
        <v>86</v>
      </c>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8*245</f>
        <v>1960</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1960</v>
      </c>
      <c r="F72" s="53"/>
    </row>
    <row r="73" spans="1:6" ht="13.5" customHeight="1" x14ac:dyDescent="0.2">
      <c r="A73" s="53"/>
      <c r="B73" s="54" t="s">
        <v>5</v>
      </c>
      <c r="C73" s="66">
        <v>0.05</v>
      </c>
      <c r="D73" s="54"/>
      <c r="E73" s="40">
        <f>ROUND(E72*C73,2)</f>
        <v>98</v>
      </c>
      <c r="F73" s="53"/>
    </row>
    <row r="74" spans="1:6" ht="13.5" customHeight="1" x14ac:dyDescent="0.2">
      <c r="A74" s="53"/>
      <c r="B74" s="54" t="s">
        <v>4</v>
      </c>
      <c r="C74" s="67">
        <v>9.9750000000000005E-2</v>
      </c>
      <c r="D74" s="54"/>
      <c r="E74" s="41">
        <f>ROUND(E72*C74,2)</f>
        <v>195.51</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2253.5100000000002</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2253.5100000000002</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F00-000000000000}">
      <formula1>Liste_Activités</formula1>
    </dataValidation>
  </dataValidations>
  <printOptions horizontalCentered="1"/>
  <pageMargins left="0" right="0" top="0" bottom="0" header="0" footer="0"/>
  <pageSetup paperSize="235"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4"/>
  <sheetViews>
    <sheetView view="pageBreakPreview" topLeftCell="A37" zoomScale="80" zoomScaleNormal="100" zoomScaleSheetLayoutView="80" workbookViewId="0">
      <selection activeCell="E71" sqref="E71"/>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87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88</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89</v>
      </c>
      <c r="C35" s="149"/>
      <c r="D35" s="149"/>
      <c r="E35" s="63">
        <f>1.75*245</f>
        <v>428.75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90</v>
      </c>
      <c r="C38" s="149"/>
      <c r="D38" s="149"/>
      <c r="E38" s="63">
        <v>245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673.75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673.75</v>
      </c>
      <c r="F74" s="53"/>
    </row>
    <row r="75" spans="1:6" ht="13.5" customHeight="1" x14ac:dyDescent="0.2">
      <c r="A75" s="53"/>
      <c r="B75" s="54" t="s">
        <v>5</v>
      </c>
      <c r="C75" s="66">
        <v>0.05</v>
      </c>
      <c r="D75" s="54"/>
      <c r="E75" s="40">
        <f>ROUND(E74*C75,2)</f>
        <v>33.69</v>
      </c>
      <c r="F75" s="53"/>
    </row>
    <row r="76" spans="1:6" ht="13.5" customHeight="1" x14ac:dyDescent="0.2">
      <c r="A76" s="53"/>
      <c r="B76" s="54" t="s">
        <v>4</v>
      </c>
      <c r="C76" s="67">
        <v>9.9750000000000005E-2</v>
      </c>
      <c r="D76" s="54"/>
      <c r="E76" s="41">
        <f>ROUND(E74*C76,2)</f>
        <v>67.209999999999994</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774.65000000000009</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774.65000000000009</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A90:F90"/>
    <mergeCell ref="B92:D92"/>
    <mergeCell ref="B45:D45"/>
    <mergeCell ref="B46:D46"/>
    <mergeCell ref="B47:D47"/>
    <mergeCell ref="B80:D80"/>
    <mergeCell ref="B81:D81"/>
    <mergeCell ref="B85:E85"/>
    <mergeCell ref="A86:F86"/>
    <mergeCell ref="A87:F87"/>
    <mergeCell ref="B89:E89"/>
    <mergeCell ref="B66:D66"/>
    <mergeCell ref="B67:D67"/>
    <mergeCell ref="B68:D68"/>
    <mergeCell ref="B69:D69"/>
    <mergeCell ref="B70:D70"/>
    <mergeCell ref="B79:D79"/>
    <mergeCell ref="B60:D60"/>
    <mergeCell ref="B61:D61"/>
    <mergeCell ref="B62:D62"/>
    <mergeCell ref="B63:D63"/>
    <mergeCell ref="B64:D64"/>
    <mergeCell ref="B65:D65"/>
    <mergeCell ref="B59:D59"/>
    <mergeCell ref="B44:D44"/>
    <mergeCell ref="B48:D48"/>
    <mergeCell ref="B49:D49"/>
    <mergeCell ref="B50:D50"/>
    <mergeCell ref="B51:D51"/>
    <mergeCell ref="B52:D52"/>
    <mergeCell ref="B53:D53"/>
    <mergeCell ref="B54:D54"/>
    <mergeCell ref="B55:D55"/>
    <mergeCell ref="B56:D56"/>
    <mergeCell ref="B58:D58"/>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00000000-0002-0000-1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4"/>
  <sheetViews>
    <sheetView view="pageBreakPreview" topLeftCell="A13" zoomScale="80" zoomScaleNormal="100" zoomScaleSheetLayoutView="80" workbookViewId="0">
      <selection activeCell="B35" sqref="B35:D3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91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92</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93</v>
      </c>
      <c r="C35" s="149"/>
      <c r="D35" s="149"/>
      <c r="E35" s="63">
        <f>1.5*245</f>
        <v>367.5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367.5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367.5</v>
      </c>
      <c r="F74" s="53"/>
    </row>
    <row r="75" spans="1:6" ht="13.5" customHeight="1" x14ac:dyDescent="0.2">
      <c r="A75" s="53"/>
      <c r="B75" s="54" t="s">
        <v>5</v>
      </c>
      <c r="C75" s="66">
        <v>0.05</v>
      </c>
      <c r="D75" s="54"/>
      <c r="E75" s="40">
        <f>ROUND(E74*C75,2)</f>
        <v>18.38</v>
      </c>
      <c r="F75" s="53"/>
    </row>
    <row r="76" spans="1:6" ht="13.5" customHeight="1" x14ac:dyDescent="0.2">
      <c r="A76" s="53"/>
      <c r="B76" s="54" t="s">
        <v>4</v>
      </c>
      <c r="C76" s="67">
        <v>9.9750000000000005E-2</v>
      </c>
      <c r="D76" s="54"/>
      <c r="E76" s="41">
        <f>ROUND(E74*C76,2)</f>
        <v>36.659999999999997</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422.53999999999996</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422.53999999999996</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00000000-0002-0000-1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4"/>
  <sheetViews>
    <sheetView view="pageBreakPreview" zoomScale="80" zoomScaleNormal="100" zoomScaleSheetLayoutView="80" workbookViewId="0">
      <selection activeCell="B44" sqref="B44:D44"/>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95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96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97</v>
      </c>
      <c r="C35" s="149"/>
      <c r="D35" s="149"/>
      <c r="E35" s="63">
        <f>0.5*255</f>
        <v>127.5</v>
      </c>
      <c r="F35" s="53"/>
    </row>
    <row r="36" spans="1:6" ht="14.25" x14ac:dyDescent="0.2">
      <c r="A36" s="53"/>
      <c r="B36" s="149"/>
      <c r="C36" s="149"/>
      <c r="D36" s="149"/>
      <c r="E36" s="63"/>
      <c r="F36" s="53"/>
    </row>
    <row r="37" spans="1:6" ht="14.25" x14ac:dyDescent="0.2">
      <c r="A37" s="53"/>
      <c r="B37" s="149" t="s">
        <v>98</v>
      </c>
      <c r="C37" s="149"/>
      <c r="D37" s="149"/>
      <c r="E37" s="63">
        <f>0.75*255</f>
        <v>191.25</v>
      </c>
      <c r="F37" s="53"/>
    </row>
    <row r="38" spans="1:6" ht="14.25" x14ac:dyDescent="0.2">
      <c r="A38" s="53"/>
      <c r="B38" s="149"/>
      <c r="C38" s="149"/>
      <c r="D38" s="149"/>
      <c r="E38" s="63"/>
      <c r="F38" s="53"/>
    </row>
    <row r="39" spans="1:6" ht="14.25" x14ac:dyDescent="0.2">
      <c r="A39" s="53"/>
      <c r="B39" s="149" t="s">
        <v>99</v>
      </c>
      <c r="C39" s="149"/>
      <c r="D39" s="149"/>
      <c r="E39" s="63">
        <f>0.5*255</f>
        <v>127.5</v>
      </c>
      <c r="F39" s="53"/>
    </row>
    <row r="40" spans="1:6" ht="14.25" x14ac:dyDescent="0.2">
      <c r="A40" s="53"/>
      <c r="B40" s="149"/>
      <c r="C40" s="149"/>
      <c r="D40" s="149"/>
      <c r="E40" s="63"/>
      <c r="F40" s="53"/>
    </row>
    <row r="41" spans="1:6" ht="14.25" x14ac:dyDescent="0.2">
      <c r="A41" s="53"/>
      <c r="B41" s="149" t="s">
        <v>100</v>
      </c>
      <c r="C41" s="149"/>
      <c r="D41" s="149"/>
      <c r="E41" s="63">
        <f>0.4*255</f>
        <v>102</v>
      </c>
      <c r="F41" s="53"/>
    </row>
    <row r="42" spans="1:6" ht="14.25" x14ac:dyDescent="0.2">
      <c r="A42" s="53"/>
      <c r="B42" s="149"/>
      <c r="C42" s="149"/>
      <c r="D42" s="149"/>
      <c r="E42" s="63"/>
      <c r="F42" s="53"/>
    </row>
    <row r="43" spans="1:6" ht="14.25" x14ac:dyDescent="0.2">
      <c r="A43" s="53"/>
      <c r="B43" s="149" t="s">
        <v>101</v>
      </c>
      <c r="C43" s="149"/>
      <c r="D43" s="149"/>
      <c r="E43" s="63">
        <v>255</v>
      </c>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803.25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803.25</v>
      </c>
      <c r="F74" s="53"/>
    </row>
    <row r="75" spans="1:6" ht="13.5" customHeight="1" x14ac:dyDescent="0.2">
      <c r="A75" s="53"/>
      <c r="B75" s="54" t="s">
        <v>5</v>
      </c>
      <c r="C75" s="66">
        <v>0.05</v>
      </c>
      <c r="D75" s="54"/>
      <c r="E75" s="40">
        <f>ROUND(E74*C75,2)</f>
        <v>40.159999999999997</v>
      </c>
      <c r="F75" s="53"/>
    </row>
    <row r="76" spans="1:6" ht="13.5" customHeight="1" x14ac:dyDescent="0.2">
      <c r="A76" s="53"/>
      <c r="B76" s="54" t="s">
        <v>4</v>
      </c>
      <c r="C76" s="67">
        <v>9.9750000000000005E-2</v>
      </c>
      <c r="D76" s="54"/>
      <c r="E76" s="41">
        <f>ROUND(E74*C76,2)</f>
        <v>80.12</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923.53</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923.53</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00000000-0002-0000-1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topLeftCell="A34"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30" t="s">
        <v>28</v>
      </c>
      <c r="C21" s="26"/>
      <c r="D21" s="26"/>
      <c r="E21" s="26"/>
      <c r="F21" s="26"/>
    </row>
    <row r="22" spans="1:6" ht="15" x14ac:dyDescent="0.2">
      <c r="A22" s="18"/>
      <c r="B22" s="31"/>
      <c r="C22" s="26"/>
      <c r="D22" s="26"/>
      <c r="E22" s="26"/>
      <c r="F22" s="26"/>
    </row>
    <row r="23" spans="1:6" ht="15" x14ac:dyDescent="0.2">
      <c r="A23" s="18"/>
      <c r="B23" s="31"/>
      <c r="C23" s="26"/>
      <c r="D23" s="26"/>
      <c r="E23" s="26"/>
      <c r="F23" s="26"/>
    </row>
    <row r="24" spans="1:6" ht="15" x14ac:dyDescent="0.2">
      <c r="A24" s="18"/>
      <c r="B24" s="30" t="s">
        <v>22</v>
      </c>
      <c r="C24" s="26"/>
      <c r="D24" s="26"/>
      <c r="E24" s="26"/>
      <c r="F24" s="26"/>
    </row>
    <row r="25" spans="1:6" ht="15" x14ac:dyDescent="0.2">
      <c r="A25" s="18"/>
      <c r="B25" s="30" t="s">
        <v>23</v>
      </c>
      <c r="C25" s="26"/>
      <c r="D25" s="26"/>
      <c r="E25" s="26"/>
      <c r="F25" s="26"/>
    </row>
    <row r="26" spans="1:6" ht="15" x14ac:dyDescent="0.2">
      <c r="A26" s="18"/>
      <c r="B26" s="31" t="s">
        <v>27</v>
      </c>
      <c r="C26" s="26"/>
      <c r="D26" s="26"/>
      <c r="E26" s="26"/>
      <c r="F26" s="26"/>
    </row>
    <row r="27" spans="1:6" ht="15" x14ac:dyDescent="0.2">
      <c r="A27" s="18"/>
      <c r="B27" s="31" t="s">
        <v>24</v>
      </c>
      <c r="C27" s="26"/>
      <c r="D27" s="26"/>
      <c r="E27" s="26"/>
      <c r="F27" s="26"/>
    </row>
    <row r="28" spans="1:6" x14ac:dyDescent="0.2">
      <c r="A28" s="19"/>
      <c r="B28" s="26"/>
      <c r="C28" s="28"/>
      <c r="D28" s="28"/>
      <c r="E28" s="29"/>
      <c r="F28" s="26"/>
    </row>
    <row r="29" spans="1:6" ht="15" x14ac:dyDescent="0.2">
      <c r="A29" s="18"/>
      <c r="B29" s="28"/>
      <c r="C29" s="28"/>
      <c r="D29" s="32" t="s">
        <v>12</v>
      </c>
      <c r="E29" s="32" t="s">
        <v>29</v>
      </c>
      <c r="F29" s="26"/>
    </row>
    <row r="30" spans="1:6" ht="13.5" thickBot="1" x14ac:dyDescent="0.25">
      <c r="A30" s="20"/>
      <c r="B30" s="20"/>
      <c r="C30" s="20"/>
      <c r="D30" s="20"/>
      <c r="E30" s="20"/>
      <c r="F30" s="25"/>
    </row>
    <row r="31" spans="1:6" s="46" customFormat="1" ht="21.75" customHeight="1" x14ac:dyDescent="0.2">
      <c r="A31" s="144" t="s">
        <v>0</v>
      </c>
      <c r="B31" s="144"/>
      <c r="C31" s="144"/>
      <c r="D31" s="144"/>
      <c r="E31" s="144"/>
      <c r="F31" s="144"/>
    </row>
    <row r="32" spans="1:6" x14ac:dyDescent="0.2">
      <c r="A32" s="18"/>
      <c r="B32" s="19"/>
      <c r="C32" s="18"/>
      <c r="D32" s="18"/>
      <c r="E32" s="18"/>
    </row>
    <row r="33" spans="1:6" ht="14.25" x14ac:dyDescent="0.2">
      <c r="A33" s="26"/>
      <c r="B33" s="27" t="s">
        <v>6</v>
      </c>
      <c r="C33" s="27"/>
      <c r="D33" s="27"/>
      <c r="E33" s="33"/>
      <c r="F33" s="26"/>
    </row>
    <row r="34" spans="1:6" ht="14.25" x14ac:dyDescent="0.2">
      <c r="A34" s="26"/>
      <c r="B34" s="141"/>
      <c r="C34" s="141"/>
      <c r="D34" s="141"/>
      <c r="E34" s="33"/>
      <c r="F34" s="26"/>
    </row>
    <row r="35" spans="1:6" ht="14.25" x14ac:dyDescent="0.2">
      <c r="A35" s="26"/>
      <c r="B35" s="141"/>
      <c r="C35" s="141"/>
      <c r="D35" s="141"/>
      <c r="E35" s="33"/>
      <c r="F35" s="26"/>
    </row>
    <row r="36" spans="1:6" ht="14.25" x14ac:dyDescent="0.2">
      <c r="A36" s="26"/>
      <c r="B36" s="141" t="s">
        <v>30</v>
      </c>
      <c r="C36" s="141"/>
      <c r="D36" s="141"/>
      <c r="E36" s="33"/>
      <c r="F36" s="26"/>
    </row>
    <row r="37" spans="1:6" ht="14.25" x14ac:dyDescent="0.2">
      <c r="A37" s="26"/>
      <c r="B37" s="141"/>
      <c r="C37" s="141"/>
      <c r="D37" s="141"/>
      <c r="E37" s="33"/>
      <c r="F37" s="26"/>
    </row>
    <row r="38" spans="1:6" ht="14.25" x14ac:dyDescent="0.2">
      <c r="A38" s="26"/>
      <c r="B38" s="141"/>
      <c r="C38" s="141"/>
      <c r="D38" s="141"/>
      <c r="E38" s="33"/>
      <c r="F38" s="26"/>
    </row>
    <row r="39" spans="1:6" ht="14.25" x14ac:dyDescent="0.2">
      <c r="A39" s="26"/>
      <c r="B39" s="141"/>
      <c r="C39" s="141"/>
      <c r="D39" s="141"/>
      <c r="E39" s="33"/>
      <c r="F39" s="26"/>
    </row>
    <row r="40" spans="1:6" ht="14.25" x14ac:dyDescent="0.2">
      <c r="A40" s="26"/>
      <c r="B40" s="141"/>
      <c r="C40" s="141"/>
      <c r="D40" s="141"/>
      <c r="E40" s="33"/>
      <c r="F40" s="26"/>
    </row>
    <row r="41" spans="1:6" ht="13.5" customHeight="1" x14ac:dyDescent="0.2">
      <c r="A41" s="26"/>
      <c r="B41" s="141"/>
      <c r="C41" s="141"/>
      <c r="D41" s="141"/>
      <c r="E41" s="33"/>
      <c r="F41" s="26"/>
    </row>
    <row r="42" spans="1:6" ht="14.25" x14ac:dyDescent="0.2">
      <c r="A42" s="26"/>
      <c r="B42" s="141"/>
      <c r="C42" s="141"/>
      <c r="D42" s="141"/>
      <c r="E42" s="33"/>
      <c r="F42" s="26"/>
    </row>
    <row r="43" spans="1:6" ht="14.25" x14ac:dyDescent="0.2">
      <c r="A43" s="26"/>
      <c r="B43" s="141"/>
      <c r="C43" s="141"/>
      <c r="D43" s="141"/>
      <c r="E43" s="33"/>
      <c r="F43" s="26"/>
    </row>
    <row r="44" spans="1:6" ht="14.25" x14ac:dyDescent="0.2">
      <c r="A44" s="26"/>
      <c r="B44" s="141"/>
      <c r="C44" s="141"/>
      <c r="D44" s="141"/>
      <c r="E44" s="33"/>
      <c r="F44" s="26"/>
    </row>
    <row r="45" spans="1:6" ht="14.25" x14ac:dyDescent="0.2">
      <c r="A45" s="26"/>
      <c r="B45" s="141"/>
      <c r="C45" s="141"/>
      <c r="D45" s="141"/>
      <c r="E45" s="33"/>
      <c r="F45" s="26"/>
    </row>
    <row r="46" spans="1:6" ht="14.25" x14ac:dyDescent="0.2">
      <c r="A46" s="26"/>
      <c r="B46" s="141"/>
      <c r="C46" s="141"/>
      <c r="D46" s="141"/>
      <c r="E46" s="33"/>
      <c r="F46" s="26"/>
    </row>
    <row r="47" spans="1:6" ht="14.25" x14ac:dyDescent="0.2">
      <c r="A47" s="26"/>
      <c r="B47" s="141"/>
      <c r="C47" s="141"/>
      <c r="D47" s="141"/>
      <c r="E47" s="33"/>
      <c r="F47" s="26"/>
    </row>
    <row r="48" spans="1:6" ht="14.25" x14ac:dyDescent="0.2">
      <c r="A48" s="26"/>
      <c r="B48" s="141"/>
      <c r="C48" s="141"/>
      <c r="D48" s="141"/>
      <c r="E48" s="33"/>
      <c r="F48" s="26"/>
    </row>
    <row r="49" spans="1:6" ht="14.25" x14ac:dyDescent="0.2">
      <c r="A49" s="26"/>
      <c r="B49" s="141"/>
      <c r="C49" s="141"/>
      <c r="D49" s="141"/>
      <c r="E49" s="33"/>
      <c r="F49" s="26"/>
    </row>
    <row r="50" spans="1:6" ht="14.25" x14ac:dyDescent="0.2">
      <c r="A50" s="26"/>
      <c r="B50" s="141"/>
      <c r="C50" s="141"/>
      <c r="D50" s="141"/>
      <c r="E50" s="33"/>
      <c r="F50" s="26"/>
    </row>
    <row r="51" spans="1:6" ht="14.25" x14ac:dyDescent="0.2">
      <c r="A51" s="26"/>
      <c r="B51" s="141"/>
      <c r="C51" s="141"/>
      <c r="D51" s="141"/>
      <c r="E51" s="33"/>
      <c r="F51" s="26"/>
    </row>
    <row r="52" spans="1:6" ht="14.25" x14ac:dyDescent="0.2">
      <c r="A52" s="26"/>
      <c r="B52" s="141"/>
      <c r="C52" s="141"/>
      <c r="D52" s="141"/>
      <c r="E52" s="33"/>
      <c r="F52" s="26"/>
    </row>
    <row r="53" spans="1:6" ht="14.25" x14ac:dyDescent="0.2">
      <c r="A53" s="26"/>
      <c r="B53" s="141"/>
      <c r="C53" s="141"/>
      <c r="D53" s="141"/>
      <c r="E53" s="33"/>
      <c r="F53" s="26"/>
    </row>
    <row r="54" spans="1:6" ht="14.25" x14ac:dyDescent="0.2">
      <c r="A54" s="26"/>
      <c r="B54" s="141"/>
      <c r="C54" s="141"/>
      <c r="D54" s="141"/>
      <c r="E54" s="33"/>
      <c r="F54" s="26"/>
    </row>
    <row r="55" spans="1:6" ht="14.25" x14ac:dyDescent="0.2">
      <c r="A55" s="26"/>
      <c r="B55" s="141"/>
      <c r="C55" s="141"/>
      <c r="D55" s="141"/>
      <c r="E55" s="33"/>
      <c r="F55" s="26"/>
    </row>
    <row r="56" spans="1:6" ht="14.25" x14ac:dyDescent="0.2">
      <c r="A56" s="26"/>
      <c r="B56" s="141"/>
      <c r="C56" s="141"/>
      <c r="D56" s="141"/>
      <c r="E56" s="33"/>
      <c r="F56" s="26"/>
    </row>
    <row r="57" spans="1:6" ht="14.25" x14ac:dyDescent="0.2">
      <c r="A57" s="26"/>
      <c r="B57" s="141"/>
      <c r="C57" s="141"/>
      <c r="D57" s="141"/>
      <c r="E57" s="33"/>
      <c r="F57" s="26"/>
    </row>
    <row r="58" spans="1:6" ht="14.25" x14ac:dyDescent="0.2">
      <c r="A58" s="26"/>
      <c r="B58" s="141"/>
      <c r="C58" s="141"/>
      <c r="D58" s="141"/>
      <c r="E58" s="33"/>
      <c r="F58" s="26"/>
    </row>
    <row r="59" spans="1:6" ht="14.25" x14ac:dyDescent="0.2">
      <c r="A59" s="26"/>
      <c r="B59" s="141"/>
      <c r="C59" s="141"/>
      <c r="D59" s="141"/>
      <c r="E59" s="33"/>
      <c r="F59" s="26"/>
    </row>
    <row r="60" spans="1:6" ht="14.25" x14ac:dyDescent="0.2">
      <c r="A60" s="26"/>
      <c r="B60" s="141"/>
      <c r="C60" s="141"/>
      <c r="D60" s="141"/>
      <c r="E60" s="33"/>
      <c r="F60" s="26"/>
    </row>
    <row r="61" spans="1:6" ht="14.25" x14ac:dyDescent="0.2">
      <c r="A61" s="26"/>
      <c r="B61" s="141"/>
      <c r="C61" s="141"/>
      <c r="D61" s="141"/>
      <c r="E61" s="33"/>
      <c r="F61" s="26"/>
    </row>
    <row r="62" spans="1:6" ht="14.25" x14ac:dyDescent="0.2">
      <c r="A62" s="26"/>
      <c r="B62" s="141"/>
      <c r="C62" s="141"/>
      <c r="D62" s="141"/>
      <c r="E62" s="33"/>
      <c r="F62" s="26"/>
    </row>
    <row r="63" spans="1:6" ht="14.25" x14ac:dyDescent="0.2">
      <c r="A63" s="26"/>
      <c r="B63" s="141"/>
      <c r="C63" s="141"/>
      <c r="D63" s="141"/>
      <c r="E63" s="33"/>
      <c r="F63" s="26"/>
    </row>
    <row r="64" spans="1:6" ht="14.25" x14ac:dyDescent="0.2">
      <c r="A64" s="26"/>
      <c r="B64" s="141"/>
      <c r="C64" s="141"/>
      <c r="D64" s="141"/>
      <c r="E64" s="33"/>
      <c r="F64" s="26"/>
    </row>
    <row r="65" spans="1:6" ht="14.25" x14ac:dyDescent="0.2">
      <c r="A65" s="26"/>
      <c r="B65" s="141"/>
      <c r="C65" s="141"/>
      <c r="D65" s="141"/>
      <c r="E65" s="33"/>
      <c r="F65" s="26"/>
    </row>
    <row r="66" spans="1:6" ht="14.25" x14ac:dyDescent="0.2">
      <c r="A66" s="26"/>
      <c r="B66" s="141"/>
      <c r="C66" s="141"/>
      <c r="D66" s="141"/>
      <c r="E66" s="33"/>
      <c r="F66" s="26"/>
    </row>
    <row r="67" spans="1:6" ht="14.25" x14ac:dyDescent="0.2">
      <c r="A67" s="26"/>
      <c r="B67" s="141"/>
      <c r="C67" s="141"/>
      <c r="D67" s="141"/>
      <c r="E67" s="33"/>
      <c r="F67" s="26"/>
    </row>
    <row r="68" spans="1:6" ht="14.25" x14ac:dyDescent="0.2">
      <c r="A68" s="26"/>
      <c r="B68" s="141"/>
      <c r="C68" s="141"/>
      <c r="D68" s="141"/>
      <c r="E68" s="33"/>
      <c r="F68" s="26"/>
    </row>
    <row r="69" spans="1:6" ht="14.25" x14ac:dyDescent="0.2">
      <c r="A69" s="26"/>
      <c r="B69" s="141"/>
      <c r="C69" s="141"/>
      <c r="D69" s="141"/>
      <c r="E69" s="33"/>
      <c r="F69" s="26"/>
    </row>
    <row r="70" spans="1:6" ht="14.25" x14ac:dyDescent="0.2">
      <c r="A70" s="26"/>
      <c r="B70" s="141"/>
      <c r="C70" s="141"/>
      <c r="D70" s="141"/>
      <c r="E70" s="33"/>
      <c r="F70" s="26"/>
    </row>
    <row r="71" spans="1:6" ht="14.25" x14ac:dyDescent="0.2">
      <c r="A71" s="26"/>
      <c r="B71" s="141"/>
      <c r="C71" s="141"/>
      <c r="D71" s="141"/>
      <c r="E71" s="33"/>
      <c r="F71" s="26"/>
    </row>
    <row r="72" spans="1:6" ht="14.25" x14ac:dyDescent="0.2">
      <c r="A72" s="26"/>
      <c r="B72" s="141"/>
      <c r="C72" s="141"/>
      <c r="D72" s="141"/>
      <c r="E72" s="33"/>
      <c r="F72" s="26"/>
    </row>
    <row r="73" spans="1:6" ht="14.25" x14ac:dyDescent="0.2">
      <c r="A73" s="26"/>
      <c r="B73" s="141"/>
      <c r="C73" s="141"/>
      <c r="D73" s="141"/>
      <c r="E73" s="33"/>
      <c r="F73" s="26"/>
    </row>
    <row r="74" spans="1:6" ht="13.5" customHeight="1" x14ac:dyDescent="0.2">
      <c r="A74" s="26"/>
      <c r="B74" s="141"/>
      <c r="C74" s="141"/>
      <c r="D74" s="141"/>
      <c r="E74" s="33"/>
      <c r="F74" s="26"/>
    </row>
    <row r="75" spans="1:6" ht="13.5" customHeight="1" x14ac:dyDescent="0.2">
      <c r="A75" s="26"/>
      <c r="B75" s="30" t="s">
        <v>16</v>
      </c>
      <c r="C75" s="31"/>
      <c r="D75" s="31"/>
      <c r="E75" s="34">
        <f>1.25*175</f>
        <v>218.75</v>
      </c>
      <c r="F75" s="26"/>
    </row>
    <row r="76" spans="1:6" ht="13.5" customHeight="1" x14ac:dyDescent="0.2">
      <c r="A76" s="26"/>
      <c r="B76" s="39" t="s">
        <v>13</v>
      </c>
      <c r="C76" s="31"/>
      <c r="D76" s="31"/>
      <c r="E76" s="35">
        <v>0</v>
      </c>
      <c r="F76" s="26"/>
    </row>
    <row r="77" spans="1:6" ht="13.5" customHeight="1" x14ac:dyDescent="0.2">
      <c r="A77" s="26"/>
      <c r="B77" s="39" t="s">
        <v>14</v>
      </c>
      <c r="C77" s="31"/>
      <c r="D77" s="31"/>
      <c r="E77" s="35">
        <v>0</v>
      </c>
      <c r="F77" s="26"/>
    </row>
    <row r="78" spans="1:6" ht="13.5" customHeight="1" x14ac:dyDescent="0.2">
      <c r="A78" s="26"/>
      <c r="B78" s="30" t="s">
        <v>15</v>
      </c>
      <c r="C78" s="31"/>
      <c r="D78" s="31"/>
      <c r="E78" s="34">
        <f>SUM(E75:E77)</f>
        <v>218.75</v>
      </c>
      <c r="F78" s="26"/>
    </row>
    <row r="79" spans="1:6" ht="13.5" customHeight="1" x14ac:dyDescent="0.2">
      <c r="A79" s="26"/>
      <c r="B79" s="31" t="s">
        <v>5</v>
      </c>
      <c r="C79" s="36">
        <v>0.05</v>
      </c>
      <c r="D79" s="31"/>
      <c r="E79" s="40">
        <f>ROUND(E78*C79,2)</f>
        <v>10.94</v>
      </c>
      <c r="F79" s="26"/>
    </row>
    <row r="80" spans="1:6" ht="13.5" customHeight="1" x14ac:dyDescent="0.2">
      <c r="A80" s="26"/>
      <c r="B80" s="31" t="s">
        <v>4</v>
      </c>
      <c r="C80" s="36">
        <v>7.4999999999999997E-2</v>
      </c>
      <c r="D80" s="31"/>
      <c r="E80" s="41">
        <f>ROUND((E78+E79)*C80,2)</f>
        <v>17.23</v>
      </c>
      <c r="F80" s="26"/>
    </row>
    <row r="81" spans="1:6" ht="13.5" customHeight="1" x14ac:dyDescent="0.2">
      <c r="A81" s="26"/>
      <c r="B81" s="31"/>
      <c r="C81" s="31"/>
      <c r="D81" s="31"/>
      <c r="E81" s="37"/>
      <c r="F81" s="26"/>
    </row>
    <row r="82" spans="1:6" ht="16.5" customHeight="1" thickBot="1" x14ac:dyDescent="0.25">
      <c r="A82" s="26"/>
      <c r="B82" s="30" t="s">
        <v>17</v>
      </c>
      <c r="C82" s="31"/>
      <c r="D82" s="31"/>
      <c r="E82" s="38">
        <f>SUM(E78:E80)</f>
        <v>246.92</v>
      </c>
      <c r="F82" s="26"/>
    </row>
    <row r="83" spans="1:6" ht="15.75" thickTop="1" x14ac:dyDescent="0.2">
      <c r="A83" s="26"/>
      <c r="B83" s="143"/>
      <c r="C83" s="143"/>
      <c r="D83" s="143"/>
      <c r="E83" s="42"/>
      <c r="F83" s="26"/>
    </row>
    <row r="84" spans="1:6" ht="15" x14ac:dyDescent="0.2">
      <c r="A84" s="26"/>
      <c r="B84" s="142" t="s">
        <v>19</v>
      </c>
      <c r="C84" s="142"/>
      <c r="D84" s="142"/>
      <c r="E84" s="42">
        <v>0</v>
      </c>
      <c r="F84" s="26"/>
    </row>
    <row r="85" spans="1:6" ht="15" x14ac:dyDescent="0.2">
      <c r="A85" s="26"/>
      <c r="B85" s="143"/>
      <c r="C85" s="143"/>
      <c r="D85" s="143"/>
      <c r="E85" s="42"/>
      <c r="F85" s="26"/>
    </row>
    <row r="86" spans="1:6" ht="19.5" customHeight="1" x14ac:dyDescent="0.2">
      <c r="A86" s="26"/>
      <c r="B86" s="43" t="s">
        <v>18</v>
      </c>
      <c r="C86" s="44"/>
      <c r="D86" s="44"/>
      <c r="E86" s="45">
        <f>E82-E84</f>
        <v>246.92</v>
      </c>
      <c r="F86" s="26"/>
    </row>
    <row r="87" spans="1:6" ht="13.5" customHeight="1" x14ac:dyDescent="0.2">
      <c r="A87" s="26"/>
      <c r="B87" s="26"/>
      <c r="C87" s="26"/>
      <c r="D87" s="26"/>
      <c r="E87" s="26"/>
      <c r="F87" s="26"/>
    </row>
    <row r="88" spans="1:6" x14ac:dyDescent="0.2">
      <c r="A88" s="26"/>
      <c r="B88" s="26"/>
      <c r="C88" s="26"/>
      <c r="D88" s="26"/>
      <c r="E88" s="26"/>
      <c r="F88" s="26"/>
    </row>
    <row r="89" spans="1:6" x14ac:dyDescent="0.2">
      <c r="A89" s="26"/>
      <c r="B89" s="147"/>
      <c r="C89" s="147"/>
      <c r="D89" s="147"/>
      <c r="E89" s="147"/>
      <c r="F89" s="26"/>
    </row>
    <row r="90" spans="1:6" ht="14.25" x14ac:dyDescent="0.2">
      <c r="A90" s="140" t="s">
        <v>20</v>
      </c>
      <c r="B90" s="140"/>
      <c r="C90" s="140"/>
      <c r="D90" s="140"/>
      <c r="E90" s="140"/>
      <c r="F90" s="140"/>
    </row>
    <row r="91" spans="1:6" ht="14.25" x14ac:dyDescent="0.2">
      <c r="A91" s="138" t="s">
        <v>7</v>
      </c>
      <c r="B91" s="138"/>
      <c r="C91" s="138"/>
      <c r="D91" s="138"/>
      <c r="E91" s="138"/>
      <c r="F91" s="138"/>
    </row>
    <row r="92" spans="1:6" x14ac:dyDescent="0.2">
      <c r="A92" s="26"/>
      <c r="B92" s="26"/>
      <c r="C92" s="26"/>
      <c r="D92" s="26"/>
      <c r="E92" s="26"/>
      <c r="F92" s="26"/>
    </row>
    <row r="93" spans="1:6" x14ac:dyDescent="0.2">
      <c r="A93" s="26"/>
      <c r="B93" s="148"/>
      <c r="C93" s="148"/>
      <c r="D93" s="148"/>
      <c r="E93" s="148"/>
      <c r="F93" s="26"/>
    </row>
    <row r="94" spans="1:6" ht="15" x14ac:dyDescent="0.2">
      <c r="A94" s="139" t="s">
        <v>8</v>
      </c>
      <c r="B94" s="139"/>
      <c r="C94" s="139"/>
      <c r="D94" s="139"/>
      <c r="E94" s="139"/>
      <c r="F94" s="139"/>
    </row>
    <row r="96" spans="1:6" ht="39.75" customHeight="1" x14ac:dyDescent="0.2">
      <c r="B96" s="145"/>
      <c r="C96" s="146"/>
      <c r="D96" s="146"/>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DBAF-73C6-43E6-9C99-283E1DA21903}">
  <sheetPr>
    <pageSetUpPr fitToPage="1"/>
  </sheetPr>
  <dimension ref="A12:F94"/>
  <sheetViews>
    <sheetView view="pageBreakPreview" zoomScale="80" zoomScaleNormal="100" zoomScaleSheetLayoutView="80" workbookViewId="0">
      <selection activeCell="B62" sqref="B62:D6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102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103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104</v>
      </c>
      <c r="C35" s="149"/>
      <c r="D35" s="149"/>
      <c r="E35" s="63">
        <v>255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255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255</v>
      </c>
      <c r="F74" s="53"/>
    </row>
    <row r="75" spans="1:6" ht="13.5" customHeight="1" x14ac:dyDescent="0.2">
      <c r="A75" s="53"/>
      <c r="B75" s="54" t="s">
        <v>5</v>
      </c>
      <c r="C75" s="66">
        <v>0.05</v>
      </c>
      <c r="D75" s="54"/>
      <c r="E75" s="40">
        <f>ROUND(E74*C75,2)</f>
        <v>12.75</v>
      </c>
      <c r="F75" s="53"/>
    </row>
    <row r="76" spans="1:6" ht="13.5" customHeight="1" x14ac:dyDescent="0.2">
      <c r="A76" s="53"/>
      <c r="B76" s="54" t="s">
        <v>4</v>
      </c>
      <c r="C76" s="67">
        <v>9.9750000000000005E-2</v>
      </c>
      <c r="D76" s="54"/>
      <c r="E76" s="41">
        <f>ROUND(E74*C76,2)</f>
        <v>25.44</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293.19</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293.19</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E5756CE5-A1DC-40FF-A7E9-30EF17ABB5E1}">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5E904-55A7-46C1-A0F0-45098D791722}">
  <sheetPr>
    <pageSetUpPr fitToPage="1"/>
  </sheetPr>
  <dimension ref="A12:F94"/>
  <sheetViews>
    <sheetView view="pageBreakPreview" topLeftCell="A10"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105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106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107</v>
      </c>
      <c r="C35" s="149"/>
      <c r="D35" s="149"/>
      <c r="E35" s="63">
        <f>255*0.25</f>
        <v>63.75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63.75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63.75</v>
      </c>
      <c r="F74" s="53"/>
    </row>
    <row r="75" spans="1:6" ht="13.5" customHeight="1" x14ac:dyDescent="0.2">
      <c r="A75" s="53"/>
      <c r="B75" s="54" t="s">
        <v>5</v>
      </c>
      <c r="C75" s="66">
        <v>0.05</v>
      </c>
      <c r="D75" s="54"/>
      <c r="E75" s="40">
        <f>ROUND(E74*C75,2)</f>
        <v>3.19</v>
      </c>
      <c r="F75" s="53"/>
    </row>
    <row r="76" spans="1:6" ht="13.5" customHeight="1" x14ac:dyDescent="0.2">
      <c r="A76" s="53"/>
      <c r="B76" s="54" t="s">
        <v>4</v>
      </c>
      <c r="C76" s="67">
        <v>9.9750000000000005E-2</v>
      </c>
      <c r="D76" s="54"/>
      <c r="E76" s="41">
        <f>ROUND(E74*C76,2)</f>
        <v>6.36</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73.3</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73.3</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6B571E0A-419B-41E7-B997-EB400E53F72B}">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6E6B-D502-40FC-BEBB-721265C42F3C}">
  <sheetPr>
    <pageSetUpPr fitToPage="1"/>
  </sheetPr>
  <dimension ref="A12:F94"/>
  <sheetViews>
    <sheetView view="pageBreakPreview" zoomScale="80" zoomScaleNormal="100" zoomScaleSheetLayoutView="80" workbookViewId="0">
      <selection activeCell="B39" sqref="B39:D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108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109</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110</v>
      </c>
      <c r="C35" s="149"/>
      <c r="D35" s="149"/>
      <c r="E35" s="63">
        <f>0.25*265</f>
        <v>66.25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111</v>
      </c>
      <c r="C38" s="149"/>
      <c r="D38" s="149"/>
      <c r="E38" s="63">
        <f>0.2*265</f>
        <v>53</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119.25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119.25</v>
      </c>
      <c r="F74" s="53"/>
    </row>
    <row r="75" spans="1:6" ht="13.5" customHeight="1" x14ac:dyDescent="0.2">
      <c r="A75" s="53"/>
      <c r="B75" s="54" t="s">
        <v>5</v>
      </c>
      <c r="C75" s="66">
        <v>0.05</v>
      </c>
      <c r="D75" s="54"/>
      <c r="E75" s="40">
        <f>ROUND(E74*C75,2)</f>
        <v>5.96</v>
      </c>
      <c r="F75" s="53"/>
    </row>
    <row r="76" spans="1:6" ht="13.5" customHeight="1" x14ac:dyDescent="0.2">
      <c r="A76" s="53"/>
      <c r="B76" s="54" t="s">
        <v>4</v>
      </c>
      <c r="C76" s="67">
        <v>9.9750000000000005E-2</v>
      </c>
      <c r="D76" s="54"/>
      <c r="E76" s="41">
        <f>ROUND(E74*C76,2)</f>
        <v>11.9</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137.10999999999999</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137.10999999999999</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E7DD1733-F9A1-488F-9C13-E09D8370118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44E65-3C1D-4637-B720-EE7D3226E1D5}">
  <sheetPr>
    <pageSetUpPr fitToPage="1"/>
  </sheetPr>
  <dimension ref="A12:F94"/>
  <sheetViews>
    <sheetView view="pageBreakPreview" topLeftCell="A16"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112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114</v>
      </c>
      <c r="C25" s="53"/>
      <c r="D25" s="53"/>
      <c r="E25" s="53"/>
      <c r="F25" s="53"/>
    </row>
    <row r="26" spans="1:6" ht="33.75" customHeight="1" x14ac:dyDescent="0.2">
      <c r="A26" s="51"/>
      <c r="B26" s="74" t="s">
        <v>115</v>
      </c>
      <c r="C26" s="53"/>
      <c r="D26" s="53"/>
      <c r="E26" s="53"/>
      <c r="F26" s="53"/>
    </row>
    <row r="27" spans="1:6" x14ac:dyDescent="0.2">
      <c r="A27" s="55"/>
      <c r="B27" s="53"/>
      <c r="C27" s="56"/>
      <c r="D27" s="56"/>
      <c r="E27" s="57"/>
      <c r="F27" s="53"/>
    </row>
    <row r="28" spans="1:6" ht="15" x14ac:dyDescent="0.2">
      <c r="A28" s="51"/>
      <c r="B28" s="56"/>
      <c r="C28" s="56"/>
      <c r="D28" s="58" t="s">
        <v>12</v>
      </c>
      <c r="E28" s="58" t="s">
        <v>113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116</v>
      </c>
      <c r="C35" s="149"/>
      <c r="D35" s="149"/>
      <c r="E35" s="63"/>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117</v>
      </c>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2.25*265</f>
        <v>596.25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596.25</v>
      </c>
      <c r="F74" s="53"/>
    </row>
    <row r="75" spans="1:6" ht="13.5" customHeight="1" x14ac:dyDescent="0.2">
      <c r="A75" s="53"/>
      <c r="B75" s="54" t="s">
        <v>5</v>
      </c>
      <c r="C75" s="66">
        <v>0.05</v>
      </c>
      <c r="D75" s="54"/>
      <c r="E75" s="40">
        <f>ROUND(E74*C75,2)</f>
        <v>29.81</v>
      </c>
      <c r="F75" s="53"/>
    </row>
    <row r="76" spans="1:6" ht="13.5" customHeight="1" x14ac:dyDescent="0.2">
      <c r="A76" s="53"/>
      <c r="B76" s="54" t="s">
        <v>4</v>
      </c>
      <c r="C76" s="67">
        <v>9.9750000000000005E-2</v>
      </c>
      <c r="D76" s="54"/>
      <c r="E76" s="41">
        <f>ROUND(E74*C76,2)</f>
        <v>59.48</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685.54</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685.54</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621F780A-44D1-4FF5-992F-BC898F3684C2}">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533C-2017-43F5-A2C5-92DBB88B98C0}">
  <sheetPr>
    <pageSetUpPr fitToPage="1"/>
  </sheetPr>
  <dimension ref="A12:F94"/>
  <sheetViews>
    <sheetView view="pageBreakPreview" zoomScale="80" zoomScaleNormal="100" zoomScaleSheetLayoutView="80" workbookViewId="0">
      <selection activeCell="B28" sqref="B28"/>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118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119</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120</v>
      </c>
      <c r="C35" s="149"/>
      <c r="D35" s="149"/>
      <c r="E35" s="63">
        <f>0.75*265</f>
        <v>198.75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121</v>
      </c>
      <c r="C38" s="149"/>
      <c r="D38" s="149"/>
      <c r="E38" s="63">
        <f>1.75*265</f>
        <v>463.75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662.5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662.5</v>
      </c>
      <c r="F74" s="53"/>
    </row>
    <row r="75" spans="1:6" ht="13.5" customHeight="1" x14ac:dyDescent="0.2">
      <c r="A75" s="53"/>
      <c r="B75" s="54" t="s">
        <v>5</v>
      </c>
      <c r="C75" s="66">
        <v>0.05</v>
      </c>
      <c r="D75" s="54"/>
      <c r="E75" s="40">
        <f>ROUND(E74*C75,2)</f>
        <v>33.130000000000003</v>
      </c>
      <c r="F75" s="53"/>
    </row>
    <row r="76" spans="1:6" ht="13.5" customHeight="1" x14ac:dyDescent="0.2">
      <c r="A76" s="53"/>
      <c r="B76" s="54" t="s">
        <v>4</v>
      </c>
      <c r="C76" s="67">
        <v>9.9750000000000005E-2</v>
      </c>
      <c r="D76" s="54"/>
      <c r="E76" s="41">
        <f>ROUND(E74*C76,2)</f>
        <v>66.08</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761.71</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761.71</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7B54A178-2C69-436A-B9B5-873DC92F370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DB725-497F-45BA-A978-5E85E1DACF91}">
  <sheetPr>
    <pageSetUpPr fitToPage="1"/>
  </sheetPr>
  <dimension ref="A12:F94"/>
  <sheetViews>
    <sheetView view="pageBreakPreview" topLeftCell="A16" zoomScale="80" zoomScaleNormal="100" zoomScaleSheetLayoutView="80" workbookViewId="0">
      <selection activeCell="E35" sqref="E3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122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123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31.5" customHeight="1" x14ac:dyDescent="0.2">
      <c r="A35" s="53"/>
      <c r="B35" s="149" t="s">
        <v>124</v>
      </c>
      <c r="C35" s="149"/>
      <c r="D35" s="149"/>
      <c r="E35" s="63">
        <f>0.75*265</f>
        <v>198.75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198.75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198.75</v>
      </c>
      <c r="F74" s="53"/>
    </row>
    <row r="75" spans="1:6" ht="13.5" customHeight="1" x14ac:dyDescent="0.2">
      <c r="A75" s="53"/>
      <c r="B75" s="54" t="s">
        <v>5</v>
      </c>
      <c r="C75" s="66">
        <v>0.05</v>
      </c>
      <c r="D75" s="54"/>
      <c r="E75" s="40">
        <f>ROUND(E74*C75,2)</f>
        <v>9.94</v>
      </c>
      <c r="F75" s="53"/>
    </row>
    <row r="76" spans="1:6" ht="13.5" customHeight="1" x14ac:dyDescent="0.2">
      <c r="A76" s="53"/>
      <c r="B76" s="54" t="s">
        <v>4</v>
      </c>
      <c r="C76" s="67">
        <v>9.9750000000000005E-2</v>
      </c>
      <c r="D76" s="54"/>
      <c r="E76" s="41">
        <f>ROUND(E74*C76,2)</f>
        <v>19.829999999999998</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228.51999999999998</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228.51999999999998</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C2CC4FB4-6A0B-4B92-B0AA-E266DEBC61E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3692D-8419-4146-A30A-D78CDDA63835}">
  <sheetPr>
    <pageSetUpPr fitToPage="1"/>
  </sheetPr>
  <dimension ref="A12:F94"/>
  <sheetViews>
    <sheetView view="pageBreakPreview" zoomScale="80" zoomScaleNormal="100" zoomScaleSheetLayoutView="80" workbookViewId="0">
      <selection activeCell="E29" sqref="E2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125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127</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31.5" customHeight="1" x14ac:dyDescent="0.2">
      <c r="A35" s="53"/>
      <c r="B35" s="149" t="s">
        <v>126</v>
      </c>
      <c r="C35" s="149"/>
      <c r="D35" s="149"/>
      <c r="E35" s="63">
        <f>0.5*265</f>
        <v>132.5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132.5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132.5</v>
      </c>
      <c r="F74" s="53"/>
    </row>
    <row r="75" spans="1:6" ht="13.5" customHeight="1" x14ac:dyDescent="0.2">
      <c r="A75" s="53"/>
      <c r="B75" s="54" t="s">
        <v>5</v>
      </c>
      <c r="C75" s="66">
        <v>0.05</v>
      </c>
      <c r="D75" s="54"/>
      <c r="E75" s="40">
        <f>ROUND(E74*C75,2)</f>
        <v>6.63</v>
      </c>
      <c r="F75" s="53"/>
    </row>
    <row r="76" spans="1:6" ht="13.5" customHeight="1" x14ac:dyDescent="0.2">
      <c r="A76" s="53"/>
      <c r="B76" s="54" t="s">
        <v>4</v>
      </c>
      <c r="C76" s="67">
        <v>9.9750000000000005E-2</v>
      </c>
      <c r="D76" s="54"/>
      <c r="E76" s="41">
        <f>ROUND(E74*C76,2)</f>
        <v>13.22</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152.35</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152.35</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E9D2950E-72E9-4F40-B60F-2A0A453C1C9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E9AE-12F7-457E-9CDB-D1213E219B69}">
  <sheetPr>
    <pageSetUpPr fitToPage="1"/>
  </sheetPr>
  <dimension ref="A12:F95"/>
  <sheetViews>
    <sheetView view="pageBreakPreview" zoomScale="80" zoomScaleNormal="100" zoomScaleSheetLayoutView="80" workbookViewId="0">
      <selection activeCell="B47" sqref="B47:D47"/>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128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129</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130</v>
      </c>
      <c r="C35" s="149"/>
      <c r="D35" s="149"/>
      <c r="E35" s="63">
        <v>265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265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265</v>
      </c>
      <c r="F75" s="53"/>
    </row>
    <row r="76" spans="1:6" ht="13.5" customHeight="1" x14ac:dyDescent="0.2">
      <c r="A76" s="53"/>
      <c r="B76" s="54" t="s">
        <v>5</v>
      </c>
      <c r="C76" s="66">
        <v>0.05</v>
      </c>
      <c r="D76" s="54"/>
      <c r="E76" s="40">
        <f>ROUND(E75*C76,2)</f>
        <v>13.25</v>
      </c>
      <c r="F76" s="53"/>
    </row>
    <row r="77" spans="1:6" ht="13.5" customHeight="1" x14ac:dyDescent="0.2">
      <c r="A77" s="53"/>
      <c r="B77" s="54" t="s">
        <v>4</v>
      </c>
      <c r="C77" s="67">
        <v>9.9750000000000005E-2</v>
      </c>
      <c r="D77" s="54"/>
      <c r="E77" s="41">
        <f>ROUND(E75*C77,2)</f>
        <v>26.43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304.68</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304.68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50:D50"/>
    <mergeCell ref="B44:D44"/>
    <mergeCell ref="A30:F30"/>
    <mergeCell ref="B33:D33"/>
    <mergeCell ref="B34:D34"/>
    <mergeCell ref="B35:D35"/>
    <mergeCell ref="B36:D36"/>
    <mergeCell ref="B37:D37"/>
    <mergeCell ref="B38:D38"/>
    <mergeCell ref="B40:D40"/>
    <mergeCell ref="B41:D41"/>
    <mergeCell ref="B42:D42"/>
    <mergeCell ref="B43:D43"/>
    <mergeCell ref="B39:D39"/>
    <mergeCell ref="B45:D45"/>
    <mergeCell ref="B46:D46"/>
    <mergeCell ref="B47:D47"/>
    <mergeCell ref="B48:D48"/>
    <mergeCell ref="B49:D49"/>
    <mergeCell ref="B82:D82"/>
    <mergeCell ref="B86:E86"/>
    <mergeCell ref="B64:D64"/>
    <mergeCell ref="B65:D65"/>
    <mergeCell ref="B66:D66"/>
    <mergeCell ref="B67:D67"/>
    <mergeCell ref="B68:D68"/>
    <mergeCell ref="B69:D69"/>
    <mergeCell ref="B70:D70"/>
    <mergeCell ref="B71:D71"/>
    <mergeCell ref="B80:D80"/>
    <mergeCell ref="B81:D81"/>
    <mergeCell ref="B63:D63"/>
    <mergeCell ref="B51:D51"/>
    <mergeCell ref="B52:D52"/>
    <mergeCell ref="B53:D53"/>
    <mergeCell ref="B54:D54"/>
    <mergeCell ref="B55:D55"/>
    <mergeCell ref="B93:D93"/>
    <mergeCell ref="B56:D56"/>
    <mergeCell ref="A87:F87"/>
    <mergeCell ref="A88:F88"/>
    <mergeCell ref="B90:E90"/>
    <mergeCell ref="A91:F91"/>
    <mergeCell ref="B57:D57"/>
    <mergeCell ref="B59:D59"/>
    <mergeCell ref="B60:D60"/>
    <mergeCell ref="B61:D61"/>
    <mergeCell ref="B62:D62"/>
  </mergeCells>
  <dataValidations count="1">
    <dataValidation type="list" allowBlank="1" showInputMessage="1" showErrorMessage="1" sqref="B80:B82 B12:B20 B33:B71" xr:uid="{54DB5C30-3321-43B9-8E59-B984D19D0FC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278D5-A205-4247-A6A6-B27F1A929FEB}">
  <sheetPr>
    <pageSetUpPr fitToPage="1"/>
  </sheetPr>
  <dimension ref="A12:F94"/>
  <sheetViews>
    <sheetView view="pageBreakPreview" topLeftCell="A4" zoomScale="80" zoomScaleNormal="100" zoomScaleSheetLayoutView="80" workbookViewId="0">
      <selection activeCell="L47" sqref="L47"/>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131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133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30" customHeight="1" x14ac:dyDescent="0.2">
      <c r="A35" s="53"/>
      <c r="B35" s="149" t="s">
        <v>134</v>
      </c>
      <c r="C35" s="149"/>
      <c r="D35" s="149"/>
      <c r="E35" s="63">
        <f>1.25*265</f>
        <v>331.25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331.25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331.25</v>
      </c>
      <c r="F74" s="53"/>
    </row>
    <row r="75" spans="1:6" ht="13.5" customHeight="1" x14ac:dyDescent="0.2">
      <c r="A75" s="53"/>
      <c r="B75" s="54" t="s">
        <v>5</v>
      </c>
      <c r="C75" s="66">
        <v>0.05</v>
      </c>
      <c r="D75" s="54"/>
      <c r="E75" s="40">
        <f>ROUND(E74*C75,2)</f>
        <v>16.559999999999999</v>
      </c>
      <c r="F75" s="53"/>
    </row>
    <row r="76" spans="1:6" ht="13.5" customHeight="1" x14ac:dyDescent="0.2">
      <c r="A76" s="53"/>
      <c r="B76" s="54" t="s">
        <v>4</v>
      </c>
      <c r="C76" s="67">
        <v>9.9750000000000005E-2</v>
      </c>
      <c r="D76" s="54"/>
      <c r="E76" s="41">
        <f>ROUND(E74*C76,2)</f>
        <v>33.04</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380.85</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380.85</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92:D92"/>
    <mergeCell ref="B68:D68"/>
    <mergeCell ref="B69:D69"/>
    <mergeCell ref="B70:D70"/>
    <mergeCell ref="B79:D79"/>
    <mergeCell ref="B80:D80"/>
    <mergeCell ref="B81:D81"/>
    <mergeCell ref="B85:E85"/>
    <mergeCell ref="A86:F86"/>
    <mergeCell ref="A87:F87"/>
    <mergeCell ref="B89:E89"/>
    <mergeCell ref="A90:F90"/>
    <mergeCell ref="B67:D67"/>
    <mergeCell ref="B55:D55"/>
    <mergeCell ref="B56:D56"/>
    <mergeCell ref="B58:D58"/>
    <mergeCell ref="B59:D59"/>
    <mergeCell ref="B60:D60"/>
    <mergeCell ref="B61:D61"/>
    <mergeCell ref="B62:D62"/>
    <mergeCell ref="B63:D63"/>
    <mergeCell ref="B64:D64"/>
    <mergeCell ref="B65:D65"/>
    <mergeCell ref="B66:D66"/>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9:B81 B12:B20 B33:B70" xr:uid="{8C059509-74D5-4464-B944-AF949D5D845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96FCE-22A5-4A4E-A5D0-25E4AFB90004}">
  <sheetPr>
    <pageSetUpPr fitToPage="1"/>
  </sheetPr>
  <dimension ref="A12:F94"/>
  <sheetViews>
    <sheetView view="pageBreakPreview" zoomScale="80" zoomScaleNormal="100" zoomScaleSheetLayoutView="80" workbookViewId="0">
      <selection activeCell="E29" sqref="E2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131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132</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30" customHeight="1" x14ac:dyDescent="0.2">
      <c r="A35" s="53"/>
      <c r="B35" s="149" t="s">
        <v>135</v>
      </c>
      <c r="C35" s="149"/>
      <c r="D35" s="149"/>
      <c r="E35" s="63">
        <f>1.5*265</f>
        <v>397.5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397.5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397.5</v>
      </c>
      <c r="F74" s="53"/>
    </row>
    <row r="75" spans="1:6" ht="13.5" customHeight="1" x14ac:dyDescent="0.2">
      <c r="A75" s="53"/>
      <c r="B75" s="54" t="s">
        <v>5</v>
      </c>
      <c r="C75" s="66">
        <v>0.05</v>
      </c>
      <c r="D75" s="54"/>
      <c r="E75" s="40">
        <f>ROUND(E74*C75,2)</f>
        <v>19.88</v>
      </c>
      <c r="F75" s="53"/>
    </row>
    <row r="76" spans="1:6" ht="13.5" customHeight="1" x14ac:dyDescent="0.2">
      <c r="A76" s="53"/>
      <c r="B76" s="54" t="s">
        <v>4</v>
      </c>
      <c r="C76" s="67">
        <v>9.9750000000000005E-2</v>
      </c>
      <c r="D76" s="54"/>
      <c r="E76" s="41">
        <f>ROUND(E74*C76,2)</f>
        <v>39.65</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457.03</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457.03</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9D018228-5713-4177-A1BF-9D9C920CC08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topLeftCell="A37"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30" t="s">
        <v>31</v>
      </c>
      <c r="C21" s="26"/>
      <c r="D21" s="26"/>
      <c r="E21" s="26"/>
      <c r="F21" s="26"/>
    </row>
    <row r="22" spans="1:6" ht="15" x14ac:dyDescent="0.2">
      <c r="A22" s="18"/>
      <c r="B22" s="31"/>
      <c r="C22" s="26"/>
      <c r="D22" s="26"/>
      <c r="E22" s="26"/>
      <c r="F22" s="26"/>
    </row>
    <row r="23" spans="1:6" ht="15" x14ac:dyDescent="0.2">
      <c r="A23" s="18"/>
      <c r="B23" s="31"/>
      <c r="C23" s="26"/>
      <c r="D23" s="26"/>
      <c r="E23" s="26"/>
      <c r="F23" s="26"/>
    </row>
    <row r="24" spans="1:6" ht="15" x14ac:dyDescent="0.2">
      <c r="A24" s="18"/>
      <c r="B24" s="30" t="s">
        <v>22</v>
      </c>
      <c r="C24" s="26"/>
      <c r="D24" s="26"/>
      <c r="E24" s="26"/>
      <c r="F24" s="26"/>
    </row>
    <row r="25" spans="1:6" ht="15" x14ac:dyDescent="0.2">
      <c r="A25" s="18"/>
      <c r="B25" s="30" t="s">
        <v>23</v>
      </c>
      <c r="C25" s="26"/>
      <c r="D25" s="26"/>
      <c r="E25" s="26"/>
      <c r="F25" s="26"/>
    </row>
    <row r="26" spans="1:6" ht="15" x14ac:dyDescent="0.2">
      <c r="A26" s="18"/>
      <c r="B26" s="31" t="s">
        <v>27</v>
      </c>
      <c r="C26" s="26"/>
      <c r="D26" s="26"/>
      <c r="E26" s="26"/>
      <c r="F26" s="26"/>
    </row>
    <row r="27" spans="1:6" ht="15" x14ac:dyDescent="0.2">
      <c r="A27" s="18"/>
      <c r="B27" s="31" t="s">
        <v>24</v>
      </c>
      <c r="C27" s="26"/>
      <c r="D27" s="26"/>
      <c r="E27" s="26"/>
      <c r="F27" s="26"/>
    </row>
    <row r="28" spans="1:6" x14ac:dyDescent="0.2">
      <c r="A28" s="19"/>
      <c r="B28" s="26"/>
      <c r="C28" s="28"/>
      <c r="D28" s="28"/>
      <c r="E28" s="29"/>
      <c r="F28" s="26"/>
    </row>
    <row r="29" spans="1:6" ht="15" x14ac:dyDescent="0.2">
      <c r="A29" s="18"/>
      <c r="B29" s="28"/>
      <c r="C29" s="28"/>
      <c r="D29" s="32" t="s">
        <v>12</v>
      </c>
      <c r="E29" s="32" t="s">
        <v>32</v>
      </c>
      <c r="F29" s="26"/>
    </row>
    <row r="30" spans="1:6" ht="13.5" thickBot="1" x14ac:dyDescent="0.25">
      <c r="A30" s="20"/>
      <c r="B30" s="20"/>
      <c r="C30" s="20"/>
      <c r="D30" s="20"/>
      <c r="E30" s="20"/>
      <c r="F30" s="25"/>
    </row>
    <row r="31" spans="1:6" s="46" customFormat="1" ht="21.75" customHeight="1" x14ac:dyDescent="0.2">
      <c r="A31" s="144" t="s">
        <v>0</v>
      </c>
      <c r="B31" s="144"/>
      <c r="C31" s="144"/>
      <c r="D31" s="144"/>
      <c r="E31" s="144"/>
      <c r="F31" s="144"/>
    </row>
    <row r="32" spans="1:6" x14ac:dyDescent="0.2">
      <c r="A32" s="18"/>
      <c r="B32" s="19"/>
      <c r="C32" s="18"/>
      <c r="D32" s="18"/>
      <c r="E32" s="18"/>
    </row>
    <row r="33" spans="1:6" ht="14.25" x14ac:dyDescent="0.2">
      <c r="A33" s="26"/>
      <c r="B33" s="27" t="s">
        <v>6</v>
      </c>
      <c r="C33" s="27"/>
      <c r="D33" s="27"/>
      <c r="E33" s="33"/>
      <c r="F33" s="26"/>
    </row>
    <row r="34" spans="1:6" ht="14.25" x14ac:dyDescent="0.2">
      <c r="A34" s="26"/>
      <c r="B34" s="141"/>
      <c r="C34" s="141"/>
      <c r="D34" s="141"/>
      <c r="E34" s="33"/>
      <c r="F34" s="26"/>
    </row>
    <row r="35" spans="1:6" ht="14.25" x14ac:dyDescent="0.2">
      <c r="A35" s="26"/>
      <c r="B35" s="141"/>
      <c r="C35" s="141"/>
      <c r="D35" s="141"/>
      <c r="E35" s="33"/>
      <c r="F35" s="26"/>
    </row>
    <row r="36" spans="1:6" ht="14.25" x14ac:dyDescent="0.2">
      <c r="A36" s="26"/>
      <c r="B36" s="141" t="s">
        <v>33</v>
      </c>
      <c r="C36" s="141"/>
      <c r="D36" s="141"/>
      <c r="E36" s="33"/>
      <c r="F36" s="26"/>
    </row>
    <row r="37" spans="1:6" ht="14.25" x14ac:dyDescent="0.2">
      <c r="A37" s="26"/>
      <c r="B37" s="141"/>
      <c r="C37" s="141"/>
      <c r="D37" s="141"/>
      <c r="E37" s="33"/>
      <c r="F37" s="26"/>
    </row>
    <row r="38" spans="1:6" ht="14.25" x14ac:dyDescent="0.2">
      <c r="A38" s="26"/>
      <c r="B38" s="141"/>
      <c r="C38" s="141"/>
      <c r="D38" s="141"/>
      <c r="E38" s="33"/>
      <c r="F38" s="26"/>
    </row>
    <row r="39" spans="1:6" ht="14.25" x14ac:dyDescent="0.2">
      <c r="A39" s="26"/>
      <c r="B39" s="141"/>
      <c r="C39" s="141"/>
      <c r="D39" s="141"/>
      <c r="E39" s="33"/>
      <c r="F39" s="26"/>
    </row>
    <row r="40" spans="1:6" ht="14.25" x14ac:dyDescent="0.2">
      <c r="A40" s="26"/>
      <c r="B40" s="141"/>
      <c r="C40" s="141"/>
      <c r="D40" s="141"/>
      <c r="E40" s="33"/>
      <c r="F40" s="26"/>
    </row>
    <row r="41" spans="1:6" ht="13.5" customHeight="1" x14ac:dyDescent="0.2">
      <c r="A41" s="26"/>
      <c r="B41" s="141"/>
      <c r="C41" s="141"/>
      <c r="D41" s="141"/>
      <c r="E41" s="33"/>
      <c r="F41" s="26"/>
    </row>
    <row r="42" spans="1:6" ht="14.25" x14ac:dyDescent="0.2">
      <c r="A42" s="26"/>
      <c r="B42" s="141"/>
      <c r="C42" s="141"/>
      <c r="D42" s="141"/>
      <c r="E42" s="33"/>
      <c r="F42" s="26"/>
    </row>
    <row r="43" spans="1:6" ht="14.25" x14ac:dyDescent="0.2">
      <c r="A43" s="26"/>
      <c r="B43" s="141"/>
      <c r="C43" s="141"/>
      <c r="D43" s="141"/>
      <c r="E43" s="33"/>
      <c r="F43" s="26"/>
    </row>
    <row r="44" spans="1:6" ht="14.25" x14ac:dyDescent="0.2">
      <c r="A44" s="26"/>
      <c r="B44" s="141"/>
      <c r="C44" s="141"/>
      <c r="D44" s="141"/>
      <c r="E44" s="33"/>
      <c r="F44" s="26"/>
    </row>
    <row r="45" spans="1:6" ht="14.25" x14ac:dyDescent="0.2">
      <c r="A45" s="26"/>
      <c r="B45" s="141"/>
      <c r="C45" s="141"/>
      <c r="D45" s="141"/>
      <c r="E45" s="33"/>
      <c r="F45" s="26"/>
    </row>
    <row r="46" spans="1:6" ht="14.25" x14ac:dyDescent="0.2">
      <c r="A46" s="26"/>
      <c r="B46" s="141"/>
      <c r="C46" s="141"/>
      <c r="D46" s="141"/>
      <c r="E46" s="33"/>
      <c r="F46" s="26"/>
    </row>
    <row r="47" spans="1:6" ht="14.25" x14ac:dyDescent="0.2">
      <c r="A47" s="26"/>
      <c r="B47" s="141"/>
      <c r="C47" s="141"/>
      <c r="D47" s="141"/>
      <c r="E47" s="33"/>
      <c r="F47" s="26"/>
    </row>
    <row r="48" spans="1:6" ht="14.25" x14ac:dyDescent="0.2">
      <c r="A48" s="26"/>
      <c r="B48" s="141"/>
      <c r="C48" s="141"/>
      <c r="D48" s="141"/>
      <c r="E48" s="33"/>
      <c r="F48" s="26"/>
    </row>
    <row r="49" spans="1:6" ht="14.25" x14ac:dyDescent="0.2">
      <c r="A49" s="26"/>
      <c r="B49" s="141"/>
      <c r="C49" s="141"/>
      <c r="D49" s="141"/>
      <c r="E49" s="33"/>
      <c r="F49" s="26"/>
    </row>
    <row r="50" spans="1:6" ht="14.25" x14ac:dyDescent="0.2">
      <c r="A50" s="26"/>
      <c r="B50" s="141"/>
      <c r="C50" s="141"/>
      <c r="D50" s="141"/>
      <c r="E50" s="33"/>
      <c r="F50" s="26"/>
    </row>
    <row r="51" spans="1:6" ht="14.25" x14ac:dyDescent="0.2">
      <c r="A51" s="26"/>
      <c r="B51" s="141"/>
      <c r="C51" s="141"/>
      <c r="D51" s="141"/>
      <c r="E51" s="33"/>
      <c r="F51" s="26"/>
    </row>
    <row r="52" spans="1:6" ht="14.25" x14ac:dyDescent="0.2">
      <c r="A52" s="26"/>
      <c r="B52" s="141"/>
      <c r="C52" s="141"/>
      <c r="D52" s="141"/>
      <c r="E52" s="33"/>
      <c r="F52" s="26"/>
    </row>
    <row r="53" spans="1:6" ht="14.25" x14ac:dyDescent="0.2">
      <c r="A53" s="26"/>
      <c r="B53" s="141"/>
      <c r="C53" s="141"/>
      <c r="D53" s="141"/>
      <c r="E53" s="33"/>
      <c r="F53" s="26"/>
    </row>
    <row r="54" spans="1:6" ht="14.25" x14ac:dyDescent="0.2">
      <c r="A54" s="26"/>
      <c r="B54" s="141"/>
      <c r="C54" s="141"/>
      <c r="D54" s="141"/>
      <c r="E54" s="33"/>
      <c r="F54" s="26"/>
    </row>
    <row r="55" spans="1:6" ht="14.25" x14ac:dyDescent="0.2">
      <c r="A55" s="26"/>
      <c r="B55" s="141"/>
      <c r="C55" s="141"/>
      <c r="D55" s="141"/>
      <c r="E55" s="33"/>
      <c r="F55" s="26"/>
    </row>
    <row r="56" spans="1:6" ht="14.25" x14ac:dyDescent="0.2">
      <c r="A56" s="26"/>
      <c r="B56" s="141"/>
      <c r="C56" s="141"/>
      <c r="D56" s="141"/>
      <c r="E56" s="33"/>
      <c r="F56" s="26"/>
    </row>
    <row r="57" spans="1:6" ht="14.25" x14ac:dyDescent="0.2">
      <c r="A57" s="26"/>
      <c r="B57" s="141"/>
      <c r="C57" s="141"/>
      <c r="D57" s="141"/>
      <c r="E57" s="33"/>
      <c r="F57" s="26"/>
    </row>
    <row r="58" spans="1:6" ht="14.25" x14ac:dyDescent="0.2">
      <c r="A58" s="26"/>
      <c r="B58" s="141"/>
      <c r="C58" s="141"/>
      <c r="D58" s="141"/>
      <c r="E58" s="33"/>
      <c r="F58" s="26"/>
    </row>
    <row r="59" spans="1:6" ht="14.25" x14ac:dyDescent="0.2">
      <c r="A59" s="26"/>
      <c r="B59" s="141"/>
      <c r="C59" s="141"/>
      <c r="D59" s="141"/>
      <c r="E59" s="33"/>
      <c r="F59" s="26"/>
    </row>
    <row r="60" spans="1:6" ht="14.25" x14ac:dyDescent="0.2">
      <c r="A60" s="26"/>
      <c r="B60" s="141"/>
      <c r="C60" s="141"/>
      <c r="D60" s="141"/>
      <c r="E60" s="33"/>
      <c r="F60" s="26"/>
    </row>
    <row r="61" spans="1:6" ht="14.25" x14ac:dyDescent="0.2">
      <c r="A61" s="26"/>
      <c r="B61" s="141"/>
      <c r="C61" s="141"/>
      <c r="D61" s="141"/>
      <c r="E61" s="33"/>
      <c r="F61" s="26"/>
    </row>
    <row r="62" spans="1:6" ht="14.25" x14ac:dyDescent="0.2">
      <c r="A62" s="26"/>
      <c r="B62" s="141"/>
      <c r="C62" s="141"/>
      <c r="D62" s="141"/>
      <c r="E62" s="33"/>
      <c r="F62" s="26"/>
    </row>
    <row r="63" spans="1:6" ht="14.25" x14ac:dyDescent="0.2">
      <c r="A63" s="26"/>
      <c r="B63" s="141"/>
      <c r="C63" s="141"/>
      <c r="D63" s="141"/>
      <c r="E63" s="33"/>
      <c r="F63" s="26"/>
    </row>
    <row r="64" spans="1:6" ht="14.25" x14ac:dyDescent="0.2">
      <c r="A64" s="26"/>
      <c r="B64" s="141"/>
      <c r="C64" s="141"/>
      <c r="D64" s="141"/>
      <c r="E64" s="33"/>
      <c r="F64" s="26"/>
    </row>
    <row r="65" spans="1:6" ht="14.25" x14ac:dyDescent="0.2">
      <c r="A65" s="26"/>
      <c r="B65" s="141"/>
      <c r="C65" s="141"/>
      <c r="D65" s="141"/>
      <c r="E65" s="33"/>
      <c r="F65" s="26"/>
    </row>
    <row r="66" spans="1:6" ht="14.25" x14ac:dyDescent="0.2">
      <c r="A66" s="26"/>
      <c r="B66" s="141"/>
      <c r="C66" s="141"/>
      <c r="D66" s="141"/>
      <c r="E66" s="33"/>
      <c r="F66" s="26"/>
    </row>
    <row r="67" spans="1:6" ht="14.25" x14ac:dyDescent="0.2">
      <c r="A67" s="26"/>
      <c r="B67" s="141"/>
      <c r="C67" s="141"/>
      <c r="D67" s="141"/>
      <c r="E67" s="33"/>
      <c r="F67" s="26"/>
    </row>
    <row r="68" spans="1:6" ht="14.25" x14ac:dyDescent="0.2">
      <c r="A68" s="26"/>
      <c r="B68" s="141"/>
      <c r="C68" s="141"/>
      <c r="D68" s="141"/>
      <c r="E68" s="33"/>
      <c r="F68" s="26"/>
    </row>
    <row r="69" spans="1:6" ht="14.25" x14ac:dyDescent="0.2">
      <c r="A69" s="26"/>
      <c r="B69" s="141"/>
      <c r="C69" s="141"/>
      <c r="D69" s="141"/>
      <c r="E69" s="33"/>
      <c r="F69" s="26"/>
    </row>
    <row r="70" spans="1:6" ht="14.25" x14ac:dyDescent="0.2">
      <c r="A70" s="26"/>
      <c r="B70" s="141"/>
      <c r="C70" s="141"/>
      <c r="D70" s="141"/>
      <c r="E70" s="33"/>
      <c r="F70" s="26"/>
    </row>
    <row r="71" spans="1:6" ht="14.25" x14ac:dyDescent="0.2">
      <c r="A71" s="26"/>
      <c r="B71" s="141"/>
      <c r="C71" s="141"/>
      <c r="D71" s="141"/>
      <c r="E71" s="33"/>
      <c r="F71" s="26"/>
    </row>
    <row r="72" spans="1:6" ht="14.25" x14ac:dyDescent="0.2">
      <c r="A72" s="26"/>
      <c r="B72" s="141"/>
      <c r="C72" s="141"/>
      <c r="D72" s="141"/>
      <c r="E72" s="33"/>
      <c r="F72" s="26"/>
    </row>
    <row r="73" spans="1:6" ht="14.25" x14ac:dyDescent="0.2">
      <c r="A73" s="26"/>
      <c r="B73" s="141"/>
      <c r="C73" s="141"/>
      <c r="D73" s="141"/>
      <c r="E73" s="33"/>
      <c r="F73" s="26"/>
    </row>
    <row r="74" spans="1:6" ht="13.5" customHeight="1" x14ac:dyDescent="0.2">
      <c r="A74" s="26"/>
      <c r="B74" s="141"/>
      <c r="C74" s="141"/>
      <c r="D74" s="141"/>
      <c r="E74" s="33"/>
      <c r="F74" s="26"/>
    </row>
    <row r="75" spans="1:6" ht="13.5" customHeight="1" x14ac:dyDescent="0.2">
      <c r="A75" s="26"/>
      <c r="B75" s="30" t="s">
        <v>16</v>
      </c>
      <c r="C75" s="31"/>
      <c r="D75" s="31"/>
      <c r="E75" s="34">
        <f>3.75*190</f>
        <v>712.5</v>
      </c>
      <c r="F75" s="26"/>
    </row>
    <row r="76" spans="1:6" ht="13.5" customHeight="1" x14ac:dyDescent="0.2">
      <c r="A76" s="26"/>
      <c r="B76" s="39" t="s">
        <v>13</v>
      </c>
      <c r="C76" s="31"/>
      <c r="D76" s="31"/>
      <c r="E76" s="35">
        <v>0</v>
      </c>
      <c r="F76" s="26"/>
    </row>
    <row r="77" spans="1:6" ht="13.5" customHeight="1" x14ac:dyDescent="0.2">
      <c r="A77" s="26"/>
      <c r="B77" s="39" t="s">
        <v>14</v>
      </c>
      <c r="C77" s="31"/>
      <c r="D77" s="31"/>
      <c r="E77" s="35">
        <v>0</v>
      </c>
      <c r="F77" s="26"/>
    </row>
    <row r="78" spans="1:6" ht="13.5" customHeight="1" x14ac:dyDescent="0.2">
      <c r="A78" s="26"/>
      <c r="B78" s="30" t="s">
        <v>15</v>
      </c>
      <c r="C78" s="31"/>
      <c r="D78" s="31"/>
      <c r="E78" s="34">
        <f>SUM(E75:E77)</f>
        <v>712.5</v>
      </c>
      <c r="F78" s="26"/>
    </row>
    <row r="79" spans="1:6" ht="13.5" customHeight="1" x14ac:dyDescent="0.2">
      <c r="A79" s="26"/>
      <c r="B79" s="31" t="s">
        <v>5</v>
      </c>
      <c r="C79" s="36">
        <v>0.05</v>
      </c>
      <c r="D79" s="31"/>
      <c r="E79" s="40">
        <f>ROUND(E78*C79,2)</f>
        <v>35.630000000000003</v>
      </c>
      <c r="F79" s="26"/>
    </row>
    <row r="80" spans="1:6" ht="13.5" customHeight="1" x14ac:dyDescent="0.2">
      <c r="A80" s="26"/>
      <c r="B80" s="31" t="s">
        <v>4</v>
      </c>
      <c r="C80" s="36">
        <v>8.5000000000000006E-2</v>
      </c>
      <c r="D80" s="31"/>
      <c r="E80" s="41">
        <f>ROUND((E78+E79)*C80,2)</f>
        <v>63.59</v>
      </c>
      <c r="F80" s="26"/>
    </row>
    <row r="81" spans="1:6" ht="13.5" customHeight="1" x14ac:dyDescent="0.2">
      <c r="A81" s="26"/>
      <c r="B81" s="31"/>
      <c r="C81" s="31"/>
      <c r="D81" s="31"/>
      <c r="E81" s="37"/>
      <c r="F81" s="26"/>
    </row>
    <row r="82" spans="1:6" ht="16.5" customHeight="1" thickBot="1" x14ac:dyDescent="0.25">
      <c r="A82" s="26"/>
      <c r="B82" s="30" t="s">
        <v>17</v>
      </c>
      <c r="C82" s="31"/>
      <c r="D82" s="31"/>
      <c r="E82" s="38">
        <f>SUM(E78:E80)</f>
        <v>811.72</v>
      </c>
      <c r="F82" s="26"/>
    </row>
    <row r="83" spans="1:6" ht="15.75" thickTop="1" x14ac:dyDescent="0.2">
      <c r="A83" s="26"/>
      <c r="B83" s="143"/>
      <c r="C83" s="143"/>
      <c r="D83" s="143"/>
      <c r="E83" s="42"/>
      <c r="F83" s="26"/>
    </row>
    <row r="84" spans="1:6" ht="15" x14ac:dyDescent="0.2">
      <c r="A84" s="26"/>
      <c r="B84" s="142" t="s">
        <v>19</v>
      </c>
      <c r="C84" s="142"/>
      <c r="D84" s="142"/>
      <c r="E84" s="42">
        <v>0</v>
      </c>
      <c r="F84" s="26"/>
    </row>
    <row r="85" spans="1:6" ht="15" x14ac:dyDescent="0.2">
      <c r="A85" s="26"/>
      <c r="B85" s="143"/>
      <c r="C85" s="143"/>
      <c r="D85" s="143"/>
      <c r="E85" s="42"/>
      <c r="F85" s="26"/>
    </row>
    <row r="86" spans="1:6" ht="19.5" customHeight="1" x14ac:dyDescent="0.2">
      <c r="A86" s="26"/>
      <c r="B86" s="43" t="s">
        <v>18</v>
      </c>
      <c r="C86" s="44"/>
      <c r="D86" s="44"/>
      <c r="E86" s="45">
        <f>E82-E84</f>
        <v>811.72</v>
      </c>
      <c r="F86" s="26"/>
    </row>
    <row r="87" spans="1:6" ht="13.5" customHeight="1" x14ac:dyDescent="0.2">
      <c r="A87" s="26"/>
      <c r="B87" s="26"/>
      <c r="C87" s="26"/>
      <c r="D87" s="26"/>
      <c r="E87" s="26"/>
      <c r="F87" s="26"/>
    </row>
    <row r="88" spans="1:6" x14ac:dyDescent="0.2">
      <c r="A88" s="26"/>
      <c r="B88" s="26"/>
      <c r="C88" s="26"/>
      <c r="D88" s="26"/>
      <c r="E88" s="26"/>
      <c r="F88" s="26"/>
    </row>
    <row r="89" spans="1:6" x14ac:dyDescent="0.2">
      <c r="A89" s="26"/>
      <c r="B89" s="147"/>
      <c r="C89" s="147"/>
      <c r="D89" s="147"/>
      <c r="E89" s="147"/>
      <c r="F89" s="26"/>
    </row>
    <row r="90" spans="1:6" ht="14.25" x14ac:dyDescent="0.2">
      <c r="A90" s="140" t="s">
        <v>20</v>
      </c>
      <c r="B90" s="140"/>
      <c r="C90" s="140"/>
      <c r="D90" s="140"/>
      <c r="E90" s="140"/>
      <c r="F90" s="140"/>
    </row>
    <row r="91" spans="1:6" ht="14.25" x14ac:dyDescent="0.2">
      <c r="A91" s="138" t="s">
        <v>7</v>
      </c>
      <c r="B91" s="138"/>
      <c r="C91" s="138"/>
      <c r="D91" s="138"/>
      <c r="E91" s="138"/>
      <c r="F91" s="138"/>
    </row>
    <row r="92" spans="1:6" x14ac:dyDescent="0.2">
      <c r="A92" s="26"/>
      <c r="B92" s="26"/>
      <c r="C92" s="26"/>
      <c r="D92" s="26"/>
      <c r="E92" s="26"/>
      <c r="F92" s="26"/>
    </row>
    <row r="93" spans="1:6" x14ac:dyDescent="0.2">
      <c r="A93" s="26"/>
      <c r="B93" s="148"/>
      <c r="C93" s="148"/>
      <c r="D93" s="148"/>
      <c r="E93" s="148"/>
      <c r="F93" s="26"/>
    </row>
    <row r="94" spans="1:6" ht="15" x14ac:dyDescent="0.2">
      <c r="A94" s="139" t="s">
        <v>8</v>
      </c>
      <c r="B94" s="139"/>
      <c r="C94" s="139"/>
      <c r="D94" s="139"/>
      <c r="E94" s="139"/>
      <c r="F94" s="139"/>
    </row>
    <row r="96" spans="1:6" ht="39.75" customHeight="1" x14ac:dyDescent="0.2">
      <c r="B96" s="145"/>
      <c r="C96" s="146"/>
      <c r="D96" s="146"/>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8C66-5837-474A-87B2-BFDAAEEDF904}">
  <sheetPr>
    <pageSetUpPr fitToPage="1"/>
  </sheetPr>
  <dimension ref="A12:F94"/>
  <sheetViews>
    <sheetView view="pageBreakPreview"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136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137</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30" customHeight="1" x14ac:dyDescent="0.2">
      <c r="A35" s="53"/>
      <c r="B35" s="149" t="s">
        <v>138</v>
      </c>
      <c r="C35" s="149"/>
      <c r="D35" s="149"/>
      <c r="E35" s="63">
        <f>0.4*285</f>
        <v>114</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114</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114</v>
      </c>
      <c r="F74" s="53"/>
    </row>
    <row r="75" spans="1:6" ht="13.5" customHeight="1" x14ac:dyDescent="0.2">
      <c r="A75" s="53"/>
      <c r="B75" s="54" t="s">
        <v>5</v>
      </c>
      <c r="C75" s="66">
        <v>0.05</v>
      </c>
      <c r="D75" s="54"/>
      <c r="E75" s="40">
        <f>ROUND(E74*C75,2)</f>
        <v>5.7</v>
      </c>
      <c r="F75" s="53"/>
    </row>
    <row r="76" spans="1:6" ht="13.5" customHeight="1" x14ac:dyDescent="0.2">
      <c r="A76" s="53"/>
      <c r="B76" s="54" t="s">
        <v>4</v>
      </c>
      <c r="C76" s="67">
        <v>9.9750000000000005E-2</v>
      </c>
      <c r="D76" s="54"/>
      <c r="E76" s="41">
        <f>ROUND(E74*C76,2)</f>
        <v>11.37</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131.07</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131.07</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0239FECB-30A7-4DAC-B976-B52A87D557C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6C6E3-E3FF-47C8-83AB-979221AC5185}">
  <sheetPr>
    <pageSetUpPr fitToPage="1"/>
  </sheetPr>
  <dimension ref="A12:F94"/>
  <sheetViews>
    <sheetView view="pageBreakPreview"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139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140</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30" customHeight="1" x14ac:dyDescent="0.2">
      <c r="A35" s="53"/>
      <c r="B35" s="149" t="s">
        <v>141</v>
      </c>
      <c r="C35" s="149"/>
      <c r="D35" s="149"/>
      <c r="E35" s="63">
        <f>1*285</f>
        <v>285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285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285</v>
      </c>
      <c r="F74" s="53"/>
    </row>
    <row r="75" spans="1:6" ht="13.5" customHeight="1" x14ac:dyDescent="0.2">
      <c r="A75" s="53"/>
      <c r="B75" s="54" t="s">
        <v>5</v>
      </c>
      <c r="C75" s="66">
        <v>0.05</v>
      </c>
      <c r="D75" s="54"/>
      <c r="E75" s="40">
        <f>ROUND(E74*C75,2)</f>
        <v>14.25</v>
      </c>
      <c r="F75" s="53"/>
    </row>
    <row r="76" spans="1:6" ht="13.5" customHeight="1" x14ac:dyDescent="0.2">
      <c r="A76" s="53"/>
      <c r="B76" s="54" t="s">
        <v>4</v>
      </c>
      <c r="C76" s="67">
        <v>9.9750000000000005E-2</v>
      </c>
      <c r="D76" s="54"/>
      <c r="E76" s="41">
        <f>ROUND(E74*C76,2)</f>
        <v>28.43</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327.68</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327.68</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C13AEE83-76CF-45EF-83C4-F3D934917F2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623-3A1A-4DCC-970C-CCED14450D67}">
  <sheetPr>
    <pageSetUpPr fitToPage="1"/>
  </sheetPr>
  <dimension ref="A12:F94"/>
  <sheetViews>
    <sheetView view="pageBreakPreview" topLeftCell="A16" zoomScale="80" zoomScaleNormal="100" zoomScaleSheetLayoutView="80" workbookViewId="0">
      <selection activeCell="B39" sqref="B39:D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142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143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30" customHeight="1" x14ac:dyDescent="0.2">
      <c r="A35" s="53"/>
      <c r="B35" s="149" t="s">
        <v>144</v>
      </c>
      <c r="C35" s="149"/>
      <c r="D35" s="149"/>
      <c r="E35" s="63">
        <f>0.5*285</f>
        <v>142.5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145</v>
      </c>
      <c r="C38" s="149"/>
      <c r="D38" s="149"/>
      <c r="E38" s="63">
        <f>0.75*285</f>
        <v>213.75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356.25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356.25</v>
      </c>
      <c r="F74" s="53"/>
    </row>
    <row r="75" spans="1:6" ht="13.5" customHeight="1" x14ac:dyDescent="0.2">
      <c r="A75" s="53"/>
      <c r="B75" s="54" t="s">
        <v>5</v>
      </c>
      <c r="C75" s="66">
        <v>0.05</v>
      </c>
      <c r="D75" s="54"/>
      <c r="E75" s="40">
        <f>ROUND(E74*C75,2)</f>
        <v>17.809999999999999</v>
      </c>
      <c r="F75" s="53"/>
    </row>
    <row r="76" spans="1:6" ht="13.5" customHeight="1" x14ac:dyDescent="0.2">
      <c r="A76" s="53"/>
      <c r="B76" s="54" t="s">
        <v>4</v>
      </c>
      <c r="C76" s="67">
        <v>9.9750000000000005E-2</v>
      </c>
      <c r="D76" s="54"/>
      <c r="E76" s="41">
        <f>ROUND(E74*C76,2)</f>
        <v>35.54</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409.6</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409.6</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A7DC8E7A-2202-4E38-95A5-BDADE1DC181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3DAB-0F95-475B-AD50-9871B559EB28}">
  <sheetPr>
    <pageSetUpPr fitToPage="1"/>
  </sheetPr>
  <dimension ref="A12:F95"/>
  <sheetViews>
    <sheetView view="pageBreakPreview" zoomScale="80" zoomScaleNormal="100" zoomScaleSheetLayoutView="80" workbookViewId="0">
      <selection activeCell="B49" sqref="B49:D4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146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147</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148</v>
      </c>
      <c r="C35" s="149"/>
      <c r="D35" s="149"/>
      <c r="E35" s="63">
        <v>285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285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285</v>
      </c>
      <c r="F75" s="53"/>
    </row>
    <row r="76" spans="1:6" ht="13.5" customHeight="1" x14ac:dyDescent="0.2">
      <c r="A76" s="53"/>
      <c r="B76" s="54" t="s">
        <v>5</v>
      </c>
      <c r="C76" s="66">
        <v>0.05</v>
      </c>
      <c r="D76" s="54"/>
      <c r="E76" s="40">
        <f>ROUND(E75*C76,2)</f>
        <v>14.25</v>
      </c>
      <c r="F76" s="53"/>
    </row>
    <row r="77" spans="1:6" ht="13.5" customHeight="1" x14ac:dyDescent="0.2">
      <c r="A77" s="53"/>
      <c r="B77" s="54" t="s">
        <v>4</v>
      </c>
      <c r="C77" s="67">
        <v>9.9750000000000005E-2</v>
      </c>
      <c r="D77" s="54"/>
      <c r="E77" s="41">
        <f>ROUND(E75*C77,2)</f>
        <v>28.43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327.68</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327.68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56:D56"/>
    <mergeCell ref="A87:F87"/>
    <mergeCell ref="A88:F88"/>
    <mergeCell ref="B90:E90"/>
    <mergeCell ref="A91:F91"/>
    <mergeCell ref="B57:D57"/>
    <mergeCell ref="B59:D59"/>
    <mergeCell ref="B60:D60"/>
    <mergeCell ref="B61:D61"/>
    <mergeCell ref="B62:D62"/>
    <mergeCell ref="B51:D51"/>
    <mergeCell ref="B52:D52"/>
    <mergeCell ref="B53:D53"/>
    <mergeCell ref="B54:D54"/>
    <mergeCell ref="B55:D55"/>
    <mergeCell ref="B47:D47"/>
    <mergeCell ref="B48:D48"/>
    <mergeCell ref="B49:D49"/>
    <mergeCell ref="B82:D82"/>
    <mergeCell ref="B86:E86"/>
    <mergeCell ref="B64:D64"/>
    <mergeCell ref="B65:D65"/>
    <mergeCell ref="B66:D66"/>
    <mergeCell ref="B67:D67"/>
    <mergeCell ref="B68:D68"/>
    <mergeCell ref="B69:D69"/>
    <mergeCell ref="B70:D70"/>
    <mergeCell ref="B71:D71"/>
    <mergeCell ref="B80:D80"/>
    <mergeCell ref="B81:D81"/>
    <mergeCell ref="B63:D63"/>
    <mergeCell ref="B50:D50"/>
    <mergeCell ref="B44:D44"/>
    <mergeCell ref="A30:F30"/>
    <mergeCell ref="B33:D33"/>
    <mergeCell ref="B34:D34"/>
    <mergeCell ref="B35:D35"/>
    <mergeCell ref="B36:D36"/>
    <mergeCell ref="B37:D37"/>
    <mergeCell ref="B38:D38"/>
    <mergeCell ref="B39:D39"/>
    <mergeCell ref="B40:D40"/>
    <mergeCell ref="B41:D41"/>
    <mergeCell ref="B43:D43"/>
    <mergeCell ref="B42:D42"/>
    <mergeCell ref="B45:D45"/>
    <mergeCell ref="B46:D46"/>
  </mergeCells>
  <dataValidations count="1">
    <dataValidation type="list" allowBlank="1" showInputMessage="1" showErrorMessage="1" sqref="B80:B82 B12:B20 B33:B71" xr:uid="{6950D054-F813-408D-A91E-BB8E7D0688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AA8E-1CD0-43BF-A1F4-835B60D15680}">
  <sheetPr>
    <pageSetUpPr fitToPage="1"/>
  </sheetPr>
  <dimension ref="A12:F95"/>
  <sheetViews>
    <sheetView view="pageBreakPreview" zoomScale="80" zoomScaleNormal="100" zoomScaleSheetLayoutView="80" workbookViewId="0">
      <selection activeCell="E35" sqref="E3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149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150</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151</v>
      </c>
      <c r="C35" s="149"/>
      <c r="D35" s="149"/>
      <c r="E35" s="63">
        <v>285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285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285</v>
      </c>
      <c r="F75" s="53"/>
    </row>
    <row r="76" spans="1:6" ht="13.5" customHeight="1" x14ac:dyDescent="0.2">
      <c r="A76" s="53"/>
      <c r="B76" s="54" t="s">
        <v>5</v>
      </c>
      <c r="C76" s="66">
        <v>0.05</v>
      </c>
      <c r="D76" s="54"/>
      <c r="E76" s="40">
        <f>ROUND(E75*C76,2)</f>
        <v>14.25</v>
      </c>
      <c r="F76" s="53"/>
    </row>
    <row r="77" spans="1:6" ht="13.5" customHeight="1" x14ac:dyDescent="0.2">
      <c r="A77" s="53"/>
      <c r="B77" s="54" t="s">
        <v>4</v>
      </c>
      <c r="C77" s="67">
        <v>9.9750000000000005E-2</v>
      </c>
      <c r="D77" s="54"/>
      <c r="E77" s="41">
        <f>ROUND(E75*C77,2)</f>
        <v>28.43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327.68</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327.68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2540330F-078B-4D67-A3AE-181D4E71232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CADD0-AB46-41E6-B6FD-2A4C6F846858}">
  <sheetPr>
    <pageSetUpPr fitToPage="1"/>
  </sheetPr>
  <dimension ref="A12:F95"/>
  <sheetViews>
    <sheetView view="pageBreakPreview" topLeftCell="A13"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152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153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154</v>
      </c>
      <c r="C35" s="149"/>
      <c r="D35" s="149"/>
      <c r="E35" s="63">
        <f>0.25*295</f>
        <v>73.75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73.75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73.75</v>
      </c>
      <c r="F75" s="53"/>
    </row>
    <row r="76" spans="1:6" ht="13.5" customHeight="1" x14ac:dyDescent="0.2">
      <c r="A76" s="53"/>
      <c r="B76" s="54" t="s">
        <v>5</v>
      </c>
      <c r="C76" s="66">
        <v>0.05</v>
      </c>
      <c r="D76" s="54"/>
      <c r="E76" s="40">
        <f>ROUND(E75*C76,2)</f>
        <v>3.69</v>
      </c>
      <c r="F76" s="53"/>
    </row>
    <row r="77" spans="1:6" ht="13.5" customHeight="1" x14ac:dyDescent="0.2">
      <c r="A77" s="53"/>
      <c r="B77" s="54" t="s">
        <v>4</v>
      </c>
      <c r="C77" s="67">
        <v>9.9750000000000005E-2</v>
      </c>
      <c r="D77" s="54"/>
      <c r="E77" s="41">
        <f>ROUND(E75*C77,2)</f>
        <v>7.36</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84.8</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84.8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29FC4658-EAA7-4064-A647-2A183ACCF44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E9AF3-7A21-48F5-BAB9-B340E0424102}">
  <sheetPr>
    <pageSetUpPr fitToPage="1"/>
  </sheetPr>
  <dimension ref="A12:F95"/>
  <sheetViews>
    <sheetView view="pageBreakPreview" topLeftCell="A16"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155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156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157</v>
      </c>
      <c r="C35" s="149"/>
      <c r="D35" s="149"/>
      <c r="E35" s="63">
        <f>0.75*295</f>
        <v>221.25</v>
      </c>
      <c r="F35" s="53"/>
    </row>
    <row r="36" spans="1:6" ht="14.25" x14ac:dyDescent="0.2">
      <c r="A36" s="53"/>
      <c r="B36" s="149"/>
      <c r="C36" s="149"/>
      <c r="D36" s="149"/>
      <c r="E36" s="63"/>
      <c r="F36" s="53"/>
    </row>
    <row r="37" spans="1:6" ht="14.25" x14ac:dyDescent="0.2">
      <c r="A37" s="53"/>
      <c r="B37" s="149" t="s">
        <v>158</v>
      </c>
      <c r="C37" s="149"/>
      <c r="D37" s="149"/>
      <c r="E37" s="63">
        <f>1.5*295</f>
        <v>442.5</v>
      </c>
      <c r="F37" s="53"/>
    </row>
    <row r="38" spans="1:6" ht="14.25" x14ac:dyDescent="0.2">
      <c r="A38" s="53"/>
      <c r="B38" s="149"/>
      <c r="C38" s="149"/>
      <c r="D38" s="149"/>
      <c r="E38" s="63"/>
      <c r="F38" s="53"/>
    </row>
    <row r="39" spans="1:6" ht="14.25" x14ac:dyDescent="0.2">
      <c r="A39" s="53"/>
      <c r="B39" s="149" t="s">
        <v>159</v>
      </c>
      <c r="C39" s="149"/>
      <c r="D39" s="149"/>
      <c r="E39" s="63">
        <v>295</v>
      </c>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958.75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958.75</v>
      </c>
      <c r="F75" s="53"/>
    </row>
    <row r="76" spans="1:6" ht="13.5" customHeight="1" x14ac:dyDescent="0.2">
      <c r="A76" s="53"/>
      <c r="B76" s="54" t="s">
        <v>5</v>
      </c>
      <c r="C76" s="66">
        <v>0.05</v>
      </c>
      <c r="D76" s="54"/>
      <c r="E76" s="40">
        <f>ROUND(E75*C76,2)</f>
        <v>47.94</v>
      </c>
      <c r="F76" s="53"/>
    </row>
    <row r="77" spans="1:6" ht="13.5" customHeight="1" x14ac:dyDescent="0.2">
      <c r="A77" s="53"/>
      <c r="B77" s="54" t="s">
        <v>4</v>
      </c>
      <c r="C77" s="67">
        <v>9.9750000000000005E-2</v>
      </c>
      <c r="D77" s="54"/>
      <c r="E77" s="41">
        <f>ROUND(E75*C77,2)</f>
        <v>95.64</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1102.3300000000002</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1102.3300000000002</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EB41FAFD-BF31-4B93-B440-900464288E8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5DE3-91F6-4BAA-98F1-A76C6C6F84C5}">
  <sheetPr>
    <pageSetUpPr fitToPage="1"/>
  </sheetPr>
  <dimension ref="A12:F95"/>
  <sheetViews>
    <sheetView view="pageBreakPreview" topLeftCell="A13" zoomScale="80" zoomScaleNormal="100" zoomScaleSheetLayoutView="80" workbookViewId="0">
      <selection activeCell="B44" sqref="B44:D44"/>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160</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161</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162</v>
      </c>
      <c r="C35" s="149"/>
      <c r="D35" s="149"/>
      <c r="E35" s="63">
        <f>0.5*295</f>
        <v>147.5</v>
      </c>
      <c r="F35" s="53"/>
    </row>
    <row r="36" spans="1:6" ht="14.25" x14ac:dyDescent="0.2">
      <c r="A36" s="53"/>
      <c r="B36" s="149"/>
      <c r="C36" s="149"/>
      <c r="D36" s="149"/>
      <c r="E36" s="63"/>
      <c r="F36" s="53"/>
    </row>
    <row r="37" spans="1:6" ht="14.25" x14ac:dyDescent="0.2">
      <c r="A37" s="53"/>
      <c r="B37" s="149" t="s">
        <v>163</v>
      </c>
      <c r="C37" s="149"/>
      <c r="D37" s="149"/>
      <c r="E37" s="63">
        <f>0.75*295</f>
        <v>221.25</v>
      </c>
      <c r="F37" s="53"/>
    </row>
    <row r="38" spans="1:6" ht="14.25" x14ac:dyDescent="0.2">
      <c r="A38" s="53"/>
      <c r="B38" s="149"/>
      <c r="C38" s="149"/>
      <c r="D38" s="149"/>
      <c r="E38" s="63"/>
      <c r="F38" s="53"/>
    </row>
    <row r="39" spans="1:6" ht="14.25" x14ac:dyDescent="0.2">
      <c r="A39" s="53"/>
      <c r="B39" s="149" t="s">
        <v>164</v>
      </c>
      <c r="C39" s="149"/>
      <c r="D39" s="149"/>
      <c r="E39" s="63">
        <f>1.5*295</f>
        <v>442.5</v>
      </c>
      <c r="F39" s="53"/>
    </row>
    <row r="40" spans="1:6" ht="14.25" x14ac:dyDescent="0.2">
      <c r="A40" s="53"/>
      <c r="B40" s="149"/>
      <c r="C40" s="149"/>
      <c r="D40" s="149"/>
      <c r="E40" s="63"/>
      <c r="F40" s="53"/>
    </row>
    <row r="41" spans="1:6" ht="14.25" x14ac:dyDescent="0.2">
      <c r="A41" s="53"/>
      <c r="B41" s="149" t="s">
        <v>165</v>
      </c>
      <c r="C41" s="149"/>
      <c r="D41" s="149"/>
      <c r="E41" s="63">
        <f>0.5*295</f>
        <v>147.5</v>
      </c>
      <c r="F41" s="53"/>
    </row>
    <row r="42" spans="1:6" ht="14.25" x14ac:dyDescent="0.2">
      <c r="A42" s="53"/>
      <c r="B42" s="149"/>
      <c r="C42" s="149"/>
      <c r="D42" s="149"/>
      <c r="E42" s="63"/>
      <c r="F42" s="53"/>
    </row>
    <row r="43" spans="1:6" ht="14.25" x14ac:dyDescent="0.2">
      <c r="A43" s="53"/>
      <c r="B43" s="149" t="s">
        <v>166</v>
      </c>
      <c r="C43" s="149"/>
      <c r="D43" s="149"/>
      <c r="E43" s="63">
        <f>0.25*295</f>
        <v>73.75</v>
      </c>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1032.5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1032.5</v>
      </c>
      <c r="F75" s="53"/>
    </row>
    <row r="76" spans="1:6" ht="13.5" customHeight="1" x14ac:dyDescent="0.2">
      <c r="A76" s="53"/>
      <c r="B76" s="54" t="s">
        <v>5</v>
      </c>
      <c r="C76" s="66">
        <v>0.05</v>
      </c>
      <c r="D76" s="54"/>
      <c r="E76" s="40">
        <f>ROUND(E75*C76,2)</f>
        <v>51.63</v>
      </c>
      <c r="F76" s="53"/>
    </row>
    <row r="77" spans="1:6" ht="13.5" customHeight="1" x14ac:dyDescent="0.2">
      <c r="A77" s="53"/>
      <c r="B77" s="54" t="s">
        <v>4</v>
      </c>
      <c r="C77" s="67">
        <v>9.9750000000000005E-2</v>
      </c>
      <c r="D77" s="54"/>
      <c r="E77" s="41">
        <f>ROUND(E75*C77,2)</f>
        <v>102.99</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1187.1200000000001</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1187.1200000000001</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30D112E1-E91B-47B0-8E0E-6C1DD26BBD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2507-9F09-4CBE-BE9A-341B3F34F1FE}">
  <sheetPr>
    <pageSetUpPr fitToPage="1"/>
  </sheetPr>
  <dimension ref="A12:F95"/>
  <sheetViews>
    <sheetView view="pageBreakPreview" topLeftCell="A13" zoomScale="80" zoomScaleNormal="100" zoomScaleSheetLayoutView="80" workbookViewId="0">
      <selection activeCell="E29" sqref="E2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167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170</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168</v>
      </c>
      <c r="C35" s="149"/>
      <c r="D35" s="149"/>
      <c r="E35" s="63">
        <f>0.5*295</f>
        <v>147.5</v>
      </c>
      <c r="F35" s="53"/>
    </row>
    <row r="36" spans="1:6" ht="14.25" x14ac:dyDescent="0.2">
      <c r="A36" s="53"/>
      <c r="B36" s="149"/>
      <c r="C36" s="149"/>
      <c r="D36" s="149"/>
      <c r="E36" s="63"/>
      <c r="F36" s="53"/>
    </row>
    <row r="37" spans="1:6" ht="14.25" x14ac:dyDescent="0.2">
      <c r="A37" s="53"/>
      <c r="B37" s="149" t="s">
        <v>169</v>
      </c>
      <c r="C37" s="149"/>
      <c r="D37" s="149"/>
      <c r="E37" s="63">
        <f>0.75*295</f>
        <v>221.25</v>
      </c>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368.75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368.75</v>
      </c>
      <c r="F75" s="53"/>
    </row>
    <row r="76" spans="1:6" ht="13.5" customHeight="1" x14ac:dyDescent="0.2">
      <c r="A76" s="53"/>
      <c r="B76" s="54" t="s">
        <v>5</v>
      </c>
      <c r="C76" s="66">
        <v>0.05</v>
      </c>
      <c r="D76" s="54"/>
      <c r="E76" s="40">
        <f>ROUND(E75*C76,2)</f>
        <v>18.440000000000001</v>
      </c>
      <c r="F76" s="53"/>
    </row>
    <row r="77" spans="1:6" ht="13.5" customHeight="1" x14ac:dyDescent="0.2">
      <c r="A77" s="53"/>
      <c r="B77" s="54" t="s">
        <v>4</v>
      </c>
      <c r="C77" s="67">
        <v>9.9750000000000005E-2</v>
      </c>
      <c r="D77" s="54"/>
      <c r="E77" s="41">
        <f>ROUND(E75*C77,2)</f>
        <v>36.78</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423.97</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423.97</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DF9A189F-CBB1-4744-83C1-ABB03E8B415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DF111-5FE4-48FB-8C86-6EF47DDB03C7}">
  <sheetPr>
    <pageSetUpPr fitToPage="1"/>
  </sheetPr>
  <dimension ref="A12:F95"/>
  <sheetViews>
    <sheetView view="pageBreakPreview" topLeftCell="A22"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171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172</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173</v>
      </c>
      <c r="C35" s="149"/>
      <c r="D35" s="149"/>
      <c r="E35" s="63">
        <f>0.4*295</f>
        <v>118</v>
      </c>
      <c r="F35" s="53"/>
    </row>
    <row r="36" spans="1:6" ht="14.25" x14ac:dyDescent="0.2">
      <c r="A36" s="53"/>
      <c r="B36" s="149"/>
      <c r="C36" s="149"/>
      <c r="D36" s="149"/>
      <c r="E36" s="63"/>
      <c r="F36" s="53"/>
    </row>
    <row r="37" spans="1:6" ht="14.25" x14ac:dyDescent="0.2">
      <c r="A37" s="53"/>
      <c r="B37" s="149" t="s">
        <v>174</v>
      </c>
      <c r="C37" s="149"/>
      <c r="D37" s="149"/>
      <c r="E37" s="63">
        <f>0.5*295</f>
        <v>147.5</v>
      </c>
      <c r="F37" s="53"/>
    </row>
    <row r="38" spans="1:6" ht="14.25" x14ac:dyDescent="0.2">
      <c r="A38" s="53"/>
      <c r="B38" s="149"/>
      <c r="C38" s="149"/>
      <c r="D38" s="149"/>
      <c r="E38" s="63"/>
      <c r="F38" s="53"/>
    </row>
    <row r="39" spans="1:6" ht="14.25" x14ac:dyDescent="0.2">
      <c r="A39" s="53"/>
      <c r="B39" s="149" t="s">
        <v>175</v>
      </c>
      <c r="C39" s="149"/>
      <c r="D39" s="149"/>
      <c r="E39" s="63">
        <f>0.75*295</f>
        <v>221.25</v>
      </c>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486.75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486.75</v>
      </c>
      <c r="F75" s="53"/>
    </row>
    <row r="76" spans="1:6" ht="13.5" customHeight="1" x14ac:dyDescent="0.2">
      <c r="A76" s="53"/>
      <c r="B76" s="54" t="s">
        <v>5</v>
      </c>
      <c r="C76" s="66">
        <v>0.05</v>
      </c>
      <c r="D76" s="54"/>
      <c r="E76" s="40">
        <f>ROUND(E75*C76,2)</f>
        <v>24.34</v>
      </c>
      <c r="F76" s="53"/>
    </row>
    <row r="77" spans="1:6" ht="13.5" customHeight="1" x14ac:dyDescent="0.2">
      <c r="A77" s="53"/>
      <c r="B77" s="54" t="s">
        <v>4</v>
      </c>
      <c r="C77" s="67">
        <v>9.9750000000000005E-2</v>
      </c>
      <c r="D77" s="54"/>
      <c r="E77" s="41">
        <f>ROUND(E75*C77,2)</f>
        <v>48.55</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559.64</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559.64</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8EEDE6B9-4A40-49C1-A641-B24D689FAD4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30" t="s">
        <v>34</v>
      </c>
      <c r="C21" s="26"/>
      <c r="D21" s="26"/>
      <c r="E21" s="26"/>
      <c r="F21" s="26"/>
    </row>
    <row r="22" spans="1:6" ht="15" x14ac:dyDescent="0.2">
      <c r="A22" s="18"/>
      <c r="B22" s="31"/>
      <c r="C22" s="26"/>
      <c r="D22" s="26"/>
      <c r="E22" s="26"/>
      <c r="F22" s="26"/>
    </row>
    <row r="23" spans="1:6" ht="15" x14ac:dyDescent="0.2">
      <c r="A23" s="18"/>
      <c r="B23" s="31"/>
      <c r="C23" s="26"/>
      <c r="D23" s="26"/>
      <c r="E23" s="26"/>
      <c r="F23" s="26"/>
    </row>
    <row r="24" spans="1:6" ht="15" x14ac:dyDescent="0.2">
      <c r="A24" s="18"/>
      <c r="B24" s="30" t="s">
        <v>22</v>
      </c>
      <c r="C24" s="26"/>
      <c r="D24" s="26"/>
      <c r="E24" s="26"/>
      <c r="F24" s="26"/>
    </row>
    <row r="25" spans="1:6" ht="15" x14ac:dyDescent="0.2">
      <c r="A25" s="18"/>
      <c r="B25" s="30" t="s">
        <v>23</v>
      </c>
      <c r="C25" s="26"/>
      <c r="D25" s="26"/>
      <c r="E25" s="26"/>
      <c r="F25" s="26"/>
    </row>
    <row r="26" spans="1:6" ht="15" x14ac:dyDescent="0.2">
      <c r="A26" s="18"/>
      <c r="B26" s="31" t="s">
        <v>27</v>
      </c>
      <c r="C26" s="26"/>
      <c r="D26" s="26"/>
      <c r="E26" s="26"/>
      <c r="F26" s="26"/>
    </row>
    <row r="27" spans="1:6" ht="15" x14ac:dyDescent="0.2">
      <c r="A27" s="18"/>
      <c r="B27" s="31" t="s">
        <v>24</v>
      </c>
      <c r="C27" s="26"/>
      <c r="D27" s="26"/>
      <c r="E27" s="26"/>
      <c r="F27" s="26"/>
    </row>
    <row r="28" spans="1:6" x14ac:dyDescent="0.2">
      <c r="A28" s="19"/>
      <c r="B28" s="26"/>
      <c r="C28" s="28"/>
      <c r="D28" s="28"/>
      <c r="E28" s="29"/>
      <c r="F28" s="26"/>
    </row>
    <row r="29" spans="1:6" ht="15" x14ac:dyDescent="0.2">
      <c r="A29" s="18"/>
      <c r="B29" s="28"/>
      <c r="C29" s="28"/>
      <c r="D29" s="32" t="s">
        <v>12</v>
      </c>
      <c r="E29" s="32" t="s">
        <v>35</v>
      </c>
      <c r="F29" s="26"/>
    </row>
    <row r="30" spans="1:6" ht="13.5" thickBot="1" x14ac:dyDescent="0.25">
      <c r="A30" s="20"/>
      <c r="B30" s="20"/>
      <c r="C30" s="20"/>
      <c r="D30" s="20"/>
      <c r="E30" s="20"/>
      <c r="F30" s="25"/>
    </row>
    <row r="31" spans="1:6" s="46" customFormat="1" ht="21.75" customHeight="1" x14ac:dyDescent="0.2">
      <c r="A31" s="144" t="s">
        <v>0</v>
      </c>
      <c r="B31" s="144"/>
      <c r="C31" s="144"/>
      <c r="D31" s="144"/>
      <c r="E31" s="144"/>
      <c r="F31" s="144"/>
    </row>
    <row r="32" spans="1:6" x14ac:dyDescent="0.2">
      <c r="A32" s="18"/>
      <c r="B32" s="19"/>
      <c r="C32" s="18"/>
      <c r="D32" s="18"/>
      <c r="E32" s="18"/>
    </row>
    <row r="33" spans="1:6" ht="14.25" x14ac:dyDescent="0.2">
      <c r="A33" s="26"/>
      <c r="B33" s="27" t="s">
        <v>6</v>
      </c>
      <c r="C33" s="27"/>
      <c r="D33" s="27"/>
      <c r="E33" s="33"/>
      <c r="F33" s="26"/>
    </row>
    <row r="34" spans="1:6" ht="14.25" x14ac:dyDescent="0.2">
      <c r="A34" s="26"/>
      <c r="B34" s="141"/>
      <c r="C34" s="141"/>
      <c r="D34" s="141"/>
      <c r="E34" s="33"/>
      <c r="F34" s="26"/>
    </row>
    <row r="35" spans="1:6" ht="14.25" x14ac:dyDescent="0.2">
      <c r="A35" s="26"/>
      <c r="B35" s="141"/>
      <c r="C35" s="141"/>
      <c r="D35" s="141"/>
      <c r="E35" s="33"/>
      <c r="F35" s="26"/>
    </row>
    <row r="36" spans="1:6" ht="14.25" x14ac:dyDescent="0.2">
      <c r="A36" s="26"/>
      <c r="B36" s="141" t="s">
        <v>36</v>
      </c>
      <c r="C36" s="141"/>
      <c r="D36" s="141"/>
      <c r="E36" s="33"/>
      <c r="F36" s="26"/>
    </row>
    <row r="37" spans="1:6" ht="14.25" x14ac:dyDescent="0.2">
      <c r="A37" s="26"/>
      <c r="B37" s="141"/>
      <c r="C37" s="141"/>
      <c r="D37" s="141"/>
      <c r="E37" s="33"/>
      <c r="F37" s="26"/>
    </row>
    <row r="38" spans="1:6" ht="14.25" x14ac:dyDescent="0.2">
      <c r="A38" s="26"/>
      <c r="B38" s="141"/>
      <c r="C38" s="141"/>
      <c r="D38" s="141"/>
      <c r="E38" s="33"/>
      <c r="F38" s="26"/>
    </row>
    <row r="39" spans="1:6" ht="14.25" x14ac:dyDescent="0.2">
      <c r="A39" s="26"/>
      <c r="B39" s="141"/>
      <c r="C39" s="141"/>
      <c r="D39" s="141"/>
      <c r="E39" s="33"/>
      <c r="F39" s="26"/>
    </row>
    <row r="40" spans="1:6" ht="14.25" x14ac:dyDescent="0.2">
      <c r="A40" s="26"/>
      <c r="B40" s="141"/>
      <c r="C40" s="141"/>
      <c r="D40" s="141"/>
      <c r="E40" s="33"/>
      <c r="F40" s="26"/>
    </row>
    <row r="41" spans="1:6" ht="13.5" customHeight="1" x14ac:dyDescent="0.2">
      <c r="A41" s="26"/>
      <c r="B41" s="141"/>
      <c r="C41" s="141"/>
      <c r="D41" s="141"/>
      <c r="E41" s="33"/>
      <c r="F41" s="26"/>
    </row>
    <row r="42" spans="1:6" ht="14.25" x14ac:dyDescent="0.2">
      <c r="A42" s="26"/>
      <c r="B42" s="141"/>
      <c r="C42" s="141"/>
      <c r="D42" s="141"/>
      <c r="E42" s="33"/>
      <c r="F42" s="26"/>
    </row>
    <row r="43" spans="1:6" ht="14.25" x14ac:dyDescent="0.2">
      <c r="A43" s="26"/>
      <c r="B43" s="141"/>
      <c r="C43" s="141"/>
      <c r="D43" s="141"/>
      <c r="E43" s="33"/>
      <c r="F43" s="26"/>
    </row>
    <row r="44" spans="1:6" ht="14.25" x14ac:dyDescent="0.2">
      <c r="A44" s="26"/>
      <c r="B44" s="141"/>
      <c r="C44" s="141"/>
      <c r="D44" s="141"/>
      <c r="E44" s="33"/>
      <c r="F44" s="26"/>
    </row>
    <row r="45" spans="1:6" ht="14.25" x14ac:dyDescent="0.2">
      <c r="A45" s="26"/>
      <c r="B45" s="141"/>
      <c r="C45" s="141"/>
      <c r="D45" s="141"/>
      <c r="E45" s="33"/>
      <c r="F45" s="26"/>
    </row>
    <row r="46" spans="1:6" ht="14.25" x14ac:dyDescent="0.2">
      <c r="A46" s="26"/>
      <c r="B46" s="141"/>
      <c r="C46" s="141"/>
      <c r="D46" s="141"/>
      <c r="E46" s="33"/>
      <c r="F46" s="26"/>
    </row>
    <row r="47" spans="1:6" ht="14.25" x14ac:dyDescent="0.2">
      <c r="A47" s="26"/>
      <c r="B47" s="141"/>
      <c r="C47" s="141"/>
      <c r="D47" s="141"/>
      <c r="E47" s="33"/>
      <c r="F47" s="26"/>
    </row>
    <row r="48" spans="1:6" ht="14.25" x14ac:dyDescent="0.2">
      <c r="A48" s="26"/>
      <c r="B48" s="141"/>
      <c r="C48" s="141"/>
      <c r="D48" s="141"/>
      <c r="E48" s="33"/>
      <c r="F48" s="26"/>
    </row>
    <row r="49" spans="1:6" ht="14.25" x14ac:dyDescent="0.2">
      <c r="A49" s="26"/>
      <c r="B49" s="141"/>
      <c r="C49" s="141"/>
      <c r="D49" s="141"/>
      <c r="E49" s="33"/>
      <c r="F49" s="26"/>
    </row>
    <row r="50" spans="1:6" ht="14.25" x14ac:dyDescent="0.2">
      <c r="A50" s="26"/>
      <c r="B50" s="141"/>
      <c r="C50" s="141"/>
      <c r="D50" s="141"/>
      <c r="E50" s="33"/>
      <c r="F50" s="26"/>
    </row>
    <row r="51" spans="1:6" ht="14.25" x14ac:dyDescent="0.2">
      <c r="A51" s="26"/>
      <c r="B51" s="141"/>
      <c r="C51" s="141"/>
      <c r="D51" s="141"/>
      <c r="E51" s="33"/>
      <c r="F51" s="26"/>
    </row>
    <row r="52" spans="1:6" ht="14.25" x14ac:dyDescent="0.2">
      <c r="A52" s="26"/>
      <c r="B52" s="141"/>
      <c r="C52" s="141"/>
      <c r="D52" s="141"/>
      <c r="E52" s="33"/>
      <c r="F52" s="26"/>
    </row>
    <row r="53" spans="1:6" ht="14.25" x14ac:dyDescent="0.2">
      <c r="A53" s="26"/>
      <c r="B53" s="141"/>
      <c r="C53" s="141"/>
      <c r="D53" s="141"/>
      <c r="E53" s="33"/>
      <c r="F53" s="26"/>
    </row>
    <row r="54" spans="1:6" ht="14.25" x14ac:dyDescent="0.2">
      <c r="A54" s="26"/>
      <c r="B54" s="141"/>
      <c r="C54" s="141"/>
      <c r="D54" s="141"/>
      <c r="E54" s="33"/>
      <c r="F54" s="26"/>
    </row>
    <row r="55" spans="1:6" ht="14.25" x14ac:dyDescent="0.2">
      <c r="A55" s="26"/>
      <c r="B55" s="141"/>
      <c r="C55" s="141"/>
      <c r="D55" s="141"/>
      <c r="E55" s="33"/>
      <c r="F55" s="26"/>
    </row>
    <row r="56" spans="1:6" ht="14.25" x14ac:dyDescent="0.2">
      <c r="A56" s="26"/>
      <c r="B56" s="141"/>
      <c r="C56" s="141"/>
      <c r="D56" s="141"/>
      <c r="E56" s="33"/>
      <c r="F56" s="26"/>
    </row>
    <row r="57" spans="1:6" ht="14.25" x14ac:dyDescent="0.2">
      <c r="A57" s="26"/>
      <c r="B57" s="141"/>
      <c r="C57" s="141"/>
      <c r="D57" s="141"/>
      <c r="E57" s="33"/>
      <c r="F57" s="26"/>
    </row>
    <row r="58" spans="1:6" ht="14.25" x14ac:dyDescent="0.2">
      <c r="A58" s="26"/>
      <c r="B58" s="141"/>
      <c r="C58" s="141"/>
      <c r="D58" s="141"/>
      <c r="E58" s="33"/>
      <c r="F58" s="26"/>
    </row>
    <row r="59" spans="1:6" ht="14.25" x14ac:dyDescent="0.2">
      <c r="A59" s="26"/>
      <c r="B59" s="141"/>
      <c r="C59" s="141"/>
      <c r="D59" s="141"/>
      <c r="E59" s="33"/>
      <c r="F59" s="26"/>
    </row>
    <row r="60" spans="1:6" ht="14.25" x14ac:dyDescent="0.2">
      <c r="A60" s="26"/>
      <c r="B60" s="141"/>
      <c r="C60" s="141"/>
      <c r="D60" s="141"/>
      <c r="E60" s="33"/>
      <c r="F60" s="26"/>
    </row>
    <row r="61" spans="1:6" ht="14.25" x14ac:dyDescent="0.2">
      <c r="A61" s="26"/>
      <c r="B61" s="141"/>
      <c r="C61" s="141"/>
      <c r="D61" s="141"/>
      <c r="E61" s="33"/>
      <c r="F61" s="26"/>
    </row>
    <row r="62" spans="1:6" ht="14.25" x14ac:dyDescent="0.2">
      <c r="A62" s="26"/>
      <c r="B62" s="141"/>
      <c r="C62" s="141"/>
      <c r="D62" s="141"/>
      <c r="E62" s="33"/>
      <c r="F62" s="26"/>
    </row>
    <row r="63" spans="1:6" ht="14.25" x14ac:dyDescent="0.2">
      <c r="A63" s="26"/>
      <c r="B63" s="141"/>
      <c r="C63" s="141"/>
      <c r="D63" s="141"/>
      <c r="E63" s="33"/>
      <c r="F63" s="26"/>
    </row>
    <row r="64" spans="1:6" ht="14.25" x14ac:dyDescent="0.2">
      <c r="A64" s="26"/>
      <c r="B64" s="141"/>
      <c r="C64" s="141"/>
      <c r="D64" s="141"/>
      <c r="E64" s="33"/>
      <c r="F64" s="26"/>
    </row>
    <row r="65" spans="1:6" ht="14.25" x14ac:dyDescent="0.2">
      <c r="A65" s="26"/>
      <c r="B65" s="141"/>
      <c r="C65" s="141"/>
      <c r="D65" s="141"/>
      <c r="E65" s="33"/>
      <c r="F65" s="26"/>
    </row>
    <row r="66" spans="1:6" ht="14.25" x14ac:dyDescent="0.2">
      <c r="A66" s="26"/>
      <c r="B66" s="141"/>
      <c r="C66" s="141"/>
      <c r="D66" s="141"/>
      <c r="E66" s="33"/>
      <c r="F66" s="26"/>
    </row>
    <row r="67" spans="1:6" ht="14.25" x14ac:dyDescent="0.2">
      <c r="A67" s="26"/>
      <c r="B67" s="141"/>
      <c r="C67" s="141"/>
      <c r="D67" s="141"/>
      <c r="E67" s="33"/>
      <c r="F67" s="26"/>
    </row>
    <row r="68" spans="1:6" ht="14.25" x14ac:dyDescent="0.2">
      <c r="A68" s="26"/>
      <c r="B68" s="141"/>
      <c r="C68" s="141"/>
      <c r="D68" s="141"/>
      <c r="E68" s="33"/>
      <c r="F68" s="26"/>
    </row>
    <row r="69" spans="1:6" ht="14.25" x14ac:dyDescent="0.2">
      <c r="A69" s="26"/>
      <c r="B69" s="141"/>
      <c r="C69" s="141"/>
      <c r="D69" s="141"/>
      <c r="E69" s="33"/>
      <c r="F69" s="26"/>
    </row>
    <row r="70" spans="1:6" ht="14.25" x14ac:dyDescent="0.2">
      <c r="A70" s="26"/>
      <c r="B70" s="141"/>
      <c r="C70" s="141"/>
      <c r="D70" s="141"/>
      <c r="E70" s="33"/>
      <c r="F70" s="26"/>
    </row>
    <row r="71" spans="1:6" ht="14.25" x14ac:dyDescent="0.2">
      <c r="A71" s="26"/>
      <c r="B71" s="141"/>
      <c r="C71" s="141"/>
      <c r="D71" s="141"/>
      <c r="E71" s="33"/>
      <c r="F71" s="26"/>
    </row>
    <row r="72" spans="1:6" ht="14.25" x14ac:dyDescent="0.2">
      <c r="A72" s="26"/>
      <c r="B72" s="141"/>
      <c r="C72" s="141"/>
      <c r="D72" s="141"/>
      <c r="E72" s="33"/>
      <c r="F72" s="26"/>
    </row>
    <row r="73" spans="1:6" ht="14.25" x14ac:dyDescent="0.2">
      <c r="A73" s="26"/>
      <c r="B73" s="141"/>
      <c r="C73" s="141"/>
      <c r="D73" s="141"/>
      <c r="E73" s="33"/>
      <c r="F73" s="26"/>
    </row>
    <row r="74" spans="1:6" ht="13.5" customHeight="1" x14ac:dyDescent="0.2">
      <c r="A74" s="26"/>
      <c r="B74" s="141"/>
      <c r="C74" s="141"/>
      <c r="D74" s="141"/>
      <c r="E74" s="33"/>
      <c r="F74" s="26"/>
    </row>
    <row r="75" spans="1:6" ht="13.5" customHeight="1" x14ac:dyDescent="0.2">
      <c r="A75" s="26"/>
      <c r="B75" s="30" t="s">
        <v>16</v>
      </c>
      <c r="C75" s="31"/>
      <c r="D75" s="31"/>
      <c r="E75" s="34">
        <v>225</v>
      </c>
      <c r="F75" s="26"/>
    </row>
    <row r="76" spans="1:6" ht="13.5" customHeight="1" x14ac:dyDescent="0.2">
      <c r="A76" s="26"/>
      <c r="B76" s="39" t="s">
        <v>13</v>
      </c>
      <c r="C76" s="31"/>
      <c r="D76" s="31"/>
      <c r="E76" s="35">
        <v>0</v>
      </c>
      <c r="F76" s="26"/>
    </row>
    <row r="77" spans="1:6" ht="13.5" customHeight="1" x14ac:dyDescent="0.2">
      <c r="A77" s="26"/>
      <c r="B77" s="39" t="s">
        <v>14</v>
      </c>
      <c r="C77" s="31"/>
      <c r="D77" s="31"/>
      <c r="E77" s="35">
        <v>0</v>
      </c>
      <c r="F77" s="26"/>
    </row>
    <row r="78" spans="1:6" ht="13.5" customHeight="1" x14ac:dyDescent="0.2">
      <c r="A78" s="26"/>
      <c r="B78" s="30" t="s">
        <v>15</v>
      </c>
      <c r="C78" s="31"/>
      <c r="D78" s="31"/>
      <c r="E78" s="34">
        <f>SUM(E75:E77)</f>
        <v>225</v>
      </c>
      <c r="F78" s="26"/>
    </row>
    <row r="79" spans="1:6" ht="13.5" customHeight="1" x14ac:dyDescent="0.2">
      <c r="A79" s="26"/>
      <c r="B79" s="31" t="s">
        <v>5</v>
      </c>
      <c r="C79" s="36">
        <v>0.05</v>
      </c>
      <c r="D79" s="31"/>
      <c r="E79" s="40">
        <f>ROUND(E78*C79,2)</f>
        <v>11.25</v>
      </c>
      <c r="F79" s="26"/>
    </row>
    <row r="80" spans="1:6" ht="13.5" customHeight="1" x14ac:dyDescent="0.2">
      <c r="A80" s="26"/>
      <c r="B80" s="31" t="s">
        <v>4</v>
      </c>
      <c r="C80" s="47">
        <v>9.9750000000000005E-2</v>
      </c>
      <c r="D80" s="31"/>
      <c r="E80" s="41">
        <f>ROUND(E78*C80,2)</f>
        <v>22.44</v>
      </c>
      <c r="F80" s="26"/>
    </row>
    <row r="81" spans="1:6" ht="13.5" customHeight="1" x14ac:dyDescent="0.2">
      <c r="A81" s="26"/>
      <c r="B81" s="31"/>
      <c r="C81" s="31"/>
      <c r="D81" s="31"/>
      <c r="E81" s="37"/>
      <c r="F81" s="26"/>
    </row>
    <row r="82" spans="1:6" ht="16.5" customHeight="1" thickBot="1" x14ac:dyDescent="0.25">
      <c r="A82" s="26"/>
      <c r="B82" s="30" t="s">
        <v>17</v>
      </c>
      <c r="C82" s="31"/>
      <c r="D82" s="31"/>
      <c r="E82" s="38">
        <f>SUM(E78:E80)</f>
        <v>258.69</v>
      </c>
      <c r="F82" s="26"/>
    </row>
    <row r="83" spans="1:6" ht="15.75" thickTop="1" x14ac:dyDescent="0.2">
      <c r="A83" s="26"/>
      <c r="B83" s="143"/>
      <c r="C83" s="143"/>
      <c r="D83" s="143"/>
      <c r="E83" s="42"/>
      <c r="F83" s="26"/>
    </row>
    <row r="84" spans="1:6" ht="15" x14ac:dyDescent="0.2">
      <c r="A84" s="26"/>
      <c r="B84" s="142" t="s">
        <v>19</v>
      </c>
      <c r="C84" s="142"/>
      <c r="D84" s="142"/>
      <c r="E84" s="42">
        <v>0</v>
      </c>
      <c r="F84" s="26"/>
    </row>
    <row r="85" spans="1:6" ht="15" x14ac:dyDescent="0.2">
      <c r="A85" s="26"/>
      <c r="B85" s="143"/>
      <c r="C85" s="143"/>
      <c r="D85" s="143"/>
      <c r="E85" s="42"/>
      <c r="F85" s="26"/>
    </row>
    <row r="86" spans="1:6" ht="19.5" customHeight="1" x14ac:dyDescent="0.2">
      <c r="A86" s="26"/>
      <c r="B86" s="43" t="s">
        <v>18</v>
      </c>
      <c r="C86" s="44"/>
      <c r="D86" s="44"/>
      <c r="E86" s="45">
        <f>E82-E84</f>
        <v>258.69</v>
      </c>
      <c r="F86" s="26"/>
    </row>
    <row r="87" spans="1:6" ht="13.5" customHeight="1" x14ac:dyDescent="0.2">
      <c r="A87" s="26"/>
      <c r="B87" s="26"/>
      <c r="C87" s="26"/>
      <c r="D87" s="26"/>
      <c r="E87" s="26"/>
      <c r="F87" s="26"/>
    </row>
    <row r="88" spans="1:6" x14ac:dyDescent="0.2">
      <c r="A88" s="26"/>
      <c r="B88" s="26"/>
      <c r="C88" s="26"/>
      <c r="D88" s="26"/>
      <c r="E88" s="26"/>
      <c r="F88" s="26"/>
    </row>
    <row r="89" spans="1:6" x14ac:dyDescent="0.2">
      <c r="A89" s="26"/>
      <c r="B89" s="147"/>
      <c r="C89" s="147"/>
      <c r="D89" s="147"/>
      <c r="E89" s="147"/>
      <c r="F89" s="26"/>
    </row>
    <row r="90" spans="1:6" ht="14.25" x14ac:dyDescent="0.2">
      <c r="A90" s="140" t="s">
        <v>20</v>
      </c>
      <c r="B90" s="140"/>
      <c r="C90" s="140"/>
      <c r="D90" s="140"/>
      <c r="E90" s="140"/>
      <c r="F90" s="140"/>
    </row>
    <row r="91" spans="1:6" ht="14.25" x14ac:dyDescent="0.2">
      <c r="A91" s="138" t="s">
        <v>7</v>
      </c>
      <c r="B91" s="138"/>
      <c r="C91" s="138"/>
      <c r="D91" s="138"/>
      <c r="E91" s="138"/>
      <c r="F91" s="138"/>
    </row>
    <row r="92" spans="1:6" x14ac:dyDescent="0.2">
      <c r="A92" s="26"/>
      <c r="B92" s="26"/>
      <c r="C92" s="26"/>
      <c r="D92" s="26"/>
      <c r="E92" s="26"/>
      <c r="F92" s="26"/>
    </row>
    <row r="93" spans="1:6" x14ac:dyDescent="0.2">
      <c r="A93" s="26"/>
      <c r="B93" s="148"/>
      <c r="C93" s="148"/>
      <c r="D93" s="148"/>
      <c r="E93" s="148"/>
      <c r="F93" s="26"/>
    </row>
    <row r="94" spans="1:6" ht="15" x14ac:dyDescent="0.2">
      <c r="A94" s="139" t="s">
        <v>8</v>
      </c>
      <c r="B94" s="139"/>
      <c r="C94" s="139"/>
      <c r="D94" s="139"/>
      <c r="E94" s="139"/>
      <c r="F94" s="139"/>
    </row>
    <row r="96" spans="1:6" ht="39.75" customHeight="1" x14ac:dyDescent="0.2">
      <c r="B96" s="145"/>
      <c r="C96" s="146"/>
      <c r="D96" s="146"/>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34:B74 B12:B20 B83:B85" xr:uid="{00000000-0002-0000-0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07064-BB7C-41DF-B110-ED4679AA8BE3}">
  <sheetPr>
    <pageSetUpPr fitToPage="1"/>
  </sheetPr>
  <dimension ref="A12:F95"/>
  <sheetViews>
    <sheetView view="pageBreakPreview" topLeftCell="A10" zoomScale="80" zoomScaleNormal="100" zoomScaleSheetLayoutView="80" workbookViewId="0">
      <selection activeCell="E75" sqref="E7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176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177</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178</v>
      </c>
      <c r="C35" s="149"/>
      <c r="D35" s="149"/>
      <c r="E35" s="63">
        <f>0.5*295</f>
        <v>147.5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147.5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150</v>
      </c>
      <c r="F74" s="53"/>
    </row>
    <row r="75" spans="1:6" ht="13.5" customHeight="1" x14ac:dyDescent="0.2">
      <c r="A75" s="53"/>
      <c r="B75" s="52" t="s">
        <v>15</v>
      </c>
      <c r="C75" s="54"/>
      <c r="D75" s="54"/>
      <c r="E75" s="34">
        <f>SUM(E72:E74)</f>
        <v>297.5</v>
      </c>
      <c r="F75" s="53"/>
    </row>
    <row r="76" spans="1:6" ht="13.5" customHeight="1" x14ac:dyDescent="0.2">
      <c r="A76" s="53"/>
      <c r="B76" s="54" t="s">
        <v>5</v>
      </c>
      <c r="C76" s="66">
        <v>0.05</v>
      </c>
      <c r="D76" s="54"/>
      <c r="E76" s="40">
        <f>ROUND(E75*C76,2)</f>
        <v>14.88</v>
      </c>
      <c r="F76" s="53"/>
    </row>
    <row r="77" spans="1:6" ht="13.5" customHeight="1" x14ac:dyDescent="0.2">
      <c r="A77" s="53"/>
      <c r="B77" s="54" t="s">
        <v>4</v>
      </c>
      <c r="C77" s="67">
        <v>9.9750000000000005E-2</v>
      </c>
      <c r="D77" s="54"/>
      <c r="E77" s="41">
        <f>ROUND(E75*C77,2)</f>
        <v>29.68</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342.06</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342.06</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8843E65E-846B-4B29-99F5-993068BBC17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4AD6-E704-4889-83A5-3F199C5935C5}">
  <sheetPr>
    <pageSetUpPr fitToPage="1"/>
  </sheetPr>
  <dimension ref="A12:F95"/>
  <sheetViews>
    <sheetView view="pageBreakPreview" topLeftCell="A10" zoomScale="80" zoomScaleNormal="100" zoomScaleSheetLayoutView="80" workbookViewId="0">
      <selection activeCell="E75" sqref="E7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180</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181</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182</v>
      </c>
      <c r="C35" s="149"/>
      <c r="D35" s="149"/>
      <c r="E35" s="63">
        <f>1.75*295</f>
        <v>516.25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516.25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516.25</v>
      </c>
      <c r="F75" s="53"/>
    </row>
    <row r="76" spans="1:6" ht="13.5" customHeight="1" x14ac:dyDescent="0.2">
      <c r="A76" s="53"/>
      <c r="B76" s="54" t="s">
        <v>5</v>
      </c>
      <c r="C76" s="66">
        <v>0.05</v>
      </c>
      <c r="D76" s="54"/>
      <c r="E76" s="40">
        <f>ROUND(E75*C76,2)</f>
        <v>25.81</v>
      </c>
      <c r="F76" s="53"/>
    </row>
    <row r="77" spans="1:6" ht="13.5" customHeight="1" x14ac:dyDescent="0.2">
      <c r="A77" s="53"/>
      <c r="B77" s="54" t="s">
        <v>4</v>
      </c>
      <c r="C77" s="67">
        <v>9.9750000000000005E-2</v>
      </c>
      <c r="D77" s="54"/>
      <c r="E77" s="41">
        <f>ROUND(E75*C77,2)</f>
        <v>51.5</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593.55999999999995</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593.55999999999995</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27896A56-FCE3-4167-A141-7A3CB559FCE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BA160-1677-4F9E-B29A-5EE3729E21D9}">
  <sheetPr>
    <pageSetUpPr fitToPage="1"/>
  </sheetPr>
  <dimension ref="A12:F95"/>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180</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183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184</v>
      </c>
      <c r="C35" s="149"/>
      <c r="D35" s="149"/>
      <c r="E35" s="63">
        <f>1.25*295</f>
        <v>368.75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368.75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368.75</v>
      </c>
      <c r="F75" s="53"/>
    </row>
    <row r="76" spans="1:6" ht="13.5" customHeight="1" x14ac:dyDescent="0.2">
      <c r="A76" s="53"/>
      <c r="B76" s="54" t="s">
        <v>5</v>
      </c>
      <c r="C76" s="66">
        <v>0.05</v>
      </c>
      <c r="D76" s="54"/>
      <c r="E76" s="40">
        <f>ROUND(E75*C76,2)</f>
        <v>18.440000000000001</v>
      </c>
      <c r="F76" s="53"/>
    </row>
    <row r="77" spans="1:6" ht="13.5" customHeight="1" x14ac:dyDescent="0.2">
      <c r="A77" s="53"/>
      <c r="B77" s="54" t="s">
        <v>4</v>
      </c>
      <c r="C77" s="67">
        <v>9.9750000000000005E-2</v>
      </c>
      <c r="D77" s="54"/>
      <c r="E77" s="41">
        <f>ROUND(E75*C77,2)</f>
        <v>36.78</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423.97</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423.97</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6F300973-D992-43C6-948A-AFF5DCD23EC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ABF-24B3-47F0-AE9C-552E8719B76B}">
  <sheetPr>
    <pageSetUpPr fitToPage="1"/>
  </sheetPr>
  <dimension ref="A12:F95"/>
  <sheetViews>
    <sheetView view="pageBreakPreview"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185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186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187</v>
      </c>
      <c r="C35" s="149"/>
      <c r="D35" s="149"/>
      <c r="E35" s="63">
        <f>1.25*325</f>
        <v>406.25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406.25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406.25</v>
      </c>
      <c r="F75" s="53"/>
    </row>
    <row r="76" spans="1:6" ht="13.5" customHeight="1" x14ac:dyDescent="0.2">
      <c r="A76" s="53"/>
      <c r="B76" s="54" t="s">
        <v>5</v>
      </c>
      <c r="C76" s="66">
        <v>0.05</v>
      </c>
      <c r="D76" s="54"/>
      <c r="E76" s="40">
        <f>ROUND(E75*C76,2)</f>
        <v>20.309999999999999</v>
      </c>
      <c r="F76" s="53"/>
    </row>
    <row r="77" spans="1:6" ht="13.5" customHeight="1" x14ac:dyDescent="0.2">
      <c r="A77" s="53"/>
      <c r="B77" s="54" t="s">
        <v>4</v>
      </c>
      <c r="C77" s="67">
        <v>9.9750000000000005E-2</v>
      </c>
      <c r="D77" s="54"/>
      <c r="E77" s="41">
        <f>ROUND(E75*C77,2)</f>
        <v>40.520000000000003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467.08</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467.08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BF4B9885-CD0D-419E-91EF-382B8043B91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46ACB-AC6F-4E21-B63A-F8B00AF38FF7}">
  <sheetPr>
    <pageSetUpPr fitToPage="1"/>
  </sheetPr>
  <dimension ref="A12:F95"/>
  <sheetViews>
    <sheetView view="pageBreakPreview" topLeftCell="A49"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188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189</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190</v>
      </c>
      <c r="C35" s="149"/>
      <c r="D35" s="149"/>
      <c r="E35" s="63">
        <f>1.5*325</f>
        <v>487.5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191</v>
      </c>
      <c r="C38" s="149"/>
      <c r="D38" s="149"/>
      <c r="E38" s="63">
        <f>0.5*325</f>
        <v>162.5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t="s">
        <v>192</v>
      </c>
      <c r="C41" s="149"/>
      <c r="D41" s="149"/>
      <c r="E41" s="63">
        <f>0.25*325</f>
        <v>81.25</v>
      </c>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731.25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731.25</v>
      </c>
      <c r="F75" s="53"/>
    </row>
    <row r="76" spans="1:6" ht="13.5" customHeight="1" x14ac:dyDescent="0.2">
      <c r="A76" s="53"/>
      <c r="B76" s="54" t="s">
        <v>5</v>
      </c>
      <c r="C76" s="66">
        <v>0.05</v>
      </c>
      <c r="D76" s="54"/>
      <c r="E76" s="40">
        <f>ROUND(E75*C76,2)</f>
        <v>36.56</v>
      </c>
      <c r="F76" s="53"/>
    </row>
    <row r="77" spans="1:6" ht="13.5" customHeight="1" x14ac:dyDescent="0.2">
      <c r="A77" s="53"/>
      <c r="B77" s="54" t="s">
        <v>4</v>
      </c>
      <c r="C77" s="67">
        <v>9.9750000000000005E-2</v>
      </c>
      <c r="D77" s="54"/>
      <c r="E77" s="41">
        <f>ROUND(E75*C77,2)</f>
        <v>72.94</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840.75</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840.75</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7A2B0ADB-666B-423B-AFD5-4E5E29E9739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C0A26-ADA0-4820-B3FC-F71D2CE237BB}">
  <sheetPr>
    <pageSetUpPr fitToPage="1"/>
  </sheetPr>
  <dimension ref="A12:F95"/>
  <sheetViews>
    <sheetView view="pageBreakPreview" zoomScale="80" zoomScaleNormal="100" zoomScaleSheetLayoutView="80" workbookViewId="0">
      <selection activeCell="B25" sqref="B2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193</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194</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195</v>
      </c>
      <c r="C35" s="149"/>
      <c r="D35" s="149"/>
      <c r="E35" s="63">
        <f>0.75*325</f>
        <v>243.75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243.75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243.75</v>
      </c>
      <c r="F75" s="53"/>
    </row>
    <row r="76" spans="1:6" ht="13.5" customHeight="1" x14ac:dyDescent="0.2">
      <c r="A76" s="53"/>
      <c r="B76" s="54" t="s">
        <v>5</v>
      </c>
      <c r="C76" s="66">
        <v>0.05</v>
      </c>
      <c r="D76" s="54"/>
      <c r="E76" s="40">
        <f>ROUND(E75*C76,2)</f>
        <v>12.19</v>
      </c>
      <c r="F76" s="53"/>
    </row>
    <row r="77" spans="1:6" ht="13.5" customHeight="1" x14ac:dyDescent="0.2">
      <c r="A77" s="53"/>
      <c r="B77" s="54" t="s">
        <v>4</v>
      </c>
      <c r="C77" s="67">
        <v>9.9750000000000005E-2</v>
      </c>
      <c r="D77" s="54"/>
      <c r="E77" s="41">
        <f>ROUND(E75*C77,2)</f>
        <v>24.31</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280.25</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280.25</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E61175A9-6CA0-4B7A-AF30-C8BA727B8B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EE8B6-389E-4521-AE6A-5031F898D09C}">
  <sheetPr>
    <pageSetUpPr fitToPage="1"/>
  </sheetPr>
  <dimension ref="A12:F95"/>
  <sheetViews>
    <sheetView view="pageBreakPreview"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196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197</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198</v>
      </c>
      <c r="C35" s="149"/>
      <c r="D35" s="149"/>
      <c r="E35" s="63">
        <f>0.75*325</f>
        <v>243.75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243.75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243.75</v>
      </c>
      <c r="F75" s="53"/>
    </row>
    <row r="76" spans="1:6" ht="13.5" customHeight="1" x14ac:dyDescent="0.2">
      <c r="A76" s="53"/>
      <c r="B76" s="54" t="s">
        <v>5</v>
      </c>
      <c r="C76" s="66">
        <v>0.05</v>
      </c>
      <c r="D76" s="54"/>
      <c r="E76" s="40">
        <f>ROUND(E75*C76,2)</f>
        <v>12.19</v>
      </c>
      <c r="F76" s="53"/>
    </row>
    <row r="77" spans="1:6" ht="13.5" customHeight="1" x14ac:dyDescent="0.2">
      <c r="A77" s="53"/>
      <c r="B77" s="54" t="s">
        <v>4</v>
      </c>
      <c r="C77" s="67">
        <v>9.9750000000000005E-2</v>
      </c>
      <c r="D77" s="54"/>
      <c r="E77" s="41">
        <f>ROUND(E75*C77,2)</f>
        <v>24.31</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280.25</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280.25</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47371A25-FA31-41AF-A5F7-FCEC9867EF2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4DF74-DFEF-4943-B65E-E2190A9B1B12}">
  <sheetPr>
    <pageSetUpPr fitToPage="1"/>
  </sheetPr>
  <dimension ref="A12:F95"/>
  <sheetViews>
    <sheetView view="pageBreakPreview" topLeftCell="A19" zoomScale="80" zoomScaleNormal="100" zoomScaleSheetLayoutView="80" workbookViewId="0">
      <selection activeCell="B42" sqref="B42:D4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199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200</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201</v>
      </c>
      <c r="C35" s="149"/>
      <c r="D35" s="149"/>
      <c r="E35" s="63">
        <f>0.75*325</f>
        <v>243.75</v>
      </c>
      <c r="F35" s="53"/>
    </row>
    <row r="36" spans="1:6" ht="14.25" x14ac:dyDescent="0.2">
      <c r="A36" s="53"/>
      <c r="B36" s="149"/>
      <c r="C36" s="149"/>
      <c r="D36" s="149"/>
      <c r="E36" s="63"/>
      <c r="F36" s="53"/>
    </row>
    <row r="37" spans="1:6" ht="14.25" x14ac:dyDescent="0.2">
      <c r="A37" s="53"/>
      <c r="B37" s="149" t="s">
        <v>202</v>
      </c>
      <c r="C37" s="149"/>
      <c r="D37" s="149"/>
      <c r="E37" s="63">
        <f>0.5*325</f>
        <v>162.5</v>
      </c>
      <c r="F37" s="53"/>
    </row>
    <row r="38" spans="1:6" ht="14.25" x14ac:dyDescent="0.2">
      <c r="A38" s="53"/>
      <c r="B38" s="149"/>
      <c r="C38" s="149"/>
      <c r="D38" s="149"/>
      <c r="E38" s="63"/>
      <c r="F38" s="53"/>
    </row>
    <row r="39" spans="1:6" ht="14.25" x14ac:dyDescent="0.2">
      <c r="A39" s="53"/>
      <c r="B39" s="149" t="s">
        <v>203</v>
      </c>
      <c r="C39" s="149"/>
      <c r="D39" s="149"/>
      <c r="E39" s="63">
        <f>0.75*325</f>
        <v>243.75</v>
      </c>
      <c r="F39" s="53"/>
    </row>
    <row r="40" spans="1:6" ht="14.25" x14ac:dyDescent="0.2">
      <c r="A40" s="53"/>
      <c r="B40" s="149"/>
      <c r="C40" s="149"/>
      <c r="D40" s="149"/>
      <c r="E40" s="63"/>
      <c r="F40" s="53"/>
    </row>
    <row r="41" spans="1:6" ht="14.25" x14ac:dyDescent="0.2">
      <c r="A41" s="53"/>
      <c r="B41" s="149" t="s">
        <v>204</v>
      </c>
      <c r="C41" s="149"/>
      <c r="D41" s="149"/>
      <c r="E41" s="63">
        <f>325</f>
        <v>325</v>
      </c>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975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975</v>
      </c>
      <c r="F75" s="53"/>
    </row>
    <row r="76" spans="1:6" ht="13.5" customHeight="1" x14ac:dyDescent="0.2">
      <c r="A76" s="53"/>
      <c r="B76" s="54" t="s">
        <v>5</v>
      </c>
      <c r="C76" s="66">
        <v>0.05</v>
      </c>
      <c r="D76" s="54"/>
      <c r="E76" s="40">
        <f>ROUND(E75*C76,2)</f>
        <v>48.75</v>
      </c>
      <c r="F76" s="53"/>
    </row>
    <row r="77" spans="1:6" ht="13.5" customHeight="1" x14ac:dyDescent="0.2">
      <c r="A77" s="53"/>
      <c r="B77" s="54" t="s">
        <v>4</v>
      </c>
      <c r="C77" s="67">
        <v>9.9750000000000005E-2</v>
      </c>
      <c r="D77" s="54"/>
      <c r="E77" s="41">
        <f>ROUND(E75*C77,2)</f>
        <v>97.26</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1121.01</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1121.01</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5097D9C0-75A9-47BE-9C2A-F0FE50C37B4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DED4F-E081-4407-8CEB-21440DF61A71}">
  <sheetPr>
    <pageSetUpPr fitToPage="1"/>
  </sheetPr>
  <dimension ref="A12:F95"/>
  <sheetViews>
    <sheetView view="pageBreakPreview" topLeftCell="A25"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205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206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207</v>
      </c>
      <c r="C35" s="149"/>
      <c r="D35" s="149"/>
      <c r="E35" s="63">
        <f>4.5*325</f>
        <v>1462.5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1462.5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1462.5</v>
      </c>
      <c r="F75" s="53"/>
    </row>
    <row r="76" spans="1:6" ht="13.5" customHeight="1" x14ac:dyDescent="0.2">
      <c r="A76" s="53"/>
      <c r="B76" s="54" t="s">
        <v>5</v>
      </c>
      <c r="C76" s="66">
        <v>0.05</v>
      </c>
      <c r="D76" s="54"/>
      <c r="E76" s="40">
        <f>ROUND(E75*C76,2)</f>
        <v>73.13</v>
      </c>
      <c r="F76" s="53"/>
    </row>
    <row r="77" spans="1:6" ht="13.5" customHeight="1" x14ac:dyDescent="0.2">
      <c r="A77" s="53"/>
      <c r="B77" s="54" t="s">
        <v>4</v>
      </c>
      <c r="C77" s="67">
        <v>9.9750000000000005E-2</v>
      </c>
      <c r="D77" s="54"/>
      <c r="E77" s="41">
        <f>ROUND(E75*C77,2)</f>
        <v>145.88</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1681.5100000000002</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1681.5100000000002</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12FF1E77-0113-490A-9E51-4538B118433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B1BFF-1781-4AED-BADB-4538BA70BDE8}">
  <sheetPr>
    <pageSetUpPr fitToPage="1"/>
  </sheetPr>
  <dimension ref="A12:F95"/>
  <sheetViews>
    <sheetView view="pageBreakPreview" topLeftCell="A43"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208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209</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210</v>
      </c>
      <c r="C35" s="149"/>
      <c r="D35" s="149"/>
      <c r="E35" s="63">
        <v>325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211</v>
      </c>
      <c r="C38" s="149"/>
      <c r="D38" s="149"/>
      <c r="E38" s="63">
        <f>0.25*325</f>
        <v>81.25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406.25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406.25</v>
      </c>
      <c r="F75" s="53"/>
    </row>
    <row r="76" spans="1:6" ht="13.5" customHeight="1" x14ac:dyDescent="0.2">
      <c r="A76" s="53"/>
      <c r="B76" s="54" t="s">
        <v>5</v>
      </c>
      <c r="C76" s="66">
        <v>0.05</v>
      </c>
      <c r="D76" s="54"/>
      <c r="E76" s="40">
        <f>ROUND(E75*C76,2)</f>
        <v>20.309999999999999</v>
      </c>
      <c r="F76" s="53"/>
    </row>
    <row r="77" spans="1:6" ht="13.5" customHeight="1" x14ac:dyDescent="0.2">
      <c r="A77" s="53"/>
      <c r="B77" s="54" t="s">
        <v>4</v>
      </c>
      <c r="C77" s="67">
        <v>9.9750000000000005E-2</v>
      </c>
      <c r="D77" s="54"/>
      <c r="E77" s="41">
        <f>ROUND(E75*C77,2)</f>
        <v>40.520000000000003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467.08</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467.08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C669EC20-4C1E-4C55-93B0-B277BD76AE1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2"/>
  <sheetViews>
    <sheetView view="pageBreakPreview" topLeftCell="A22" zoomScale="80" zoomScaleNormal="100" zoomScaleSheetLayoutView="80" workbookViewId="0">
      <selection activeCell="H28" sqref="H28"/>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39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42</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43</v>
      </c>
      <c r="C35" s="149"/>
      <c r="D35" s="149"/>
      <c r="E35" s="63">
        <f>0.25*230</f>
        <v>57.5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44</v>
      </c>
      <c r="C38" s="149"/>
      <c r="D38" s="149"/>
      <c r="E38" s="63">
        <f>0.25*230</f>
        <v>57.5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115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115</v>
      </c>
      <c r="F72" s="53"/>
    </row>
    <row r="73" spans="1:6" ht="13.5" customHeight="1" x14ac:dyDescent="0.2">
      <c r="A73" s="53"/>
      <c r="B73" s="54" t="s">
        <v>5</v>
      </c>
      <c r="C73" s="66">
        <v>0.05</v>
      </c>
      <c r="D73" s="54"/>
      <c r="E73" s="40">
        <f>ROUND(E72*C73,2)</f>
        <v>5.75</v>
      </c>
      <c r="F73" s="53"/>
    </row>
    <row r="74" spans="1:6" ht="13.5" customHeight="1" x14ac:dyDescent="0.2">
      <c r="A74" s="53"/>
      <c r="B74" s="54" t="s">
        <v>4</v>
      </c>
      <c r="C74" s="67">
        <v>9.9750000000000005E-2</v>
      </c>
      <c r="D74" s="54"/>
      <c r="E74" s="41">
        <f>ROUND(E72*C74,2)</f>
        <v>11.47</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132.22</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132.22</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4CB07-32B7-4769-B127-EF6E377DD5D8}">
  <sheetPr>
    <pageSetUpPr fitToPage="1"/>
  </sheetPr>
  <dimension ref="A12:F94"/>
  <sheetViews>
    <sheetView view="pageBreakPreview" topLeftCell="A22" zoomScale="80" zoomScaleNormal="100" zoomScaleSheetLayoutView="80" workbookViewId="0">
      <selection activeCell="E39" sqref="E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212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213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31.5" customHeight="1" x14ac:dyDescent="0.2">
      <c r="A35" s="53"/>
      <c r="B35" s="149" t="s">
        <v>214</v>
      </c>
      <c r="C35" s="149"/>
      <c r="D35" s="149"/>
      <c r="E35" s="63">
        <f>12*350</f>
        <v>4200</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215</v>
      </c>
      <c r="C38" s="149"/>
      <c r="D38" s="149"/>
      <c r="E38" s="63">
        <f>0.75*350</f>
        <v>262.5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64"/>
      <c r="C57" s="64"/>
      <c r="D57" s="64"/>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3.5" customHeight="1" x14ac:dyDescent="0.2">
      <c r="A70" s="53"/>
      <c r="B70" s="149"/>
      <c r="C70" s="149"/>
      <c r="D70" s="149"/>
      <c r="E70" s="63"/>
      <c r="F70" s="53"/>
    </row>
    <row r="71" spans="1:6" ht="13.5" customHeight="1" x14ac:dyDescent="0.2">
      <c r="A71" s="53"/>
      <c r="B71" s="52" t="s">
        <v>16</v>
      </c>
      <c r="C71" s="54"/>
      <c r="D71" s="54"/>
      <c r="E71" s="34">
        <f>SUM(E33:E70)</f>
        <v>4462.5</v>
      </c>
      <c r="F71" s="53"/>
    </row>
    <row r="72" spans="1:6" ht="13.5" customHeight="1" x14ac:dyDescent="0.2">
      <c r="A72" s="53"/>
      <c r="B72" s="65" t="s">
        <v>13</v>
      </c>
      <c r="C72" s="54"/>
      <c r="D72" s="54"/>
      <c r="E72" s="35">
        <v>0</v>
      </c>
      <c r="F72" s="53"/>
    </row>
    <row r="73" spans="1:6" ht="13.5" customHeight="1" x14ac:dyDescent="0.2">
      <c r="A73" s="53"/>
      <c r="B73" s="65" t="s">
        <v>179</v>
      </c>
      <c r="C73" s="54"/>
      <c r="D73" s="54"/>
      <c r="E73" s="35">
        <v>0</v>
      </c>
      <c r="F73" s="53"/>
    </row>
    <row r="74" spans="1:6" ht="13.5" customHeight="1" x14ac:dyDescent="0.2">
      <c r="A74" s="53"/>
      <c r="B74" s="52" t="s">
        <v>15</v>
      </c>
      <c r="C74" s="54"/>
      <c r="D74" s="54"/>
      <c r="E74" s="34">
        <f>SUM(E71:E73)</f>
        <v>4462.5</v>
      </c>
      <c r="F74" s="53"/>
    </row>
    <row r="75" spans="1:6" ht="13.5" customHeight="1" x14ac:dyDescent="0.2">
      <c r="A75" s="53"/>
      <c r="B75" s="54" t="s">
        <v>5</v>
      </c>
      <c r="C75" s="66">
        <v>0.05</v>
      </c>
      <c r="D75" s="54"/>
      <c r="E75" s="40">
        <f>ROUND(E74*C75,2)</f>
        <v>223.13</v>
      </c>
      <c r="F75" s="53"/>
    </row>
    <row r="76" spans="1:6" ht="13.5" customHeight="1" x14ac:dyDescent="0.2">
      <c r="A76" s="53"/>
      <c r="B76" s="54" t="s">
        <v>4</v>
      </c>
      <c r="C76" s="67">
        <v>9.9750000000000005E-2</v>
      </c>
      <c r="D76" s="54"/>
      <c r="E76" s="41">
        <f>ROUND(E74*C76,2)</f>
        <v>445.13</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5130.76</v>
      </c>
      <c r="F78" s="53"/>
    </row>
    <row r="79" spans="1:6" ht="15.75" thickTop="1" x14ac:dyDescent="0.2">
      <c r="A79" s="53"/>
      <c r="B79" s="155"/>
      <c r="C79" s="155"/>
      <c r="D79" s="155"/>
      <c r="E79" s="69"/>
      <c r="F79" s="53"/>
    </row>
    <row r="80" spans="1:6" ht="15" x14ac:dyDescent="0.2">
      <c r="A80" s="53"/>
      <c r="B80" s="156" t="s">
        <v>19</v>
      </c>
      <c r="C80" s="156"/>
      <c r="D80" s="156"/>
      <c r="E80" s="69">
        <v>0</v>
      </c>
      <c r="F80" s="53"/>
    </row>
    <row r="81" spans="1:6" ht="15" x14ac:dyDescent="0.2">
      <c r="A81" s="53"/>
      <c r="B81" s="155"/>
      <c r="C81" s="155"/>
      <c r="D81" s="155"/>
      <c r="E81" s="69"/>
      <c r="F81" s="53"/>
    </row>
    <row r="82" spans="1:6" ht="19.5" customHeight="1" x14ac:dyDescent="0.2">
      <c r="A82" s="53"/>
      <c r="B82" s="70" t="s">
        <v>18</v>
      </c>
      <c r="C82" s="71"/>
      <c r="D82" s="71"/>
      <c r="E82" s="72">
        <f>E78-E80</f>
        <v>5130.76</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7"/>
      <c r="C85" s="157"/>
      <c r="D85" s="157"/>
      <c r="E85" s="157"/>
      <c r="F85" s="53"/>
    </row>
    <row r="86" spans="1:6" ht="14.25" x14ac:dyDescent="0.2">
      <c r="A86" s="158" t="s">
        <v>37</v>
      </c>
      <c r="B86" s="158"/>
      <c r="C86" s="158"/>
      <c r="D86" s="158"/>
      <c r="E86" s="158"/>
      <c r="F86" s="158"/>
    </row>
    <row r="87" spans="1:6" ht="14.25" x14ac:dyDescent="0.2">
      <c r="A87" s="159" t="s">
        <v>38</v>
      </c>
      <c r="B87" s="159"/>
      <c r="C87" s="159"/>
      <c r="D87" s="159"/>
      <c r="E87" s="159"/>
      <c r="F87" s="159"/>
    </row>
    <row r="88" spans="1:6" x14ac:dyDescent="0.2">
      <c r="A88" s="53"/>
      <c r="B88" s="53"/>
      <c r="C88" s="53"/>
      <c r="D88" s="53"/>
      <c r="E88" s="53"/>
      <c r="F88" s="53"/>
    </row>
    <row r="89" spans="1:6" x14ac:dyDescent="0.2">
      <c r="A89" s="53"/>
      <c r="B89" s="151"/>
      <c r="C89" s="151"/>
      <c r="D89" s="151"/>
      <c r="E89" s="151"/>
      <c r="F89" s="53"/>
    </row>
    <row r="90" spans="1:6" ht="15" x14ac:dyDescent="0.2">
      <c r="A90" s="152" t="s">
        <v>8</v>
      </c>
      <c r="B90" s="152"/>
      <c r="C90" s="152"/>
      <c r="D90" s="152"/>
      <c r="E90" s="152"/>
      <c r="F90" s="152"/>
    </row>
    <row r="92" spans="1:6" ht="39.75" customHeight="1" x14ac:dyDescent="0.2">
      <c r="B92" s="153"/>
      <c r="C92" s="154"/>
      <c r="D92" s="154"/>
    </row>
    <row r="93" spans="1:6" ht="13.5" customHeight="1" x14ac:dyDescent="0.2"/>
    <row r="94" spans="1:6" x14ac:dyDescent="0.2">
      <c r="B94" s="73"/>
      <c r="C94" s="73"/>
      <c r="D94" s="73"/>
    </row>
  </sheetData>
  <mergeCells count="47">
    <mergeCell ref="B92:D92"/>
    <mergeCell ref="B68:D68"/>
    <mergeCell ref="B69:D69"/>
    <mergeCell ref="B70:D70"/>
    <mergeCell ref="B79:D79"/>
    <mergeCell ref="B80:D80"/>
    <mergeCell ref="B81:D81"/>
    <mergeCell ref="B85:E85"/>
    <mergeCell ref="A86:F86"/>
    <mergeCell ref="A87:F87"/>
    <mergeCell ref="B89:E89"/>
    <mergeCell ref="A90:F90"/>
    <mergeCell ref="B67:D67"/>
    <mergeCell ref="B55:D55"/>
    <mergeCell ref="B56:D56"/>
    <mergeCell ref="B58:D58"/>
    <mergeCell ref="B59:D59"/>
    <mergeCell ref="B60:D60"/>
    <mergeCell ref="B61:D61"/>
    <mergeCell ref="B62:D62"/>
    <mergeCell ref="B63:D63"/>
    <mergeCell ref="B64:D64"/>
    <mergeCell ref="B65:D65"/>
    <mergeCell ref="B66:D66"/>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9:B81 B12:B20 B33:B70" xr:uid="{EFE7283A-6EDE-4CB1-B802-9B7325CF990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C55F-4667-40C6-9909-5C5C927AB4DC}">
  <sheetPr>
    <pageSetUpPr fitToPage="1"/>
  </sheetPr>
  <dimension ref="A12:F95"/>
  <sheetViews>
    <sheetView view="pageBreakPreview" topLeftCell="A40" zoomScale="80" zoomScaleNormal="100" zoomScaleSheetLayoutView="80" workbookViewId="0">
      <selection activeCell="B48" sqref="B48:D48"/>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216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217</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218</v>
      </c>
      <c r="C35" s="149"/>
      <c r="D35" s="149"/>
      <c r="E35" s="63">
        <f>0.75*350</f>
        <v>262.5</v>
      </c>
      <c r="F35" s="53"/>
    </row>
    <row r="36" spans="1:6" ht="14.25" x14ac:dyDescent="0.2">
      <c r="A36" s="53"/>
      <c r="B36" s="149"/>
      <c r="C36" s="149"/>
      <c r="D36" s="149"/>
      <c r="E36" s="63"/>
      <c r="F36" s="53"/>
    </row>
    <row r="37" spans="1:6" ht="14.25" x14ac:dyDescent="0.2">
      <c r="A37" s="53"/>
      <c r="B37" s="149" t="s">
        <v>219</v>
      </c>
      <c r="C37" s="149"/>
      <c r="D37" s="149"/>
      <c r="E37" s="63">
        <f>1.5*350</f>
        <v>525</v>
      </c>
      <c r="F37" s="53"/>
    </row>
    <row r="38" spans="1:6" ht="14.25" x14ac:dyDescent="0.2">
      <c r="A38" s="53"/>
      <c r="B38" s="149"/>
      <c r="C38" s="149"/>
      <c r="D38" s="149"/>
      <c r="E38" s="63"/>
      <c r="F38" s="53"/>
    </row>
    <row r="39" spans="1:6" ht="14.25" x14ac:dyDescent="0.2">
      <c r="A39" s="53"/>
      <c r="B39" s="149" t="s">
        <v>220</v>
      </c>
      <c r="C39" s="149"/>
      <c r="D39" s="149"/>
      <c r="E39" s="63">
        <f>0.4*350</f>
        <v>140</v>
      </c>
      <c r="F39" s="53"/>
    </row>
    <row r="40" spans="1:6" ht="14.25" x14ac:dyDescent="0.2">
      <c r="A40" s="53"/>
      <c r="B40" s="149"/>
      <c r="C40" s="149"/>
      <c r="D40" s="149"/>
      <c r="E40" s="63"/>
      <c r="F40" s="53"/>
    </row>
    <row r="41" spans="1:6" ht="14.25" x14ac:dyDescent="0.2">
      <c r="A41" s="53"/>
      <c r="B41" s="149" t="s">
        <v>221</v>
      </c>
      <c r="C41" s="149"/>
      <c r="D41" s="149"/>
      <c r="E41" s="63">
        <f>1.5*350</f>
        <v>525</v>
      </c>
      <c r="F41" s="53"/>
    </row>
    <row r="42" spans="1:6" ht="14.25" x14ac:dyDescent="0.2">
      <c r="A42" s="53"/>
      <c r="B42" s="149"/>
      <c r="C42" s="149"/>
      <c r="D42" s="149"/>
      <c r="E42" s="63"/>
      <c r="F42" s="53"/>
    </row>
    <row r="43" spans="1:6" ht="14.25" x14ac:dyDescent="0.2">
      <c r="A43" s="53"/>
      <c r="B43" s="149" t="s">
        <v>222</v>
      </c>
      <c r="C43" s="149"/>
      <c r="D43" s="149"/>
      <c r="E43" s="63">
        <f>0.4*350</f>
        <v>140</v>
      </c>
      <c r="F43" s="53"/>
    </row>
    <row r="44" spans="1:6" ht="14.25" x14ac:dyDescent="0.2">
      <c r="A44" s="53"/>
      <c r="B44" s="149"/>
      <c r="C44" s="149"/>
      <c r="D44" s="149"/>
      <c r="E44" s="63"/>
      <c r="F44" s="53"/>
    </row>
    <row r="45" spans="1:6" ht="14.25" x14ac:dyDescent="0.2">
      <c r="A45" s="53"/>
      <c r="B45" s="149" t="s">
        <v>223</v>
      </c>
      <c r="C45" s="149"/>
      <c r="D45" s="149"/>
      <c r="E45" s="63">
        <f>0.25*350</f>
        <v>87.5</v>
      </c>
      <c r="F45" s="53"/>
    </row>
    <row r="46" spans="1:6" ht="14.25" x14ac:dyDescent="0.2">
      <c r="A46" s="53"/>
      <c r="B46" s="149"/>
      <c r="C46" s="149"/>
      <c r="D46" s="149"/>
      <c r="E46" s="63"/>
      <c r="F46" s="53"/>
    </row>
    <row r="47" spans="1:6" ht="14.25" x14ac:dyDescent="0.2">
      <c r="A47" s="53"/>
      <c r="B47" s="149" t="s">
        <v>224</v>
      </c>
      <c r="C47" s="149"/>
      <c r="D47" s="149"/>
      <c r="E47" s="63">
        <f>0.75*350</f>
        <v>262.5</v>
      </c>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1942.5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1942.5</v>
      </c>
      <c r="F75" s="53"/>
    </row>
    <row r="76" spans="1:6" ht="13.5" customHeight="1" x14ac:dyDescent="0.2">
      <c r="A76" s="53"/>
      <c r="B76" s="54" t="s">
        <v>5</v>
      </c>
      <c r="C76" s="66">
        <v>0.05</v>
      </c>
      <c r="D76" s="54"/>
      <c r="E76" s="40">
        <f>ROUND(E75*C76,2)</f>
        <v>97.13</v>
      </c>
      <c r="F76" s="53"/>
    </row>
    <row r="77" spans="1:6" ht="13.5" customHeight="1" x14ac:dyDescent="0.2">
      <c r="A77" s="53"/>
      <c r="B77" s="54" t="s">
        <v>4</v>
      </c>
      <c r="C77" s="67">
        <v>9.9750000000000005E-2</v>
      </c>
      <c r="D77" s="54"/>
      <c r="E77" s="41">
        <f>ROUND(E75*C77,2)</f>
        <v>193.76</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2233.3900000000003</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2233.3900000000003</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50:D50"/>
    <mergeCell ref="B44:D44"/>
    <mergeCell ref="A30:F30"/>
    <mergeCell ref="B33:D33"/>
    <mergeCell ref="B34:D34"/>
    <mergeCell ref="B35:D35"/>
    <mergeCell ref="B36:D36"/>
    <mergeCell ref="B37:D37"/>
    <mergeCell ref="B38:D38"/>
    <mergeCell ref="B39:D39"/>
    <mergeCell ref="B40:D40"/>
    <mergeCell ref="B42:D42"/>
    <mergeCell ref="B43:D43"/>
    <mergeCell ref="B41:D41"/>
    <mergeCell ref="B45:D45"/>
    <mergeCell ref="B46:D46"/>
    <mergeCell ref="B47:D47"/>
    <mergeCell ref="B48:D48"/>
    <mergeCell ref="B49:D49"/>
    <mergeCell ref="B82:D82"/>
    <mergeCell ref="B86:E86"/>
    <mergeCell ref="B64:D64"/>
    <mergeCell ref="B65:D65"/>
    <mergeCell ref="B66:D66"/>
    <mergeCell ref="B67:D67"/>
    <mergeCell ref="B68:D68"/>
    <mergeCell ref="B69:D69"/>
    <mergeCell ref="B70:D70"/>
    <mergeCell ref="B71:D71"/>
    <mergeCell ref="B80:D80"/>
    <mergeCell ref="B81:D81"/>
    <mergeCell ref="B63:D63"/>
    <mergeCell ref="B51:D51"/>
    <mergeCell ref="B52:D52"/>
    <mergeCell ref="B53:D53"/>
    <mergeCell ref="B54:D54"/>
    <mergeCell ref="B55:D55"/>
    <mergeCell ref="B93:D93"/>
    <mergeCell ref="B56:D56"/>
    <mergeCell ref="A87:F87"/>
    <mergeCell ref="A88:F88"/>
    <mergeCell ref="B90:E90"/>
    <mergeCell ref="A91:F91"/>
    <mergeCell ref="B57:D57"/>
    <mergeCell ref="B59:D59"/>
    <mergeCell ref="B60:D60"/>
    <mergeCell ref="B61:D61"/>
    <mergeCell ref="B62:D62"/>
  </mergeCells>
  <dataValidations count="1">
    <dataValidation type="list" allowBlank="1" showInputMessage="1" showErrorMessage="1" sqref="B80:B82 B12:B20 B33:B71" xr:uid="{58922A2A-8616-4878-916D-E26E4EA2345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9250F-9338-4FD7-AD3E-FEFF659EFA22}">
  <sheetPr>
    <pageSetUpPr fitToPage="1"/>
  </sheetPr>
  <dimension ref="A12:F95"/>
  <sheetViews>
    <sheetView view="pageBreakPreview" topLeftCell="A19" zoomScale="80" zoomScaleNormal="100" zoomScaleSheetLayoutView="80" workbookViewId="0">
      <selection activeCell="B44" sqref="B44:D44"/>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225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226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227</v>
      </c>
      <c r="C35" s="149"/>
      <c r="D35" s="149"/>
      <c r="E35" s="63">
        <f>0.5*350</f>
        <v>175</v>
      </c>
      <c r="F35" s="53"/>
    </row>
    <row r="36" spans="1:6" ht="14.25" x14ac:dyDescent="0.2">
      <c r="A36" s="53"/>
      <c r="B36" s="149"/>
      <c r="C36" s="149"/>
      <c r="D36" s="149"/>
      <c r="E36" s="63"/>
      <c r="F36" s="53"/>
    </row>
    <row r="37" spans="1:6" ht="14.25" x14ac:dyDescent="0.2">
      <c r="A37" s="53"/>
      <c r="B37" s="149" t="s">
        <v>228</v>
      </c>
      <c r="C37" s="149"/>
      <c r="D37" s="149"/>
      <c r="E37" s="63">
        <f>0.25*350</f>
        <v>87.5</v>
      </c>
      <c r="F37" s="53"/>
    </row>
    <row r="38" spans="1:6" ht="14.25" x14ac:dyDescent="0.2">
      <c r="A38" s="53"/>
      <c r="B38" s="149"/>
      <c r="C38" s="149"/>
      <c r="D38" s="149"/>
      <c r="E38" s="63"/>
      <c r="F38" s="53"/>
    </row>
    <row r="39" spans="1:6" ht="14.25" x14ac:dyDescent="0.2">
      <c r="A39" s="53"/>
      <c r="B39" s="149" t="s">
        <v>229</v>
      </c>
      <c r="C39" s="149"/>
      <c r="D39" s="149"/>
      <c r="E39" s="63">
        <f>0.75*350</f>
        <v>262.5</v>
      </c>
      <c r="F39" s="53"/>
    </row>
    <row r="40" spans="1:6" ht="14.25" x14ac:dyDescent="0.2">
      <c r="A40" s="53"/>
      <c r="B40" s="149"/>
      <c r="C40" s="149"/>
      <c r="D40" s="149"/>
      <c r="E40" s="63"/>
      <c r="F40" s="53"/>
    </row>
    <row r="41" spans="1:6" ht="14.25" x14ac:dyDescent="0.2">
      <c r="A41" s="53"/>
      <c r="B41" s="149" t="s">
        <v>230</v>
      </c>
      <c r="C41" s="149"/>
      <c r="D41" s="149"/>
      <c r="E41" s="63">
        <f>1.4*350</f>
        <v>489.99999999999994</v>
      </c>
      <c r="F41" s="53"/>
    </row>
    <row r="42" spans="1:6" ht="14.25" x14ac:dyDescent="0.2">
      <c r="A42" s="53"/>
      <c r="B42" s="149"/>
      <c r="C42" s="149"/>
      <c r="D42" s="149"/>
      <c r="E42" s="63"/>
      <c r="F42" s="53"/>
    </row>
    <row r="43" spans="1:6" ht="14.25" x14ac:dyDescent="0.2">
      <c r="A43" s="53"/>
      <c r="B43" s="149" t="s">
        <v>231</v>
      </c>
      <c r="C43" s="149"/>
      <c r="D43" s="149"/>
      <c r="E43" s="63">
        <f>0.5*350</f>
        <v>175</v>
      </c>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1190</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1190</v>
      </c>
      <c r="F75" s="53"/>
    </row>
    <row r="76" spans="1:6" ht="13.5" customHeight="1" x14ac:dyDescent="0.2">
      <c r="A76" s="53"/>
      <c r="B76" s="54" t="s">
        <v>5</v>
      </c>
      <c r="C76" s="66">
        <v>0.05</v>
      </c>
      <c r="D76" s="54"/>
      <c r="E76" s="40">
        <f>ROUND(E75*C76,2)</f>
        <v>59.5</v>
      </c>
      <c r="F76" s="53"/>
    </row>
    <row r="77" spans="1:6" ht="13.5" customHeight="1" x14ac:dyDescent="0.2">
      <c r="A77" s="53"/>
      <c r="B77" s="54" t="s">
        <v>4</v>
      </c>
      <c r="C77" s="67">
        <v>9.9750000000000005E-2</v>
      </c>
      <c r="D77" s="54"/>
      <c r="E77" s="41">
        <f>ROUND(E75*C77,2)</f>
        <v>118.7</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1368.2</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1368.2</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9F5DD2A3-8E03-47A9-914B-D8E190340D9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7892-17CE-4F15-BCD0-9DF211B1F712}">
  <sheetPr>
    <pageSetUpPr fitToPage="1"/>
  </sheetPr>
  <dimension ref="A12:F95"/>
  <sheetViews>
    <sheetView view="pageBreakPreview" topLeftCell="A39"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268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269</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270</v>
      </c>
      <c r="C35" s="149"/>
      <c r="D35" s="149"/>
      <c r="E35" s="63">
        <f>0.75*350</f>
        <v>262.5</v>
      </c>
      <c r="F35" s="53"/>
    </row>
    <row r="36" spans="1:6" ht="14.25" x14ac:dyDescent="0.2">
      <c r="A36" s="53"/>
      <c r="B36" s="149"/>
      <c r="C36" s="149"/>
      <c r="D36" s="149"/>
      <c r="E36" s="63"/>
      <c r="F36" s="53"/>
    </row>
    <row r="37" spans="1:6" ht="14.25" x14ac:dyDescent="0.2">
      <c r="A37" s="53"/>
      <c r="B37" s="149" t="s">
        <v>271</v>
      </c>
      <c r="C37" s="149"/>
      <c r="D37" s="149"/>
      <c r="E37" s="63">
        <f>0.75*350</f>
        <v>262.5</v>
      </c>
      <c r="F37" s="53"/>
    </row>
    <row r="38" spans="1:6" ht="14.25" x14ac:dyDescent="0.2">
      <c r="A38" s="53"/>
      <c r="B38" s="149"/>
      <c r="C38" s="149"/>
      <c r="D38" s="149"/>
      <c r="E38" s="63"/>
      <c r="F38" s="53"/>
    </row>
    <row r="39" spans="1:6" ht="14.25" x14ac:dyDescent="0.2">
      <c r="A39" s="53"/>
      <c r="B39" s="149" t="s">
        <v>272</v>
      </c>
      <c r="C39" s="149"/>
      <c r="D39" s="149"/>
      <c r="E39" s="63">
        <f>0.4*350</f>
        <v>140</v>
      </c>
      <c r="F39" s="53"/>
    </row>
    <row r="40" spans="1:6" ht="14.25" x14ac:dyDescent="0.2">
      <c r="A40" s="53"/>
      <c r="B40" s="149"/>
      <c r="C40" s="149"/>
      <c r="D40" s="149"/>
      <c r="E40" s="63"/>
      <c r="F40" s="53"/>
    </row>
    <row r="41" spans="1:6" ht="14.25" x14ac:dyDescent="0.2">
      <c r="A41" s="53"/>
      <c r="B41" s="149" t="s">
        <v>273</v>
      </c>
      <c r="C41" s="149"/>
      <c r="D41" s="149"/>
      <c r="E41" s="63">
        <f>4.5*350</f>
        <v>1575</v>
      </c>
      <c r="F41" s="53"/>
    </row>
    <row r="42" spans="1:6" ht="14.25" x14ac:dyDescent="0.2">
      <c r="A42" s="53"/>
      <c r="B42" s="149"/>
      <c r="C42" s="149"/>
      <c r="D42" s="149"/>
      <c r="E42" s="63"/>
      <c r="F42" s="53"/>
    </row>
    <row r="43" spans="1:6" ht="14.25" x14ac:dyDescent="0.2">
      <c r="A43" s="53"/>
      <c r="B43" s="149" t="s">
        <v>274</v>
      </c>
      <c r="C43" s="149"/>
      <c r="D43" s="149"/>
      <c r="E43" s="63">
        <f>0.75*350</f>
        <v>262.5</v>
      </c>
      <c r="F43" s="53"/>
    </row>
    <row r="44" spans="1:6" ht="14.25" x14ac:dyDescent="0.2">
      <c r="A44" s="53"/>
      <c r="B44" s="149"/>
      <c r="C44" s="149"/>
      <c r="D44" s="149"/>
      <c r="E44" s="63"/>
      <c r="F44" s="53"/>
    </row>
    <row r="45" spans="1:6" ht="14.25" x14ac:dyDescent="0.2">
      <c r="A45" s="53"/>
      <c r="B45" s="149" t="s">
        <v>275</v>
      </c>
      <c r="C45" s="149"/>
      <c r="D45" s="149"/>
      <c r="E45" s="63">
        <f>0.4*350</f>
        <v>140</v>
      </c>
      <c r="F45" s="53"/>
    </row>
    <row r="46" spans="1:6" ht="14.25" x14ac:dyDescent="0.2">
      <c r="A46" s="53"/>
      <c r="B46" s="149"/>
      <c r="C46" s="149"/>
      <c r="D46" s="149"/>
      <c r="E46" s="63"/>
      <c r="F46" s="53"/>
    </row>
    <row r="47" spans="1:6" ht="14.25" x14ac:dyDescent="0.2">
      <c r="A47" s="53"/>
      <c r="B47" s="149" t="s">
        <v>276</v>
      </c>
      <c r="C47" s="149"/>
      <c r="D47" s="149"/>
      <c r="E47" s="63">
        <f>0.4*350</f>
        <v>140</v>
      </c>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2782.5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2782.5</v>
      </c>
      <c r="F75" s="53"/>
    </row>
    <row r="76" spans="1:6" ht="13.5" customHeight="1" x14ac:dyDescent="0.2">
      <c r="A76" s="53"/>
      <c r="B76" s="54" t="s">
        <v>5</v>
      </c>
      <c r="C76" s="66">
        <v>0.05</v>
      </c>
      <c r="D76" s="54"/>
      <c r="E76" s="40">
        <f>ROUND(E75*C76,2)</f>
        <v>139.13</v>
      </c>
      <c r="F76" s="53"/>
    </row>
    <row r="77" spans="1:6" ht="13.5" customHeight="1" x14ac:dyDescent="0.2">
      <c r="A77" s="53"/>
      <c r="B77" s="54" t="s">
        <v>4</v>
      </c>
      <c r="C77" s="67">
        <v>9.9750000000000005E-2</v>
      </c>
      <c r="D77" s="54"/>
      <c r="E77" s="41">
        <f>ROUND(E75*C77,2)</f>
        <v>277.55</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3199.1800000000003</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3199.1800000000003</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F32A71EC-F9B0-44FD-85BD-7F42274AA0F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81EB-9E5A-487A-8EA9-DBBA426CF678}">
  <sheetPr>
    <pageSetUpPr fitToPage="1"/>
  </sheetPr>
  <dimension ref="A12:F95"/>
  <sheetViews>
    <sheetView view="pageBreakPreview" topLeftCell="A38" zoomScale="80" zoomScaleNormal="100" zoomScaleSheetLayoutView="80" workbookViewId="0">
      <selection activeCell="E39" sqref="E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277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278</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279</v>
      </c>
      <c r="C35" s="149"/>
      <c r="D35" s="149"/>
      <c r="E35" s="63">
        <f>0.5*350</f>
        <v>175</v>
      </c>
      <c r="F35" s="53"/>
    </row>
    <row r="36" spans="1:6" ht="14.25" x14ac:dyDescent="0.2">
      <c r="A36" s="53"/>
      <c r="B36" s="149"/>
      <c r="C36" s="149"/>
      <c r="D36" s="149"/>
      <c r="E36" s="63"/>
      <c r="F36" s="53"/>
    </row>
    <row r="37" spans="1:6" ht="14.25" x14ac:dyDescent="0.2">
      <c r="A37" s="53"/>
      <c r="B37" s="149" t="s">
        <v>280</v>
      </c>
      <c r="C37" s="149"/>
      <c r="D37" s="149"/>
      <c r="E37" s="63">
        <f>0.4*350</f>
        <v>140</v>
      </c>
      <c r="F37" s="53"/>
    </row>
    <row r="38" spans="1:6" ht="14.25" x14ac:dyDescent="0.2">
      <c r="A38" s="53"/>
      <c r="B38" s="149"/>
      <c r="C38" s="149"/>
      <c r="D38" s="149"/>
      <c r="E38" s="63"/>
      <c r="F38" s="53"/>
    </row>
    <row r="39" spans="1:6" ht="14.25" x14ac:dyDescent="0.2">
      <c r="A39" s="53"/>
      <c r="B39" s="149" t="s">
        <v>281</v>
      </c>
      <c r="C39" s="149"/>
      <c r="D39" s="149"/>
      <c r="E39" s="63">
        <f>1.25*350</f>
        <v>437.5</v>
      </c>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752.5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752.5</v>
      </c>
      <c r="F75" s="53"/>
    </row>
    <row r="76" spans="1:6" ht="13.5" customHeight="1" x14ac:dyDescent="0.2">
      <c r="A76" s="53"/>
      <c r="B76" s="54" t="s">
        <v>5</v>
      </c>
      <c r="C76" s="66">
        <v>0.05</v>
      </c>
      <c r="D76" s="54"/>
      <c r="E76" s="40">
        <f>ROUND(E75*C76,2)</f>
        <v>37.630000000000003</v>
      </c>
      <c r="F76" s="53"/>
    </row>
    <row r="77" spans="1:6" ht="13.5" customHeight="1" x14ac:dyDescent="0.2">
      <c r="A77" s="53"/>
      <c r="B77" s="54" t="s">
        <v>4</v>
      </c>
      <c r="C77" s="67">
        <v>9.9750000000000005E-2</v>
      </c>
      <c r="D77" s="54"/>
      <c r="E77" s="41">
        <f>ROUND(E75*C77,2)</f>
        <v>75.06</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865.19</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865.19</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BD393AFC-59ED-49A8-B932-A713C1DB5E0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C22FE-4D7E-4764-A052-8C775C3DBA6A}">
  <sheetPr>
    <pageSetUpPr fitToPage="1"/>
  </sheetPr>
  <dimension ref="A12:F95"/>
  <sheetViews>
    <sheetView view="pageBreakPreview" topLeftCell="A17" zoomScale="80" zoomScaleNormal="100" zoomScaleSheetLayoutView="80" workbookViewId="0">
      <selection activeCell="B40" sqref="B40:D40"/>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282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283</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284</v>
      </c>
      <c r="C35" s="149"/>
      <c r="D35" s="149"/>
      <c r="E35" s="63">
        <f>0.5*350</f>
        <v>175</v>
      </c>
      <c r="F35" s="53"/>
    </row>
    <row r="36" spans="1:6" ht="14.25" x14ac:dyDescent="0.2">
      <c r="A36" s="53"/>
      <c r="B36" s="149"/>
      <c r="C36" s="149"/>
      <c r="D36" s="149"/>
      <c r="E36" s="63"/>
      <c r="F36" s="53"/>
    </row>
    <row r="37" spans="1:6" ht="14.25" x14ac:dyDescent="0.2">
      <c r="A37" s="53"/>
      <c r="B37" s="149" t="s">
        <v>285</v>
      </c>
      <c r="C37" s="149"/>
      <c r="D37" s="149"/>
      <c r="E37" s="63">
        <f>2.5*350+140</f>
        <v>1015</v>
      </c>
      <c r="F37" s="53"/>
    </row>
    <row r="38" spans="1:6" ht="14.25" x14ac:dyDescent="0.2">
      <c r="A38" s="53"/>
      <c r="B38" s="149"/>
      <c r="C38" s="149"/>
      <c r="D38" s="149"/>
      <c r="E38" s="63"/>
      <c r="F38" s="53"/>
    </row>
    <row r="39" spans="1:6" ht="14.25" x14ac:dyDescent="0.2">
      <c r="A39" s="53"/>
      <c r="B39" s="149" t="s">
        <v>286</v>
      </c>
      <c r="C39" s="149"/>
      <c r="D39" s="149"/>
      <c r="E39" s="63">
        <f>0.4*350</f>
        <v>140</v>
      </c>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1330</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1330</v>
      </c>
      <c r="F75" s="53"/>
    </row>
    <row r="76" spans="1:6" ht="13.5" customHeight="1" x14ac:dyDescent="0.2">
      <c r="A76" s="53"/>
      <c r="B76" s="54" t="s">
        <v>5</v>
      </c>
      <c r="C76" s="66">
        <v>0.05</v>
      </c>
      <c r="D76" s="54"/>
      <c r="E76" s="40">
        <f>ROUND(E75*C76,2)</f>
        <v>66.5</v>
      </c>
      <c r="F76" s="53"/>
    </row>
    <row r="77" spans="1:6" ht="13.5" customHeight="1" x14ac:dyDescent="0.2">
      <c r="A77" s="53"/>
      <c r="B77" s="54" t="s">
        <v>4</v>
      </c>
      <c r="C77" s="67">
        <v>9.9750000000000005E-2</v>
      </c>
      <c r="D77" s="54"/>
      <c r="E77" s="41">
        <f>ROUND(E75*C77,2)</f>
        <v>132.66999999999999</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1529.17</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1529.17</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D828DD5B-7F44-4955-95AA-C28BC69BE27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1FB0-F213-4F59-8373-1275BBFE1441}">
  <sheetPr>
    <pageSetUpPr fitToPage="1"/>
  </sheetPr>
  <dimension ref="A12:F95"/>
  <sheetViews>
    <sheetView view="pageBreakPreview" zoomScale="80" zoomScaleNormal="100" zoomScaleSheetLayoutView="80" workbookViewId="0">
      <selection activeCell="B37" sqref="B37:D37"/>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287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288</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289</v>
      </c>
      <c r="C35" s="149"/>
      <c r="D35" s="149"/>
      <c r="E35" s="63">
        <f>4.5*350</f>
        <v>1575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149"/>
      <c r="C55" s="149"/>
      <c r="D55" s="149"/>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64"/>
      <c r="C58" s="64"/>
      <c r="D58" s="64"/>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4.25" x14ac:dyDescent="0.2">
      <c r="A68" s="53"/>
      <c r="B68" s="149"/>
      <c r="C68" s="149"/>
      <c r="D68" s="149"/>
      <c r="E68" s="63"/>
      <c r="F68" s="53"/>
    </row>
    <row r="69" spans="1:6" ht="14.25" x14ac:dyDescent="0.2">
      <c r="A69" s="53"/>
      <c r="B69" s="149"/>
      <c r="C69" s="149"/>
      <c r="D69" s="149"/>
      <c r="E69" s="63"/>
      <c r="F69" s="53"/>
    </row>
    <row r="70" spans="1:6" ht="14.25" x14ac:dyDescent="0.2">
      <c r="A70" s="53"/>
      <c r="B70" s="149"/>
      <c r="C70" s="149"/>
      <c r="D70" s="149"/>
      <c r="E70" s="63"/>
      <c r="F70" s="53"/>
    </row>
    <row r="71" spans="1:6" ht="13.5" customHeight="1" x14ac:dyDescent="0.2">
      <c r="A71" s="53"/>
      <c r="B71" s="149"/>
      <c r="C71" s="149"/>
      <c r="D71" s="149"/>
      <c r="E71" s="63"/>
      <c r="F71" s="53"/>
    </row>
    <row r="72" spans="1:6" ht="13.5" customHeight="1" x14ac:dyDescent="0.2">
      <c r="A72" s="53"/>
      <c r="B72" s="52" t="s">
        <v>16</v>
      </c>
      <c r="C72" s="54"/>
      <c r="D72" s="54"/>
      <c r="E72" s="34">
        <f>SUM(E33:E71)</f>
        <v>1575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1575</v>
      </c>
      <c r="F75" s="53"/>
    </row>
    <row r="76" spans="1:6" ht="13.5" customHeight="1" x14ac:dyDescent="0.2">
      <c r="A76" s="53"/>
      <c r="B76" s="54" t="s">
        <v>5</v>
      </c>
      <c r="C76" s="66">
        <v>0.05</v>
      </c>
      <c r="D76" s="54"/>
      <c r="E76" s="40">
        <f>ROUND(E75*C76,2)</f>
        <v>78.75</v>
      </c>
      <c r="F76" s="53"/>
    </row>
    <row r="77" spans="1:6" ht="13.5" customHeight="1" x14ac:dyDescent="0.2">
      <c r="A77" s="53"/>
      <c r="B77" s="54" t="s">
        <v>4</v>
      </c>
      <c r="C77" s="67">
        <v>9.9750000000000005E-2</v>
      </c>
      <c r="D77" s="54"/>
      <c r="E77" s="41">
        <f>ROUND(E75*C77,2)</f>
        <v>157.11000000000001</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1810.8600000000001</v>
      </c>
      <c r="F79" s="53"/>
    </row>
    <row r="80" spans="1:6" ht="15.75" thickTop="1" x14ac:dyDescent="0.2">
      <c r="A80" s="53"/>
      <c r="B80" s="155"/>
      <c r="C80" s="155"/>
      <c r="D80" s="155"/>
      <c r="E80" s="69"/>
      <c r="F80" s="53"/>
    </row>
    <row r="81" spans="1:6" ht="15" x14ac:dyDescent="0.2">
      <c r="A81" s="53"/>
      <c r="B81" s="156" t="s">
        <v>19</v>
      </c>
      <c r="C81" s="156"/>
      <c r="D81" s="156"/>
      <c r="E81" s="69">
        <v>0</v>
      </c>
      <c r="F81" s="53"/>
    </row>
    <row r="82" spans="1:6" ht="15" x14ac:dyDescent="0.2">
      <c r="A82" s="53"/>
      <c r="B82" s="155"/>
      <c r="C82" s="155"/>
      <c r="D82" s="155"/>
      <c r="E82" s="69"/>
      <c r="F82" s="53"/>
    </row>
    <row r="83" spans="1:6" ht="19.5" customHeight="1" x14ac:dyDescent="0.2">
      <c r="A83" s="53"/>
      <c r="B83" s="70" t="s">
        <v>18</v>
      </c>
      <c r="C83" s="71"/>
      <c r="D83" s="71"/>
      <c r="E83" s="72">
        <f>E79-E81</f>
        <v>1810.8600000000001</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7"/>
      <c r="C86" s="157"/>
      <c r="D86" s="157"/>
      <c r="E86" s="157"/>
      <c r="F86" s="53"/>
    </row>
    <row r="87" spans="1:6" ht="14.25" x14ac:dyDescent="0.2">
      <c r="A87" s="158" t="s">
        <v>37</v>
      </c>
      <c r="B87" s="158"/>
      <c r="C87" s="158"/>
      <c r="D87" s="158"/>
      <c r="E87" s="158"/>
      <c r="F87" s="158"/>
    </row>
    <row r="88" spans="1:6" ht="14.25" x14ac:dyDescent="0.2">
      <c r="A88" s="159" t="s">
        <v>38</v>
      </c>
      <c r="B88" s="159"/>
      <c r="C88" s="159"/>
      <c r="D88" s="159"/>
      <c r="E88" s="159"/>
      <c r="F88" s="159"/>
    </row>
    <row r="89" spans="1:6" x14ac:dyDescent="0.2">
      <c r="A89" s="53"/>
      <c r="B89" s="53"/>
      <c r="C89" s="53"/>
      <c r="D89" s="53"/>
      <c r="E89" s="53"/>
      <c r="F89" s="53"/>
    </row>
    <row r="90" spans="1:6" x14ac:dyDescent="0.2">
      <c r="A90" s="53"/>
      <c r="B90" s="151"/>
      <c r="C90" s="151"/>
      <c r="D90" s="151"/>
      <c r="E90" s="151"/>
      <c r="F90" s="53"/>
    </row>
    <row r="91" spans="1:6" ht="15" x14ac:dyDescent="0.2">
      <c r="A91" s="152" t="s">
        <v>8</v>
      </c>
      <c r="B91" s="152"/>
      <c r="C91" s="152"/>
      <c r="D91" s="152"/>
      <c r="E91" s="152"/>
      <c r="F91" s="152"/>
    </row>
    <row r="93" spans="1:6" ht="39.75" customHeight="1" x14ac:dyDescent="0.2">
      <c r="B93" s="153"/>
      <c r="C93" s="154"/>
      <c r="D93" s="154"/>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7B6E8009-2905-4D10-B86E-4CE670FD091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D45"/>
  <sheetViews>
    <sheetView view="pageBreakPreview" zoomScaleNormal="100" workbookViewId="0">
      <selection activeCell="C10" sqref="C10"/>
    </sheetView>
  </sheetViews>
  <sheetFormatPr baseColWidth="10" defaultRowHeight="12.75" x14ac:dyDescent="0.2"/>
  <cols>
    <col min="1" max="1" width="11.42578125" style="1"/>
    <col min="2" max="2" width="5.5703125" style="1" customWidth="1"/>
    <col min="3" max="3" width="108.140625" style="1" customWidth="1"/>
    <col min="4" max="16384" width="11.42578125" style="1"/>
  </cols>
  <sheetData>
    <row r="1" spans="1:4" ht="22.5" x14ac:dyDescent="0.3">
      <c r="A1" s="5"/>
      <c r="B1" s="160" t="s">
        <v>1</v>
      </c>
      <c r="C1" s="160"/>
      <c r="D1" s="12"/>
    </row>
    <row r="2" spans="1:4" ht="13.5" customHeight="1" x14ac:dyDescent="0.3">
      <c r="A2" s="6"/>
      <c r="B2" s="13"/>
      <c r="C2" s="13"/>
      <c r="D2" s="7"/>
    </row>
    <row r="3" spans="1:4" ht="13.5" thickBot="1" x14ac:dyDescent="0.25">
      <c r="A3" s="6"/>
      <c r="D3" s="7"/>
    </row>
    <row r="4" spans="1:4" ht="13.5" thickBot="1" x14ac:dyDescent="0.25">
      <c r="A4" s="6"/>
      <c r="B4" s="75"/>
      <c r="C4" s="76" t="s">
        <v>3</v>
      </c>
      <c r="D4" s="7"/>
    </row>
    <row r="5" spans="1:4" s="2" customFormat="1" x14ac:dyDescent="0.2">
      <c r="A5" s="21"/>
      <c r="B5" s="22"/>
      <c r="C5" s="24"/>
      <c r="D5" s="23"/>
    </row>
    <row r="6" spans="1:4" x14ac:dyDescent="0.2">
      <c r="A6" s="6"/>
      <c r="B6" s="14"/>
      <c r="C6" s="8" t="s">
        <v>11</v>
      </c>
      <c r="D6" s="7"/>
    </row>
    <row r="7" spans="1:4" x14ac:dyDescent="0.2">
      <c r="A7" s="6"/>
      <c r="B7" s="14"/>
      <c r="C7" s="8" t="s">
        <v>232</v>
      </c>
      <c r="D7" s="7"/>
    </row>
    <row r="8" spans="1:4" x14ac:dyDescent="0.2">
      <c r="A8" s="6"/>
      <c r="B8" s="14"/>
      <c r="C8" s="8" t="s">
        <v>233</v>
      </c>
      <c r="D8" s="7"/>
    </row>
    <row r="9" spans="1:4" x14ac:dyDescent="0.2">
      <c r="A9" s="6"/>
      <c r="B9" s="14"/>
      <c r="C9" s="8" t="s">
        <v>234</v>
      </c>
      <c r="D9" s="7"/>
    </row>
    <row r="10" spans="1:4" x14ac:dyDescent="0.2">
      <c r="A10" s="6"/>
      <c r="B10" s="14"/>
      <c r="C10" s="8" t="s">
        <v>235</v>
      </c>
      <c r="D10" s="7"/>
    </row>
    <row r="11" spans="1:4" x14ac:dyDescent="0.2">
      <c r="A11" s="6"/>
      <c r="B11" s="14"/>
      <c r="C11" s="8" t="s">
        <v>236</v>
      </c>
      <c r="D11" s="7"/>
    </row>
    <row r="12" spans="1:4" x14ac:dyDescent="0.2">
      <c r="A12" s="6"/>
      <c r="B12" s="14"/>
      <c r="C12" s="8" t="s">
        <v>237</v>
      </c>
      <c r="D12" s="7"/>
    </row>
    <row r="13" spans="1:4" x14ac:dyDescent="0.2">
      <c r="A13" s="6"/>
      <c r="B13" s="14"/>
      <c r="C13" s="8" t="s">
        <v>238</v>
      </c>
      <c r="D13" s="7"/>
    </row>
    <row r="14" spans="1:4" x14ac:dyDescent="0.2">
      <c r="A14" s="6"/>
      <c r="B14" s="14"/>
      <c r="C14" s="8" t="s">
        <v>239</v>
      </c>
      <c r="D14" s="7"/>
    </row>
    <row r="15" spans="1:4" x14ac:dyDescent="0.2">
      <c r="A15" s="6"/>
      <c r="B15" s="14"/>
      <c r="C15" s="8" t="s">
        <v>240</v>
      </c>
      <c r="D15" s="7"/>
    </row>
    <row r="16" spans="1:4" x14ac:dyDescent="0.2">
      <c r="A16" s="6"/>
      <c r="B16" s="14"/>
      <c r="C16" s="8" t="s">
        <v>241</v>
      </c>
      <c r="D16" s="7"/>
    </row>
    <row r="17" spans="1:4" x14ac:dyDescent="0.2">
      <c r="A17" s="6"/>
      <c r="B17" s="14"/>
      <c r="C17" s="8" t="s">
        <v>2</v>
      </c>
      <c r="D17" s="7"/>
    </row>
    <row r="18" spans="1:4" x14ac:dyDescent="0.2">
      <c r="A18" s="6"/>
      <c r="B18" s="14"/>
      <c r="C18" s="8" t="s">
        <v>242</v>
      </c>
      <c r="D18" s="7"/>
    </row>
    <row r="19" spans="1:4" x14ac:dyDescent="0.2">
      <c r="A19" s="6"/>
      <c r="B19" s="14"/>
      <c r="C19" s="8" t="s">
        <v>243</v>
      </c>
      <c r="D19" s="7"/>
    </row>
    <row r="20" spans="1:4" x14ac:dyDescent="0.2">
      <c r="A20" s="6"/>
      <c r="B20" s="14"/>
      <c r="C20" s="8" t="s">
        <v>244</v>
      </c>
      <c r="D20" s="7"/>
    </row>
    <row r="21" spans="1:4" x14ac:dyDescent="0.2">
      <c r="A21" s="6"/>
      <c r="B21" s="14"/>
      <c r="C21" s="8" t="s">
        <v>245</v>
      </c>
      <c r="D21" s="7"/>
    </row>
    <row r="22" spans="1:4" x14ac:dyDescent="0.2">
      <c r="A22" s="6"/>
      <c r="B22" s="14"/>
      <c r="C22" s="8" t="s">
        <v>246</v>
      </c>
      <c r="D22" s="7"/>
    </row>
    <row r="23" spans="1:4" x14ac:dyDescent="0.2">
      <c r="A23" s="6"/>
      <c r="B23" s="14"/>
      <c r="C23" s="8" t="s">
        <v>247</v>
      </c>
      <c r="D23" s="7"/>
    </row>
    <row r="24" spans="1:4" x14ac:dyDescent="0.2">
      <c r="A24" s="6"/>
      <c r="B24" s="14"/>
      <c r="C24" s="8" t="s">
        <v>248</v>
      </c>
      <c r="D24" s="7"/>
    </row>
    <row r="25" spans="1:4" x14ac:dyDescent="0.2">
      <c r="A25" s="6"/>
      <c r="B25" s="14"/>
      <c r="C25" s="8" t="s">
        <v>249</v>
      </c>
      <c r="D25" s="7"/>
    </row>
    <row r="26" spans="1:4" x14ac:dyDescent="0.2">
      <c r="A26" s="6"/>
      <c r="B26" s="14"/>
      <c r="C26" s="8" t="s">
        <v>10</v>
      </c>
      <c r="D26" s="7"/>
    </row>
    <row r="27" spans="1:4" x14ac:dyDescent="0.2">
      <c r="A27" s="6"/>
      <c r="B27" s="14"/>
      <c r="C27" s="8" t="s">
        <v>9</v>
      </c>
      <c r="D27" s="7"/>
    </row>
    <row r="28" spans="1:4" ht="25.5" x14ac:dyDescent="0.2">
      <c r="A28" s="6"/>
      <c r="B28" s="14"/>
      <c r="C28" s="8" t="s">
        <v>250</v>
      </c>
      <c r="D28" s="7"/>
    </row>
    <row r="29" spans="1:4" x14ac:dyDescent="0.2">
      <c r="A29" s="6"/>
      <c r="B29" s="14"/>
      <c r="C29" s="8" t="s">
        <v>251</v>
      </c>
      <c r="D29" s="7"/>
    </row>
    <row r="30" spans="1:4" x14ac:dyDescent="0.2">
      <c r="A30" s="6"/>
      <c r="B30" s="14"/>
      <c r="C30" s="8" t="s">
        <v>252</v>
      </c>
      <c r="D30" s="7"/>
    </row>
    <row r="31" spans="1:4" ht="25.5" x14ac:dyDescent="0.2">
      <c r="A31" s="6"/>
      <c r="B31" s="14"/>
      <c r="C31" s="8" t="s">
        <v>253</v>
      </c>
      <c r="D31" s="7"/>
    </row>
    <row r="32" spans="1:4" x14ac:dyDescent="0.2">
      <c r="A32" s="6"/>
      <c r="B32" s="14"/>
      <c r="C32" s="9" t="s">
        <v>254</v>
      </c>
      <c r="D32" s="7"/>
    </row>
    <row r="33" spans="1:4" x14ac:dyDescent="0.2">
      <c r="A33" s="6"/>
      <c r="B33" s="14"/>
      <c r="C33" s="9" t="s">
        <v>255</v>
      </c>
      <c r="D33" s="7"/>
    </row>
    <row r="34" spans="1:4" x14ac:dyDescent="0.2">
      <c r="A34" s="6"/>
      <c r="B34" s="14"/>
      <c r="C34" s="9" t="s">
        <v>256</v>
      </c>
      <c r="D34" s="7"/>
    </row>
    <row r="35" spans="1:4" x14ac:dyDescent="0.2">
      <c r="A35" s="6"/>
      <c r="B35" s="14"/>
      <c r="C35" s="9" t="s">
        <v>257</v>
      </c>
      <c r="D35" s="7"/>
    </row>
    <row r="36" spans="1:4" x14ac:dyDescent="0.2">
      <c r="A36" s="6"/>
      <c r="B36" s="14"/>
      <c r="C36" s="9" t="s">
        <v>258</v>
      </c>
      <c r="D36" s="7"/>
    </row>
    <row r="37" spans="1:4" x14ac:dyDescent="0.2">
      <c r="A37" s="6"/>
      <c r="B37" s="14"/>
      <c r="C37" s="9" t="s">
        <v>259</v>
      </c>
      <c r="D37" s="7"/>
    </row>
    <row r="38" spans="1:4" x14ac:dyDescent="0.2">
      <c r="A38" s="6"/>
      <c r="B38" s="14"/>
      <c r="C38" s="9" t="s">
        <v>260</v>
      </c>
      <c r="D38" s="7"/>
    </row>
    <row r="39" spans="1:4" x14ac:dyDescent="0.2">
      <c r="A39" s="6"/>
      <c r="B39" s="14"/>
      <c r="C39" s="9" t="s">
        <v>261</v>
      </c>
      <c r="D39" s="7"/>
    </row>
    <row r="40" spans="1:4" x14ac:dyDescent="0.2">
      <c r="A40" s="6"/>
      <c r="B40" s="14"/>
      <c r="C40" s="8" t="s">
        <v>262</v>
      </c>
      <c r="D40" s="7"/>
    </row>
    <row r="41" spans="1:4" x14ac:dyDescent="0.2">
      <c r="A41" s="6"/>
      <c r="B41" s="14"/>
      <c r="C41" s="8" t="s">
        <v>263</v>
      </c>
      <c r="D41" s="7"/>
    </row>
    <row r="42" spans="1:4" x14ac:dyDescent="0.2">
      <c r="A42" s="6"/>
      <c r="B42" s="14"/>
      <c r="C42" s="8" t="s">
        <v>264</v>
      </c>
      <c r="D42" s="7"/>
    </row>
    <row r="43" spans="1:4" x14ac:dyDescent="0.2">
      <c r="A43" s="6"/>
      <c r="B43" s="14"/>
      <c r="C43" s="8" t="s">
        <v>265</v>
      </c>
      <c r="D43" s="7"/>
    </row>
    <row r="44" spans="1:4" x14ac:dyDescent="0.2">
      <c r="A44" s="6"/>
      <c r="B44" s="15"/>
      <c r="C44" s="8" t="s">
        <v>266</v>
      </c>
      <c r="D44" s="7"/>
    </row>
    <row r="45" spans="1:4" ht="26.25" thickBot="1" x14ac:dyDescent="0.25">
      <c r="A45" s="10"/>
      <c r="B45" s="16"/>
      <c r="C45" s="8" t="s">
        <v>267</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931F3-D4F9-46FA-9D1E-BD19D8C05686}">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1"/>
      <c r="B21" s="82" t="s">
        <v>290</v>
      </c>
      <c r="C21" s="82"/>
      <c r="D21" s="83"/>
      <c r="E21" s="84"/>
      <c r="F21" s="84"/>
    </row>
    <row r="22" spans="1:6" ht="15" customHeight="1" x14ac:dyDescent="0.2">
      <c r="A22" s="81"/>
      <c r="B22" s="81"/>
      <c r="C22" s="81"/>
      <c r="D22" s="83"/>
      <c r="E22" s="84"/>
      <c r="F22" s="84"/>
    </row>
    <row r="23" spans="1:6" ht="15" customHeight="1" x14ac:dyDescent="0.2">
      <c r="A23" s="81"/>
      <c r="B23" s="82" t="s">
        <v>291</v>
      </c>
      <c r="C23" s="82"/>
      <c r="D23" s="83"/>
      <c r="E23" s="84"/>
      <c r="F23" s="84"/>
    </row>
    <row r="24" spans="1:6" ht="15" customHeight="1" x14ac:dyDescent="0.2">
      <c r="A24" s="81"/>
      <c r="B24" s="85" t="s">
        <v>292</v>
      </c>
      <c r="C24" s="81"/>
      <c r="D24" s="83"/>
      <c r="E24" s="84"/>
      <c r="F24" s="84"/>
    </row>
    <row r="25" spans="1:6" ht="15" customHeight="1" x14ac:dyDescent="0.2">
      <c r="A25" s="81"/>
      <c r="B25" s="81" t="s">
        <v>293</v>
      </c>
      <c r="C25" s="81"/>
      <c r="D25" s="83"/>
      <c r="E25" s="84"/>
      <c r="F25" s="84"/>
    </row>
    <row r="26" spans="1:6" ht="15" customHeight="1" x14ac:dyDescent="0.2">
      <c r="A26" s="81"/>
      <c r="B26" s="81" t="s">
        <v>294</v>
      </c>
      <c r="C26" s="81"/>
      <c r="D26" s="83"/>
      <c r="E26" s="84"/>
      <c r="F26" s="84"/>
    </row>
    <row r="27" spans="1:6" ht="15" customHeight="1" x14ac:dyDescent="0.2">
      <c r="A27" s="82"/>
      <c r="B27" s="81"/>
      <c r="C27" s="81"/>
      <c r="D27" s="86"/>
      <c r="E27" s="87"/>
      <c r="F27" s="87"/>
    </row>
    <row r="28" spans="1:6" ht="15.95" customHeight="1" x14ac:dyDescent="0.2">
      <c r="A28" s="81"/>
      <c r="B28" s="82"/>
      <c r="C28" s="82"/>
      <c r="D28" s="87" t="s">
        <v>12</v>
      </c>
      <c r="E28" s="88" t="s">
        <v>295</v>
      </c>
      <c r="F28" s="88"/>
    </row>
    <row r="29" spans="1:6" ht="13.5" customHeight="1" thickBot="1" x14ac:dyDescent="0.25">
      <c r="A29" s="89"/>
      <c r="B29" s="89"/>
      <c r="C29" s="89"/>
      <c r="D29" s="90"/>
      <c r="E29" s="91"/>
      <c r="F29" s="91"/>
    </row>
    <row r="30" spans="1:6" ht="21.75" customHeight="1" x14ac:dyDescent="0.2">
      <c r="A30" s="162" t="s">
        <v>0</v>
      </c>
      <c r="B30" s="162"/>
      <c r="C30" s="162"/>
      <c r="D30" s="162"/>
      <c r="E30" s="162"/>
      <c r="F30" s="92"/>
    </row>
    <row r="31" spans="1:6" ht="14.25" customHeight="1" x14ac:dyDescent="0.2">
      <c r="A31" s="93"/>
      <c r="B31" s="93"/>
      <c r="C31" s="93"/>
      <c r="D31" s="93"/>
      <c r="E31" s="93"/>
      <c r="F31" s="93"/>
    </row>
    <row r="32" spans="1:6" ht="14.25" customHeight="1" x14ac:dyDescent="0.2">
      <c r="A32" s="94"/>
      <c r="B32" s="62" t="s">
        <v>6</v>
      </c>
      <c r="C32" s="95"/>
      <c r="D32" s="96"/>
      <c r="E32" s="97"/>
      <c r="F32" s="97"/>
    </row>
    <row r="33" spans="1:6" ht="14.25" customHeight="1" x14ac:dyDescent="0.2">
      <c r="A33" s="94"/>
      <c r="B33" s="94"/>
      <c r="C33" s="94"/>
      <c r="D33" s="96"/>
      <c r="E33" s="97"/>
      <c r="F33" s="97"/>
    </row>
    <row r="34" spans="1:6" ht="14.25" customHeight="1" x14ac:dyDescent="0.2">
      <c r="A34" s="94"/>
      <c r="B34" s="98" t="s">
        <v>296</v>
      </c>
      <c r="C34" s="99">
        <v>0.25</v>
      </c>
      <c r="D34" s="100">
        <v>350</v>
      </c>
      <c r="E34" s="100">
        <v>87.5</v>
      </c>
      <c r="F34" s="100"/>
    </row>
    <row r="35" spans="1:6" ht="14.25" customHeight="1" x14ac:dyDescent="0.2">
      <c r="A35" s="94"/>
      <c r="B35" s="98" t="s">
        <v>297</v>
      </c>
      <c r="C35" s="101"/>
      <c r="D35" s="100"/>
      <c r="E35" s="100"/>
      <c r="F35" s="100"/>
    </row>
    <row r="36" spans="1:6" ht="14.25" customHeight="1" x14ac:dyDescent="0.2">
      <c r="A36" s="94"/>
      <c r="B36" s="98" t="s">
        <v>298</v>
      </c>
      <c r="C36" s="99">
        <v>0.4</v>
      </c>
      <c r="D36" s="100">
        <v>350</v>
      </c>
      <c r="E36" s="100">
        <v>140</v>
      </c>
      <c r="F36" s="100"/>
    </row>
    <row r="37" spans="1:6" ht="14.25" customHeight="1" x14ac:dyDescent="0.2">
      <c r="A37" s="94"/>
      <c r="B37" s="98" t="s">
        <v>297</v>
      </c>
      <c r="C37" s="99"/>
      <c r="D37" s="100"/>
      <c r="E37" s="100"/>
      <c r="F37" s="100"/>
    </row>
    <row r="38" spans="1:6" ht="14.25" customHeight="1" x14ac:dyDescent="0.2">
      <c r="A38" s="94"/>
      <c r="B38" s="98" t="s">
        <v>299</v>
      </c>
      <c r="C38" s="99">
        <v>2</v>
      </c>
      <c r="D38" s="100">
        <v>350</v>
      </c>
      <c r="E38" s="100">
        <v>700</v>
      </c>
      <c r="F38" s="100"/>
    </row>
    <row r="39" spans="1:6" ht="14.25" customHeight="1" x14ac:dyDescent="0.2">
      <c r="A39" s="94"/>
      <c r="B39" s="98"/>
      <c r="C39" s="99"/>
      <c r="D39" s="100"/>
      <c r="E39" s="100"/>
      <c r="F39" s="100"/>
    </row>
    <row r="40" spans="1:6" ht="14.25" customHeight="1" x14ac:dyDescent="0.2">
      <c r="A40" s="94"/>
      <c r="B40" s="98"/>
      <c r="C40" s="101"/>
      <c r="D40" s="100"/>
      <c r="E40" s="100"/>
      <c r="F40" s="100"/>
    </row>
    <row r="41" spans="1:6" ht="14.25" customHeight="1" x14ac:dyDescent="0.2">
      <c r="A41" s="94"/>
      <c r="B41" s="98"/>
      <c r="C41" s="99"/>
      <c r="D41" s="100"/>
      <c r="E41" s="100"/>
      <c r="F41" s="100"/>
    </row>
    <row r="42" spans="1:6" ht="14.25" customHeight="1" x14ac:dyDescent="0.2">
      <c r="A42" s="94"/>
      <c r="B42" s="98"/>
      <c r="C42" s="99"/>
      <c r="D42" s="100"/>
      <c r="E42" s="100"/>
      <c r="F42" s="100"/>
    </row>
    <row r="43" spans="1:6" ht="14.25" customHeight="1" x14ac:dyDescent="0.2">
      <c r="A43" s="94"/>
      <c r="B43" s="98"/>
      <c r="C43" s="99"/>
      <c r="D43" s="100"/>
      <c r="E43" s="100"/>
      <c r="F43" s="100"/>
    </row>
    <row r="44" spans="1:6" ht="14.25" customHeight="1" x14ac:dyDescent="0.2">
      <c r="A44" s="94"/>
      <c r="B44" s="98"/>
      <c r="C44" s="99"/>
      <c r="D44" s="100"/>
      <c r="E44" s="100"/>
      <c r="F44" s="100"/>
    </row>
    <row r="45" spans="1:6" ht="14.25" customHeight="1" x14ac:dyDescent="0.2">
      <c r="A45" s="94"/>
      <c r="B45" s="98"/>
      <c r="C45" s="99"/>
      <c r="D45" s="100"/>
      <c r="E45" s="100"/>
      <c r="F45" s="100"/>
    </row>
    <row r="46" spans="1:6" ht="14.25" customHeight="1" x14ac:dyDescent="0.2">
      <c r="A46" s="94"/>
      <c r="B46" s="98"/>
      <c r="C46" s="99"/>
      <c r="D46" s="100"/>
      <c r="E46" s="100"/>
      <c r="F46" s="100"/>
    </row>
    <row r="47" spans="1:6" ht="14.25" customHeight="1" x14ac:dyDescent="0.2">
      <c r="A47" s="94"/>
      <c r="B47" s="98"/>
      <c r="C47" s="99"/>
      <c r="D47" s="100"/>
      <c r="E47" s="100"/>
      <c r="F47" s="100"/>
    </row>
    <row r="48" spans="1:6" ht="14.25" customHeight="1" x14ac:dyDescent="0.2">
      <c r="A48" s="94"/>
      <c r="B48" s="98"/>
      <c r="C48" s="99"/>
      <c r="D48" s="100"/>
      <c r="E48" s="100"/>
      <c r="F48" s="100"/>
    </row>
    <row r="49" spans="1:6" ht="14.25" customHeight="1" x14ac:dyDescent="0.2">
      <c r="A49" s="94"/>
      <c r="B49" s="98"/>
      <c r="C49" s="99"/>
      <c r="D49" s="100"/>
      <c r="E49" s="100"/>
      <c r="F49" s="100"/>
    </row>
    <row r="50" spans="1:6" ht="14.25" customHeight="1" x14ac:dyDescent="0.2">
      <c r="A50" s="94"/>
      <c r="B50" s="98"/>
      <c r="C50" s="102"/>
      <c r="D50" s="102"/>
      <c r="E50" s="100"/>
      <c r="F50" s="100"/>
    </row>
    <row r="51" spans="1:6" ht="14.25" customHeight="1" x14ac:dyDescent="0.2">
      <c r="A51" s="94"/>
      <c r="B51" s="98"/>
      <c r="C51" s="99"/>
      <c r="D51" s="100"/>
      <c r="E51" s="100"/>
      <c r="F51" s="100"/>
    </row>
    <row r="52" spans="1:6" ht="14.25" customHeight="1" x14ac:dyDescent="0.2">
      <c r="A52" s="94"/>
      <c r="B52" s="98"/>
      <c r="C52" s="99"/>
      <c r="D52" s="100"/>
      <c r="E52" s="100"/>
      <c r="F52" s="100"/>
    </row>
    <row r="53" spans="1:6" ht="14.25" customHeight="1" x14ac:dyDescent="0.2">
      <c r="A53" s="94"/>
      <c r="B53" s="98"/>
      <c r="C53" s="99"/>
      <c r="D53" s="100"/>
      <c r="E53" s="100"/>
      <c r="F53" s="100"/>
    </row>
    <row r="54" spans="1:6" ht="14.25" customHeight="1" x14ac:dyDescent="0.2">
      <c r="A54" s="94"/>
      <c r="B54" s="98"/>
      <c r="C54" s="99"/>
      <c r="D54" s="100"/>
      <c r="E54" s="100"/>
      <c r="F54" s="100"/>
    </row>
    <row r="55" spans="1:6" ht="14.25" customHeight="1" x14ac:dyDescent="0.2">
      <c r="A55" s="94"/>
      <c r="B55" s="98"/>
      <c r="C55" s="99"/>
      <c r="D55" s="100"/>
      <c r="E55" s="100"/>
      <c r="F55" s="100"/>
    </row>
    <row r="56" spans="1:6" ht="14.25" customHeight="1" x14ac:dyDescent="0.2">
      <c r="A56" s="94"/>
      <c r="B56" s="98"/>
      <c r="C56" s="99"/>
      <c r="D56" s="100"/>
      <c r="E56" s="100"/>
      <c r="F56" s="100"/>
    </row>
    <row r="57" spans="1:6" ht="14.25" customHeight="1" x14ac:dyDescent="0.2">
      <c r="A57" s="94"/>
      <c r="B57" s="98"/>
      <c r="C57" s="99"/>
      <c r="D57" s="100"/>
      <c r="E57" s="100"/>
      <c r="F57" s="100"/>
    </row>
    <row r="58" spans="1:6" ht="14.25" customHeight="1" x14ac:dyDescent="0.2">
      <c r="A58" s="94"/>
      <c r="B58" s="103"/>
      <c r="C58" s="99"/>
      <c r="D58" s="100"/>
      <c r="E58" s="100"/>
      <c r="F58" s="100"/>
    </row>
    <row r="59" spans="1:6" ht="14.25" customHeight="1" x14ac:dyDescent="0.2">
      <c r="A59" s="94"/>
      <c r="B59" s="103"/>
      <c r="C59" s="99"/>
      <c r="D59" s="100"/>
      <c r="E59" s="100"/>
      <c r="F59" s="100"/>
    </row>
    <row r="60" spans="1:6" ht="14.25" customHeight="1" x14ac:dyDescent="0.2">
      <c r="A60" s="94"/>
      <c r="B60" s="103"/>
      <c r="C60" s="99"/>
      <c r="D60" s="100"/>
      <c r="E60" s="100"/>
      <c r="F60" s="100"/>
    </row>
    <row r="61" spans="1:6" ht="14.25" customHeight="1" x14ac:dyDescent="0.2">
      <c r="A61" s="94"/>
      <c r="B61" s="103"/>
      <c r="C61" s="99"/>
      <c r="D61" s="100"/>
      <c r="E61" s="100"/>
      <c r="F61" s="100"/>
    </row>
    <row r="62" spans="1:6" ht="14.25" customHeight="1" x14ac:dyDescent="0.2">
      <c r="A62" s="94"/>
      <c r="B62" s="103"/>
      <c r="C62" s="99"/>
      <c r="D62" s="100"/>
      <c r="E62" s="100"/>
      <c r="F62" s="100"/>
    </row>
    <row r="63" spans="1:6" ht="14.25" customHeight="1" x14ac:dyDescent="0.2">
      <c r="A63" s="94"/>
      <c r="B63" s="104"/>
      <c r="C63" s="105"/>
      <c r="D63" s="106"/>
      <c r="E63" s="100"/>
      <c r="F63" s="100"/>
    </row>
    <row r="64" spans="1:6" ht="14.25" customHeight="1" x14ac:dyDescent="0.2">
      <c r="A64" s="94"/>
      <c r="B64" s="104"/>
      <c r="C64" s="107"/>
      <c r="D64" s="108"/>
      <c r="E64" s="100"/>
      <c r="F64" s="100"/>
    </row>
    <row r="65" spans="1:6" ht="14.25" customHeight="1" x14ac:dyDescent="0.2">
      <c r="A65" s="94"/>
      <c r="B65" s="103"/>
      <c r="C65" s="109" t="s">
        <v>300</v>
      </c>
      <c r="D65" s="110" t="s">
        <v>301</v>
      </c>
      <c r="E65" s="100"/>
      <c r="F65" s="100"/>
    </row>
    <row r="66" spans="1:6" ht="14.25" customHeight="1" x14ac:dyDescent="0.2">
      <c r="A66" s="94"/>
      <c r="B66" s="111"/>
      <c r="C66" s="107">
        <v>2.65</v>
      </c>
      <c r="D66" s="108">
        <v>350</v>
      </c>
      <c r="E66" s="112"/>
      <c r="F66" s="112"/>
    </row>
    <row r="67" spans="1:6" ht="14.25" customHeight="1" x14ac:dyDescent="0.2">
      <c r="A67" s="94"/>
      <c r="B67" s="104"/>
      <c r="C67" s="107"/>
      <c r="D67" s="108"/>
      <c r="E67" s="100"/>
      <c r="F67" s="100"/>
    </row>
    <row r="68" spans="1:6" ht="13.5" customHeight="1" x14ac:dyDescent="0.2">
      <c r="A68" s="94"/>
      <c r="B68" s="113"/>
      <c r="C68" s="114"/>
      <c r="D68" s="114"/>
      <c r="E68" s="114"/>
      <c r="F68" s="94"/>
    </row>
    <row r="69" spans="1:6" ht="15.95" customHeight="1" x14ac:dyDescent="0.2">
      <c r="A69" s="81"/>
      <c r="B69" s="115" t="s">
        <v>16</v>
      </c>
      <c r="C69" s="115"/>
      <c r="D69" s="83"/>
      <c r="E69" s="116">
        <v>927.5</v>
      </c>
      <c r="F69" s="116"/>
    </row>
    <row r="70" spans="1:6" ht="15.95" customHeight="1" x14ac:dyDescent="0.2">
      <c r="A70" s="81"/>
      <c r="B70" s="117" t="s">
        <v>13</v>
      </c>
      <c r="C70" s="54"/>
      <c r="D70" s="83"/>
      <c r="E70" s="118">
        <v>0</v>
      </c>
      <c r="F70" s="118"/>
    </row>
    <row r="71" spans="1:6" ht="15.95" customHeight="1" x14ac:dyDescent="0.2">
      <c r="A71" s="81"/>
      <c r="B71" s="119" t="s">
        <v>302</v>
      </c>
      <c r="C71" s="54"/>
      <c r="D71" s="83"/>
      <c r="E71" s="118">
        <v>0</v>
      </c>
      <c r="F71" s="118"/>
    </row>
    <row r="72" spans="1:6" ht="15.95" customHeight="1" x14ac:dyDescent="0.2">
      <c r="A72" s="81"/>
      <c r="B72" s="119" t="s">
        <v>14</v>
      </c>
      <c r="C72" s="54"/>
      <c r="D72" s="83"/>
      <c r="E72" s="118">
        <v>0</v>
      </c>
      <c r="F72" s="118"/>
    </row>
    <row r="73" spans="1:6" ht="15.95" customHeight="1" x14ac:dyDescent="0.2">
      <c r="A73" s="81"/>
      <c r="B73" s="82" t="s">
        <v>15</v>
      </c>
      <c r="C73" s="115"/>
      <c r="D73" s="83"/>
      <c r="E73" s="120">
        <v>927.5</v>
      </c>
      <c r="F73" s="120"/>
    </row>
    <row r="74" spans="1:6" ht="15.95" customHeight="1" x14ac:dyDescent="0.2">
      <c r="A74" s="81"/>
      <c r="B74" s="54" t="s">
        <v>5</v>
      </c>
      <c r="C74" s="121">
        <v>0.05</v>
      </c>
      <c r="D74" s="54"/>
      <c r="E74" s="122">
        <v>46.38</v>
      </c>
      <c r="F74" s="122"/>
    </row>
    <row r="75" spans="1:6" ht="15.95" customHeight="1" x14ac:dyDescent="0.2">
      <c r="A75" s="81"/>
      <c r="B75" s="123" t="s">
        <v>4</v>
      </c>
      <c r="C75" s="124">
        <v>9.9750000000000005E-2</v>
      </c>
      <c r="D75" s="54"/>
      <c r="E75" s="125">
        <v>92.52</v>
      </c>
      <c r="F75" s="122"/>
    </row>
    <row r="76" spans="1:6" ht="15.95" customHeight="1" x14ac:dyDescent="0.2">
      <c r="A76" s="81"/>
      <c r="B76" s="62"/>
      <c r="C76" s="81"/>
      <c r="D76" s="83"/>
      <c r="E76" s="84"/>
      <c r="F76" s="84"/>
    </row>
    <row r="77" spans="1:6" ht="15.95" customHeight="1" thickBot="1" x14ac:dyDescent="0.25">
      <c r="A77" s="81"/>
      <c r="B77" s="126" t="s">
        <v>17</v>
      </c>
      <c r="C77" s="115"/>
      <c r="D77" s="127"/>
      <c r="E77" s="128">
        <v>1066.4000000000001</v>
      </c>
      <c r="F77" s="129"/>
    </row>
    <row r="78" spans="1:6" ht="15.95" customHeight="1" thickTop="1" x14ac:dyDescent="0.2">
      <c r="A78" s="81"/>
      <c r="B78" s="123"/>
      <c r="C78" s="123"/>
      <c r="D78" s="123"/>
      <c r="E78" s="130"/>
      <c r="F78" s="123"/>
    </row>
    <row r="79" spans="1:6" ht="15.95" customHeight="1" x14ac:dyDescent="0.2">
      <c r="A79" s="81"/>
      <c r="B79" s="62" t="s">
        <v>19</v>
      </c>
      <c r="C79" s="123"/>
      <c r="D79" s="83"/>
      <c r="E79" s="84">
        <v>0</v>
      </c>
      <c r="F79" s="84"/>
    </row>
    <row r="80" spans="1:6" ht="15.95" customHeight="1" x14ac:dyDescent="0.2">
      <c r="A80" s="81"/>
      <c r="B80" s="115"/>
      <c r="C80" s="123"/>
      <c r="D80" s="123"/>
      <c r="E80" s="130"/>
      <c r="F80" s="123"/>
    </row>
    <row r="81" spans="1:6" ht="15.95" customHeight="1" x14ac:dyDescent="0.2">
      <c r="A81" s="81"/>
      <c r="B81" s="163" t="s">
        <v>18</v>
      </c>
      <c r="C81" s="164"/>
      <c r="D81" s="131"/>
      <c r="E81" s="132">
        <v>1066.4000000000001</v>
      </c>
      <c r="F81" s="84"/>
    </row>
    <row r="82" spans="1:6" ht="15.95" customHeight="1" x14ac:dyDescent="0.2">
      <c r="A82" s="81"/>
      <c r="B82" s="81"/>
      <c r="C82" s="81"/>
      <c r="D82" s="83"/>
      <c r="E82" s="84"/>
      <c r="F82" s="84"/>
    </row>
    <row r="83" spans="1:6" ht="15.95" customHeight="1" x14ac:dyDescent="0.2">
      <c r="A83" s="133"/>
      <c r="B83" s="165"/>
      <c r="C83" s="166"/>
      <c r="D83" s="166"/>
      <c r="E83" s="166"/>
      <c r="F83" s="134"/>
    </row>
    <row r="84" spans="1:6" ht="15.95" customHeight="1" x14ac:dyDescent="0.2">
      <c r="A84" s="167" t="s">
        <v>37</v>
      </c>
      <c r="B84" s="167"/>
      <c r="C84" s="167"/>
      <c r="D84" s="167"/>
      <c r="E84" s="167"/>
      <c r="F84" s="62"/>
    </row>
    <row r="85" spans="1:6" ht="15.95" customHeight="1" x14ac:dyDescent="0.2">
      <c r="A85" s="168" t="s">
        <v>38</v>
      </c>
      <c r="B85" s="168"/>
      <c r="C85" s="168"/>
      <c r="D85" s="168"/>
      <c r="E85" s="168"/>
      <c r="F85" s="53"/>
    </row>
    <row r="86" spans="1:6" ht="15.95" customHeight="1" x14ac:dyDescent="0.2">
      <c r="A86" s="135"/>
      <c r="B86" s="135"/>
      <c r="C86" s="135"/>
      <c r="D86" s="135"/>
      <c r="E86" s="135"/>
      <c r="F86" s="53"/>
    </row>
    <row r="87" spans="1:6" ht="15.95" customHeight="1" x14ac:dyDescent="0.2">
      <c r="A87" s="135"/>
      <c r="B87" s="135"/>
      <c r="C87" s="135"/>
      <c r="D87" s="135"/>
      <c r="E87" s="135"/>
      <c r="F87" s="53"/>
    </row>
    <row r="88" spans="1:6" ht="15.95" customHeight="1" x14ac:dyDescent="0.2">
      <c r="A88" s="161" t="s">
        <v>8</v>
      </c>
      <c r="B88" s="161"/>
      <c r="C88" s="161"/>
      <c r="D88" s="161"/>
      <c r="E88" s="161"/>
      <c r="F88" s="161"/>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E034C-B44B-4D1E-AD9B-F2336700AC50}">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1"/>
      <c r="B21" s="82" t="s">
        <v>303</v>
      </c>
      <c r="C21" s="82"/>
      <c r="D21" s="83"/>
      <c r="E21" s="84"/>
      <c r="F21" s="84"/>
    </row>
    <row r="22" spans="1:6" ht="15" customHeight="1" x14ac:dyDescent="0.2">
      <c r="A22" s="81"/>
      <c r="B22" s="81"/>
      <c r="C22" s="81"/>
      <c r="D22" s="83"/>
      <c r="E22" s="84"/>
      <c r="F22" s="84"/>
    </row>
    <row r="23" spans="1:6" ht="15" customHeight="1" x14ac:dyDescent="0.2">
      <c r="A23" s="81"/>
      <c r="B23" s="82" t="s">
        <v>291</v>
      </c>
      <c r="C23" s="82"/>
      <c r="D23" s="83"/>
      <c r="E23" s="84"/>
      <c r="F23" s="84"/>
    </row>
    <row r="24" spans="1:6" ht="15" customHeight="1" x14ac:dyDescent="0.2">
      <c r="A24" s="81"/>
      <c r="B24" s="85" t="s">
        <v>292</v>
      </c>
      <c r="C24" s="81"/>
      <c r="D24" s="83"/>
      <c r="E24" s="84"/>
      <c r="F24" s="84"/>
    </row>
    <row r="25" spans="1:6" ht="15" customHeight="1" x14ac:dyDescent="0.2">
      <c r="A25" s="81"/>
      <c r="B25" s="81" t="s">
        <v>293</v>
      </c>
      <c r="C25" s="81"/>
      <c r="D25" s="83"/>
      <c r="E25" s="84"/>
      <c r="F25" s="84"/>
    </row>
    <row r="26" spans="1:6" ht="15" customHeight="1" x14ac:dyDescent="0.2">
      <c r="A26" s="81"/>
      <c r="B26" s="81" t="s">
        <v>294</v>
      </c>
      <c r="C26" s="81"/>
      <c r="D26" s="83"/>
      <c r="E26" s="84"/>
      <c r="F26" s="84"/>
    </row>
    <row r="27" spans="1:6" ht="15" customHeight="1" x14ac:dyDescent="0.2">
      <c r="A27" s="82"/>
      <c r="B27" s="81"/>
      <c r="C27" s="81"/>
      <c r="D27" s="86"/>
      <c r="E27" s="87"/>
      <c r="F27" s="87"/>
    </row>
    <row r="28" spans="1:6" ht="15.95" customHeight="1" x14ac:dyDescent="0.2">
      <c r="A28" s="81"/>
      <c r="B28" s="82"/>
      <c r="C28" s="82"/>
      <c r="D28" s="87" t="s">
        <v>12</v>
      </c>
      <c r="E28" s="88" t="s">
        <v>304</v>
      </c>
      <c r="F28" s="88"/>
    </row>
    <row r="29" spans="1:6" ht="13.5" customHeight="1" thickBot="1" x14ac:dyDescent="0.25">
      <c r="A29" s="89"/>
      <c r="B29" s="89"/>
      <c r="C29" s="89"/>
      <c r="D29" s="90"/>
      <c r="E29" s="91"/>
      <c r="F29" s="91"/>
    </row>
    <row r="30" spans="1:6" ht="21.75" customHeight="1" x14ac:dyDescent="0.2">
      <c r="A30" s="162" t="s">
        <v>0</v>
      </c>
      <c r="B30" s="162"/>
      <c r="C30" s="162"/>
      <c r="D30" s="162"/>
      <c r="E30" s="162"/>
      <c r="F30" s="92"/>
    </row>
    <row r="31" spans="1:6" ht="14.25" customHeight="1" x14ac:dyDescent="0.2">
      <c r="A31" s="93"/>
      <c r="B31" s="93"/>
      <c r="C31" s="93"/>
      <c r="D31" s="93"/>
      <c r="E31" s="93"/>
      <c r="F31" s="93"/>
    </row>
    <row r="32" spans="1:6" ht="14.25" customHeight="1" x14ac:dyDescent="0.2">
      <c r="A32" s="94"/>
      <c r="B32" s="62" t="s">
        <v>6</v>
      </c>
      <c r="C32" s="95"/>
      <c r="D32" s="96"/>
      <c r="E32" s="97"/>
      <c r="F32" s="97"/>
    </row>
    <row r="33" spans="1:6" ht="14.25" customHeight="1" x14ac:dyDescent="0.2">
      <c r="A33" s="94"/>
      <c r="B33" s="94"/>
      <c r="C33" s="94"/>
      <c r="D33" s="96"/>
      <c r="E33" s="97"/>
      <c r="F33" s="97"/>
    </row>
    <row r="34" spans="1:6" ht="14.25" customHeight="1" x14ac:dyDescent="0.2">
      <c r="A34" s="94"/>
      <c r="B34" s="98" t="s">
        <v>305</v>
      </c>
      <c r="C34" s="99"/>
      <c r="D34" s="100"/>
      <c r="E34" s="100"/>
      <c r="F34" s="100"/>
    </row>
    <row r="35" spans="1:6" ht="14.25" customHeight="1" x14ac:dyDescent="0.2">
      <c r="A35" s="94"/>
      <c r="B35" s="98"/>
      <c r="C35" s="101"/>
      <c r="D35" s="100"/>
      <c r="E35" s="100"/>
      <c r="F35" s="100"/>
    </row>
    <row r="36" spans="1:6" ht="14.25" customHeight="1" x14ac:dyDescent="0.2">
      <c r="A36" s="94"/>
      <c r="B36" s="98"/>
      <c r="C36" s="99"/>
      <c r="D36" s="100"/>
      <c r="E36" s="100"/>
      <c r="F36" s="100"/>
    </row>
    <row r="37" spans="1:6" ht="14.25" customHeight="1" x14ac:dyDescent="0.2">
      <c r="A37" s="94"/>
      <c r="B37" s="98"/>
      <c r="C37" s="99"/>
      <c r="D37" s="100"/>
      <c r="E37" s="100"/>
      <c r="F37" s="100"/>
    </row>
    <row r="38" spans="1:6" ht="14.25" customHeight="1" x14ac:dyDescent="0.2">
      <c r="A38" s="94"/>
      <c r="B38" s="98"/>
      <c r="C38" s="99"/>
      <c r="D38" s="100"/>
      <c r="E38" s="100"/>
      <c r="F38" s="100"/>
    </row>
    <row r="39" spans="1:6" ht="14.25" customHeight="1" x14ac:dyDescent="0.2">
      <c r="A39" s="94"/>
      <c r="B39" s="98"/>
      <c r="C39" s="99"/>
      <c r="D39" s="100"/>
      <c r="E39" s="100"/>
      <c r="F39" s="100"/>
    </row>
    <row r="40" spans="1:6" ht="14.25" customHeight="1" x14ac:dyDescent="0.2">
      <c r="A40" s="94"/>
      <c r="B40" s="98"/>
      <c r="C40" s="101"/>
      <c r="D40" s="100"/>
      <c r="E40" s="100"/>
      <c r="F40" s="100"/>
    </row>
    <row r="41" spans="1:6" ht="14.25" customHeight="1" x14ac:dyDescent="0.2">
      <c r="A41" s="94"/>
      <c r="B41" s="98"/>
      <c r="C41" s="99"/>
      <c r="D41" s="100"/>
      <c r="E41" s="100"/>
      <c r="F41" s="100"/>
    </row>
    <row r="42" spans="1:6" ht="14.25" customHeight="1" x14ac:dyDescent="0.2">
      <c r="A42" s="94"/>
      <c r="B42" s="98"/>
      <c r="C42" s="99"/>
      <c r="D42" s="100"/>
      <c r="E42" s="100"/>
      <c r="F42" s="100"/>
    </row>
    <row r="43" spans="1:6" ht="14.25" customHeight="1" x14ac:dyDescent="0.2">
      <c r="A43" s="94"/>
      <c r="B43" s="98"/>
      <c r="C43" s="99"/>
      <c r="D43" s="100"/>
      <c r="E43" s="100"/>
      <c r="F43" s="100"/>
    </row>
    <row r="44" spans="1:6" ht="14.25" customHeight="1" x14ac:dyDescent="0.2">
      <c r="A44" s="94"/>
      <c r="B44" s="98"/>
      <c r="C44" s="99"/>
      <c r="D44" s="100"/>
      <c r="E44" s="100"/>
      <c r="F44" s="100"/>
    </row>
    <row r="45" spans="1:6" ht="14.25" customHeight="1" x14ac:dyDescent="0.2">
      <c r="A45" s="94"/>
      <c r="B45" s="98"/>
      <c r="C45" s="99"/>
      <c r="D45" s="100"/>
      <c r="E45" s="100"/>
      <c r="F45" s="100"/>
    </row>
    <row r="46" spans="1:6" ht="14.25" customHeight="1" x14ac:dyDescent="0.2">
      <c r="A46" s="94"/>
      <c r="B46" s="98"/>
      <c r="C46" s="99"/>
      <c r="D46" s="100"/>
      <c r="E46" s="100"/>
      <c r="F46" s="100"/>
    </row>
    <row r="47" spans="1:6" ht="14.25" customHeight="1" x14ac:dyDescent="0.2">
      <c r="A47" s="94"/>
      <c r="B47" s="98"/>
      <c r="C47" s="99"/>
      <c r="D47" s="100"/>
      <c r="E47" s="100"/>
      <c r="F47" s="100"/>
    </row>
    <row r="48" spans="1:6" ht="14.25" customHeight="1" x14ac:dyDescent="0.2">
      <c r="A48" s="94"/>
      <c r="B48" s="98"/>
      <c r="C48" s="99"/>
      <c r="D48" s="100"/>
      <c r="E48" s="100"/>
      <c r="F48" s="100"/>
    </row>
    <row r="49" spans="1:6" ht="14.25" customHeight="1" x14ac:dyDescent="0.2">
      <c r="A49" s="94"/>
      <c r="B49" s="98"/>
      <c r="C49" s="99"/>
      <c r="D49" s="100"/>
      <c r="E49" s="100"/>
      <c r="F49" s="100"/>
    </row>
    <row r="50" spans="1:6" ht="14.25" customHeight="1" x14ac:dyDescent="0.2">
      <c r="A50" s="94"/>
      <c r="B50" s="98"/>
      <c r="C50" s="102"/>
      <c r="D50" s="102"/>
      <c r="E50" s="100"/>
      <c r="F50" s="100"/>
    </row>
    <row r="51" spans="1:6" ht="14.25" customHeight="1" x14ac:dyDescent="0.2">
      <c r="A51" s="94"/>
      <c r="B51" s="98"/>
      <c r="C51" s="99"/>
      <c r="D51" s="100"/>
      <c r="E51" s="100"/>
      <c r="F51" s="100"/>
    </row>
    <row r="52" spans="1:6" ht="14.25" customHeight="1" x14ac:dyDescent="0.2">
      <c r="A52" s="94"/>
      <c r="B52" s="98"/>
      <c r="C52" s="99"/>
      <c r="D52" s="100"/>
      <c r="E52" s="100"/>
      <c r="F52" s="100"/>
    </row>
    <row r="53" spans="1:6" ht="14.25" customHeight="1" x14ac:dyDescent="0.2">
      <c r="A53" s="94"/>
      <c r="B53" s="98"/>
      <c r="C53" s="99"/>
      <c r="D53" s="100"/>
      <c r="E53" s="100"/>
      <c r="F53" s="100"/>
    </row>
    <row r="54" spans="1:6" ht="14.25" customHeight="1" x14ac:dyDescent="0.2">
      <c r="A54" s="94"/>
      <c r="B54" s="98"/>
      <c r="C54" s="99"/>
      <c r="D54" s="100"/>
      <c r="E54" s="100"/>
      <c r="F54" s="100"/>
    </row>
    <row r="55" spans="1:6" ht="14.25" customHeight="1" x14ac:dyDescent="0.2">
      <c r="A55" s="94"/>
      <c r="B55" s="98"/>
      <c r="C55" s="99"/>
      <c r="D55" s="100"/>
      <c r="E55" s="100"/>
      <c r="F55" s="100"/>
    </row>
    <row r="56" spans="1:6" ht="14.25" customHeight="1" x14ac:dyDescent="0.2">
      <c r="A56" s="94"/>
      <c r="B56" s="98"/>
      <c r="C56" s="99"/>
      <c r="D56" s="100"/>
      <c r="E56" s="100"/>
      <c r="F56" s="100"/>
    </row>
    <row r="57" spans="1:6" ht="14.25" customHeight="1" x14ac:dyDescent="0.2">
      <c r="A57" s="94"/>
      <c r="B57" s="98"/>
      <c r="C57" s="99"/>
      <c r="D57" s="100"/>
      <c r="E57" s="100"/>
      <c r="F57" s="100"/>
    </row>
    <row r="58" spans="1:6" ht="14.25" customHeight="1" x14ac:dyDescent="0.2">
      <c r="A58" s="94"/>
      <c r="B58" s="98"/>
      <c r="C58" s="99"/>
      <c r="D58" s="100"/>
      <c r="E58" s="100"/>
      <c r="F58" s="100"/>
    </row>
    <row r="59" spans="1:6" ht="14.25" customHeight="1" x14ac:dyDescent="0.2">
      <c r="A59" s="94"/>
      <c r="B59" s="98"/>
      <c r="C59" s="99"/>
      <c r="D59" s="100"/>
      <c r="E59" s="100"/>
      <c r="F59" s="100"/>
    </row>
    <row r="60" spans="1:6" ht="14.25" customHeight="1" x14ac:dyDescent="0.2">
      <c r="A60" s="94"/>
      <c r="B60" s="98"/>
      <c r="C60" s="99"/>
      <c r="D60" s="100"/>
      <c r="E60" s="100"/>
      <c r="F60" s="100"/>
    </row>
    <row r="61" spans="1:6" ht="14.25" customHeight="1" x14ac:dyDescent="0.2">
      <c r="A61" s="94"/>
      <c r="B61" s="98"/>
      <c r="C61" s="99"/>
      <c r="D61" s="100"/>
      <c r="E61" s="100"/>
      <c r="F61" s="100"/>
    </row>
    <row r="62" spans="1:6" ht="14.25" customHeight="1" x14ac:dyDescent="0.2">
      <c r="A62" s="94"/>
      <c r="B62" s="98"/>
      <c r="C62" s="99"/>
      <c r="D62" s="100"/>
      <c r="E62" s="100"/>
      <c r="F62" s="100"/>
    </row>
    <row r="63" spans="1:6" ht="14.25" customHeight="1" x14ac:dyDescent="0.2">
      <c r="A63" s="94"/>
      <c r="B63" s="136"/>
      <c r="C63" s="105"/>
      <c r="D63" s="106"/>
      <c r="E63" s="100"/>
      <c r="F63" s="100"/>
    </row>
    <row r="64" spans="1:6" ht="14.25" customHeight="1" x14ac:dyDescent="0.2">
      <c r="A64" s="94"/>
      <c r="B64" s="136"/>
      <c r="C64" s="137"/>
      <c r="D64" s="97"/>
      <c r="E64" s="100"/>
      <c r="F64" s="100"/>
    </row>
    <row r="65" spans="1:6" ht="14.25" customHeight="1" x14ac:dyDescent="0.2">
      <c r="A65" s="94"/>
      <c r="B65" s="98"/>
      <c r="C65" s="109" t="s">
        <v>300</v>
      </c>
      <c r="D65" s="110" t="s">
        <v>301</v>
      </c>
      <c r="E65" s="100"/>
      <c r="F65" s="100"/>
    </row>
    <row r="66" spans="1:6" ht="14.25" customHeight="1" x14ac:dyDescent="0.2">
      <c r="A66" s="94"/>
      <c r="B66" s="98"/>
      <c r="C66" s="107">
        <v>2.5</v>
      </c>
      <c r="D66" s="108">
        <v>350</v>
      </c>
      <c r="E66" s="112"/>
      <c r="F66" s="112"/>
    </row>
    <row r="67" spans="1:6" ht="14.25" customHeight="1" x14ac:dyDescent="0.2">
      <c r="A67" s="94"/>
      <c r="B67" s="136"/>
      <c r="C67" s="107"/>
      <c r="D67" s="108"/>
      <c r="E67" s="100"/>
      <c r="F67" s="100"/>
    </row>
    <row r="68" spans="1:6" ht="13.5" customHeight="1" x14ac:dyDescent="0.2">
      <c r="A68" s="94"/>
      <c r="B68" s="136"/>
      <c r="C68" s="114"/>
      <c r="D68" s="114"/>
      <c r="E68" s="114"/>
      <c r="F68" s="94"/>
    </row>
    <row r="69" spans="1:6" ht="15.95" customHeight="1" x14ac:dyDescent="0.2">
      <c r="A69" s="81"/>
      <c r="B69" s="115" t="s">
        <v>16</v>
      </c>
      <c r="C69" s="115"/>
      <c r="D69" s="83"/>
      <c r="E69" s="116">
        <v>875</v>
      </c>
      <c r="F69" s="116"/>
    </row>
    <row r="70" spans="1:6" ht="15.95" customHeight="1" x14ac:dyDescent="0.2">
      <c r="A70" s="81"/>
      <c r="B70" s="117" t="s">
        <v>13</v>
      </c>
      <c r="C70" s="54"/>
      <c r="D70" s="83"/>
      <c r="E70" s="118">
        <v>0</v>
      </c>
      <c r="F70" s="118"/>
    </row>
    <row r="71" spans="1:6" ht="15.95" customHeight="1" x14ac:dyDescent="0.2">
      <c r="A71" s="81"/>
      <c r="B71" s="119" t="s">
        <v>302</v>
      </c>
      <c r="C71" s="54"/>
      <c r="D71" s="83"/>
      <c r="E71" s="118">
        <v>0</v>
      </c>
      <c r="F71" s="118"/>
    </row>
    <row r="72" spans="1:6" ht="15.95" customHeight="1" x14ac:dyDescent="0.2">
      <c r="A72" s="81"/>
      <c r="B72" s="119" t="s">
        <v>14</v>
      </c>
      <c r="C72" s="54"/>
      <c r="D72" s="83"/>
      <c r="E72" s="118">
        <v>0</v>
      </c>
      <c r="F72" s="118"/>
    </row>
    <row r="73" spans="1:6" ht="15.95" customHeight="1" x14ac:dyDescent="0.2">
      <c r="A73" s="81"/>
      <c r="B73" s="82" t="s">
        <v>15</v>
      </c>
      <c r="C73" s="115"/>
      <c r="D73" s="83"/>
      <c r="E73" s="120">
        <v>875</v>
      </c>
      <c r="F73" s="120"/>
    </row>
    <row r="74" spans="1:6" ht="15.95" customHeight="1" x14ac:dyDescent="0.2">
      <c r="A74" s="81"/>
      <c r="B74" s="54" t="s">
        <v>5</v>
      </c>
      <c r="C74" s="121">
        <v>0.05</v>
      </c>
      <c r="D74" s="54"/>
      <c r="E74" s="122">
        <v>43.75</v>
      </c>
      <c r="F74" s="122"/>
    </row>
    <row r="75" spans="1:6" ht="15.95" customHeight="1" x14ac:dyDescent="0.2">
      <c r="A75" s="81"/>
      <c r="B75" s="123" t="s">
        <v>4</v>
      </c>
      <c r="C75" s="124">
        <v>9.9750000000000005E-2</v>
      </c>
      <c r="D75" s="54"/>
      <c r="E75" s="125">
        <v>87.28</v>
      </c>
      <c r="F75" s="122"/>
    </row>
    <row r="76" spans="1:6" ht="15.95" customHeight="1" x14ac:dyDescent="0.2">
      <c r="A76" s="81"/>
      <c r="B76" s="62"/>
      <c r="C76" s="81"/>
      <c r="D76" s="83"/>
      <c r="E76" s="84"/>
      <c r="F76" s="84"/>
    </row>
    <row r="77" spans="1:6" ht="15.95" customHeight="1" thickBot="1" x14ac:dyDescent="0.25">
      <c r="A77" s="81"/>
      <c r="B77" s="126" t="s">
        <v>17</v>
      </c>
      <c r="C77" s="115"/>
      <c r="D77" s="127"/>
      <c r="E77" s="128">
        <v>1006.03</v>
      </c>
      <c r="F77" s="129"/>
    </row>
    <row r="78" spans="1:6" ht="15.95" customHeight="1" thickTop="1" x14ac:dyDescent="0.2">
      <c r="A78" s="81"/>
      <c r="B78" s="123"/>
      <c r="C78" s="123"/>
      <c r="D78" s="123"/>
      <c r="E78" s="130"/>
      <c r="F78" s="123"/>
    </row>
    <row r="79" spans="1:6" ht="15.95" customHeight="1" x14ac:dyDescent="0.2">
      <c r="A79" s="81"/>
      <c r="B79" s="62" t="s">
        <v>19</v>
      </c>
      <c r="C79" s="123"/>
      <c r="D79" s="83"/>
      <c r="E79" s="84">
        <v>0</v>
      </c>
      <c r="F79" s="84"/>
    </row>
    <row r="80" spans="1:6" ht="15.95" customHeight="1" x14ac:dyDescent="0.2">
      <c r="A80" s="81"/>
      <c r="B80" s="115"/>
      <c r="C80" s="123"/>
      <c r="D80" s="123"/>
      <c r="E80" s="130"/>
      <c r="F80" s="123"/>
    </row>
    <row r="81" spans="1:6" ht="15.95" customHeight="1" x14ac:dyDescent="0.2">
      <c r="A81" s="81"/>
      <c r="B81" s="163" t="s">
        <v>18</v>
      </c>
      <c r="C81" s="164"/>
      <c r="D81" s="131"/>
      <c r="E81" s="132">
        <v>1006.03</v>
      </c>
      <c r="F81" s="84"/>
    </row>
    <row r="82" spans="1:6" ht="15.95" customHeight="1" x14ac:dyDescent="0.2">
      <c r="A82" s="81"/>
      <c r="B82" s="81"/>
      <c r="C82" s="81"/>
      <c r="D82" s="83"/>
      <c r="E82" s="84"/>
      <c r="F82" s="84"/>
    </row>
    <row r="83" spans="1:6" ht="15.95" customHeight="1" x14ac:dyDescent="0.2">
      <c r="A83" s="133"/>
      <c r="B83" s="165"/>
      <c r="C83" s="166"/>
      <c r="D83" s="166"/>
      <c r="E83" s="166"/>
      <c r="F83" s="134"/>
    </row>
    <row r="84" spans="1:6" ht="15.95" customHeight="1" x14ac:dyDescent="0.2">
      <c r="A84" s="167" t="s">
        <v>37</v>
      </c>
      <c r="B84" s="167"/>
      <c r="C84" s="167"/>
      <c r="D84" s="167"/>
      <c r="E84" s="167"/>
      <c r="F84" s="62"/>
    </row>
    <row r="85" spans="1:6" ht="15.95" customHeight="1" x14ac:dyDescent="0.2">
      <c r="A85" s="168" t="s">
        <v>38</v>
      </c>
      <c r="B85" s="168"/>
      <c r="C85" s="168"/>
      <c r="D85" s="168"/>
      <c r="E85" s="168"/>
      <c r="F85" s="53"/>
    </row>
    <row r="86" spans="1:6" ht="15.95" customHeight="1" x14ac:dyDescent="0.2">
      <c r="A86" s="135"/>
      <c r="B86" s="135"/>
      <c r="C86" s="135"/>
      <c r="D86" s="135"/>
      <c r="E86" s="135"/>
      <c r="F86" s="53"/>
    </row>
    <row r="87" spans="1:6" ht="15.95" customHeight="1" x14ac:dyDescent="0.2">
      <c r="A87" s="135"/>
      <c r="B87" s="135"/>
      <c r="C87" s="135"/>
      <c r="D87" s="135"/>
      <c r="E87" s="135"/>
      <c r="F87" s="53"/>
    </row>
    <row r="88" spans="1:6" ht="15.95" customHeight="1" x14ac:dyDescent="0.2">
      <c r="A88" s="161" t="s">
        <v>8</v>
      </c>
      <c r="B88" s="161"/>
      <c r="C88" s="161"/>
      <c r="D88" s="161"/>
      <c r="E88" s="161"/>
      <c r="F88" s="161"/>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zoomScale="80" zoomScaleNormal="100" zoomScaleSheetLayoutView="80" workbookViewId="0">
      <selection activeCell="B55" sqref="B5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45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46</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47</v>
      </c>
      <c r="C35" s="149"/>
      <c r="D35" s="149"/>
      <c r="E35" s="63">
        <f>0.25*230</f>
        <v>57.5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57.5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57.5</v>
      </c>
      <c r="F72" s="53"/>
    </row>
    <row r="73" spans="1:6" ht="13.5" customHeight="1" x14ac:dyDescent="0.2">
      <c r="A73" s="53"/>
      <c r="B73" s="54" t="s">
        <v>5</v>
      </c>
      <c r="C73" s="66">
        <v>0.05</v>
      </c>
      <c r="D73" s="54"/>
      <c r="E73" s="40">
        <f>ROUND(E72*C73,2)</f>
        <v>2.88</v>
      </c>
      <c r="F73" s="53"/>
    </row>
    <row r="74" spans="1:6" ht="13.5" customHeight="1" x14ac:dyDescent="0.2">
      <c r="A74" s="53"/>
      <c r="B74" s="54" t="s">
        <v>4</v>
      </c>
      <c r="C74" s="67">
        <v>9.9750000000000005E-2</v>
      </c>
      <c r="D74" s="54"/>
      <c r="E74" s="41">
        <f>ROUND(E72*C74,2)</f>
        <v>5.74</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66.12</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66.12</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F4044-7450-4AC1-9470-3AA1F0502CBB}">
  <sheetPr>
    <pageSetUpPr fitToPage="1"/>
  </sheetPr>
  <dimension ref="A1:F88"/>
  <sheetViews>
    <sheetView tabSelected="1" topLeftCell="A7"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169"/>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1"/>
      <c r="B21" s="82" t="s">
        <v>306</v>
      </c>
      <c r="C21" s="82"/>
      <c r="D21" s="83"/>
      <c r="E21" s="84"/>
      <c r="F21" s="84"/>
    </row>
    <row r="22" spans="1:6" ht="15" customHeight="1" x14ac:dyDescent="0.2">
      <c r="A22" s="81"/>
      <c r="B22" s="81"/>
      <c r="C22" s="81"/>
      <c r="D22" s="83"/>
      <c r="E22" s="84"/>
      <c r="F22" s="84"/>
    </row>
    <row r="23" spans="1:6" ht="15" customHeight="1" x14ac:dyDescent="0.2">
      <c r="A23" s="81"/>
      <c r="B23" s="82" t="s">
        <v>291</v>
      </c>
      <c r="C23" s="82"/>
      <c r="D23" s="83"/>
      <c r="E23" s="84"/>
      <c r="F23" s="84"/>
    </row>
    <row r="24" spans="1:6" ht="15" customHeight="1" x14ac:dyDescent="0.2">
      <c r="A24" s="81"/>
      <c r="B24" s="85" t="s">
        <v>292</v>
      </c>
      <c r="C24" s="81"/>
      <c r="D24" s="83"/>
      <c r="E24" s="84"/>
      <c r="F24" s="84"/>
    </row>
    <row r="25" spans="1:6" ht="15" customHeight="1" x14ac:dyDescent="0.2">
      <c r="A25" s="81"/>
      <c r="B25" s="81" t="s">
        <v>293</v>
      </c>
      <c r="C25" s="81"/>
      <c r="D25" s="83"/>
      <c r="E25" s="84"/>
      <c r="F25" s="84"/>
    </row>
    <row r="26" spans="1:6" ht="15" customHeight="1" x14ac:dyDescent="0.2">
      <c r="A26" s="81"/>
      <c r="B26" s="81" t="s">
        <v>294</v>
      </c>
      <c r="C26" s="81"/>
      <c r="D26" s="83"/>
      <c r="E26" s="84"/>
      <c r="F26" s="84"/>
    </row>
    <row r="27" spans="1:6" ht="15" customHeight="1" x14ac:dyDescent="0.2">
      <c r="A27" s="82"/>
      <c r="B27" s="81"/>
      <c r="C27" s="81"/>
      <c r="D27" s="86"/>
      <c r="E27" s="87"/>
      <c r="F27" s="87"/>
    </row>
    <row r="28" spans="1:6" ht="15.95" customHeight="1" x14ac:dyDescent="0.2">
      <c r="A28" s="81"/>
      <c r="B28" s="82"/>
      <c r="C28" s="82"/>
      <c r="D28" s="87" t="s">
        <v>12</v>
      </c>
      <c r="E28" s="88" t="s">
        <v>307</v>
      </c>
      <c r="F28" s="88"/>
    </row>
    <row r="29" spans="1:6" ht="13.5" customHeight="1" thickBot="1" x14ac:dyDescent="0.25">
      <c r="A29" s="89"/>
      <c r="B29" s="89"/>
      <c r="C29" s="89"/>
      <c r="D29" s="90"/>
      <c r="E29" s="91"/>
      <c r="F29" s="91"/>
    </row>
    <row r="30" spans="1:6" ht="21.75" customHeight="1" x14ac:dyDescent="0.2">
      <c r="A30" s="162" t="s">
        <v>0</v>
      </c>
      <c r="B30" s="162"/>
      <c r="C30" s="162"/>
      <c r="D30" s="162"/>
      <c r="E30" s="162"/>
      <c r="F30" s="92"/>
    </row>
    <row r="31" spans="1:6" ht="14.25" customHeight="1" x14ac:dyDescent="0.2">
      <c r="A31" s="93"/>
      <c r="B31" s="93"/>
      <c r="C31" s="93"/>
      <c r="D31" s="93"/>
      <c r="E31" s="93"/>
      <c r="F31" s="93"/>
    </row>
    <row r="32" spans="1:6" ht="14.25" customHeight="1" x14ac:dyDescent="0.2">
      <c r="A32" s="94"/>
      <c r="B32" s="62" t="s">
        <v>6</v>
      </c>
      <c r="C32" s="95"/>
      <c r="D32" s="96"/>
      <c r="E32" s="97"/>
      <c r="F32" s="97"/>
    </row>
    <row r="33" spans="1:6" ht="14.25" customHeight="1" x14ac:dyDescent="0.2">
      <c r="A33" s="94"/>
      <c r="B33" s="94"/>
      <c r="C33" s="94"/>
      <c r="D33" s="96"/>
      <c r="E33" s="97"/>
      <c r="F33" s="97"/>
    </row>
    <row r="34" spans="1:6" ht="14.25" customHeight="1" x14ac:dyDescent="0.2">
      <c r="A34" s="94"/>
      <c r="B34" s="98" t="s">
        <v>308</v>
      </c>
      <c r="C34" s="99"/>
      <c r="D34" s="100"/>
      <c r="E34" s="100"/>
      <c r="F34" s="100"/>
    </row>
    <row r="35" spans="1:6" ht="14.25" customHeight="1" x14ac:dyDescent="0.2">
      <c r="A35" s="94"/>
      <c r="B35" s="98"/>
      <c r="C35" s="101"/>
      <c r="D35" s="100"/>
      <c r="E35" s="100"/>
      <c r="F35" s="100"/>
    </row>
    <row r="36" spans="1:6" ht="14.25" customHeight="1" x14ac:dyDescent="0.2">
      <c r="A36" s="94"/>
      <c r="B36" s="98"/>
      <c r="C36" s="99"/>
      <c r="D36" s="100"/>
      <c r="E36" s="100"/>
      <c r="F36" s="100"/>
    </row>
    <row r="37" spans="1:6" ht="14.25" customHeight="1" x14ac:dyDescent="0.2">
      <c r="A37" s="94"/>
      <c r="B37" s="98"/>
      <c r="C37" s="99"/>
      <c r="D37" s="100"/>
      <c r="E37" s="100"/>
      <c r="F37" s="100"/>
    </row>
    <row r="38" spans="1:6" ht="14.25" customHeight="1" x14ac:dyDescent="0.2">
      <c r="A38" s="94"/>
      <c r="B38" s="98"/>
      <c r="C38" s="99"/>
      <c r="D38" s="100"/>
      <c r="E38" s="100"/>
      <c r="F38" s="100"/>
    </row>
    <row r="39" spans="1:6" ht="14.25" customHeight="1" x14ac:dyDescent="0.2">
      <c r="A39" s="94"/>
      <c r="B39" s="98"/>
      <c r="C39" s="99"/>
      <c r="D39" s="100"/>
      <c r="E39" s="100"/>
      <c r="F39" s="100"/>
    </row>
    <row r="40" spans="1:6" ht="14.25" customHeight="1" x14ac:dyDescent="0.2">
      <c r="A40" s="94"/>
      <c r="B40" s="98"/>
      <c r="C40" s="101"/>
      <c r="D40" s="100"/>
      <c r="E40" s="100"/>
      <c r="F40" s="100"/>
    </row>
    <row r="41" spans="1:6" ht="14.25" customHeight="1" x14ac:dyDescent="0.2">
      <c r="A41" s="94"/>
      <c r="B41" s="98"/>
      <c r="C41" s="99"/>
      <c r="D41" s="100"/>
      <c r="E41" s="100"/>
      <c r="F41" s="100"/>
    </row>
    <row r="42" spans="1:6" ht="14.25" customHeight="1" x14ac:dyDescent="0.2">
      <c r="A42" s="94"/>
      <c r="B42" s="98"/>
      <c r="C42" s="99"/>
      <c r="D42" s="100"/>
      <c r="E42" s="100"/>
      <c r="F42" s="100"/>
    </row>
    <row r="43" spans="1:6" ht="14.25" customHeight="1" x14ac:dyDescent="0.2">
      <c r="A43" s="94"/>
      <c r="B43" s="98"/>
      <c r="C43" s="99"/>
      <c r="D43" s="100"/>
      <c r="E43" s="100"/>
      <c r="F43" s="100"/>
    </row>
    <row r="44" spans="1:6" ht="14.25" customHeight="1" x14ac:dyDescent="0.2">
      <c r="A44" s="94"/>
      <c r="B44" s="98"/>
      <c r="C44" s="99"/>
      <c r="D44" s="100"/>
      <c r="E44" s="100"/>
      <c r="F44" s="100"/>
    </row>
    <row r="45" spans="1:6" ht="14.25" customHeight="1" x14ac:dyDescent="0.2">
      <c r="A45" s="94"/>
      <c r="B45" s="98"/>
      <c r="C45" s="99"/>
      <c r="D45" s="100"/>
      <c r="E45" s="100"/>
      <c r="F45" s="100"/>
    </row>
    <row r="46" spans="1:6" ht="14.25" customHeight="1" x14ac:dyDescent="0.2">
      <c r="A46" s="94"/>
      <c r="B46" s="98"/>
      <c r="C46" s="99"/>
      <c r="D46" s="100"/>
      <c r="E46" s="100"/>
      <c r="F46" s="100"/>
    </row>
    <row r="47" spans="1:6" ht="14.25" customHeight="1" x14ac:dyDescent="0.2">
      <c r="A47" s="94"/>
      <c r="B47" s="98"/>
      <c r="C47" s="99"/>
      <c r="D47" s="100"/>
      <c r="E47" s="100"/>
      <c r="F47" s="100"/>
    </row>
    <row r="48" spans="1:6" ht="14.25" customHeight="1" x14ac:dyDescent="0.2">
      <c r="A48" s="94"/>
      <c r="B48" s="98"/>
      <c r="C48" s="99"/>
      <c r="D48" s="100"/>
      <c r="E48" s="100"/>
      <c r="F48" s="100"/>
    </row>
    <row r="49" spans="1:6" ht="14.25" customHeight="1" x14ac:dyDescent="0.2">
      <c r="A49" s="94"/>
      <c r="B49" s="98"/>
      <c r="C49" s="99"/>
      <c r="D49" s="100"/>
      <c r="E49" s="100"/>
      <c r="F49" s="100"/>
    </row>
    <row r="50" spans="1:6" ht="14.25" customHeight="1" x14ac:dyDescent="0.2">
      <c r="A50" s="94"/>
      <c r="B50" s="98"/>
      <c r="C50" s="102"/>
      <c r="D50" s="102"/>
      <c r="E50" s="100"/>
      <c r="F50" s="100"/>
    </row>
    <row r="51" spans="1:6" ht="14.25" customHeight="1" x14ac:dyDescent="0.2">
      <c r="A51" s="94"/>
      <c r="B51" s="98"/>
      <c r="C51" s="99"/>
      <c r="D51" s="100"/>
      <c r="E51" s="100"/>
      <c r="F51" s="100"/>
    </row>
    <row r="52" spans="1:6" ht="14.25" customHeight="1" x14ac:dyDescent="0.2">
      <c r="A52" s="94"/>
      <c r="B52" s="98"/>
      <c r="C52" s="99"/>
      <c r="D52" s="100"/>
      <c r="E52" s="100"/>
      <c r="F52" s="100"/>
    </row>
    <row r="53" spans="1:6" ht="14.25" customHeight="1" x14ac:dyDescent="0.2">
      <c r="A53" s="94"/>
      <c r="B53" s="98"/>
      <c r="C53" s="99"/>
      <c r="D53" s="100"/>
      <c r="E53" s="100"/>
      <c r="F53" s="100"/>
    </row>
    <row r="54" spans="1:6" ht="14.25" customHeight="1" x14ac:dyDescent="0.2">
      <c r="A54" s="94"/>
      <c r="B54" s="98"/>
      <c r="C54" s="99"/>
      <c r="D54" s="100"/>
      <c r="E54" s="100"/>
      <c r="F54" s="100"/>
    </row>
    <row r="55" spans="1:6" ht="14.25" customHeight="1" x14ac:dyDescent="0.2">
      <c r="A55" s="94"/>
      <c r="B55" s="98"/>
      <c r="C55" s="99"/>
      <c r="D55" s="100"/>
      <c r="E55" s="100"/>
      <c r="F55" s="100"/>
    </row>
    <row r="56" spans="1:6" ht="14.25" customHeight="1" x14ac:dyDescent="0.2">
      <c r="A56" s="94"/>
      <c r="B56" s="98"/>
      <c r="C56" s="99"/>
      <c r="D56" s="100"/>
      <c r="E56" s="100"/>
      <c r="F56" s="100"/>
    </row>
    <row r="57" spans="1:6" ht="14.25" customHeight="1" x14ac:dyDescent="0.2">
      <c r="A57" s="94"/>
      <c r="B57" s="98"/>
      <c r="C57" s="99"/>
      <c r="D57" s="100"/>
      <c r="E57" s="100"/>
      <c r="F57" s="100"/>
    </row>
    <row r="58" spans="1:6" ht="14.25" customHeight="1" x14ac:dyDescent="0.2">
      <c r="A58" s="94"/>
      <c r="B58" s="98"/>
      <c r="C58" s="99"/>
      <c r="D58" s="100"/>
      <c r="E58" s="100"/>
      <c r="F58" s="100"/>
    </row>
    <row r="59" spans="1:6" ht="14.25" customHeight="1" x14ac:dyDescent="0.2">
      <c r="A59" s="94"/>
      <c r="B59" s="98"/>
      <c r="C59" s="99"/>
      <c r="D59" s="100"/>
      <c r="E59" s="100"/>
      <c r="F59" s="100"/>
    </row>
    <row r="60" spans="1:6" ht="14.25" customHeight="1" x14ac:dyDescent="0.2">
      <c r="A60" s="94"/>
      <c r="B60" s="98"/>
      <c r="C60" s="99"/>
      <c r="D60" s="100"/>
      <c r="E60" s="100"/>
      <c r="F60" s="100"/>
    </row>
    <row r="61" spans="1:6" ht="14.25" customHeight="1" x14ac:dyDescent="0.2">
      <c r="A61" s="94"/>
      <c r="B61" s="98"/>
      <c r="C61" s="99"/>
      <c r="D61" s="100"/>
      <c r="E61" s="100"/>
      <c r="F61" s="100"/>
    </row>
    <row r="62" spans="1:6" ht="14.25" customHeight="1" x14ac:dyDescent="0.2">
      <c r="A62" s="94"/>
      <c r="B62" s="98"/>
      <c r="C62" s="99"/>
      <c r="D62" s="100"/>
      <c r="E62" s="100"/>
      <c r="F62" s="100"/>
    </row>
    <row r="63" spans="1:6" ht="14.25" customHeight="1" x14ac:dyDescent="0.2">
      <c r="A63" s="94"/>
      <c r="B63" s="98"/>
      <c r="C63" s="105"/>
      <c r="D63" s="106"/>
      <c r="E63" s="100"/>
      <c r="F63" s="100"/>
    </row>
    <row r="64" spans="1:6" ht="14.25" customHeight="1" x14ac:dyDescent="0.2">
      <c r="A64" s="94"/>
      <c r="B64" s="98"/>
      <c r="C64" s="107"/>
      <c r="D64" s="108"/>
      <c r="E64" s="100"/>
      <c r="F64" s="100"/>
    </row>
    <row r="65" spans="1:6" ht="14.25" customHeight="1" x14ac:dyDescent="0.2">
      <c r="A65" s="94"/>
      <c r="B65" s="98"/>
      <c r="C65" s="109" t="s">
        <v>300</v>
      </c>
      <c r="D65" s="110" t="s">
        <v>301</v>
      </c>
      <c r="E65" s="100"/>
      <c r="F65" s="100"/>
    </row>
    <row r="66" spans="1:6" ht="14.25" customHeight="1" x14ac:dyDescent="0.2">
      <c r="A66" s="94"/>
      <c r="B66" s="98"/>
      <c r="C66" s="107">
        <v>1.75</v>
      </c>
      <c r="D66" s="108">
        <v>385</v>
      </c>
      <c r="E66" s="112"/>
      <c r="F66" s="112"/>
    </row>
    <row r="67" spans="1:6" ht="14.25" customHeight="1" x14ac:dyDescent="0.2">
      <c r="A67" s="94"/>
      <c r="B67" s="98"/>
      <c r="C67" s="107"/>
      <c r="D67" s="108"/>
      <c r="E67" s="100"/>
      <c r="F67" s="100"/>
    </row>
    <row r="68" spans="1:6" ht="13.5" customHeight="1" x14ac:dyDescent="0.2">
      <c r="A68" s="94"/>
      <c r="B68" s="98"/>
      <c r="C68" s="114"/>
      <c r="D68" s="114"/>
      <c r="E68" s="114"/>
      <c r="F68" s="94"/>
    </row>
    <row r="69" spans="1:6" ht="15.95" customHeight="1" x14ac:dyDescent="0.2">
      <c r="A69" s="81"/>
      <c r="B69" s="115" t="s">
        <v>16</v>
      </c>
      <c r="C69" s="115"/>
      <c r="D69" s="83"/>
      <c r="E69" s="116">
        <v>673.75</v>
      </c>
      <c r="F69" s="116"/>
    </row>
    <row r="70" spans="1:6" ht="15.95" customHeight="1" x14ac:dyDescent="0.2">
      <c r="A70" s="81"/>
      <c r="B70" s="117" t="s">
        <v>13</v>
      </c>
      <c r="C70" s="54"/>
      <c r="D70" s="83"/>
      <c r="E70" s="118">
        <v>0</v>
      </c>
      <c r="F70" s="118"/>
    </row>
    <row r="71" spans="1:6" ht="15.95" customHeight="1" x14ac:dyDescent="0.2">
      <c r="A71" s="81"/>
      <c r="B71" s="119" t="s">
        <v>302</v>
      </c>
      <c r="C71" s="54"/>
      <c r="D71" s="83"/>
      <c r="E71" s="118">
        <v>0</v>
      </c>
      <c r="F71" s="118"/>
    </row>
    <row r="72" spans="1:6" ht="15.95" customHeight="1" x14ac:dyDescent="0.2">
      <c r="A72" s="81"/>
      <c r="B72" s="119" t="s">
        <v>14</v>
      </c>
      <c r="C72" s="54"/>
      <c r="D72" s="83"/>
      <c r="E72" s="118">
        <v>0</v>
      </c>
      <c r="F72" s="118"/>
    </row>
    <row r="73" spans="1:6" ht="15.95" customHeight="1" x14ac:dyDescent="0.2">
      <c r="A73" s="81"/>
      <c r="B73" s="82" t="s">
        <v>15</v>
      </c>
      <c r="C73" s="115"/>
      <c r="D73" s="83"/>
      <c r="E73" s="120">
        <v>673.75</v>
      </c>
      <c r="F73" s="120"/>
    </row>
    <row r="74" spans="1:6" ht="15.95" customHeight="1" x14ac:dyDescent="0.2">
      <c r="A74" s="81"/>
      <c r="B74" s="54" t="s">
        <v>5</v>
      </c>
      <c r="C74" s="121">
        <v>0.05</v>
      </c>
      <c r="D74" s="54"/>
      <c r="E74" s="122">
        <v>33.69</v>
      </c>
      <c r="F74" s="122"/>
    </row>
    <row r="75" spans="1:6" ht="15.95" customHeight="1" x14ac:dyDescent="0.2">
      <c r="A75" s="81"/>
      <c r="B75" s="123" t="s">
        <v>4</v>
      </c>
      <c r="C75" s="124">
        <v>9.9750000000000005E-2</v>
      </c>
      <c r="D75" s="54"/>
      <c r="E75" s="125">
        <v>67.209999999999994</v>
      </c>
      <c r="F75" s="122"/>
    </row>
    <row r="76" spans="1:6" ht="15.95" customHeight="1" x14ac:dyDescent="0.2">
      <c r="A76" s="81"/>
      <c r="B76" s="62"/>
      <c r="C76" s="81"/>
      <c r="D76" s="83"/>
      <c r="E76" s="84"/>
      <c r="F76" s="84"/>
    </row>
    <row r="77" spans="1:6" ht="15.95" customHeight="1" thickBot="1" x14ac:dyDescent="0.25">
      <c r="A77" s="81"/>
      <c r="B77" s="126" t="s">
        <v>17</v>
      </c>
      <c r="C77" s="115"/>
      <c r="D77" s="127"/>
      <c r="E77" s="128">
        <v>774.65000000000009</v>
      </c>
      <c r="F77" s="129"/>
    </row>
    <row r="78" spans="1:6" ht="15.95" customHeight="1" thickTop="1" x14ac:dyDescent="0.2">
      <c r="A78" s="81"/>
      <c r="B78" s="123"/>
      <c r="C78" s="123"/>
      <c r="D78" s="123"/>
      <c r="E78" s="130"/>
      <c r="F78" s="123"/>
    </row>
    <row r="79" spans="1:6" ht="15.95" customHeight="1" x14ac:dyDescent="0.2">
      <c r="A79" s="81"/>
      <c r="B79" s="62" t="s">
        <v>19</v>
      </c>
      <c r="C79" s="123"/>
      <c r="D79" s="83"/>
      <c r="E79" s="84">
        <v>0</v>
      </c>
      <c r="F79" s="84"/>
    </row>
    <row r="80" spans="1:6" ht="15.95" customHeight="1" x14ac:dyDescent="0.2">
      <c r="A80" s="81"/>
      <c r="B80" s="115"/>
      <c r="C80" s="123"/>
      <c r="D80" s="123"/>
      <c r="E80" s="130"/>
      <c r="F80" s="123"/>
    </row>
    <row r="81" spans="1:6" ht="15.95" customHeight="1" x14ac:dyDescent="0.2">
      <c r="A81" s="81"/>
      <c r="B81" s="163" t="s">
        <v>18</v>
      </c>
      <c r="C81" s="164"/>
      <c r="D81" s="131"/>
      <c r="E81" s="132">
        <v>774.65000000000009</v>
      </c>
      <c r="F81" s="84"/>
    </row>
    <row r="82" spans="1:6" ht="15.95" customHeight="1" x14ac:dyDescent="0.2">
      <c r="A82" s="81"/>
      <c r="B82" s="81"/>
      <c r="C82" s="81"/>
      <c r="D82" s="83"/>
      <c r="E82" s="84"/>
      <c r="F82" s="84"/>
    </row>
    <row r="83" spans="1:6" ht="15.95" customHeight="1" x14ac:dyDescent="0.2">
      <c r="A83" s="133"/>
      <c r="B83" s="165"/>
      <c r="C83" s="166"/>
      <c r="D83" s="166"/>
      <c r="E83" s="166"/>
      <c r="F83" s="134"/>
    </row>
    <row r="84" spans="1:6" ht="15.95" customHeight="1" x14ac:dyDescent="0.2">
      <c r="A84" s="167" t="s">
        <v>37</v>
      </c>
      <c r="B84" s="167"/>
      <c r="C84" s="167"/>
      <c r="D84" s="167"/>
      <c r="E84" s="167"/>
      <c r="F84" s="62"/>
    </row>
    <row r="85" spans="1:6" ht="15.95" customHeight="1" x14ac:dyDescent="0.2">
      <c r="A85" s="168" t="s">
        <v>38</v>
      </c>
      <c r="B85" s="168"/>
      <c r="C85" s="168"/>
      <c r="D85" s="168"/>
      <c r="E85" s="168"/>
      <c r="F85" s="53"/>
    </row>
    <row r="86" spans="1:6" ht="15.95" customHeight="1" x14ac:dyDescent="0.2">
      <c r="A86" s="135"/>
      <c r="B86" s="135"/>
      <c r="C86" s="135"/>
      <c r="D86" s="135"/>
      <c r="E86" s="135"/>
      <c r="F86" s="53"/>
    </row>
    <row r="87" spans="1:6" ht="15.95" customHeight="1" x14ac:dyDescent="0.2">
      <c r="A87" s="135"/>
      <c r="B87" s="135"/>
      <c r="C87" s="135"/>
      <c r="D87" s="135"/>
      <c r="E87" s="135"/>
      <c r="F87" s="53"/>
    </row>
    <row r="88" spans="1:6" ht="15.95" customHeight="1" x14ac:dyDescent="0.2">
      <c r="A88" s="161" t="s">
        <v>8</v>
      </c>
      <c r="B88" s="161"/>
      <c r="C88" s="161"/>
      <c r="D88" s="161"/>
      <c r="E88" s="161"/>
      <c r="F88" s="161"/>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zoomScale="80" zoomScaleNormal="100" zoomScaleSheetLayoutView="80" workbookViewId="0">
      <selection activeCell="E35" sqref="E3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48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49</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50</v>
      </c>
      <c r="C35" s="149"/>
      <c r="D35" s="149"/>
      <c r="E35" s="63">
        <f>0.25*230</f>
        <v>57.5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57.5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57.5</v>
      </c>
      <c r="F72" s="53"/>
    </row>
    <row r="73" spans="1:6" ht="13.5" customHeight="1" x14ac:dyDescent="0.2">
      <c r="A73" s="53"/>
      <c r="B73" s="54" t="s">
        <v>5</v>
      </c>
      <c r="C73" s="66">
        <v>0.05</v>
      </c>
      <c r="D73" s="54"/>
      <c r="E73" s="40">
        <f>ROUND(E72*C73,2)</f>
        <v>2.88</v>
      </c>
      <c r="F73" s="53"/>
    </row>
    <row r="74" spans="1:6" ht="13.5" customHeight="1" x14ac:dyDescent="0.2">
      <c r="A74" s="53"/>
      <c r="B74" s="54" t="s">
        <v>4</v>
      </c>
      <c r="C74" s="67">
        <v>9.9750000000000005E-2</v>
      </c>
      <c r="D74" s="54"/>
      <c r="E74" s="41">
        <f>ROUND(E72*C74,2)</f>
        <v>5.74</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66.12</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66.12</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2"/>
  <sheetViews>
    <sheetView view="pageBreakPreview" topLeftCell="A22" zoomScale="80" zoomScaleNormal="100" zoomScaleSheetLayoutView="80" workbookViewId="0">
      <selection activeCell="E29" sqref="E2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51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55</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t="s">
        <v>52</v>
      </c>
      <c r="C35" s="149"/>
      <c r="D35" s="149"/>
      <c r="E35" s="63">
        <f>0.5*235</f>
        <v>117.5</v>
      </c>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c r="C38" s="149"/>
      <c r="D38" s="149"/>
      <c r="E38" s="63"/>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117.5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117.5</v>
      </c>
      <c r="F72" s="53"/>
    </row>
    <row r="73" spans="1:6" ht="13.5" customHeight="1" x14ac:dyDescent="0.2">
      <c r="A73" s="53"/>
      <c r="B73" s="54" t="s">
        <v>5</v>
      </c>
      <c r="C73" s="66">
        <v>0.05</v>
      </c>
      <c r="D73" s="54"/>
      <c r="E73" s="40">
        <f>ROUND(E72*C73,2)</f>
        <v>5.88</v>
      </c>
      <c r="F73" s="53"/>
    </row>
    <row r="74" spans="1:6" ht="13.5" customHeight="1" x14ac:dyDescent="0.2">
      <c r="A74" s="53"/>
      <c r="B74" s="54" t="s">
        <v>4</v>
      </c>
      <c r="C74" s="67">
        <v>9.9750000000000005E-2</v>
      </c>
      <c r="D74" s="54"/>
      <c r="E74" s="41">
        <f>ROUND(E72*C74,2)</f>
        <v>11.72</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135.1</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135.1</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2"/>
  <sheetViews>
    <sheetView view="pageBreakPreview" topLeftCell="A4" zoomScale="80" zoomScaleNormal="100" zoomScaleSheetLayoutView="80" workbookViewId="0">
      <selection activeCell="B56" sqref="B56:D5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51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54</v>
      </c>
      <c r="F28" s="53"/>
    </row>
    <row r="29" spans="1:6" ht="13.5" thickBot="1" x14ac:dyDescent="0.25">
      <c r="A29" s="59"/>
      <c r="B29" s="59"/>
      <c r="C29" s="59"/>
      <c r="D29" s="59"/>
      <c r="E29" s="59"/>
      <c r="F29" s="60"/>
    </row>
    <row r="30" spans="1:6" s="61" customFormat="1" ht="21.75" customHeight="1" x14ac:dyDescent="0.2">
      <c r="A30" s="150" t="s">
        <v>0</v>
      </c>
      <c r="B30" s="150"/>
      <c r="C30" s="150"/>
      <c r="D30" s="150"/>
      <c r="E30" s="150"/>
      <c r="F30" s="150"/>
    </row>
    <row r="31" spans="1:6" x14ac:dyDescent="0.2">
      <c r="A31" s="51"/>
      <c r="B31" s="55"/>
      <c r="C31" s="51"/>
      <c r="D31" s="51"/>
      <c r="E31" s="51"/>
    </row>
    <row r="32" spans="1:6" ht="14.25" x14ac:dyDescent="0.2">
      <c r="A32" s="53"/>
      <c r="B32" s="62" t="s">
        <v>6</v>
      </c>
      <c r="C32" s="62"/>
      <c r="D32" s="62"/>
      <c r="E32" s="63"/>
      <c r="F32" s="53"/>
    </row>
    <row r="33" spans="1:6" ht="14.25" x14ac:dyDescent="0.2">
      <c r="A33" s="53"/>
      <c r="B33" s="149"/>
      <c r="C33" s="149"/>
      <c r="D33" s="149"/>
      <c r="E33" s="63"/>
      <c r="F33" s="53"/>
    </row>
    <row r="34" spans="1:6" ht="14.25" x14ac:dyDescent="0.2">
      <c r="A34" s="53"/>
      <c r="B34" s="149"/>
      <c r="C34" s="149"/>
      <c r="D34" s="149"/>
      <c r="E34" s="63"/>
      <c r="F34" s="53"/>
    </row>
    <row r="35" spans="1:6" ht="14.25" x14ac:dyDescent="0.2">
      <c r="A35" s="53"/>
      <c r="B35" s="149"/>
      <c r="C35" s="149"/>
      <c r="D35" s="149"/>
      <c r="E35" s="63"/>
      <c r="F35" s="53"/>
    </row>
    <row r="36" spans="1:6" ht="14.25" x14ac:dyDescent="0.2">
      <c r="A36" s="53"/>
      <c r="B36" s="149"/>
      <c r="C36" s="149"/>
      <c r="D36" s="149"/>
      <c r="E36" s="63"/>
      <c r="F36" s="53"/>
    </row>
    <row r="37" spans="1:6" ht="14.25" x14ac:dyDescent="0.2">
      <c r="A37" s="53"/>
      <c r="B37" s="149"/>
      <c r="C37" s="149"/>
      <c r="D37" s="149"/>
      <c r="E37" s="63"/>
      <c r="F37" s="53"/>
    </row>
    <row r="38" spans="1:6" ht="14.25" x14ac:dyDescent="0.2">
      <c r="A38" s="53"/>
      <c r="B38" s="149" t="s">
        <v>53</v>
      </c>
      <c r="C38" s="149"/>
      <c r="D38" s="149"/>
      <c r="E38" s="63">
        <v>235</v>
      </c>
      <c r="F38" s="53"/>
    </row>
    <row r="39" spans="1:6" ht="14.25" x14ac:dyDescent="0.2">
      <c r="A39" s="53"/>
      <c r="B39" s="149"/>
      <c r="C39" s="149"/>
      <c r="D39" s="149"/>
      <c r="E39" s="63"/>
      <c r="F39" s="53"/>
    </row>
    <row r="40" spans="1:6" ht="14.25" x14ac:dyDescent="0.2">
      <c r="A40" s="53"/>
      <c r="B40" s="149"/>
      <c r="C40" s="149"/>
      <c r="D40" s="149"/>
      <c r="E40" s="63"/>
      <c r="F40" s="53"/>
    </row>
    <row r="41" spans="1:6" ht="14.25" x14ac:dyDescent="0.2">
      <c r="A41" s="53"/>
      <c r="B41" s="149"/>
      <c r="C41" s="149"/>
      <c r="D41" s="149"/>
      <c r="E41" s="63"/>
      <c r="F41" s="53"/>
    </row>
    <row r="42" spans="1:6" ht="14.25" x14ac:dyDescent="0.2">
      <c r="A42" s="53"/>
      <c r="B42" s="149"/>
      <c r="C42" s="149"/>
      <c r="D42" s="149"/>
      <c r="E42" s="63"/>
      <c r="F42" s="53"/>
    </row>
    <row r="43" spans="1:6" ht="14.25" x14ac:dyDescent="0.2">
      <c r="A43" s="53"/>
      <c r="B43" s="149"/>
      <c r="C43" s="149"/>
      <c r="D43" s="149"/>
      <c r="E43" s="63"/>
      <c r="F43" s="53"/>
    </row>
    <row r="44" spans="1:6" ht="14.25" x14ac:dyDescent="0.2">
      <c r="A44" s="53"/>
      <c r="B44" s="149"/>
      <c r="C44" s="149"/>
      <c r="D44" s="149"/>
      <c r="E44" s="63"/>
      <c r="F44" s="53"/>
    </row>
    <row r="45" spans="1:6" ht="14.25" x14ac:dyDescent="0.2">
      <c r="A45" s="53"/>
      <c r="B45" s="149"/>
      <c r="C45" s="149"/>
      <c r="D45" s="149"/>
      <c r="E45" s="63"/>
      <c r="F45" s="53"/>
    </row>
    <row r="46" spans="1:6" ht="14.25" x14ac:dyDescent="0.2">
      <c r="A46" s="53"/>
      <c r="B46" s="149"/>
      <c r="C46" s="149"/>
      <c r="D46" s="149"/>
      <c r="E46" s="63"/>
      <c r="F46" s="53"/>
    </row>
    <row r="47" spans="1:6" ht="14.25" x14ac:dyDescent="0.2">
      <c r="A47" s="53"/>
      <c r="B47" s="149"/>
      <c r="C47" s="149"/>
      <c r="D47" s="149"/>
      <c r="E47" s="63"/>
      <c r="F47" s="53"/>
    </row>
    <row r="48" spans="1:6" ht="14.25" x14ac:dyDescent="0.2">
      <c r="A48" s="53"/>
      <c r="B48" s="149"/>
      <c r="C48" s="149"/>
      <c r="D48" s="149"/>
      <c r="E48" s="63"/>
      <c r="F48" s="53"/>
    </row>
    <row r="49" spans="1:6" ht="14.25" x14ac:dyDescent="0.2">
      <c r="A49" s="53"/>
      <c r="B49" s="149"/>
      <c r="C49" s="149"/>
      <c r="D49" s="149"/>
      <c r="E49" s="63"/>
      <c r="F49" s="53"/>
    </row>
    <row r="50" spans="1:6" ht="14.25" x14ac:dyDescent="0.2">
      <c r="A50" s="53"/>
      <c r="B50" s="149"/>
      <c r="C50" s="149"/>
      <c r="D50" s="149"/>
      <c r="E50" s="63"/>
      <c r="F50" s="53"/>
    </row>
    <row r="51" spans="1:6" ht="14.25" x14ac:dyDescent="0.2">
      <c r="A51" s="53"/>
      <c r="B51" s="149"/>
      <c r="C51" s="149"/>
      <c r="D51" s="149"/>
      <c r="E51" s="63"/>
      <c r="F51" s="53"/>
    </row>
    <row r="52" spans="1:6" ht="14.25" x14ac:dyDescent="0.2">
      <c r="A52" s="53"/>
      <c r="B52" s="149"/>
      <c r="C52" s="149"/>
      <c r="D52" s="149"/>
      <c r="E52" s="63"/>
      <c r="F52" s="53"/>
    </row>
    <row r="53" spans="1:6" ht="14.25" x14ac:dyDescent="0.2">
      <c r="A53" s="53"/>
      <c r="B53" s="149"/>
      <c r="C53" s="149"/>
      <c r="D53" s="149"/>
      <c r="E53" s="63"/>
      <c r="F53" s="53"/>
    </row>
    <row r="54" spans="1:6" ht="14.25" x14ac:dyDescent="0.2">
      <c r="A54" s="53"/>
      <c r="B54" s="149"/>
      <c r="C54" s="149"/>
      <c r="D54" s="149"/>
      <c r="E54" s="63"/>
      <c r="F54" s="53"/>
    </row>
    <row r="55" spans="1:6" ht="14.25" x14ac:dyDescent="0.2">
      <c r="A55" s="53"/>
      <c r="B55" s="64"/>
      <c r="C55" s="64"/>
      <c r="D55" s="64"/>
      <c r="E55" s="63"/>
      <c r="F55" s="53"/>
    </row>
    <row r="56" spans="1:6" ht="14.25" x14ac:dyDescent="0.2">
      <c r="A56" s="53"/>
      <c r="B56" s="149"/>
      <c r="C56" s="149"/>
      <c r="D56" s="149"/>
      <c r="E56" s="63"/>
      <c r="F56" s="53"/>
    </row>
    <row r="57" spans="1:6" ht="14.25" x14ac:dyDescent="0.2">
      <c r="A57" s="53"/>
      <c r="B57" s="149"/>
      <c r="C57" s="149"/>
      <c r="D57" s="149"/>
      <c r="E57" s="63"/>
      <c r="F57" s="53"/>
    </row>
    <row r="58" spans="1:6" ht="14.25" x14ac:dyDescent="0.2">
      <c r="A58" s="53"/>
      <c r="B58" s="149"/>
      <c r="C58" s="149"/>
      <c r="D58" s="149"/>
      <c r="E58" s="63"/>
      <c r="F58" s="53"/>
    </row>
    <row r="59" spans="1:6" ht="14.25" x14ac:dyDescent="0.2">
      <c r="A59" s="53"/>
      <c r="B59" s="149"/>
      <c r="C59" s="149"/>
      <c r="D59" s="149"/>
      <c r="E59" s="63"/>
      <c r="F59" s="53"/>
    </row>
    <row r="60" spans="1:6" ht="14.25" x14ac:dyDescent="0.2">
      <c r="A60" s="53"/>
      <c r="B60" s="149"/>
      <c r="C60" s="149"/>
      <c r="D60" s="149"/>
      <c r="E60" s="63"/>
      <c r="F60" s="53"/>
    </row>
    <row r="61" spans="1:6" ht="14.25" x14ac:dyDescent="0.2">
      <c r="A61" s="53"/>
      <c r="B61" s="149"/>
      <c r="C61" s="149"/>
      <c r="D61" s="149"/>
      <c r="E61" s="63"/>
      <c r="F61" s="53"/>
    </row>
    <row r="62" spans="1:6" ht="14.25" x14ac:dyDescent="0.2">
      <c r="A62" s="53"/>
      <c r="B62" s="149"/>
      <c r="C62" s="149"/>
      <c r="D62" s="149"/>
      <c r="E62" s="63"/>
      <c r="F62" s="53"/>
    </row>
    <row r="63" spans="1:6" ht="14.25" x14ac:dyDescent="0.2">
      <c r="A63" s="53"/>
      <c r="B63" s="149"/>
      <c r="C63" s="149"/>
      <c r="D63" s="149"/>
      <c r="E63" s="63"/>
      <c r="F63" s="53"/>
    </row>
    <row r="64" spans="1:6" ht="14.25" x14ac:dyDescent="0.2">
      <c r="A64" s="53"/>
      <c r="B64" s="149"/>
      <c r="C64" s="149"/>
      <c r="D64" s="149"/>
      <c r="E64" s="63"/>
      <c r="F64" s="53"/>
    </row>
    <row r="65" spans="1:6" ht="14.25" x14ac:dyDescent="0.2">
      <c r="A65" s="53"/>
      <c r="B65" s="149"/>
      <c r="C65" s="149"/>
      <c r="D65" s="149"/>
      <c r="E65" s="63"/>
      <c r="F65" s="53"/>
    </row>
    <row r="66" spans="1:6" ht="14.25" x14ac:dyDescent="0.2">
      <c r="A66" s="53"/>
      <c r="B66" s="149"/>
      <c r="C66" s="149"/>
      <c r="D66" s="149"/>
      <c r="E66" s="63"/>
      <c r="F66" s="53"/>
    </row>
    <row r="67" spans="1:6" ht="14.25" x14ac:dyDescent="0.2">
      <c r="A67" s="53"/>
      <c r="B67" s="149"/>
      <c r="C67" s="149"/>
      <c r="D67" s="149"/>
      <c r="E67" s="63"/>
      <c r="F67" s="53"/>
    </row>
    <row r="68" spans="1:6" ht="13.5" customHeight="1" x14ac:dyDescent="0.2">
      <c r="A68" s="53"/>
      <c r="B68" s="149"/>
      <c r="C68" s="149"/>
      <c r="D68" s="149"/>
      <c r="E68" s="63"/>
      <c r="F68" s="53"/>
    </row>
    <row r="69" spans="1:6" ht="13.5" customHeight="1" x14ac:dyDescent="0.2">
      <c r="A69" s="53"/>
      <c r="B69" s="52" t="s">
        <v>16</v>
      </c>
      <c r="C69" s="54"/>
      <c r="D69" s="54"/>
      <c r="E69" s="34">
        <f>SUM(E33:E68)</f>
        <v>235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235</v>
      </c>
      <c r="F72" s="53"/>
    </row>
    <row r="73" spans="1:6" ht="13.5" customHeight="1" x14ac:dyDescent="0.2">
      <c r="A73" s="53"/>
      <c r="B73" s="54" t="s">
        <v>5</v>
      </c>
      <c r="C73" s="66">
        <v>0.05</v>
      </c>
      <c r="D73" s="54"/>
      <c r="E73" s="40">
        <f>ROUND(E72*C73,2)</f>
        <v>11.75</v>
      </c>
      <c r="F73" s="53"/>
    </row>
    <row r="74" spans="1:6" ht="13.5" customHeight="1" x14ac:dyDescent="0.2">
      <c r="A74" s="53"/>
      <c r="B74" s="54" t="s">
        <v>4</v>
      </c>
      <c r="C74" s="67">
        <v>9.9750000000000005E-2</v>
      </c>
      <c r="D74" s="54"/>
      <c r="E74" s="41">
        <f>ROUND(E72*C74,2)</f>
        <v>23.44</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270.19</v>
      </c>
      <c r="F76" s="53"/>
    </row>
    <row r="77" spans="1:6" ht="15.75" thickTop="1" x14ac:dyDescent="0.2">
      <c r="A77" s="53"/>
      <c r="B77" s="155"/>
      <c r="C77" s="155"/>
      <c r="D77" s="155"/>
      <c r="E77" s="69"/>
      <c r="F77" s="53"/>
    </row>
    <row r="78" spans="1:6" ht="15" x14ac:dyDescent="0.2">
      <c r="A78" s="53"/>
      <c r="B78" s="156" t="s">
        <v>19</v>
      </c>
      <c r="C78" s="156"/>
      <c r="D78" s="156"/>
      <c r="E78" s="69">
        <v>0</v>
      </c>
      <c r="F78" s="53"/>
    </row>
    <row r="79" spans="1:6" ht="15" x14ac:dyDescent="0.2">
      <c r="A79" s="53"/>
      <c r="B79" s="155"/>
      <c r="C79" s="155"/>
      <c r="D79" s="155"/>
      <c r="E79" s="69"/>
      <c r="F79" s="53"/>
    </row>
    <row r="80" spans="1:6" ht="19.5" customHeight="1" x14ac:dyDescent="0.2">
      <c r="A80" s="53"/>
      <c r="B80" s="70" t="s">
        <v>18</v>
      </c>
      <c r="C80" s="71"/>
      <c r="D80" s="71"/>
      <c r="E80" s="72">
        <f>E76-E78</f>
        <v>270.19</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7"/>
      <c r="C83" s="157"/>
      <c r="D83" s="157"/>
      <c r="E83" s="157"/>
      <c r="F83" s="53"/>
    </row>
    <row r="84" spans="1:6" ht="14.25" x14ac:dyDescent="0.2">
      <c r="A84" s="158" t="s">
        <v>37</v>
      </c>
      <c r="B84" s="158"/>
      <c r="C84" s="158"/>
      <c r="D84" s="158"/>
      <c r="E84" s="158"/>
      <c r="F84" s="158"/>
    </row>
    <row r="85" spans="1:6" ht="14.25" x14ac:dyDescent="0.2">
      <c r="A85" s="159" t="s">
        <v>38</v>
      </c>
      <c r="B85" s="159"/>
      <c r="C85" s="159"/>
      <c r="D85" s="159"/>
      <c r="E85" s="159"/>
      <c r="F85" s="159"/>
    </row>
    <row r="86" spans="1:6" x14ac:dyDescent="0.2">
      <c r="A86" s="53"/>
      <c r="B86" s="53"/>
      <c r="C86" s="53"/>
      <c r="D86" s="53"/>
      <c r="E86" s="53"/>
      <c r="F86" s="53"/>
    </row>
    <row r="87" spans="1:6" x14ac:dyDescent="0.2">
      <c r="A87" s="53"/>
      <c r="B87" s="151"/>
      <c r="C87" s="151"/>
      <c r="D87" s="151"/>
      <c r="E87" s="151"/>
      <c r="F87" s="53"/>
    </row>
    <row r="88" spans="1:6" ht="15" x14ac:dyDescent="0.2">
      <c r="A88" s="152" t="s">
        <v>8</v>
      </c>
      <c r="B88" s="152"/>
      <c r="C88" s="152"/>
      <c r="D88" s="152"/>
      <c r="E88" s="152"/>
      <c r="F88" s="152"/>
    </row>
    <row r="90" spans="1:6" ht="39.75" customHeight="1" x14ac:dyDescent="0.2">
      <c r="B90" s="153"/>
      <c r="C90" s="154"/>
      <c r="D90" s="154"/>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60</vt:i4>
      </vt:variant>
      <vt:variant>
        <vt:lpstr>Plages nommées</vt:lpstr>
      </vt:variant>
      <vt:variant>
        <vt:i4>165</vt:i4>
      </vt:variant>
    </vt:vector>
  </HeadingPairs>
  <TitlesOfParts>
    <vt:vector size="225" baseType="lpstr">
      <vt:lpstr>06-07-10</vt:lpstr>
      <vt:lpstr>30-08-10</vt:lpstr>
      <vt:lpstr>05-05-11</vt:lpstr>
      <vt:lpstr>04-09-14</vt:lpstr>
      <vt:lpstr>22-02-15</vt:lpstr>
      <vt:lpstr>01-07-15</vt:lpstr>
      <vt:lpstr>31-08-15</vt:lpstr>
      <vt:lpstr>31-03-16</vt:lpstr>
      <vt:lpstr>31-03-16 (2)</vt:lpstr>
      <vt:lpstr>05-04-16</vt:lpstr>
      <vt:lpstr>27-04-16</vt:lpstr>
      <vt:lpstr>16-05-16</vt:lpstr>
      <vt:lpstr>06-02-17</vt:lpstr>
      <vt:lpstr>18-03-17</vt:lpstr>
      <vt:lpstr>01-07-17</vt:lpstr>
      <vt:lpstr>31-10-17</vt:lpstr>
      <vt:lpstr>27-11-17</vt:lpstr>
      <vt:lpstr>19-12-17</vt:lpstr>
      <vt:lpstr>25-03-18</vt:lpstr>
      <vt:lpstr>22-04-18</vt:lpstr>
      <vt:lpstr>14-06-18</vt:lpstr>
      <vt:lpstr>05-03-19</vt:lpstr>
      <vt:lpstr>25-03-19</vt:lpstr>
      <vt:lpstr>18-04-19</vt:lpstr>
      <vt:lpstr>06-06-19</vt:lpstr>
      <vt:lpstr>28-06-19</vt:lpstr>
      <vt:lpstr>04-11-19</vt:lpstr>
      <vt:lpstr>16-12-19</vt:lpstr>
      <vt:lpstr>16-12-19 (2)</vt:lpstr>
      <vt:lpstr>06-03-20</vt:lpstr>
      <vt:lpstr>29-04-20</vt:lpstr>
      <vt:lpstr>28-05-20</vt:lpstr>
      <vt:lpstr>19-11-20</vt:lpstr>
      <vt:lpstr>15-12-20</vt:lpstr>
      <vt:lpstr>04-03-21</vt:lpstr>
      <vt:lpstr>17-04-21</vt:lpstr>
      <vt:lpstr>05-05-21</vt:lpstr>
      <vt:lpstr>21-05-21</vt:lpstr>
      <vt:lpstr>18-06-21</vt:lpstr>
      <vt:lpstr>08-09-21</vt:lpstr>
      <vt:lpstr>28-10-21</vt:lpstr>
      <vt:lpstr>28-10-21 (2)</vt:lpstr>
      <vt:lpstr>05-02-22</vt:lpstr>
      <vt:lpstr>30-03-22</vt:lpstr>
      <vt:lpstr>12-05-22</vt:lpstr>
      <vt:lpstr>30-06-22</vt:lpstr>
      <vt:lpstr>09-09-22</vt:lpstr>
      <vt:lpstr>15-10-22</vt:lpstr>
      <vt:lpstr>22-12-22</vt:lpstr>
      <vt:lpstr>04-02-23</vt:lpstr>
      <vt:lpstr>29-04-23</vt:lpstr>
      <vt:lpstr>31-05-23</vt:lpstr>
      <vt:lpstr>03-10-23</vt:lpstr>
      <vt:lpstr>05-11-23</vt:lpstr>
      <vt:lpstr>19-02-24</vt:lpstr>
      <vt:lpstr>28-07-24</vt:lpstr>
      <vt:lpstr>Activités</vt:lpstr>
      <vt:lpstr>2024-10-17 - 24-24554</vt:lpstr>
      <vt:lpstr>2024-12-08 - 24-24667</vt:lpstr>
      <vt:lpstr>2025-05-25 - 25-25036</vt:lpstr>
      <vt:lpstr>'01-07-15'!Liste_Activités</vt:lpstr>
      <vt:lpstr>'01-07-17'!Liste_Activités</vt:lpstr>
      <vt:lpstr>'03-10-23'!Liste_Activités</vt:lpstr>
      <vt:lpstr>'04-02-23'!Liste_Activités</vt:lpstr>
      <vt:lpstr>'04-03-21'!Liste_Activités</vt:lpstr>
      <vt:lpstr>'04-11-19'!Liste_Activités</vt:lpstr>
      <vt:lpstr>'05-02-22'!Liste_Activités</vt:lpstr>
      <vt:lpstr>'05-03-19'!Liste_Activités</vt:lpstr>
      <vt:lpstr>'05-04-16'!Liste_Activités</vt:lpstr>
      <vt:lpstr>'05-05-21'!Liste_Activités</vt:lpstr>
      <vt:lpstr>'05-11-23'!Liste_Activités</vt:lpstr>
      <vt:lpstr>'06-02-17'!Liste_Activités</vt:lpstr>
      <vt:lpstr>'06-03-20'!Liste_Activités</vt:lpstr>
      <vt:lpstr>'06-06-19'!Liste_Activités</vt:lpstr>
      <vt:lpstr>'08-09-21'!Liste_Activités</vt:lpstr>
      <vt:lpstr>'09-09-22'!Liste_Activités</vt:lpstr>
      <vt:lpstr>'12-05-22'!Liste_Activités</vt:lpstr>
      <vt:lpstr>'14-06-18'!Liste_Activités</vt:lpstr>
      <vt:lpstr>'15-10-22'!Liste_Activités</vt:lpstr>
      <vt:lpstr>'15-12-20'!Liste_Activités</vt:lpstr>
      <vt:lpstr>'16-05-16'!Liste_Activités</vt:lpstr>
      <vt:lpstr>'16-12-19'!Liste_Activités</vt:lpstr>
      <vt:lpstr>'16-12-19 (2)'!Liste_Activités</vt:lpstr>
      <vt:lpstr>'17-04-21'!Liste_Activités</vt:lpstr>
      <vt:lpstr>'18-03-17'!Liste_Activités</vt:lpstr>
      <vt:lpstr>'18-04-19'!Liste_Activités</vt:lpstr>
      <vt:lpstr>'18-06-21'!Liste_Activités</vt:lpstr>
      <vt:lpstr>'19-02-24'!Liste_Activités</vt:lpstr>
      <vt:lpstr>'19-11-20'!Liste_Activités</vt:lpstr>
      <vt:lpstr>'19-12-17'!Liste_Activités</vt:lpstr>
      <vt:lpstr>'21-05-21'!Liste_Activités</vt:lpstr>
      <vt:lpstr>'22-02-15'!Liste_Activités</vt:lpstr>
      <vt:lpstr>'22-04-18'!Liste_Activités</vt:lpstr>
      <vt:lpstr>'22-12-22'!Liste_Activités</vt:lpstr>
      <vt:lpstr>'25-03-18'!Liste_Activités</vt:lpstr>
      <vt:lpstr>'25-03-19'!Liste_Activités</vt:lpstr>
      <vt:lpstr>'27-04-16'!Liste_Activités</vt:lpstr>
      <vt:lpstr>'27-11-17'!Liste_Activités</vt:lpstr>
      <vt:lpstr>'28-05-20'!Liste_Activités</vt:lpstr>
      <vt:lpstr>'28-06-19'!Liste_Activités</vt:lpstr>
      <vt:lpstr>'28-07-24'!Liste_Activités</vt:lpstr>
      <vt:lpstr>'28-10-21'!Liste_Activités</vt:lpstr>
      <vt:lpstr>'28-10-21 (2)'!Liste_Activités</vt:lpstr>
      <vt:lpstr>'29-04-20'!Liste_Activités</vt:lpstr>
      <vt:lpstr>'29-04-23'!Liste_Activités</vt:lpstr>
      <vt:lpstr>'30-03-22'!Liste_Activités</vt:lpstr>
      <vt:lpstr>'30-06-22'!Liste_Activités</vt:lpstr>
      <vt:lpstr>'31-03-16'!Liste_Activités</vt:lpstr>
      <vt:lpstr>'31-03-16 (2)'!Liste_Activités</vt:lpstr>
      <vt:lpstr>'31-05-23'!Liste_Activités</vt:lpstr>
      <vt:lpstr>'31-08-15'!Liste_Activités</vt:lpstr>
      <vt:lpstr>'31-10-17'!Liste_Activités</vt:lpstr>
      <vt:lpstr>Liste_Activités</vt:lpstr>
      <vt:lpstr>'01-07-15'!Print_Area</vt:lpstr>
      <vt:lpstr>'01-07-17'!Print_Area</vt:lpstr>
      <vt:lpstr>'03-10-23'!Print_Area</vt:lpstr>
      <vt:lpstr>'04-02-23'!Print_Area</vt:lpstr>
      <vt:lpstr>'04-03-21'!Print_Area</vt:lpstr>
      <vt:lpstr>'04-11-19'!Print_Area</vt:lpstr>
      <vt:lpstr>'05-02-22'!Print_Area</vt:lpstr>
      <vt:lpstr>'05-03-19'!Print_Area</vt:lpstr>
      <vt:lpstr>'05-04-16'!Print_Area</vt:lpstr>
      <vt:lpstr>'05-05-21'!Print_Area</vt:lpstr>
      <vt:lpstr>'05-11-23'!Print_Area</vt:lpstr>
      <vt:lpstr>'06-02-17'!Print_Area</vt:lpstr>
      <vt:lpstr>'06-03-20'!Print_Area</vt:lpstr>
      <vt:lpstr>'06-06-19'!Print_Area</vt:lpstr>
      <vt:lpstr>'08-09-21'!Print_Area</vt:lpstr>
      <vt:lpstr>'09-09-22'!Print_Area</vt:lpstr>
      <vt:lpstr>'12-05-22'!Print_Area</vt:lpstr>
      <vt:lpstr>'14-06-18'!Print_Area</vt:lpstr>
      <vt:lpstr>'15-10-22'!Print_Area</vt:lpstr>
      <vt:lpstr>'15-12-20'!Print_Area</vt:lpstr>
      <vt:lpstr>'16-05-16'!Print_Area</vt:lpstr>
      <vt:lpstr>'16-12-19'!Print_Area</vt:lpstr>
      <vt:lpstr>'16-12-19 (2)'!Print_Area</vt:lpstr>
      <vt:lpstr>'17-04-21'!Print_Area</vt:lpstr>
      <vt:lpstr>'18-03-17'!Print_Area</vt:lpstr>
      <vt:lpstr>'18-04-19'!Print_Area</vt:lpstr>
      <vt:lpstr>'18-06-21'!Print_Area</vt:lpstr>
      <vt:lpstr>'19-02-24'!Print_Area</vt:lpstr>
      <vt:lpstr>'19-11-20'!Print_Area</vt:lpstr>
      <vt:lpstr>'19-12-17'!Print_Area</vt:lpstr>
      <vt:lpstr>'21-05-21'!Print_Area</vt:lpstr>
      <vt:lpstr>'22-02-15'!Print_Area</vt:lpstr>
      <vt:lpstr>'22-04-18'!Print_Area</vt:lpstr>
      <vt:lpstr>'22-12-22'!Print_Area</vt:lpstr>
      <vt:lpstr>'25-03-18'!Print_Area</vt:lpstr>
      <vt:lpstr>'25-03-19'!Print_Area</vt:lpstr>
      <vt:lpstr>'27-04-16'!Print_Area</vt:lpstr>
      <vt:lpstr>'27-11-17'!Print_Area</vt:lpstr>
      <vt:lpstr>'28-05-20'!Print_Area</vt:lpstr>
      <vt:lpstr>'28-06-19'!Print_Area</vt:lpstr>
      <vt:lpstr>'28-07-24'!Print_Area</vt:lpstr>
      <vt:lpstr>'28-10-21'!Print_Area</vt:lpstr>
      <vt:lpstr>'28-10-21 (2)'!Print_Area</vt:lpstr>
      <vt:lpstr>'29-04-20'!Print_Area</vt:lpstr>
      <vt:lpstr>'29-04-23'!Print_Area</vt:lpstr>
      <vt:lpstr>'30-03-22'!Print_Area</vt:lpstr>
      <vt:lpstr>'30-06-22'!Print_Area</vt:lpstr>
      <vt:lpstr>'31-03-16'!Print_Area</vt:lpstr>
      <vt:lpstr>'31-03-16 (2)'!Print_Area</vt:lpstr>
      <vt:lpstr>'31-05-23'!Print_Area</vt:lpstr>
      <vt:lpstr>'31-08-15'!Print_Area</vt:lpstr>
      <vt:lpstr>'31-10-17'!Print_Area</vt:lpstr>
      <vt:lpstr>'01-07-15'!Zone_d_impression</vt:lpstr>
      <vt:lpstr>'01-07-17'!Zone_d_impression</vt:lpstr>
      <vt:lpstr>'03-10-23'!Zone_d_impression</vt:lpstr>
      <vt:lpstr>'04-02-23'!Zone_d_impression</vt:lpstr>
      <vt:lpstr>'04-03-21'!Zone_d_impression</vt:lpstr>
      <vt:lpstr>'04-09-14'!Zone_d_impression</vt:lpstr>
      <vt:lpstr>'04-11-19'!Zone_d_impression</vt:lpstr>
      <vt:lpstr>'05-02-22'!Zone_d_impression</vt:lpstr>
      <vt:lpstr>'05-03-19'!Zone_d_impression</vt:lpstr>
      <vt:lpstr>'05-04-16'!Zone_d_impression</vt:lpstr>
      <vt:lpstr>'05-05-11'!Zone_d_impression</vt:lpstr>
      <vt:lpstr>'05-05-21'!Zone_d_impression</vt:lpstr>
      <vt:lpstr>'05-11-23'!Zone_d_impression</vt:lpstr>
      <vt:lpstr>'06-02-17'!Zone_d_impression</vt:lpstr>
      <vt:lpstr>'06-03-20'!Zone_d_impression</vt:lpstr>
      <vt:lpstr>'06-06-19'!Zone_d_impression</vt:lpstr>
      <vt:lpstr>'06-07-10'!Zone_d_impression</vt:lpstr>
      <vt:lpstr>'08-09-21'!Zone_d_impression</vt:lpstr>
      <vt:lpstr>'09-09-22'!Zone_d_impression</vt:lpstr>
      <vt:lpstr>'12-05-22'!Zone_d_impression</vt:lpstr>
      <vt:lpstr>'14-06-18'!Zone_d_impression</vt:lpstr>
      <vt:lpstr>'15-10-22'!Zone_d_impression</vt:lpstr>
      <vt:lpstr>'15-12-20'!Zone_d_impression</vt:lpstr>
      <vt:lpstr>'16-05-16'!Zone_d_impression</vt:lpstr>
      <vt:lpstr>'16-12-19'!Zone_d_impression</vt:lpstr>
      <vt:lpstr>'16-12-19 (2)'!Zone_d_impression</vt:lpstr>
      <vt:lpstr>'17-04-21'!Zone_d_impression</vt:lpstr>
      <vt:lpstr>'18-03-17'!Zone_d_impression</vt:lpstr>
      <vt:lpstr>'18-04-19'!Zone_d_impression</vt:lpstr>
      <vt:lpstr>'18-06-21'!Zone_d_impression</vt:lpstr>
      <vt:lpstr>'19-02-24'!Zone_d_impression</vt:lpstr>
      <vt:lpstr>'19-11-20'!Zone_d_impression</vt:lpstr>
      <vt:lpstr>'19-12-17'!Zone_d_impression</vt:lpstr>
      <vt:lpstr>'2024-10-17 - 24-24554'!Zone_d_impression</vt:lpstr>
      <vt:lpstr>'2024-12-08 - 24-24667'!Zone_d_impression</vt:lpstr>
      <vt:lpstr>'2025-05-25 - 25-25036'!Zone_d_impression</vt:lpstr>
      <vt:lpstr>'21-05-21'!Zone_d_impression</vt:lpstr>
      <vt:lpstr>'22-02-15'!Zone_d_impression</vt:lpstr>
      <vt:lpstr>'22-04-18'!Zone_d_impression</vt:lpstr>
      <vt:lpstr>'22-12-22'!Zone_d_impression</vt:lpstr>
      <vt:lpstr>'25-03-18'!Zone_d_impression</vt:lpstr>
      <vt:lpstr>'25-03-19'!Zone_d_impression</vt:lpstr>
      <vt:lpstr>'27-04-16'!Zone_d_impression</vt:lpstr>
      <vt:lpstr>'27-11-17'!Zone_d_impression</vt:lpstr>
      <vt:lpstr>'28-05-20'!Zone_d_impression</vt:lpstr>
      <vt:lpstr>'28-06-19'!Zone_d_impression</vt:lpstr>
      <vt:lpstr>'28-07-24'!Zone_d_impression</vt:lpstr>
      <vt:lpstr>'28-10-21'!Zone_d_impression</vt:lpstr>
      <vt:lpstr>'28-10-21 (2)'!Zone_d_impression</vt:lpstr>
      <vt:lpstr>'29-04-20'!Zone_d_impression</vt:lpstr>
      <vt:lpstr>'29-04-23'!Zone_d_impression</vt:lpstr>
      <vt:lpstr>'30-03-22'!Zone_d_impression</vt:lpstr>
      <vt:lpstr>'30-06-22'!Zone_d_impression</vt:lpstr>
      <vt:lpstr>'30-08-10'!Zone_d_impression</vt:lpstr>
      <vt:lpstr>'31-03-16'!Zone_d_impression</vt:lpstr>
      <vt:lpstr>'31-03-16 (2)'!Zone_d_impression</vt:lpstr>
      <vt:lpstr>'31-05-23'!Zone_d_impression</vt:lpstr>
      <vt:lpstr>'31-08-15'!Zone_d_impression</vt:lpstr>
      <vt:lpstr>'31-10-17'!Zone_d_impression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2024-07-28T09:55:09Z</cp:lastPrinted>
  <dcterms:created xsi:type="dcterms:W3CDTF">1996-11-05T19:10:39Z</dcterms:created>
  <dcterms:modified xsi:type="dcterms:W3CDTF">2025-05-25T14:07:50Z</dcterms:modified>
</cp:coreProperties>
</file>