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8FF12445-9BDE-4C7A-8F26-EB463DE1F52E}" xr6:coauthVersionLast="47" xr6:coauthVersionMax="47" xr10:uidLastSave="{00000000-0000-0000-0000-000000000000}"/>
  <bookViews>
    <workbookView xWindow="-120" yWindow="-120" windowWidth="38640" windowHeight="15840" firstSheet="28" activeTab="40" xr2:uid="{00000000-000D-0000-FFFF-FFFF00000000}"/>
  </bookViews>
  <sheets>
    <sheet name="15-06-11" sheetId="4" r:id="rId1"/>
    <sheet name="14-09-11" sheetId="6" r:id="rId2"/>
    <sheet name="29-09-11" sheetId="7" r:id="rId3"/>
    <sheet name="04-11-11" sheetId="8" r:id="rId4"/>
    <sheet name="05-04-12" sheetId="9" r:id="rId5"/>
    <sheet name="03-05-12" sheetId="10" r:id="rId6"/>
    <sheet name="28-01-13" sheetId="11" r:id="rId7"/>
    <sheet name="23-05-13" sheetId="12" r:id="rId8"/>
    <sheet name="11-07-13" sheetId="13" r:id="rId9"/>
    <sheet name="11-07-13 (2)" sheetId="14" r:id="rId10"/>
    <sheet name="03-02-14" sheetId="15" r:id="rId11"/>
    <sheet name="29-04-14" sheetId="16" r:id="rId12"/>
    <sheet name="25-07-14" sheetId="17" r:id="rId13"/>
    <sheet name="03-09-14" sheetId="18" r:id="rId14"/>
    <sheet name="30-10-14" sheetId="19" r:id="rId15"/>
    <sheet name="20-02-15" sheetId="20" r:id="rId16"/>
    <sheet name="08-06-15" sheetId="21" r:id="rId17"/>
    <sheet name="19-12-15" sheetId="22" r:id="rId18"/>
    <sheet name="16-05-16" sheetId="23" r:id="rId19"/>
    <sheet name="06-07-16" sheetId="24" r:id="rId20"/>
    <sheet name="04-11-16" sheetId="25" r:id="rId21"/>
    <sheet name="17-03-17" sheetId="26" r:id="rId22"/>
    <sheet name="03-05-17" sheetId="27" r:id="rId23"/>
    <sheet name="01-07-2017" sheetId="28" r:id="rId24"/>
    <sheet name="20-09-17" sheetId="29" r:id="rId25"/>
    <sheet name="27-11-17" sheetId="30" r:id="rId26"/>
    <sheet name="18-02-18" sheetId="31" r:id="rId27"/>
    <sheet name="14-06-18" sheetId="32" r:id="rId28"/>
    <sheet name="13-09-18" sheetId="33" r:id="rId29"/>
    <sheet name="14-12-18" sheetId="34" r:id="rId30"/>
    <sheet name="14-12-18 (2)" sheetId="35" r:id="rId31"/>
    <sheet name="14-12-18 (3)" sheetId="36" r:id="rId32"/>
    <sheet name="05-03-19" sheetId="37" r:id="rId33"/>
    <sheet name="19-04-19" sheetId="38" r:id="rId34"/>
    <sheet name="03-07-19" sheetId="39" r:id="rId35"/>
    <sheet name="30-09-2019" sheetId="40" r:id="rId36"/>
    <sheet name="16-03-20" sheetId="41" r:id="rId37"/>
    <sheet name="16-03-20(2)" sheetId="42" r:id="rId38"/>
    <sheet name="05-05-20" sheetId="43" r:id="rId39"/>
    <sheet name="17-06-20" sheetId="44" r:id="rId40"/>
    <sheet name="25-07-23" sheetId="45" r:id="rId41"/>
    <sheet name="Activités" sheetId="5" r:id="rId42"/>
  </sheets>
  <definedNames>
    <definedName name="Liste_Activités" localSheetId="23">Activités!$C$5:$C$39</definedName>
    <definedName name="Liste_Activités" localSheetId="22">Activités!$C$5:$C$39</definedName>
    <definedName name="Liste_Activités" localSheetId="34">Activités!$C$5:$C$39</definedName>
    <definedName name="Liste_Activités" localSheetId="20">Activités!$C$5:$C$39</definedName>
    <definedName name="Liste_Activités" localSheetId="32">Activités!$C$5:$C$39</definedName>
    <definedName name="Liste_Activités" localSheetId="38">Activités!$C$5:$C$39</definedName>
    <definedName name="Liste_Activités" localSheetId="19">Activités!$C$5:$C$39</definedName>
    <definedName name="Liste_Activités" localSheetId="16">Activités!$C$5:$C$39</definedName>
    <definedName name="Liste_Activités" localSheetId="28">Activités!$C$5:$C$39</definedName>
    <definedName name="Liste_Activités" localSheetId="27">Activités!$C$5:$C$39</definedName>
    <definedName name="Liste_Activités" localSheetId="29">Activités!$C$5:$C$39</definedName>
    <definedName name="Liste_Activités" localSheetId="30">Activités!$C$5:$C$39</definedName>
    <definedName name="Liste_Activités" localSheetId="31">Activités!$C$5:$C$39</definedName>
    <definedName name="Liste_Activités" localSheetId="36">Activités!$C$5:$C$39</definedName>
    <definedName name="Liste_Activités" localSheetId="37">Activités!$C$5:$C$39</definedName>
    <definedName name="Liste_Activités" localSheetId="18">Activités!$C$5:$C$39</definedName>
    <definedName name="Liste_Activités" localSheetId="21">Activités!$C$5:$C$39</definedName>
    <definedName name="Liste_Activités" localSheetId="39">Activités!$C$5:$C$39</definedName>
    <definedName name="Liste_Activités" localSheetId="26">Activités!$C$5:$C$39</definedName>
    <definedName name="Liste_Activités" localSheetId="33">Activités!$C$5:$C$39</definedName>
    <definedName name="Liste_Activités" localSheetId="17">Activités!$C$5:$C$39</definedName>
    <definedName name="Liste_Activités" localSheetId="15">Activités!$C$5:$C$39</definedName>
    <definedName name="Liste_Activités" localSheetId="24">Activités!$C$5:$C$39</definedName>
    <definedName name="Liste_Activités" localSheetId="40">Activités!$C$5:$C$39</definedName>
    <definedName name="Liste_Activités" localSheetId="25">Activités!$C$5:$C$39</definedName>
    <definedName name="Liste_Activités" localSheetId="35">Activités!$C$5:$C$39</definedName>
    <definedName name="Liste_Activités">Activités!$C$5:$C$45</definedName>
    <definedName name="Print_Area" localSheetId="23">'01-07-2017'!$A$1:$F$89</definedName>
    <definedName name="Print_Area" localSheetId="22">'03-05-17'!$A$1:$F$89</definedName>
    <definedName name="Print_Area" localSheetId="34">'03-07-19'!$A$1:$F$89</definedName>
    <definedName name="Print_Area" localSheetId="20">'04-11-16'!$A$1:$F$89</definedName>
    <definedName name="Print_Area" localSheetId="32">'05-03-19'!$A$1:$F$89</definedName>
    <definedName name="Print_Area" localSheetId="38">'05-05-20'!$A$1:$F$89</definedName>
    <definedName name="Print_Area" localSheetId="19">'06-07-16'!$A$1:$F$87</definedName>
    <definedName name="Print_Area" localSheetId="16">'08-06-15'!$A$1:$F$89</definedName>
    <definedName name="Print_Area" localSheetId="28">'13-09-18'!$A$1:$F$89</definedName>
    <definedName name="Print_Area" localSheetId="27">'14-06-18'!$A$1:$F$89</definedName>
    <definedName name="Print_Area" localSheetId="29">'14-12-18'!$A$1:$F$89</definedName>
    <definedName name="Print_Area" localSheetId="30">'14-12-18 (2)'!$A$1:$F$89</definedName>
    <definedName name="Print_Area" localSheetId="31">'14-12-18 (3)'!$A$1:$F$89</definedName>
    <definedName name="Print_Area" localSheetId="36">'16-03-20'!$A$1:$F$89</definedName>
    <definedName name="Print_Area" localSheetId="37">'16-03-20(2)'!$A$1:$F$91</definedName>
    <definedName name="Print_Area" localSheetId="18">'16-05-16'!$A$1:$F$89</definedName>
    <definedName name="Print_Area" localSheetId="21">'17-03-17'!$A$1:$F$89</definedName>
    <definedName name="Print_Area" localSheetId="39">'17-06-20'!$A$1:$F$89</definedName>
    <definedName name="Print_Area" localSheetId="26">'18-02-18'!$A$1:$F$89</definedName>
    <definedName name="Print_Area" localSheetId="33">'19-04-19'!$A$1:$F$89</definedName>
    <definedName name="Print_Area" localSheetId="17">'19-12-15'!$A$1:$F$89</definedName>
    <definedName name="Print_Area" localSheetId="15">'20-02-15'!$A$1:$F$88</definedName>
    <definedName name="Print_Area" localSheetId="24">'20-09-17'!$A$1:$F$89</definedName>
    <definedName name="Print_Area" localSheetId="40">'25-07-23'!$A$1:$F$89</definedName>
    <definedName name="Print_Area" localSheetId="25">'27-11-17'!$A$1:$F$89</definedName>
    <definedName name="Print_Area" localSheetId="35">'30-09-2019'!$A$1:$F$91</definedName>
    <definedName name="_xlnm.Print_Area" localSheetId="23">'01-07-2017'!$A$1:$F$89</definedName>
    <definedName name="_xlnm.Print_Area" localSheetId="10">'03-02-14'!$A$1:$F$93</definedName>
    <definedName name="_xlnm.Print_Area" localSheetId="5">'03-05-12'!$A$1:$F$93</definedName>
    <definedName name="_xlnm.Print_Area" localSheetId="22">'03-05-17'!$A$1:$F$89</definedName>
    <definedName name="_xlnm.Print_Area" localSheetId="34">'03-07-19'!$A$1:$F$89</definedName>
    <definedName name="_xlnm.Print_Area" localSheetId="13">'03-09-14'!$A$1:$F$93</definedName>
    <definedName name="_xlnm.Print_Area" localSheetId="3">'04-11-11'!$A$1:$F$92</definedName>
    <definedName name="_xlnm.Print_Area" localSheetId="20">'04-11-16'!$A$1:$F$89</definedName>
    <definedName name="_xlnm.Print_Area" localSheetId="32">'05-03-19'!$A$1:$F$89</definedName>
    <definedName name="_xlnm.Print_Area" localSheetId="4">'05-04-12'!$A$1:$F$93</definedName>
    <definedName name="_xlnm.Print_Area" localSheetId="38">'05-05-20'!$A$1:$F$89</definedName>
    <definedName name="_xlnm.Print_Area" localSheetId="19">'06-07-16'!$A$1:$F$87</definedName>
    <definedName name="_xlnm.Print_Area" localSheetId="16">'08-06-15'!$A$1:$F$89</definedName>
    <definedName name="_xlnm.Print_Area" localSheetId="8">'11-07-13'!$A$1:$F$93</definedName>
    <definedName name="_xlnm.Print_Area" localSheetId="9">'11-07-13 (2)'!$A$1:$F$93</definedName>
    <definedName name="_xlnm.Print_Area" localSheetId="28">'13-09-18'!$A$1:$F$89</definedName>
    <definedName name="_xlnm.Print_Area" localSheetId="27">'14-06-18'!$A$1:$F$89</definedName>
    <definedName name="_xlnm.Print_Area" localSheetId="1">'14-09-11'!$A$1:$F$96</definedName>
    <definedName name="_xlnm.Print_Area" localSheetId="29">'14-12-18'!$A$1:$F$89</definedName>
    <definedName name="_xlnm.Print_Area" localSheetId="30">'14-12-18 (2)'!$A$1:$F$89</definedName>
    <definedName name="_xlnm.Print_Area" localSheetId="31">'14-12-18 (3)'!$A$1:$F$89</definedName>
    <definedName name="_xlnm.Print_Area" localSheetId="0">'15-06-11'!$A$1:$F$95</definedName>
    <definedName name="_xlnm.Print_Area" localSheetId="36">'16-03-20'!$A$1:$F$89</definedName>
    <definedName name="_xlnm.Print_Area" localSheetId="37">'16-03-20(2)'!$A$1:$F$91</definedName>
    <definedName name="_xlnm.Print_Area" localSheetId="18">'16-05-16'!$A$1:$F$89</definedName>
    <definedName name="_xlnm.Print_Area" localSheetId="21">'17-03-17'!$A$1:$F$89</definedName>
    <definedName name="_xlnm.Print_Area" localSheetId="39">'17-06-20'!$A$1:$F$89</definedName>
    <definedName name="_xlnm.Print_Area" localSheetId="26">'18-02-18'!$A$1:$F$89</definedName>
    <definedName name="_xlnm.Print_Area" localSheetId="33">'19-04-19'!$A$1:$F$89</definedName>
    <definedName name="_xlnm.Print_Area" localSheetId="17">'19-12-15'!$A$1:$F$89</definedName>
    <definedName name="_xlnm.Print_Area" localSheetId="15">'20-02-15'!$A$1:$F$88</definedName>
    <definedName name="_xlnm.Print_Area" localSheetId="24">'20-09-17'!$A$1:$F$89</definedName>
    <definedName name="_xlnm.Print_Area" localSheetId="7">'23-05-13'!$A$1:$F$93</definedName>
    <definedName name="_xlnm.Print_Area" localSheetId="12">'25-07-14'!$A$1:$F$93</definedName>
    <definedName name="_xlnm.Print_Area" localSheetId="40">'25-07-23'!$A$1:$F$89</definedName>
    <definedName name="_xlnm.Print_Area" localSheetId="25">'27-11-17'!$A$1:$F$89</definedName>
    <definedName name="_xlnm.Print_Area" localSheetId="6">'28-01-13'!$A$1:$F$93</definedName>
    <definedName name="_xlnm.Print_Area" localSheetId="11">'29-04-14'!$A$1:$F$93</definedName>
    <definedName name="_xlnm.Print_Area" localSheetId="2">'29-09-11'!$A$1:$F$96</definedName>
    <definedName name="_xlnm.Print_Area" localSheetId="35">'30-09-2019'!$A$1:$F$91</definedName>
    <definedName name="_xlnm.Print_Area" localSheetId="14">'30-10-14'!$A$1:$F$93</definedName>
    <definedName name="_xlnm.Print_Area" localSheetId="41">Activités!$A$1:$D$45</definedName>
    <definedName name="Zone_impres_MI" localSheetId="23">#REF!</definedName>
    <definedName name="Zone_impres_MI" localSheetId="10">#REF!</definedName>
    <definedName name="Zone_impres_MI" localSheetId="5">#REF!</definedName>
    <definedName name="Zone_impres_MI" localSheetId="22">#REF!</definedName>
    <definedName name="Zone_impres_MI" localSheetId="34">#REF!</definedName>
    <definedName name="Zone_impres_MI" localSheetId="13">#REF!</definedName>
    <definedName name="Zone_impres_MI" localSheetId="3">#REF!</definedName>
    <definedName name="Zone_impres_MI" localSheetId="20">#REF!</definedName>
    <definedName name="Zone_impres_MI" localSheetId="32">#REF!</definedName>
    <definedName name="Zone_impres_MI" localSheetId="4">#REF!</definedName>
    <definedName name="Zone_impres_MI" localSheetId="38">#REF!</definedName>
    <definedName name="Zone_impres_MI" localSheetId="19">#REF!</definedName>
    <definedName name="Zone_impres_MI" localSheetId="16">#REF!</definedName>
    <definedName name="Zone_impres_MI" localSheetId="8">#REF!</definedName>
    <definedName name="Zone_impres_MI" localSheetId="9">#REF!</definedName>
    <definedName name="Zone_impres_MI" localSheetId="28">#REF!</definedName>
    <definedName name="Zone_impres_MI" localSheetId="27">#REF!</definedName>
    <definedName name="Zone_impres_MI" localSheetId="1">#REF!</definedName>
    <definedName name="Zone_impres_MI" localSheetId="29">#REF!</definedName>
    <definedName name="Zone_impres_MI" localSheetId="30">#REF!</definedName>
    <definedName name="Zone_impres_MI" localSheetId="31">#REF!</definedName>
    <definedName name="Zone_impres_MI" localSheetId="36">#REF!</definedName>
    <definedName name="Zone_impres_MI" localSheetId="37">#REF!</definedName>
    <definedName name="Zone_impres_MI" localSheetId="18">#REF!</definedName>
    <definedName name="Zone_impres_MI" localSheetId="21">#REF!</definedName>
    <definedName name="Zone_impres_MI" localSheetId="39">#REF!</definedName>
    <definedName name="Zone_impres_MI" localSheetId="26">#REF!</definedName>
    <definedName name="Zone_impres_MI" localSheetId="33">#REF!</definedName>
    <definedName name="Zone_impres_MI" localSheetId="17">#REF!</definedName>
    <definedName name="Zone_impres_MI" localSheetId="15">#REF!</definedName>
    <definedName name="Zone_impres_MI" localSheetId="24">#REF!</definedName>
    <definedName name="Zone_impres_MI" localSheetId="7">#REF!</definedName>
    <definedName name="Zone_impres_MI" localSheetId="12">#REF!</definedName>
    <definedName name="Zone_impres_MI" localSheetId="40">#REF!</definedName>
    <definedName name="Zone_impres_MI" localSheetId="25">#REF!</definedName>
    <definedName name="Zone_impres_MI" localSheetId="6">#REF!</definedName>
    <definedName name="Zone_impres_MI" localSheetId="11">#REF!</definedName>
    <definedName name="Zone_impres_MI" localSheetId="2">#REF!</definedName>
    <definedName name="Zone_impres_MI" localSheetId="35">#REF!</definedName>
    <definedName name="Zone_impres_MI" localSheetId="14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5" l="1"/>
  <c r="E72" i="45"/>
  <c r="E69" i="44"/>
  <c r="E72" i="44"/>
  <c r="E73" i="44" s="1"/>
  <c r="E69" i="43"/>
  <c r="E72" i="43" s="1"/>
  <c r="E71" i="42"/>
  <c r="E74" i="42"/>
  <c r="E75" i="42" s="1"/>
  <c r="E69" i="41"/>
  <c r="E72" i="41"/>
  <c r="E73" i="41" s="1"/>
  <c r="E71" i="40"/>
  <c r="E74" i="40"/>
  <c r="E75" i="40" s="1"/>
  <c r="E78" i="40" s="1"/>
  <c r="E82" i="40" s="1"/>
  <c r="E76" i="40"/>
  <c r="E69" i="39"/>
  <c r="E72" i="39"/>
  <c r="E73" i="39" s="1"/>
  <c r="E69" i="38"/>
  <c r="E72" i="38"/>
  <c r="E73" i="38" s="1"/>
  <c r="E76" i="38" s="1"/>
  <c r="E80" i="38" s="1"/>
  <c r="E74" i="38"/>
  <c r="E69" i="37"/>
  <c r="E72" i="37"/>
  <c r="E73" i="37"/>
  <c r="E74" i="37"/>
  <c r="E76" i="37"/>
  <c r="E80" i="37" s="1"/>
  <c r="E69" i="34"/>
  <c r="E69" i="35"/>
  <c r="E72" i="36"/>
  <c r="E73" i="36" s="1"/>
  <c r="E76" i="36" s="1"/>
  <c r="E80" i="36" s="1"/>
  <c r="E74" i="36"/>
  <c r="E72" i="35"/>
  <c r="E73" i="35" s="1"/>
  <c r="E76" i="35" s="1"/>
  <c r="E80" i="35" s="1"/>
  <c r="E74" i="35"/>
  <c r="E72" i="34"/>
  <c r="E73" i="34"/>
  <c r="E74" i="34"/>
  <c r="E76" i="34" s="1"/>
  <c r="E80" i="34" s="1"/>
  <c r="E69" i="33"/>
  <c r="E72" i="33" s="1"/>
  <c r="E45" i="32"/>
  <c r="E62" i="32"/>
  <c r="E69" i="32"/>
  <c r="E72" i="32" s="1"/>
  <c r="E45" i="31"/>
  <c r="E62" i="31"/>
  <c r="E69" i="31"/>
  <c r="E72" i="31" s="1"/>
  <c r="E69" i="30"/>
  <c r="E72" i="30"/>
  <c r="E73" i="30"/>
  <c r="E76" i="30" s="1"/>
  <c r="E80" i="30" s="1"/>
  <c r="E74" i="30"/>
  <c r="E69" i="29"/>
  <c r="E72" i="29"/>
  <c r="E74" i="29" s="1"/>
  <c r="E73" i="29"/>
  <c r="E69" i="28"/>
  <c r="E72" i="28"/>
  <c r="E73" i="28" s="1"/>
  <c r="E76" i="28" s="1"/>
  <c r="E80" i="28" s="1"/>
  <c r="E74" i="28"/>
  <c r="E35" i="27"/>
  <c r="E69" i="27"/>
  <c r="E72" i="27" s="1"/>
  <c r="E69" i="26"/>
  <c r="E72" i="26"/>
  <c r="E73" i="26"/>
  <c r="E76" i="26" s="1"/>
  <c r="E80" i="26" s="1"/>
  <c r="E74" i="26"/>
  <c r="E57" i="25"/>
  <c r="E67" i="25"/>
  <c r="E69" i="25"/>
  <c r="E72" i="25" s="1"/>
  <c r="E58" i="24"/>
  <c r="E67" i="24"/>
  <c r="E70" i="24" s="1"/>
  <c r="E53" i="23"/>
  <c r="E64" i="23"/>
  <c r="E69" i="23"/>
  <c r="E72" i="23" s="1"/>
  <c r="E69" i="22"/>
  <c r="E72" i="22"/>
  <c r="E74" i="22" s="1"/>
  <c r="E73" i="22"/>
  <c r="E69" i="21"/>
  <c r="E72" i="21"/>
  <c r="E74" i="21" s="1"/>
  <c r="E73" i="21"/>
  <c r="E68" i="20"/>
  <c r="E71" i="20"/>
  <c r="E72" i="20"/>
  <c r="E73" i="20"/>
  <c r="E75" i="20" s="1"/>
  <c r="E79" i="20" s="1"/>
  <c r="E73" i="19"/>
  <c r="E76" i="19"/>
  <c r="E77" i="19"/>
  <c r="E73" i="18"/>
  <c r="E76" i="18"/>
  <c r="E77" i="18" s="1"/>
  <c r="E80" i="18" s="1"/>
  <c r="E84" i="18" s="1"/>
  <c r="E73" i="17"/>
  <c r="E76" i="17"/>
  <c r="E77" i="17" s="1"/>
  <c r="E80" i="17" s="1"/>
  <c r="E84" i="17" s="1"/>
  <c r="E78" i="17"/>
  <c r="E73" i="16"/>
  <c r="E76" i="16"/>
  <c r="E73" i="15"/>
  <c r="E76" i="15"/>
  <c r="E78" i="15" s="1"/>
  <c r="E73" i="14"/>
  <c r="E76" i="14"/>
  <c r="E78" i="14" s="1"/>
  <c r="E73" i="13"/>
  <c r="E76" i="13"/>
  <c r="E77" i="13"/>
  <c r="E80" i="13" s="1"/>
  <c r="E84" i="13" s="1"/>
  <c r="E76" i="12"/>
  <c r="E78" i="12" s="1"/>
  <c r="E77" i="12"/>
  <c r="E73" i="11"/>
  <c r="E76" i="11"/>
  <c r="E77" i="11" s="1"/>
  <c r="E73" i="10"/>
  <c r="E76" i="10"/>
  <c r="E77" i="10"/>
  <c r="E73" i="9"/>
  <c r="E76" i="9"/>
  <c r="E78" i="9" s="1"/>
  <c r="E72" i="8"/>
  <c r="E75" i="8"/>
  <c r="E76" i="7"/>
  <c r="E79" i="7" s="1"/>
  <c r="E76" i="6"/>
  <c r="E79" i="6"/>
  <c r="E81" i="6" s="1"/>
  <c r="E75" i="4"/>
  <c r="E78" i="4"/>
  <c r="E79" i="4" s="1"/>
  <c r="E80" i="6"/>
  <c r="E76" i="8"/>
  <c r="E79" i="8" s="1"/>
  <c r="E83" i="8" s="1"/>
  <c r="E77" i="8"/>
  <c r="E78" i="10"/>
  <c r="E80" i="10" s="1"/>
  <c r="E84" i="10" s="1"/>
  <c r="E78" i="18"/>
  <c r="E77" i="9"/>
  <c r="E78" i="13"/>
  <c r="E78" i="19"/>
  <c r="E80" i="19"/>
  <c r="E84" i="19" s="1"/>
  <c r="E74" i="45" l="1"/>
  <c r="E73" i="45"/>
  <c r="E76" i="45" s="1"/>
  <c r="E80" i="45" s="1"/>
  <c r="E74" i="33"/>
  <c r="E73" i="33"/>
  <c r="E76" i="33" s="1"/>
  <c r="E80" i="33" s="1"/>
  <c r="E73" i="27"/>
  <c r="E76" i="27" s="1"/>
  <c r="E80" i="27" s="1"/>
  <c r="E74" i="27"/>
  <c r="E73" i="32"/>
  <c r="E76" i="32" s="1"/>
  <c r="E80" i="32" s="1"/>
  <c r="E74" i="32"/>
  <c r="E74" i="23"/>
  <c r="E73" i="23"/>
  <c r="E76" i="23" s="1"/>
  <c r="E80" i="23" s="1"/>
  <c r="E73" i="25"/>
  <c r="E74" i="25"/>
  <c r="E76" i="25" s="1"/>
  <c r="E80" i="25" s="1"/>
  <c r="E76" i="21"/>
  <c r="E80" i="21" s="1"/>
  <c r="E80" i="9"/>
  <c r="E84" i="9" s="1"/>
  <c r="E71" i="24"/>
  <c r="E74" i="24" s="1"/>
  <c r="E78" i="24" s="1"/>
  <c r="E72" i="24"/>
  <c r="E80" i="4"/>
  <c r="E82" i="4" s="1"/>
  <c r="E86" i="4" s="1"/>
  <c r="E73" i="43"/>
  <c r="E74" i="43"/>
  <c r="E76" i="43"/>
  <c r="E80" i="43" s="1"/>
  <c r="E76" i="44"/>
  <c r="E80" i="44" s="1"/>
  <c r="E80" i="12"/>
  <c r="E84" i="12" s="1"/>
  <c r="E73" i="31"/>
  <c r="E76" i="31"/>
  <c r="E80" i="31" s="1"/>
  <c r="E74" i="31"/>
  <c r="E81" i="7"/>
  <c r="E80" i="7"/>
  <c r="E83" i="7" s="1"/>
  <c r="E87" i="7" s="1"/>
  <c r="E77" i="16"/>
  <c r="E80" i="16" s="1"/>
  <c r="E84" i="16" s="1"/>
  <c r="E74" i="41"/>
  <c r="E76" i="41" s="1"/>
  <c r="E80" i="41" s="1"/>
  <c r="E77" i="14"/>
  <c r="E80" i="14" s="1"/>
  <c r="E84" i="14" s="1"/>
  <c r="E76" i="42"/>
  <c r="E78" i="42" s="1"/>
  <c r="E82" i="42" s="1"/>
  <c r="E74" i="39"/>
  <c r="E76" i="39" s="1"/>
  <c r="E80" i="39" s="1"/>
  <c r="E77" i="15"/>
  <c r="E80" i="15" s="1"/>
  <c r="E84" i="15" s="1"/>
  <c r="E78" i="16"/>
  <c r="E78" i="11"/>
  <c r="E80" i="11" s="1"/>
  <c r="E84" i="11" s="1"/>
  <c r="E83" i="6"/>
  <c r="E87" i="6" s="1"/>
  <c r="E76" i="22"/>
  <c r="E80" i="22" s="1"/>
  <c r="E74" i="44"/>
  <c r="E76" i="29"/>
  <c r="E80" i="29" s="1"/>
</calcChain>
</file>

<file path=xl/sharedStrings.xml><?xml version="1.0" encoding="utf-8"?>
<sst xmlns="http://schemas.openxmlformats.org/spreadsheetml/2006/main" count="1104" uniqueCount="320">
  <si>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</si>
  <si>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</si>
  <si>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</si>
  <si>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</si>
  <si>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</si>
  <si>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</si>
  <si>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</si>
  <si>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</si>
  <si>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</si>
  <si>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</si>
  <si>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</si>
  <si>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</si>
  <si>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</si>
  <si>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</si>
  <si>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</si>
  <si>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Lecture et rédaction de divers courriels;</t>
  </si>
  <si>
    <t xml:space="preserve"> - Discussions téléphoniques avec le conseiller juridique;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</si>
  <si>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</si>
  <si>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</si>
  <si>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</si>
  <si>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</si>
  <si>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</si>
  <si>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</si>
  <si>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</si>
  <si>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</si>
  <si>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</si>
  <si>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</si>
  <si>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</si>
  <si>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15 juin 2011</t>
  </si>
  <si>
    <t>SIMON LANGEVIN</t>
  </si>
  <si>
    <t>GESTION PROFABCO INC</t>
  </si>
  <si>
    <t>6721 rue Beaubien Est</t>
  </si>
  <si>
    <t>Montréal  Québec  H1M 3B2</t>
  </si>
  <si>
    <t># 11105</t>
  </si>
  <si>
    <t xml:space="preserve"> - Rédaction d'un document sommaire explicatif de la réorganisation à intervenir en préparation d'une rencontre avec Claude;</t>
  </si>
  <si>
    <t xml:space="preserve"> - Rencontre et déplacement pour la rencontre avec vous à vos bureaux;</t>
  </si>
  <si>
    <t xml:space="preserve"> - Rencontre et déplacement pour la rencontre avec vous et Claude Forget aux bureaux d'AFA;</t>
  </si>
  <si>
    <t xml:space="preserve"> - Rédaction d'un document sommaire explicatif de la réorganisation à intervenir en préparation d'une rencontre avec les employés qui achèteront les actions;</t>
  </si>
  <si>
    <t xml:space="preserve"> - Diverses discussions téléphoniques avec vous et le conseiller juridique;</t>
  </si>
  <si>
    <t xml:space="preserve"> - Recherches et analyses fiscales requises pour analyser la réorganisation à venir;</t>
  </si>
  <si>
    <r>
      <t xml:space="preserve">Facturation relativement aux travaux effectués dans le dossier de </t>
    </r>
    <r>
      <rPr>
        <u/>
        <sz val="11"/>
        <color rgb="FF625850"/>
        <rFont val="Verdana"/>
        <family val="2"/>
      </rPr>
      <t>André Filion &amp; Associés</t>
    </r>
    <r>
      <rPr>
        <sz val="11"/>
        <color rgb="FF625850"/>
        <rFont val="Verdana"/>
        <family val="2"/>
      </rPr>
      <t>, notamment:</t>
    </r>
  </si>
  <si>
    <t>Le 14 septembre 2011</t>
  </si>
  <si>
    <t># 11156</t>
  </si>
  <si>
    <t xml:space="preserve"> - Rencontre et déplacement pour la rencontre avec vous et les employés clés aux bureaux d'AFA Trois-Rivières;</t>
  </si>
  <si>
    <t xml:space="preserve"> - Recherches et analyses fiscales requises pour mettre en place la réorganisation ;</t>
  </si>
  <si>
    <t>Le 28 septembre 2011</t>
  </si>
  <si>
    <t># 11168</t>
  </si>
  <si>
    <t xml:space="preserve"> - Révision de la documentation juridique relativement aux fiducies;</t>
  </si>
  <si>
    <t>Le 4 novembre 2011</t>
  </si>
  <si>
    <t># 111178</t>
  </si>
  <si>
    <t xml:space="preserve"> - Recherches et analyses fiscales supplémentaires ;</t>
  </si>
  <si>
    <t xml:space="preserve"> - Révision de la documentation juridique afférente aux transactions;</t>
  </si>
  <si>
    <t xml:space="preserve"> - Révision et aide relativement à plusieurs clauses relativement aux deux convention d'actionnaires;</t>
  </si>
  <si>
    <t xml:space="preserve"> - Analyse du livre des minutes de Forpat et des documents légaux fournis pour les autres compagnies afin de déterminer le PBR et le capital versé de toutes les actions d'AFA;</t>
  </si>
  <si>
    <t xml:space="preserve"> - Préparer les formulaires de roulements (4) fédéral et provincial;</t>
  </si>
  <si>
    <t xml:space="preserve"> - Modification au mémorandum afin de refléter l'analyse du livre des minutes et des autres documents légaux;</t>
  </si>
  <si>
    <t xml:space="preserve"> - Déterminer le mode de remboursement des prêt des fiducies, fournir les directives aux notaires et réviser la documentation juridique;</t>
  </si>
  <si>
    <t xml:space="preserve"> - Rencontre avec vous à Drummondville, préparation à la rencontre et déplacement afin de procéder à la signature de tous les documents;</t>
  </si>
  <si>
    <t># 12050</t>
  </si>
  <si>
    <t>Le 5 avril 2012</t>
  </si>
  <si>
    <t xml:space="preserve"> - Révision des états financiers post-transactions;</t>
  </si>
  <si>
    <t xml:space="preserve"> - Discussion avec vous afin de déterminer la structure possible des opérations à Toronto;</t>
  </si>
  <si>
    <t xml:space="preserve"> - Sommaire du chemin de l'argent à suivre pour le versement de dividendes / le rachat d'actions / le paiement de la balance de vente;</t>
  </si>
  <si>
    <t>Le 3 mai 2012</t>
  </si>
  <si>
    <t># 12075</t>
  </si>
  <si>
    <t xml:space="preserve"> - Analyse des informations à mettre dans les T1 et fournir les informations;</t>
  </si>
  <si>
    <t xml:space="preserve"> - Révision des informations sommaires entrées dans les T1;</t>
  </si>
  <si>
    <t>Réorganisations et consultations</t>
  </si>
  <si>
    <t xml:space="preserve"> - Rencontre avec vous à nos bureaux de Boucherville;</t>
  </si>
  <si>
    <t xml:space="preserve"> - Rencontre avec vous à vos bureaux et déplacement;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</si>
  <si>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</si>
  <si>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</si>
  <si>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</si>
  <si>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</si>
  <si>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</si>
  <si>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</si>
  <si>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</si>
  <si>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</si>
  <si>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des formulaires de CDC T2054 et CO-502 requis;</t>
  </si>
  <si>
    <t xml:space="preserve"> - Préparation du formulaire T2027 - règlement de dette lors de la liquidation de filiale;</t>
  </si>
  <si>
    <t xml:space="preserve"> - Préparer un sommaire de chèques à faire pour la séance de clôture</t>
  </si>
  <si>
    <t xml:space="preserve"> - Diverses discussions téléphoniques avec vous 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</si>
  <si>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</si>
  <si>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</si>
  <si>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</si>
  <si>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</si>
  <si>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</si>
  <si>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</si>
  <si>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Révision de la T2 de et discussions avec les vérificateurs: dossier de xxx;</t>
  </si>
  <si>
    <t xml:space="preserve"> - Révision de la T3 et discussions avec les vérificateurs: dossier de xxx;</t>
  </si>
  <si>
    <r>
      <t xml:space="preserve">Facturation relativement aux travaux effectués dans le dossier de </t>
    </r>
    <r>
      <rPr>
        <b/>
        <u/>
        <sz val="11"/>
        <color rgb="FF625850"/>
        <rFont val="Verdana"/>
        <family val="2"/>
      </rPr>
      <t>Gestion Forpat</t>
    </r>
    <r>
      <rPr>
        <b/>
        <sz val="11"/>
        <color rgb="FF625850"/>
        <rFont val="Verdana"/>
        <family val="2"/>
      </rPr>
      <t>, notamment:</t>
    </r>
  </si>
  <si>
    <t xml:space="preserve"> - Finalisation du mémorandum fiscal pour mettre en place la réorganisation;</t>
  </si>
  <si>
    <t xml:space="preserve"> - Préparation à la rencontre et rencontre avec vous à vos bureaux;</t>
  </si>
  <si>
    <t># 13060</t>
  </si>
  <si>
    <t>Le 22 mars 2013</t>
  </si>
  <si>
    <t>Le 23 mai 2013</t>
  </si>
  <si>
    <r>
      <t xml:space="preserve">Facturation relativement aux travaux effectués dans le dossier de </t>
    </r>
    <r>
      <rPr>
        <b/>
        <u/>
        <sz val="11"/>
        <color rgb="FF625850"/>
        <rFont val="Verdana"/>
        <family val="2"/>
      </rPr>
      <t>André Filion &amp; Associé</t>
    </r>
    <r>
      <rPr>
        <b/>
        <sz val="11"/>
        <color rgb="FF625850"/>
        <rFont val="Verdana"/>
        <family val="2"/>
      </rPr>
      <t>, notamment:</t>
    </r>
  </si>
  <si>
    <t xml:space="preserve"> - Rencontre avec vous et discussions, re: achat potentiel d'un compétiteur;</t>
  </si>
  <si>
    <t xml:space="preserve"> - Analyse des questions soulevés par les actionnaires et réponses;</t>
  </si>
  <si>
    <t># 13130</t>
  </si>
  <si>
    <t>Le 11 juillet 2013</t>
  </si>
  <si>
    <t># 13173</t>
  </si>
  <si>
    <t xml:space="preserve"> - Analyse demandée vs scénario de vente de 5% de Guy et Yolande et discussions avec vous;</t>
  </si>
  <si>
    <t># 13255</t>
  </si>
  <si>
    <t>Le 10 décembre 2013</t>
  </si>
  <si>
    <t xml:space="preserve"> - Discussions, analyse et courriel au sujet de l'assurance-vie;</t>
  </si>
  <si>
    <t xml:space="preserve"> - Exemple de sous-intégration avec le revenu de placement gagné via une société de placement plutôt que personnel;</t>
  </si>
  <si>
    <t xml:space="preserve"> - Revue des états financiers, discussions avec Richard au sujet des sociétés associés et analyses et discussions avec Simon;</t>
  </si>
  <si>
    <t>Le 3 février 2014</t>
  </si>
  <si>
    <t># 14005</t>
  </si>
  <si>
    <r>
      <t xml:space="preserve">Facturation relativement aux travaux effectués dans le dossier de </t>
    </r>
    <r>
      <rPr>
        <b/>
        <u/>
        <sz val="11"/>
        <color rgb="FF625850"/>
        <rFont val="Verdana"/>
        <family val="2"/>
      </rPr>
      <t>Forpat</t>
    </r>
    <r>
      <rPr>
        <b/>
        <sz val="11"/>
        <color rgb="FF625850"/>
        <rFont val="Verdana"/>
        <family val="2"/>
      </rPr>
      <t>, notamment:</t>
    </r>
  </si>
  <si>
    <t xml:space="preserve"> - Révision des états financiers et de la déclaration de revenus, discussions et courriels;</t>
  </si>
  <si>
    <t>Le 29 avril 2014</t>
  </si>
  <si>
    <t># 14074</t>
  </si>
  <si>
    <r>
      <t xml:space="preserve">Facturation relativement aux travaux effectués dans le dossier de </t>
    </r>
    <r>
      <rPr>
        <b/>
        <u/>
        <sz val="11"/>
        <color rgb="FF625850"/>
        <rFont val="Verdana"/>
        <family val="2"/>
      </rPr>
      <t>André Filion</t>
    </r>
    <r>
      <rPr>
        <b/>
        <sz val="11"/>
        <color rgb="FF625850"/>
        <rFont val="Verdana"/>
        <family val="2"/>
      </rPr>
      <t>, notamment:</t>
    </r>
  </si>
  <si>
    <t xml:space="preserve"> - Analyse de la T1 de Marie-Claire vs transaction de 2011, révision de l'imposition passée de Claude;</t>
  </si>
  <si>
    <t xml:space="preserve"> - Analyse des règles d'intérêts réputés vs prêt par Marie-Claire à Forpat;</t>
  </si>
  <si>
    <t xml:space="preserve"> - Discussions avec vous et discussions avec Robin de chez Goulet Yargeau;</t>
  </si>
  <si>
    <t xml:space="preserve"> - Courriel avec vous et avec Robin de chez Goulet Yargeau;</t>
  </si>
  <si>
    <t>Le 25 juillet 2014</t>
  </si>
  <si>
    <t># 14182</t>
  </si>
  <si>
    <t xml:space="preserve"> - Analyse du rachat potentiel de Guy vs convention d'actionnaires vs formule vs contraintes;</t>
  </si>
  <si>
    <t xml:space="preserve"> - Préparation d'un tableau établissant la valeur des actions détenues par Guy, par Daniel et par Jean-François;</t>
  </si>
  <si>
    <t xml:space="preserve"> - Diverses discussions avec vous et avec Jonathan;</t>
  </si>
  <si>
    <t xml:space="preserve"> - Analyse des divers documents soumis entourant le retrait de Guy Lafrenière - propositions, documents officiels et courriels;</t>
  </si>
  <si>
    <t># 14199</t>
  </si>
  <si>
    <t>Le 30 octobre 2014</t>
  </si>
  <si>
    <t># 14236</t>
  </si>
  <si>
    <t xml:space="preserve"> - Fournir les documents demandés par les fiscalistes de l'acheteur;</t>
  </si>
  <si>
    <t xml:space="preserve"> - Recherches entourant les dernières jurisprudences relativement à la réorganisation mise en place en 2011;</t>
  </si>
  <si>
    <t xml:space="preserve"> - Rencontre et déplacement pour rencontre pour le retrait de Guy et pour la demande de renseignements du gouvernement;</t>
  </si>
  <si>
    <t xml:space="preserve"> - Préparation d'un organigramme post transaction du rachat de Guy;</t>
  </si>
  <si>
    <t xml:space="preserve"> - Analyse des divers documents juridiques soumis entourant le retrait de Guy Lafrenière ;</t>
  </si>
  <si>
    <t xml:space="preserve"> - Diverses discussions et courriels avec vous et avec vos conseillers juridiques;</t>
  </si>
  <si>
    <t>Facturation relativement aux travaux effectués, notamment: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</si>
  <si>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</si>
  <si>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</si>
  <si>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# 15011</t>
  </si>
  <si>
    <t>Le 20 février 2015</t>
  </si>
  <si>
    <t>6721 rue Beaubien Est
Montréal  Québec  H1M 3B2</t>
  </si>
  <si>
    <t xml:space="preserve"> - Analyse des états financiers;</t>
  </si>
  <si>
    <t xml:space="preserve"> - Planification des dividendes et prochaines étapes dans 798 et rédaction de courriel pour recommandation sur le fonctionnement dans 798 après paiement de la balance de vente de Marie-Claire;</t>
  </si>
  <si>
    <t xml:space="preserve"> - Discussions avec vous relativement aux divers points pour André Filion;</t>
  </si>
  <si>
    <t xml:space="preserve"> - Modifications à l'organigramme;</t>
  </si>
  <si>
    <t>Le 8 juin 2015</t>
  </si>
  <si>
    <t># 15120</t>
  </si>
  <si>
    <t xml:space="preserve"> - Analyse des projets de cotisation soumis par l'ARC;</t>
  </si>
  <si>
    <t xml:space="preserve"> - Démarches pour valider l'état de la cause de Gervais contre la Reine;</t>
  </si>
  <si>
    <t xml:space="preserve"> - Préparation de tableaux d'impacts fiscaux selon les divers scénarios de cotisation possible;</t>
  </si>
  <si>
    <t xml:space="preserve"> - Préparation d'une réponse au vérificateur et rédaction d'une analyse des dispositions de l'article 84.1;</t>
  </si>
  <si>
    <t xml:space="preserve"> - Diverses discussions téléphoniques avec vous, avec Claude Forget et avec le vérificateur;</t>
  </si>
  <si>
    <t xml:space="preserve"> - Analyse des avis de cotisation finale et discussions pour explications des résultats;</t>
  </si>
  <si>
    <t xml:space="preserve"> - Préparation des avis d'opposition pour s'opposer aux cotisation du gouvernement fédéral de Claude et Marie-Claire;</t>
  </si>
  <si>
    <t>Le 19 DÉCEMBRE 2015</t>
  </si>
  <si>
    <t># 15259</t>
  </si>
  <si>
    <t xml:space="preserve"> - Analyse de la vente d'une partie des actions d'AFA et 798 par Claude ;</t>
  </si>
  <si>
    <t xml:space="preserve"> - Préparation des tableaux requis pour la vente des actions d'AFA et 798 ;</t>
  </si>
  <si>
    <t xml:space="preserve"> - Diverses discussions téléphoniques avec vous et les actionnaires d'AFA/798 ;</t>
  </si>
  <si>
    <t>Le 16 MAI 2016</t>
  </si>
  <si>
    <t># 16105</t>
  </si>
  <si>
    <t>Dossier de vente des actions de Claude :</t>
  </si>
  <si>
    <t>Dossier d'opposition de Claude :</t>
  </si>
  <si>
    <t xml:space="preserve"> - Discussions téléphoniques avec vous et avec un juriste spécialiste en cause similaire ;</t>
  </si>
  <si>
    <t xml:space="preserve"> - Analyse de la jurisprudence sortie depuis et impacts sur le dossier de Claude ;</t>
  </si>
  <si>
    <t xml:space="preserve"> - Lecture et rédactions de divers courriels ;</t>
  </si>
  <si>
    <t>Sous-Total:</t>
  </si>
  <si>
    <t>Le 6 juillet 2016</t>
  </si>
  <si>
    <t># 16151</t>
  </si>
  <si>
    <t xml:space="preserve"> - Modifications au mémorandum fiscal pour mettre en place la réorganisation;</t>
  </si>
  <si>
    <t xml:space="preserve"> - Analyses des conventions entre actionnaires et commentaires ;</t>
  </si>
  <si>
    <t xml:space="preserve"> - Préparation de la documentation nécessaire pour la déclaration d'un dividende du CDC (Lettres et formulaires) ;</t>
  </si>
  <si>
    <t xml:space="preserve"> - Analyse des avantages et inconvénients pour Jean-François d'acheter les actions de Yolande via sa fiducie vs personnellement et faire un sommaire par courriel ;</t>
  </si>
  <si>
    <t xml:space="preserve"> - Préparation de tableaux d'ajustements potentiels pour présentation lors de la rencontre ;</t>
  </si>
  <si>
    <t xml:space="preserve"> - Préparation de la rencontre, déplacement et rencontre pour signature de la documentation aux bureaux d'AFA ;</t>
  </si>
  <si>
    <t xml:space="preserve"> - Préparation d'un sommaire des chèques à faire par chacun ;</t>
  </si>
  <si>
    <t xml:space="preserve"> - Diverses questions de Claude sur les sommes à verser pour éviter les intérêts sur cotisation 2011 et recherche sur les délai de nouvelle cotisation de Revenu Québec ;</t>
  </si>
  <si>
    <t>Le 4 novembre 2016</t>
  </si>
  <si>
    <t xml:space="preserve"> - Préparation de tableaux d'ajustements finaux quant aux prix de vente de chacun ;</t>
  </si>
  <si>
    <t xml:space="preserve"> - Révision de la documentation juridique afférente aux divers ajustements et aux étapes supplémentaires ajoutées ;</t>
  </si>
  <si>
    <t xml:space="preserve"> - Préparation des répartitions de gains en capital dans les fiducies et travail avec vous à ce sujet ;</t>
  </si>
  <si>
    <t xml:space="preserve"> - Répondre aux diverses questions du planificateur financier de Claude et fournir les différents documents nécessaires ;</t>
  </si>
  <si>
    <t>Portion touchant Claude uniquement :</t>
  </si>
  <si>
    <t xml:space="preserve"> - Analyse des propositions d'assurances-vie et discussions avec vous ;</t>
  </si>
  <si>
    <t xml:space="preserve"> - Discussions au sujet de l'évolution du dossier d'opposition de Claude ;</t>
  </si>
  <si>
    <t xml:space="preserve"> - Modifications au mémorandum fiscal pour faire les ajustements nécessaires, ajouter des étapes d'attributions, etc ;</t>
  </si>
  <si>
    <t xml:space="preserve"> - Recherches et analyses fiscales requises pour la finalisation de la mise en place de la réorganisation;</t>
  </si>
  <si>
    <t xml:space="preserve"> - Divers calculs effectués pour les ajustements ;</t>
  </si>
  <si>
    <t xml:space="preserve"> - Révision des états financiers et déclarations de revenus d'AFA et 798, modifications, commentaires et discussions ;</t>
  </si>
  <si>
    <t># 16235</t>
  </si>
  <si>
    <t>Le 17 mars 2017</t>
  </si>
  <si>
    <t># 17034</t>
  </si>
  <si>
    <t xml:space="preserve"> - Revoir les impacts de la réorganisation de 2016 sur les relevés fiscaux à produire ;</t>
  </si>
  <si>
    <t xml:space="preserve"> - Analyse de la transaction potentielle avec VNL ;</t>
  </si>
  <si>
    <t xml:space="preserve"> - Travail avec Richard sur la comptabilisation des diverses étapes de la réorganisation de 2016 ;</t>
  </si>
  <si>
    <t xml:space="preserve"> - Révision des états financiers et déclaration de revenus de Forpat ;</t>
  </si>
  <si>
    <t xml:space="preserve"> - Problème relativement au CDC excédentaire vs mauvaise information de Brassard relativement au gain en capital de l'année ;</t>
  </si>
  <si>
    <t xml:space="preserve"> - Recherches, analyses relativement au CDC choix distinct et préparation des lettres requises aux gouvernements ;</t>
  </si>
  <si>
    <t xml:space="preserve"> - Discussions avec vous et avec les planificateurs financiers relativement à la rémunération de Marie-Claire ;</t>
  </si>
  <si>
    <t xml:space="preserve"> - Diverses discussions avec vous avec Richard ;</t>
  </si>
  <si>
    <t># 17106</t>
  </si>
  <si>
    <t>Le 3 mai 2017</t>
  </si>
  <si>
    <t xml:space="preserve"> - Dossier d'analyse de sortir Yolande de la société pour le 500 000 $ ;</t>
  </si>
  <si>
    <t xml:space="preserve"> - Révision des déclarations de revenus du fils de Claude et de Marie-Claude ;</t>
  </si>
  <si>
    <t>Le 1er Juillet 2017</t>
  </si>
  <si>
    <t># 17131</t>
  </si>
  <si>
    <t xml:space="preserve"> - Préparer des tableaux de détermination de JVM des actions d'AFA et 798 en cas de rachats d'actions de Daniel ;</t>
  </si>
  <si>
    <t xml:space="preserve"> - Préparer un EF prévisionnel de 798 nécessaire pour déterminer JVM des actions de 798 ;</t>
  </si>
  <si>
    <t xml:space="preserve"> - Analyse des options pour le 500 000 $ d'actions privilégiées de Yolande ;</t>
  </si>
  <si>
    <t xml:space="preserve"> - Diverses discussions téléphoniques au sujet de retrait de Daniel avec vous et les actionnaires ;</t>
  </si>
  <si>
    <t>Le 20 septembre 2017</t>
  </si>
  <si>
    <t># 17202</t>
  </si>
  <si>
    <t xml:space="preserve"> - Rédaction d'un sommaire des possibilité pour le 500 000$ d'actions privilégiées de Yolande et façon de racheter ;</t>
  </si>
  <si>
    <t xml:space="preserve"> - Analyse et recherches fiscales entourant la possibilité d'effectuer le rachat de Daniel et de la balance de vente ;</t>
  </si>
  <si>
    <t xml:space="preserve"> - Préparation d'un organigramme à jour ;</t>
  </si>
  <si>
    <t>Le 27 novembre 2017</t>
  </si>
  <si>
    <t># 17248</t>
  </si>
  <si>
    <t xml:space="preserve"> - Analyse et révision des états financiers et déclarations d'impôt d'AFA et 798 au 30/06/2017 ;</t>
  </si>
  <si>
    <t xml:space="preserve"> - Analyse de la JVM des actions des sociétés et de l'admissibilité à l'exonération pour gain en capital ;</t>
  </si>
  <si>
    <t xml:space="preserve"> - Fournir les directives détaillées sur le processus de mise en place de la transaction avec Daniel ;</t>
  </si>
  <si>
    <t xml:space="preserve"> - Analyses et recherches fiscales en lien avec l'exonération de gain en capital et la recherch d'intérêts à taux prescrits ;</t>
  </si>
  <si>
    <t xml:space="preserve"> - Révision de la documentation juridique de la transaction avec Daniel ;</t>
  </si>
  <si>
    <t xml:space="preserve"> - Diverses discussions téléphoniques avec vous et avec Jean-François Denis sur divers sujets ;</t>
  </si>
  <si>
    <t>Le 18 février 2018</t>
  </si>
  <si>
    <t># 18003</t>
  </si>
  <si>
    <t>Dossier de AFA lui-même:</t>
  </si>
  <si>
    <t>Dossier de Forpat:</t>
  </si>
  <si>
    <t xml:space="preserve"> - Analyse de la rémunération de Marie-Claire et optimisation pour 2017-2018 et les années à venir ;</t>
  </si>
  <si>
    <t xml:space="preserve"> - Préparer les directives au notaire pour la rédaction des rachats d'actions ;</t>
  </si>
  <si>
    <t xml:space="preserve"> - Analyse de diverses questions d'ordre fiscal, notamment les intérêts au taux prescrits ;</t>
  </si>
  <si>
    <t xml:space="preserve"> - Analyses et travail en collaboration aves les planificateurs financiers de la société pour l'optimisation de la rémunération et le dossier des RRI ;</t>
  </si>
  <si>
    <t xml:space="preserve"> - Analyse du plus récent jugement de la cause Gervais, détermination des impacts fiscaux suite à ce jugement et explications ;</t>
  </si>
  <si>
    <t xml:space="preserve"> - Analyse du dossier de rachat du 500k d'actions de Yolande et préparation d'explications détaillées ;</t>
  </si>
  <si>
    <t xml:space="preserve"> - Diverses discussions téléphoniques avec vous et avec vous, les planificateurs financiers, et Claude sur divers sujets ;</t>
  </si>
  <si>
    <t xml:space="preserve"> - Diverses discussions téléphoniques avec vous, Jean-François, Claude et Yolande sur divers sujets ;</t>
  </si>
  <si>
    <t>Sous-Total</t>
  </si>
  <si>
    <t xml:space="preserve"> - Préparer un organigramme à jour post achat de Daniel ;</t>
  </si>
  <si>
    <t>Le 14 JUIN 2018</t>
  </si>
  <si>
    <t># 18146</t>
  </si>
  <si>
    <t xml:space="preserve"> - Préparer le tableau de vente éventuelle de la portion de Claude avec les chiffres actuels ;</t>
  </si>
  <si>
    <t xml:space="preserve"> - Travail pour la déclaration d'impôt de Daniel vs sa sortie de AFA ;</t>
  </si>
  <si>
    <t xml:space="preserve"> - Analyse des nouveaux avis de cotisation de Claude et Marie-Claire vs l'application de la cause Gervais ;</t>
  </si>
  <si>
    <t xml:space="preserve"> - Revoir la planification à venir de la portion de vente de Claude vs changements surevenus ;</t>
  </si>
  <si>
    <t xml:space="preserve"> - Discussions téléphoniques avec Claude, Robin et Simon sur les changements survenus ;</t>
  </si>
  <si>
    <t>Le 13 septembre 2018</t>
  </si>
  <si>
    <t># 18194</t>
  </si>
  <si>
    <t xml:space="preserve"> - Diverses discussions téléphonique avec vous concernant la rencontre, l'évolution du dossier et divers questionnements ;</t>
  </si>
  <si>
    <t xml:space="preserve"> - Travail avec Me Beausoleil relativement à l'ajout de bénéficiaires dans la fiducie de Yolande ;</t>
  </si>
  <si>
    <t xml:space="preserve"> - Divers échanges de courriels avec vous, Richard, Claude, Jean-François et Yolande concernant divers sujets ;</t>
  </si>
  <si>
    <t xml:space="preserve"> - Mise à jour des tableaux de juste valeur marchande des sociétés et répartition par actionnaire ;</t>
  </si>
  <si>
    <t xml:space="preserve"> - Analyse des états financiers et chiffres soumis afin d'anticiper les transactions à venir ;</t>
  </si>
  <si>
    <t xml:space="preserve"> - Analyse des différentes questions soumises afin de trouver des réponses et solutions aux problématiques soulevées ;</t>
  </si>
  <si>
    <t xml:space="preserve"> - Préparation à la rencontre du 7 septembre 2018, déplacement et rencontre aux bureaux d'André Filion ;</t>
  </si>
  <si>
    <t>Le 14 décembre 2018</t>
  </si>
  <si>
    <t xml:space="preserve"> - Préparer organigramme à jour et transmettre à Jean-François ;</t>
  </si>
  <si>
    <t xml:space="preserve"> - Préparer / modifier des tableaux de valeur marchande suite aux modifications au RRI ;</t>
  </si>
  <si>
    <t xml:space="preserve"> - Répondre aux différentes demandes de Serge - préparations de tableaux, déterminations de caractéristiques fiscales, etc.</t>
  </si>
  <si>
    <t xml:space="preserve"> - Répondre à diverses demandes de Brassard Yargeau ;</t>
  </si>
  <si>
    <t xml:space="preserve"> - Préparation à notre rencontre et rencontre avec Serge et son fiscaliste à notre bureau ;</t>
  </si>
  <si>
    <t xml:space="preserve"> - Analyse des nouveaux tableaux de détermination de JVM fournies par Serge ;</t>
  </si>
  <si>
    <t xml:space="preserve"> - Préparation de nouveaux tableaux corrigés pour reprendre les hypothèses de Serge ;</t>
  </si>
  <si>
    <t xml:space="preserve"> - Préparation de nouveaux tableaux pour tenir en compte les erreurs des hypothèses de Serge ;</t>
  </si>
  <si>
    <t xml:space="preserve"> - Analyse de la juste valeur marchande sans tenir compte de la convention unanime d'actionnaire et préparation d'un tableau sommaire ;</t>
  </si>
  <si>
    <t xml:space="preserve"> - Différentes discussions téléphoniques avec tous pour les multiples aspects survenus dans les derniers mois ;</t>
  </si>
  <si>
    <t xml:space="preserve"> - Lecture et rédaction de divers courriels entourant les multiples discussions ;</t>
  </si>
  <si>
    <t># 18259A</t>
  </si>
  <si>
    <t># 18259B</t>
  </si>
  <si>
    <t># 18259C</t>
  </si>
  <si>
    <r>
      <t xml:space="preserve">Facturation relativement aux travaux effectués dans le dossier de </t>
    </r>
    <r>
      <rPr>
        <b/>
        <u/>
        <sz val="11"/>
        <color rgb="FF625850"/>
        <rFont val="Verdana"/>
        <family val="2"/>
      </rPr>
      <t>7980582 Canada Inc.</t>
    </r>
    <r>
      <rPr>
        <b/>
        <sz val="11"/>
        <color rgb="FF625850"/>
        <rFont val="Verdana"/>
        <family val="2"/>
      </rPr>
      <t>, notamment:</t>
    </r>
  </si>
  <si>
    <t>Le 5 MARS 2019</t>
  </si>
  <si>
    <t># 19020</t>
  </si>
  <si>
    <t xml:space="preserve"> - Diverses discussions téléphoniques avec vous, Claude et Yolande sur différents aspects ;</t>
  </si>
  <si>
    <t xml:space="preserve"> - Validation des soldes d'exonération pour gain en capital de Claude et Marie-Claire et procuration d'autorisations pour le Québec;</t>
  </si>
  <si>
    <t xml:space="preserve"> - Préparation du tableau de détermination de valeur corrigée en fonction de l'ajustement au RRI et soumettre pour réunion ;</t>
  </si>
  <si>
    <t xml:space="preserve"> - Préparation de divers tableaux pour présentation / explication des valeurs soumises et variation dans le temps ;</t>
  </si>
  <si>
    <t>Le 19 AVRIL 2019</t>
  </si>
  <si>
    <t># 19096</t>
  </si>
  <si>
    <t xml:space="preserve"> - Analyse des impacts fiscaux à la vente d'AFA selon proposition de Jean-François et validation des PBR et déduction pour gain en capital déjà utilisé ;</t>
  </si>
  <si>
    <t xml:space="preserve"> - Préparation de tableau pour fins de discussions ;</t>
  </si>
  <si>
    <t xml:space="preserve"> - Déterminer s'il est possible de mettre le conjoint de Yolande comme bénéficiaire ;</t>
  </si>
  <si>
    <t xml:space="preserve"> - Analyse de documents soumis dans le cadre du transfert d'entreprise ;</t>
  </si>
  <si>
    <t xml:space="preserve"> - Diverses discussions téléphoniques avec vous et les conseillers de Jean-François ;</t>
  </si>
  <si>
    <t>Le 3 JUILLET 2019</t>
  </si>
  <si>
    <t># 19187</t>
  </si>
  <si>
    <t xml:space="preserve"> - Diverses discussions téléphoniques avec vous, Claude, les différents avocats au dossiers et les fiscalistes de Demers Beaulnes ;</t>
  </si>
  <si>
    <t xml:space="preserve"> - Difféfentes analyses et préparations de divers tableaux entre autre aux fins de la banque, de répartition de prix de vente, etc. ;</t>
  </si>
  <si>
    <t xml:space="preserve"> - Différentes recherches fiscales requises pour déterminer les différents impacts fiscaux et voir l'application possible des différentes règles fiscales anti-évitement ;</t>
  </si>
  <si>
    <t xml:space="preserve"> - Analyse des critères d'admissibilité à la déduction pour gain en capital et analyse de la meilleure solution pour contourner le problème d'excédent de liquidités ;</t>
  </si>
  <si>
    <t xml:space="preserve"> - Préparation de diagrammes afin d'expliquer la transaction à intervenir ;</t>
  </si>
  <si>
    <t xml:space="preserve"> - Analyse des différents documents soumis par les conseillers de Jean-François ;</t>
  </si>
  <si>
    <t xml:space="preserve"> - Lecture et rédaction de multiples courriels avec tous les intervenants au dossier dans le cadre des transactions à intervenir ;</t>
  </si>
  <si>
    <t xml:space="preserve"> - Analyse des documents juridiques préparés dans le cadre des transactions à venir et commentaires ;</t>
  </si>
  <si>
    <t>Le 30 SEPTEMBRE 2019</t>
  </si>
  <si>
    <t>CLAUDE FORGET</t>
  </si>
  <si>
    <t>GESTION FORPAT INC</t>
  </si>
  <si>
    <t>1532 côte à Gignac
Québec (Québec) G1T 2M7</t>
  </si>
  <si>
    <t># 19219</t>
  </si>
  <si>
    <t xml:space="preserve"> - Répondre aux diverses interrogations de vos planificateurs financiers en lien avec la possibilité d'un gel successoral ;</t>
  </si>
  <si>
    <t xml:space="preserve"> - Différentes discussions téléphoniques avec vos planificateurs financiers et votre comptable ;</t>
  </si>
  <si>
    <t xml:space="preserve"> - Analyse des caractéristiques fiscales des actions et préparation d'un tableau sommaire pour vos planificateurs financiers ;</t>
  </si>
  <si>
    <t xml:space="preserve"> - Préparation d'un organigramme à jour dans la société ;</t>
  </si>
  <si>
    <t xml:space="preserve"> - Analyse et recommandations relativement à la planification successorale et de retraite avec vos conseillers en placements ;</t>
  </si>
  <si>
    <t>Le 16 MARS 2020</t>
  </si>
  <si>
    <t># 20069</t>
  </si>
  <si>
    <t>Facturation relativement aux travaux effectués dans le dossier de Yolande Pilon, notamment:</t>
  </si>
  <si>
    <t xml:space="preserve"> - Analyse et recherche entourant l'attribution du gain en capital réalisé par la fiducie aux différents bénéficiaires ;</t>
  </si>
  <si>
    <t xml:space="preserve"> - Différentes discussions téléphoniques avec vous ;</t>
  </si>
  <si>
    <t># 20070</t>
  </si>
  <si>
    <t xml:space="preserve"> - Révision des états financiers de la société et de la déclaration de revenus ;</t>
  </si>
  <si>
    <t>Le 5 MAI 2020</t>
  </si>
  <si>
    <t># 20141</t>
  </si>
  <si>
    <t xml:space="preserve"> - Discussion téléphonique avec vous relativement au dossier ;</t>
  </si>
  <si>
    <t xml:space="preserve"> - Analyse, préparation et explication de la déclaration de revenus de fiducie de Yolande ;</t>
  </si>
  <si>
    <t># 20168</t>
  </si>
  <si>
    <t>Le 17 JUIN 2020</t>
  </si>
  <si>
    <t xml:space="preserve"> - Révision de la déclaration d'impôt en lien avec les transactions de l'année ;</t>
  </si>
  <si>
    <t>Le 25 JUILLET 2023</t>
  </si>
  <si>
    <t>YOLANDE PILON</t>
  </si>
  <si>
    <t>yopy3000@gmail.com</t>
  </si>
  <si>
    <t># 23281</t>
  </si>
  <si>
    <t xml:space="preserve"> - Analyse de courriel de questions, préparation à la rencontre et rencontre avec vous par vidéoconférence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</si>
</sst>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u/>
      <sz val="11"/>
      <color rgb="FF625850"/>
      <name val="Verdana"/>
      <family val="2"/>
    </font>
    <font>
      <b/>
      <u/>
      <sz val="10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i/>
      <u/>
      <sz val="11"/>
      <color rgb="FF625850"/>
      <name val="Verdana"/>
      <family val="2"/>
    </font>
    <font>
      <b/>
      <i/>
      <u/>
      <sz val="11"/>
      <color rgb="FF625850"/>
      <name val="Verdana"/>
      <family val="2"/>
    </font>
    <font>
      <u/>
      <sz val="10"/>
      <color theme="10"/>
      <name val="Arial"/>
    </font>
    <font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5" xfId="0" applyFont="1" applyBorder="1"/>
    <xf numFmtId="0" fontId="6" fillId="0" borderId="10" xfId="0" applyFont="1" applyBorder="1"/>
    <xf numFmtId="0" fontId="2" fillId="0" borderId="6" xfId="0" applyFont="1" applyBorder="1"/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/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3" xfId="2" applyNumberFormat="1" applyFont="1" applyBorder="1"/>
    <xf numFmtId="0" fontId="18" fillId="0" borderId="0" xfId="0" applyFont="1" applyAlignment="1">
      <alignment horizontal="right"/>
    </xf>
    <xf numFmtId="166" fontId="18" fillId="0" borderId="0" xfId="1" applyNumberFormat="1" applyFont="1"/>
    <xf numFmtId="166" fontId="18" fillId="0" borderId="2" xfId="1" applyNumberFormat="1" applyFont="1" applyBorder="1"/>
    <xf numFmtId="7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left" wrapText="1" indent="1" shrinkToFit="1"/>
    </xf>
    <xf numFmtId="167" fontId="18" fillId="0" borderId="0" xfId="0" applyNumberFormat="1" applyFont="1" applyAlignment="1">
      <alignment horizontal="left"/>
    </xf>
    <xf numFmtId="0" fontId="23" fillId="2" borderId="6" xfId="0" applyFont="1" applyFill="1" applyBorder="1" applyAlignment="1">
      <alignment horizontal="left" wrapText="1" shrinkToFit="1"/>
    </xf>
    <xf numFmtId="7" fontId="24" fillId="0" borderId="0" xfId="0" applyNumberFormat="1" applyFont="1"/>
    <xf numFmtId="0" fontId="18" fillId="0" borderId="0" xfId="0" applyFont="1" applyAlignment="1">
      <alignment wrapText="1"/>
    </xf>
    <xf numFmtId="7" fontId="2" fillId="0" borderId="0" xfId="0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1" fillId="0" borderId="14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4" fillId="0" borderId="0" xfId="0" applyFont="1" applyAlignment="1">
      <alignment horizontal="left" wrapText="1" indent="1" shrinkToFit="1"/>
    </xf>
    <xf numFmtId="0" fontId="24" fillId="0" borderId="0" xfId="0" applyFont="1" applyAlignment="1">
      <alignment horizontal="right" wrapText="1" indent="7" shrinkToFit="1"/>
    </xf>
    <xf numFmtId="0" fontId="13" fillId="0" borderId="0" xfId="0" applyFont="1" applyAlignment="1">
      <alignment horizontal="right" wrapText="1" indent="7" shrinkToFit="1"/>
    </xf>
    <xf numFmtId="0" fontId="26" fillId="0" borderId="0" xfId="0" applyFont="1" applyAlignment="1">
      <alignment horizontal="left" wrapText="1" indent="1" shrinkToFit="1"/>
    </xf>
    <xf numFmtId="0" fontId="27" fillId="0" borderId="0" xfId="0" applyFont="1" applyAlignment="1">
      <alignment horizontal="left" wrapText="1" indent="1" shrinkToFit="1"/>
    </xf>
    <xf numFmtId="0" fontId="13" fillId="0" borderId="0" xfId="0" applyFont="1" applyAlignment="1">
      <alignment horizontal="right" wrapText="1" indent="3" shrinkToFit="1"/>
    </xf>
    <xf numFmtId="0" fontId="5" fillId="2" borderId="0" xfId="0" applyFont="1" applyFill="1" applyAlignment="1">
      <alignment horizontal="center"/>
    </xf>
    <xf numFmtId="0" fontId="29" fillId="0" borderId="0" xfId="3" applyFont="1" applyAlignment="1">
      <alignment vertical="center" wrapText="1"/>
    </xf>
  </cellXfs>
  <cellStyles count="4">
    <cellStyle name="Lien hypertexte" xfId="3" builtinId="8"/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B77785-F281-4E7D-9CEB-2F54C4CC9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17B1ED-4910-40A9-B3C7-0A4EC6A91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12C2C5-13CA-4A28-87CD-EED5A94E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FDC338-47BE-4BA0-99EB-CAE500229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BC33EDA-6294-4BF5-A9F9-E3C58452F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8C4E32-799B-479D-B58B-820310CC6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D9D819-FB13-481A-A1F1-1DDA6C135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FB769F-E8EC-44B3-8692-1FD918EB5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8048985-4C82-441C-A6D2-FBAF8BD39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F97CE0-F0A2-4D32-BD09-61E5364A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2C6B676-FDF9-4D0D-8964-DE1F6C099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69DB8D-6AD4-4794-84F1-C27205EF4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1.x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yopy3000@gmail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28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15" x14ac:dyDescent="0.2">
      <c r="A26" s="21"/>
      <c r="B26" s="33" t="s">
        <v>31</v>
      </c>
      <c r="C26" s="28"/>
      <c r="D26" s="28"/>
      <c r="E26" s="28"/>
      <c r="F26" s="28"/>
    </row>
    <row r="27" spans="1:6" ht="15" x14ac:dyDescent="0.2">
      <c r="A27" s="21"/>
      <c r="B27" s="33" t="s">
        <v>32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19</v>
      </c>
      <c r="E29" s="34" t="s">
        <v>33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29" t="s">
        <v>40</v>
      </c>
      <c r="C33" s="29"/>
      <c r="D33" s="2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/>
      <c r="C35" s="59"/>
      <c r="D35" s="59"/>
      <c r="E35" s="35"/>
      <c r="F35" s="28"/>
    </row>
    <row r="36" spans="1:6" ht="14.25" x14ac:dyDescent="0.2">
      <c r="A36" s="28"/>
      <c r="B36" s="59" t="s">
        <v>35</v>
      </c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2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3.5" customHeight="1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 t="s">
        <v>39</v>
      </c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 t="s">
        <v>34</v>
      </c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 t="s">
        <v>36</v>
      </c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28.5" customHeight="1" x14ac:dyDescent="0.2">
      <c r="A51" s="28"/>
      <c r="B51" s="59" t="s">
        <v>37</v>
      </c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 t="s">
        <v>38</v>
      </c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 t="s">
        <v>14</v>
      </c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 t="s">
        <v>15</v>
      </c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59"/>
      <c r="C67" s="59"/>
      <c r="D67" s="59"/>
      <c r="E67" s="35"/>
      <c r="F67" s="28"/>
    </row>
    <row r="68" spans="1:6" ht="14.25" x14ac:dyDescent="0.2">
      <c r="A68" s="28"/>
      <c r="B68" s="59"/>
      <c r="C68" s="59"/>
      <c r="D68" s="59"/>
      <c r="E68" s="35"/>
      <c r="F68" s="28"/>
    </row>
    <row r="69" spans="1:6" ht="14.25" x14ac:dyDescent="0.2">
      <c r="A69" s="28"/>
      <c r="B69" s="59"/>
      <c r="C69" s="59"/>
      <c r="D69" s="59"/>
      <c r="E69" s="35"/>
      <c r="F69" s="28"/>
    </row>
    <row r="70" spans="1:6" ht="14.25" x14ac:dyDescent="0.2">
      <c r="A70" s="28"/>
      <c r="B70" s="59"/>
      <c r="C70" s="59"/>
      <c r="D70" s="59"/>
      <c r="E70" s="35"/>
      <c r="F70" s="28"/>
    </row>
    <row r="71" spans="1:6" ht="14.25" x14ac:dyDescent="0.2">
      <c r="A71" s="28"/>
      <c r="B71" s="59"/>
      <c r="C71" s="59"/>
      <c r="D71" s="59"/>
      <c r="E71" s="35"/>
      <c r="F71" s="28"/>
    </row>
    <row r="72" spans="1:6" ht="14.25" x14ac:dyDescent="0.2">
      <c r="A72" s="28"/>
      <c r="B72" s="59"/>
      <c r="C72" s="59"/>
      <c r="D72" s="59"/>
      <c r="E72" s="35"/>
      <c r="F72" s="28"/>
    </row>
    <row r="73" spans="1:6" ht="14.25" x14ac:dyDescent="0.2">
      <c r="A73" s="28"/>
      <c r="B73" s="59"/>
      <c r="C73" s="59"/>
      <c r="D73" s="59"/>
      <c r="E73" s="35"/>
      <c r="F73" s="28"/>
    </row>
    <row r="74" spans="1:6" ht="13.5" customHeight="1" x14ac:dyDescent="0.2">
      <c r="A74" s="28"/>
      <c r="B74" s="59"/>
      <c r="C74" s="59"/>
      <c r="D74" s="59"/>
      <c r="E74" s="35"/>
      <c r="F74" s="28"/>
    </row>
    <row r="75" spans="1:6" ht="13.5" customHeight="1" x14ac:dyDescent="0.2">
      <c r="A75" s="28"/>
      <c r="B75" s="32" t="s">
        <v>23</v>
      </c>
      <c r="C75" s="33"/>
      <c r="D75" s="33"/>
      <c r="E75" s="36">
        <f>20*190</f>
        <v>3800</v>
      </c>
      <c r="F75" s="28"/>
    </row>
    <row r="76" spans="1:6" ht="13.5" customHeight="1" x14ac:dyDescent="0.2">
      <c r="A76" s="28"/>
      <c r="B76" s="41" t="s">
        <v>20</v>
      </c>
      <c r="C76" s="33"/>
      <c r="D76" s="33"/>
      <c r="E76" s="37">
        <v>0</v>
      </c>
      <c r="F76" s="28"/>
    </row>
    <row r="77" spans="1:6" ht="13.5" customHeight="1" x14ac:dyDescent="0.2">
      <c r="A77" s="28"/>
      <c r="B77" s="41" t="s">
        <v>21</v>
      </c>
      <c r="C77" s="33"/>
      <c r="D77" s="33"/>
      <c r="E77" s="37">
        <v>0</v>
      </c>
      <c r="F77" s="28"/>
    </row>
    <row r="78" spans="1:6" ht="13.5" customHeight="1" x14ac:dyDescent="0.2">
      <c r="A78" s="28"/>
      <c r="B78" s="32" t="s">
        <v>22</v>
      </c>
      <c r="C78" s="33"/>
      <c r="D78" s="33"/>
      <c r="E78" s="36">
        <f>SUM(E75:E77)</f>
        <v>3800</v>
      </c>
      <c r="F78" s="28"/>
    </row>
    <row r="79" spans="1:6" ht="13.5" customHeight="1" x14ac:dyDescent="0.2">
      <c r="A79" s="28"/>
      <c r="B79" s="33" t="s">
        <v>5</v>
      </c>
      <c r="C79" s="38">
        <v>0.05</v>
      </c>
      <c r="D79" s="33"/>
      <c r="E79" s="42">
        <f>ROUND(E78*C79,2)</f>
        <v>190</v>
      </c>
      <c r="F79" s="28"/>
    </row>
    <row r="80" spans="1:6" ht="13.5" customHeight="1" x14ac:dyDescent="0.2">
      <c r="A80" s="28"/>
      <c r="B80" s="33" t="s">
        <v>4</v>
      </c>
      <c r="C80" s="38">
        <v>8.5000000000000006E-2</v>
      </c>
      <c r="D80" s="33"/>
      <c r="E80" s="43">
        <f>ROUND((E78+E79)*C80,2)</f>
        <v>339.15</v>
      </c>
      <c r="F80" s="28"/>
    </row>
    <row r="81" spans="1:6" ht="13.5" customHeight="1" x14ac:dyDescent="0.2">
      <c r="A81" s="28"/>
      <c r="B81" s="33"/>
      <c r="C81" s="33"/>
      <c r="D81" s="33"/>
      <c r="E81" s="39"/>
      <c r="F81" s="28"/>
    </row>
    <row r="82" spans="1:6" ht="16.5" customHeight="1" thickBot="1" x14ac:dyDescent="0.25">
      <c r="A82" s="28"/>
      <c r="B82" s="32" t="s">
        <v>24</v>
      </c>
      <c r="C82" s="33"/>
      <c r="D82" s="33"/>
      <c r="E82" s="40">
        <f>SUM(E78:E80)</f>
        <v>4329.1499999999996</v>
      </c>
      <c r="F82" s="28"/>
    </row>
    <row r="83" spans="1:6" ht="15.75" thickTop="1" x14ac:dyDescent="0.2">
      <c r="A83" s="28"/>
      <c r="B83" s="62"/>
      <c r="C83" s="62"/>
      <c r="D83" s="62"/>
      <c r="E83" s="44"/>
      <c r="F83" s="28"/>
    </row>
    <row r="84" spans="1:6" ht="15" x14ac:dyDescent="0.2">
      <c r="A84" s="28"/>
      <c r="B84" s="61" t="s">
        <v>26</v>
      </c>
      <c r="C84" s="61"/>
      <c r="D84" s="61"/>
      <c r="E84" s="44">
        <v>0</v>
      </c>
      <c r="F84" s="28"/>
    </row>
    <row r="85" spans="1:6" ht="15" x14ac:dyDescent="0.2">
      <c r="A85" s="28"/>
      <c r="B85" s="62"/>
      <c r="C85" s="62"/>
      <c r="D85" s="62"/>
      <c r="E85" s="44"/>
      <c r="F85" s="28"/>
    </row>
    <row r="86" spans="1:6" ht="19.5" customHeight="1" x14ac:dyDescent="0.2">
      <c r="A86" s="28"/>
      <c r="B86" s="45" t="s">
        <v>25</v>
      </c>
      <c r="C86" s="46"/>
      <c r="D86" s="46"/>
      <c r="E86" s="47">
        <f>E82-E84</f>
        <v>4329.1499999999996</v>
      </c>
      <c r="F86" s="28"/>
    </row>
    <row r="87" spans="1:6" ht="13.5" customHeight="1" x14ac:dyDescent="0.2">
      <c r="A87" s="28"/>
      <c r="B87" s="28"/>
      <c r="C87" s="28"/>
      <c r="D87" s="28"/>
      <c r="E87" s="28"/>
      <c r="F87" s="28"/>
    </row>
    <row r="88" spans="1:6" x14ac:dyDescent="0.2">
      <c r="A88" s="28"/>
      <c r="B88" s="28"/>
      <c r="C88" s="28"/>
      <c r="D88" s="28"/>
      <c r="E88" s="28"/>
      <c r="F88" s="28"/>
    </row>
    <row r="89" spans="1:6" x14ac:dyDescent="0.2">
      <c r="A89" s="28"/>
      <c r="B89" s="57"/>
      <c r="C89" s="57"/>
      <c r="D89" s="57"/>
      <c r="E89" s="57"/>
      <c r="F89" s="28"/>
    </row>
    <row r="90" spans="1:6" ht="14.25" x14ac:dyDescent="0.2">
      <c r="A90" s="65" t="s">
        <v>27</v>
      </c>
      <c r="B90" s="65"/>
      <c r="C90" s="65"/>
      <c r="D90" s="65"/>
      <c r="E90" s="65"/>
      <c r="F90" s="65"/>
    </row>
    <row r="91" spans="1:6" ht="14.25" x14ac:dyDescent="0.2">
      <c r="A91" s="63" t="s">
        <v>6</v>
      </c>
      <c r="B91" s="63"/>
      <c r="C91" s="63"/>
      <c r="D91" s="63"/>
      <c r="E91" s="63"/>
      <c r="F91" s="63"/>
    </row>
    <row r="92" spans="1:6" x14ac:dyDescent="0.2">
      <c r="A92" s="28"/>
      <c r="B92" s="28"/>
      <c r="C92" s="28"/>
      <c r="D92" s="28"/>
      <c r="E92" s="28"/>
      <c r="F92" s="28"/>
    </row>
    <row r="93" spans="1:6" x14ac:dyDescent="0.2">
      <c r="A93" s="28"/>
      <c r="B93" s="58"/>
      <c r="C93" s="58"/>
      <c r="D93" s="58"/>
      <c r="E93" s="58"/>
      <c r="F93" s="28"/>
    </row>
    <row r="94" spans="1:6" ht="15" x14ac:dyDescent="0.2">
      <c r="A94" s="64" t="s">
        <v>7</v>
      </c>
      <c r="B94" s="64"/>
      <c r="C94" s="64"/>
      <c r="D94" s="64"/>
      <c r="E94" s="64"/>
      <c r="F94" s="64"/>
    </row>
    <row r="96" spans="1:6" ht="39.75" customHeight="1" x14ac:dyDescent="0.2">
      <c r="B96" s="55"/>
      <c r="C96" s="56"/>
      <c r="D96" s="56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6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104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15" x14ac:dyDescent="0.2">
      <c r="A26" s="21"/>
      <c r="B26" s="33" t="s">
        <v>31</v>
      </c>
      <c r="C26" s="28"/>
      <c r="D26" s="28"/>
      <c r="E26" s="28"/>
      <c r="F26" s="28"/>
    </row>
    <row r="27" spans="1:6" ht="15" x14ac:dyDescent="0.2">
      <c r="A27" s="21"/>
      <c r="B27" s="33" t="s">
        <v>32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19</v>
      </c>
      <c r="E29" s="34" t="s">
        <v>103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66" t="s">
        <v>96</v>
      </c>
      <c r="C33" s="66"/>
      <c r="D33" s="66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customHeight="1" x14ac:dyDescent="0.2">
      <c r="A35" s="28"/>
      <c r="B35" s="59"/>
      <c r="C35" s="59"/>
      <c r="D35" s="59"/>
      <c r="E35" s="35"/>
      <c r="F35" s="28"/>
    </row>
    <row r="36" spans="1:6" ht="14.25" x14ac:dyDescent="0.2">
      <c r="A36" s="28"/>
      <c r="B36" s="59" t="s">
        <v>105</v>
      </c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customHeight="1" x14ac:dyDescent="0.2">
      <c r="A38" s="28"/>
      <c r="B38" s="59"/>
      <c r="C38" s="59"/>
      <c r="D38" s="59"/>
      <c r="E38" s="35"/>
      <c r="F38" s="28"/>
    </row>
    <row r="39" spans="1:6" ht="13.5" customHeight="1" x14ac:dyDescent="0.2">
      <c r="A39" s="28"/>
      <c r="B39" s="59" t="s">
        <v>106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 t="s">
        <v>107</v>
      </c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customHeight="1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52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66"/>
      <c r="C50" s="66"/>
      <c r="D50" s="66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7"/>
      <c r="C67" s="67"/>
      <c r="D67" s="67"/>
      <c r="E67" s="52"/>
      <c r="F67" s="28"/>
    </row>
    <row r="68" spans="1:6" ht="14.25" x14ac:dyDescent="0.2">
      <c r="A68" s="28"/>
      <c r="B68" s="59"/>
      <c r="C68" s="59"/>
      <c r="D68" s="59"/>
      <c r="E68" s="35"/>
      <c r="F68" s="28"/>
    </row>
    <row r="69" spans="1:6" ht="14.25" x14ac:dyDescent="0.2">
      <c r="A69" s="28"/>
      <c r="B69" s="59"/>
      <c r="C69" s="59"/>
      <c r="D69" s="59"/>
      <c r="E69" s="35"/>
      <c r="F69" s="28"/>
    </row>
    <row r="70" spans="1:6" ht="14.25" x14ac:dyDescent="0.2">
      <c r="A70" s="28"/>
      <c r="B70" s="59"/>
      <c r="C70" s="59"/>
      <c r="D70" s="59"/>
      <c r="E70" s="35"/>
      <c r="F70" s="28"/>
    </row>
    <row r="71" spans="1:6" ht="14.25" x14ac:dyDescent="0.2">
      <c r="A71" s="28"/>
      <c r="B71" s="59"/>
      <c r="C71" s="59"/>
      <c r="D71" s="59"/>
      <c r="E71" s="35"/>
      <c r="F71" s="28"/>
    </row>
    <row r="72" spans="1:6" ht="13.5" customHeight="1" x14ac:dyDescent="0.2">
      <c r="A72" s="28"/>
      <c r="B72" s="59"/>
      <c r="C72" s="59"/>
      <c r="D72" s="59"/>
      <c r="E72" s="35"/>
      <c r="F72" s="28"/>
    </row>
    <row r="73" spans="1:6" ht="13.5" customHeight="1" x14ac:dyDescent="0.2">
      <c r="A73" s="28"/>
      <c r="B73" s="32" t="s">
        <v>23</v>
      </c>
      <c r="C73" s="33"/>
      <c r="D73" s="33"/>
      <c r="E73" s="36">
        <f>3.5*225</f>
        <v>787.5</v>
      </c>
      <c r="F73" s="28"/>
    </row>
    <row r="74" spans="1:6" ht="13.5" customHeight="1" x14ac:dyDescent="0.2">
      <c r="A74" s="28"/>
      <c r="B74" s="41" t="s">
        <v>20</v>
      </c>
      <c r="C74" s="33"/>
      <c r="D74" s="33"/>
      <c r="E74" s="37">
        <v>0</v>
      </c>
      <c r="F74" s="28"/>
    </row>
    <row r="75" spans="1:6" ht="13.5" customHeight="1" x14ac:dyDescent="0.2">
      <c r="A75" s="28"/>
      <c r="B75" s="41" t="s">
        <v>21</v>
      </c>
      <c r="C75" s="33"/>
      <c r="D75" s="33"/>
      <c r="E75" s="37">
        <v>0</v>
      </c>
      <c r="F75" s="28"/>
    </row>
    <row r="76" spans="1:6" ht="13.5" customHeight="1" x14ac:dyDescent="0.2">
      <c r="A76" s="28"/>
      <c r="B76" s="32" t="s">
        <v>22</v>
      </c>
      <c r="C76" s="33"/>
      <c r="D76" s="33"/>
      <c r="E76" s="36">
        <f>SUM(E73:E75)</f>
        <v>787.5</v>
      </c>
      <c r="F76" s="28"/>
    </row>
    <row r="77" spans="1:6" ht="13.5" customHeight="1" x14ac:dyDescent="0.2">
      <c r="A77" s="28"/>
      <c r="B77" s="33" t="s">
        <v>5</v>
      </c>
      <c r="C77" s="38">
        <v>0.05</v>
      </c>
      <c r="D77" s="33"/>
      <c r="E77" s="42">
        <f>ROUND(E76*C77,2)</f>
        <v>39.380000000000003</v>
      </c>
      <c r="F77" s="28"/>
    </row>
    <row r="78" spans="1:6" ht="13.5" customHeight="1" x14ac:dyDescent="0.2">
      <c r="A78" s="28"/>
      <c r="B78" s="33" t="s">
        <v>4</v>
      </c>
      <c r="C78" s="50">
        <v>9.9750000000000005E-2</v>
      </c>
      <c r="D78" s="33"/>
      <c r="E78" s="43">
        <f>ROUND(E76*C78,2)</f>
        <v>78.55</v>
      </c>
      <c r="F78" s="28"/>
    </row>
    <row r="79" spans="1:6" ht="13.5" customHeight="1" x14ac:dyDescent="0.2">
      <c r="A79" s="28"/>
      <c r="B79" s="33"/>
      <c r="C79" s="33"/>
      <c r="D79" s="33"/>
      <c r="E79" s="39"/>
      <c r="F79" s="28"/>
    </row>
    <row r="80" spans="1:6" ht="16.5" customHeight="1" thickBot="1" x14ac:dyDescent="0.25">
      <c r="A80" s="28"/>
      <c r="B80" s="32" t="s">
        <v>24</v>
      </c>
      <c r="C80" s="33"/>
      <c r="D80" s="33"/>
      <c r="E80" s="40">
        <f>SUM(E76:E78)</f>
        <v>905.43</v>
      </c>
      <c r="F80" s="28"/>
    </row>
    <row r="81" spans="1:6" ht="15.75" thickTop="1" x14ac:dyDescent="0.2">
      <c r="A81" s="28"/>
      <c r="B81" s="62"/>
      <c r="C81" s="62"/>
      <c r="D81" s="62"/>
      <c r="E81" s="44"/>
      <c r="F81" s="28"/>
    </row>
    <row r="82" spans="1:6" ht="15" x14ac:dyDescent="0.2">
      <c r="A82" s="28"/>
      <c r="B82" s="61" t="s">
        <v>26</v>
      </c>
      <c r="C82" s="61"/>
      <c r="D82" s="61"/>
      <c r="E82" s="44">
        <v>0</v>
      </c>
      <c r="F82" s="28"/>
    </row>
    <row r="83" spans="1:6" ht="15" x14ac:dyDescent="0.2">
      <c r="A83" s="28"/>
      <c r="B83" s="62"/>
      <c r="C83" s="62"/>
      <c r="D83" s="62"/>
      <c r="E83" s="44"/>
      <c r="F83" s="28"/>
    </row>
    <row r="84" spans="1:6" ht="19.5" customHeight="1" x14ac:dyDescent="0.2">
      <c r="A84" s="28"/>
      <c r="B84" s="45" t="s">
        <v>25</v>
      </c>
      <c r="C84" s="46"/>
      <c r="D84" s="46"/>
      <c r="E84" s="47">
        <f>E80-E82</f>
        <v>905.43</v>
      </c>
      <c r="F84" s="28"/>
    </row>
    <row r="85" spans="1:6" ht="13.5" customHeight="1" x14ac:dyDescent="0.2">
      <c r="A85" s="28"/>
      <c r="B85" s="28"/>
      <c r="C85" s="28"/>
      <c r="D85" s="28"/>
      <c r="E85" s="28"/>
      <c r="F85" s="28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7"/>
      <c r="C87" s="57"/>
      <c r="D87" s="57"/>
      <c r="E87" s="57"/>
      <c r="F87" s="28"/>
    </row>
    <row r="88" spans="1:6" ht="14.25" x14ac:dyDescent="0.2">
      <c r="A88" s="65" t="s">
        <v>27</v>
      </c>
      <c r="B88" s="65"/>
      <c r="C88" s="65"/>
      <c r="D88" s="65"/>
      <c r="E88" s="65"/>
      <c r="F88" s="65"/>
    </row>
    <row r="89" spans="1:6" ht="14.25" x14ac:dyDescent="0.2">
      <c r="A89" s="63" t="s">
        <v>6</v>
      </c>
      <c r="B89" s="63"/>
      <c r="C89" s="63"/>
      <c r="D89" s="63"/>
      <c r="E89" s="63"/>
      <c r="F89" s="63"/>
    </row>
    <row r="90" spans="1:6" x14ac:dyDescent="0.2">
      <c r="A90" s="28"/>
      <c r="B90" s="28"/>
      <c r="C90" s="28"/>
      <c r="D90" s="28"/>
      <c r="E90" s="28"/>
      <c r="F90" s="28"/>
    </row>
    <row r="91" spans="1:6" x14ac:dyDescent="0.2">
      <c r="A91" s="28"/>
      <c r="B91" s="58"/>
      <c r="C91" s="58"/>
      <c r="D91" s="58"/>
      <c r="E91" s="58"/>
      <c r="F91" s="28"/>
    </row>
    <row r="92" spans="1:6" ht="15" x14ac:dyDescent="0.2">
      <c r="A92" s="64" t="s">
        <v>7</v>
      </c>
      <c r="B92" s="64"/>
      <c r="C92" s="64"/>
      <c r="D92" s="64"/>
      <c r="E92" s="64"/>
      <c r="F92" s="64"/>
    </row>
    <row r="94" spans="1:6" ht="39.75" customHeight="1" x14ac:dyDescent="0.2">
      <c r="B94" s="55"/>
      <c r="C94" s="56"/>
      <c r="D94" s="56"/>
    </row>
    <row r="95" spans="1:6" ht="13.5" customHeight="1" x14ac:dyDescent="0.2"/>
    <row r="96" spans="1:6" x14ac:dyDescent="0.2">
      <c r="B96" s="20"/>
      <c r="C96" s="20"/>
      <c r="D96" s="20"/>
    </row>
  </sheetData>
  <mergeCells count="50">
    <mergeCell ref="B37:D37"/>
    <mergeCell ref="A31:F31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A92:F92"/>
    <mergeCell ref="B94:D94"/>
    <mergeCell ref="B82:D82"/>
    <mergeCell ref="B83:D83"/>
    <mergeCell ref="B87:E87"/>
    <mergeCell ref="A88:F88"/>
    <mergeCell ref="A89:F89"/>
    <mergeCell ref="B91:E91"/>
  </mergeCells>
  <dataValidations count="1">
    <dataValidation type="list" allowBlank="1" showInputMessage="1" showErrorMessage="1" sqref="B81:B83 B12:B20 B33:B72" xr:uid="{00000000-0002-0000-0900-000000000000}">
      <formula1>Liste_Activités</formula1>
    </dataValidation>
  </dataValidations>
  <pageMargins left="0" right="0" top="0" bottom="0" header="0" footer="0"/>
  <pageSetup paperSize="122" scale="48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6"/>
  <sheetViews>
    <sheetView view="pageBreakPreview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108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15" x14ac:dyDescent="0.2">
      <c r="A26" s="21"/>
      <c r="B26" s="33" t="s">
        <v>31</v>
      </c>
      <c r="C26" s="28"/>
      <c r="D26" s="28"/>
      <c r="E26" s="28"/>
      <c r="F26" s="28"/>
    </row>
    <row r="27" spans="1:6" ht="15" x14ac:dyDescent="0.2">
      <c r="A27" s="21"/>
      <c r="B27" s="33" t="s">
        <v>32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19</v>
      </c>
      <c r="E29" s="34" t="s">
        <v>109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66" t="s">
        <v>110</v>
      </c>
      <c r="C33" s="66"/>
      <c r="D33" s="66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customHeight="1" x14ac:dyDescent="0.2">
      <c r="A35" s="28"/>
      <c r="B35" s="59"/>
      <c r="C35" s="59"/>
      <c r="D35" s="59"/>
      <c r="E35" s="35"/>
      <c r="F35" s="28"/>
    </row>
    <row r="36" spans="1:6" ht="14.25" x14ac:dyDescent="0.2">
      <c r="A36" s="28"/>
      <c r="B36" s="59" t="s">
        <v>111</v>
      </c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customHeight="1" x14ac:dyDescent="0.2">
      <c r="A38" s="28"/>
      <c r="B38" s="59"/>
      <c r="C38" s="59"/>
      <c r="D38" s="59"/>
      <c r="E38" s="35"/>
      <c r="F38" s="28"/>
    </row>
    <row r="39" spans="1:6" ht="13.5" customHeight="1" x14ac:dyDescent="0.2">
      <c r="A39" s="28"/>
      <c r="B39" s="59"/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customHeight="1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52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66"/>
      <c r="C50" s="66"/>
      <c r="D50" s="66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7"/>
      <c r="C67" s="67"/>
      <c r="D67" s="67"/>
      <c r="E67" s="52"/>
      <c r="F67" s="28"/>
    </row>
    <row r="68" spans="1:6" ht="14.25" x14ac:dyDescent="0.2">
      <c r="A68" s="28"/>
      <c r="B68" s="59"/>
      <c r="C68" s="59"/>
      <c r="D68" s="59"/>
      <c r="E68" s="35"/>
      <c r="F68" s="28"/>
    </row>
    <row r="69" spans="1:6" ht="14.25" x14ac:dyDescent="0.2">
      <c r="A69" s="28"/>
      <c r="B69" s="59"/>
      <c r="C69" s="59"/>
      <c r="D69" s="59"/>
      <c r="E69" s="35"/>
      <c r="F69" s="28"/>
    </row>
    <row r="70" spans="1:6" ht="14.25" x14ac:dyDescent="0.2">
      <c r="A70" s="28"/>
      <c r="B70" s="59"/>
      <c r="C70" s="59"/>
      <c r="D70" s="59"/>
      <c r="E70" s="35"/>
      <c r="F70" s="28"/>
    </row>
    <row r="71" spans="1:6" ht="14.25" x14ac:dyDescent="0.2">
      <c r="A71" s="28"/>
      <c r="B71" s="59"/>
      <c r="C71" s="59"/>
      <c r="D71" s="59"/>
      <c r="E71" s="35"/>
      <c r="F71" s="28"/>
    </row>
    <row r="72" spans="1:6" ht="13.5" customHeight="1" x14ac:dyDescent="0.2">
      <c r="A72" s="28"/>
      <c r="B72" s="59"/>
      <c r="C72" s="59"/>
      <c r="D72" s="59"/>
      <c r="E72" s="35"/>
      <c r="F72" s="28"/>
    </row>
    <row r="73" spans="1:6" ht="13.5" customHeight="1" x14ac:dyDescent="0.2">
      <c r="A73" s="28"/>
      <c r="B73" s="32" t="s">
        <v>23</v>
      </c>
      <c r="C73" s="33"/>
      <c r="D73" s="33"/>
      <c r="E73" s="36">
        <f>1.4*225</f>
        <v>315</v>
      </c>
      <c r="F73" s="28"/>
    </row>
    <row r="74" spans="1:6" ht="13.5" customHeight="1" x14ac:dyDescent="0.2">
      <c r="A74" s="28"/>
      <c r="B74" s="41" t="s">
        <v>20</v>
      </c>
      <c r="C74" s="33"/>
      <c r="D74" s="33"/>
      <c r="E74" s="37">
        <v>0</v>
      </c>
      <c r="F74" s="28"/>
    </row>
    <row r="75" spans="1:6" ht="13.5" customHeight="1" x14ac:dyDescent="0.2">
      <c r="A75" s="28"/>
      <c r="B75" s="41" t="s">
        <v>21</v>
      </c>
      <c r="C75" s="33"/>
      <c r="D75" s="33"/>
      <c r="E75" s="37">
        <v>0</v>
      </c>
      <c r="F75" s="28"/>
    </row>
    <row r="76" spans="1:6" ht="13.5" customHeight="1" x14ac:dyDescent="0.2">
      <c r="A76" s="28"/>
      <c r="B76" s="32" t="s">
        <v>22</v>
      </c>
      <c r="C76" s="33"/>
      <c r="D76" s="33"/>
      <c r="E76" s="36">
        <f>SUM(E73:E75)</f>
        <v>315</v>
      </c>
      <c r="F76" s="28"/>
    </row>
    <row r="77" spans="1:6" ht="13.5" customHeight="1" x14ac:dyDescent="0.2">
      <c r="A77" s="28"/>
      <c r="B77" s="33" t="s">
        <v>5</v>
      </c>
      <c r="C77" s="38">
        <v>0.05</v>
      </c>
      <c r="D77" s="33"/>
      <c r="E77" s="42">
        <f>ROUND(E76*C77,2)</f>
        <v>15.75</v>
      </c>
      <c r="F77" s="28"/>
    </row>
    <row r="78" spans="1:6" ht="13.5" customHeight="1" x14ac:dyDescent="0.2">
      <c r="A78" s="28"/>
      <c r="B78" s="33" t="s">
        <v>4</v>
      </c>
      <c r="C78" s="50">
        <v>9.9750000000000005E-2</v>
      </c>
      <c r="D78" s="33"/>
      <c r="E78" s="43">
        <f>ROUND(E76*C78,2)</f>
        <v>31.42</v>
      </c>
      <c r="F78" s="28"/>
    </row>
    <row r="79" spans="1:6" ht="13.5" customHeight="1" x14ac:dyDescent="0.2">
      <c r="A79" s="28"/>
      <c r="B79" s="33"/>
      <c r="C79" s="33"/>
      <c r="D79" s="33"/>
      <c r="E79" s="39"/>
      <c r="F79" s="28"/>
    </row>
    <row r="80" spans="1:6" ht="16.5" customHeight="1" thickBot="1" x14ac:dyDescent="0.25">
      <c r="A80" s="28"/>
      <c r="B80" s="32" t="s">
        <v>24</v>
      </c>
      <c r="C80" s="33"/>
      <c r="D80" s="33"/>
      <c r="E80" s="40">
        <f>SUM(E76:E78)</f>
        <v>362.17</v>
      </c>
      <c r="F80" s="28"/>
    </row>
    <row r="81" spans="1:6" ht="15.75" thickTop="1" x14ac:dyDescent="0.2">
      <c r="A81" s="28"/>
      <c r="B81" s="62"/>
      <c r="C81" s="62"/>
      <c r="D81" s="62"/>
      <c r="E81" s="44"/>
      <c r="F81" s="28"/>
    </row>
    <row r="82" spans="1:6" ht="15" x14ac:dyDescent="0.2">
      <c r="A82" s="28"/>
      <c r="B82" s="61" t="s">
        <v>26</v>
      </c>
      <c r="C82" s="61"/>
      <c r="D82" s="61"/>
      <c r="E82" s="44">
        <v>0</v>
      </c>
      <c r="F82" s="28"/>
    </row>
    <row r="83" spans="1:6" ht="15" x14ac:dyDescent="0.2">
      <c r="A83" s="28"/>
      <c r="B83" s="62"/>
      <c r="C83" s="62"/>
      <c r="D83" s="62"/>
      <c r="E83" s="44"/>
      <c r="F83" s="28"/>
    </row>
    <row r="84" spans="1:6" ht="19.5" customHeight="1" x14ac:dyDescent="0.2">
      <c r="A84" s="28"/>
      <c r="B84" s="45" t="s">
        <v>25</v>
      </c>
      <c r="C84" s="46"/>
      <c r="D84" s="46"/>
      <c r="E84" s="47">
        <f>E80-E82</f>
        <v>362.17</v>
      </c>
      <c r="F84" s="28"/>
    </row>
    <row r="85" spans="1:6" ht="13.5" customHeight="1" x14ac:dyDescent="0.2">
      <c r="A85" s="28"/>
      <c r="B85" s="28"/>
      <c r="C85" s="28"/>
      <c r="D85" s="28"/>
      <c r="E85" s="28"/>
      <c r="F85" s="28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7"/>
      <c r="C87" s="57"/>
      <c r="D87" s="57"/>
      <c r="E87" s="57"/>
      <c r="F87" s="28"/>
    </row>
    <row r="88" spans="1:6" ht="14.25" x14ac:dyDescent="0.2">
      <c r="A88" s="65" t="s">
        <v>27</v>
      </c>
      <c r="B88" s="65"/>
      <c r="C88" s="65"/>
      <c r="D88" s="65"/>
      <c r="E88" s="65"/>
      <c r="F88" s="65"/>
    </row>
    <row r="89" spans="1:6" ht="14.25" x14ac:dyDescent="0.2">
      <c r="A89" s="63" t="s">
        <v>6</v>
      </c>
      <c r="B89" s="63"/>
      <c r="C89" s="63"/>
      <c r="D89" s="63"/>
      <c r="E89" s="63"/>
      <c r="F89" s="63"/>
    </row>
    <row r="90" spans="1:6" x14ac:dyDescent="0.2">
      <c r="A90" s="28"/>
      <c r="B90" s="28"/>
      <c r="C90" s="28"/>
      <c r="D90" s="28"/>
      <c r="E90" s="28"/>
      <c r="F90" s="28"/>
    </row>
    <row r="91" spans="1:6" x14ac:dyDescent="0.2">
      <c r="A91" s="28"/>
      <c r="B91" s="58"/>
      <c r="C91" s="58"/>
      <c r="D91" s="58"/>
      <c r="E91" s="58"/>
      <c r="F91" s="28"/>
    </row>
    <row r="92" spans="1:6" ht="15" x14ac:dyDescent="0.2">
      <c r="A92" s="64" t="s">
        <v>7</v>
      </c>
      <c r="B92" s="64"/>
      <c r="C92" s="64"/>
      <c r="D92" s="64"/>
      <c r="E92" s="64"/>
      <c r="F92" s="64"/>
    </row>
    <row r="94" spans="1:6" ht="39.75" customHeight="1" x14ac:dyDescent="0.2">
      <c r="B94" s="55"/>
      <c r="C94" s="56"/>
      <c r="D94" s="56"/>
    </row>
    <row r="95" spans="1:6" ht="13.5" customHeight="1" x14ac:dyDescent="0.2"/>
    <row r="96" spans="1:6" x14ac:dyDescent="0.2">
      <c r="B96" s="20"/>
      <c r="C96" s="20"/>
      <c r="D96" s="20"/>
    </row>
  </sheetData>
  <mergeCells count="50">
    <mergeCell ref="A92:F92"/>
    <mergeCell ref="B94:D94"/>
    <mergeCell ref="B82:D82"/>
    <mergeCell ref="B83:D83"/>
    <mergeCell ref="B87:E87"/>
    <mergeCell ref="A88:F88"/>
    <mergeCell ref="A89:F89"/>
    <mergeCell ref="B91:E91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1:F31"/>
    <mergeCell ref="B33:D33"/>
    <mergeCell ref="B34:D34"/>
    <mergeCell ref="B35:D35"/>
    <mergeCell ref="B36:D36"/>
  </mergeCells>
  <dataValidations count="1">
    <dataValidation type="list" allowBlank="1" showInputMessage="1" showErrorMessage="1" sqref="B81:B83 B12:B20 B33:B72" xr:uid="{00000000-0002-0000-0A00-000000000000}">
      <formula1>Liste_Activités</formula1>
    </dataValidation>
  </dataValidations>
  <pageMargins left="0" right="0" top="0" bottom="0" header="0" footer="0"/>
  <pageSetup paperSize="122" scale="48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6"/>
  <sheetViews>
    <sheetView view="pageBreakPreview" topLeftCell="A40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112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15" x14ac:dyDescent="0.2">
      <c r="A26" s="21"/>
      <c r="B26" s="33" t="s">
        <v>31</v>
      </c>
      <c r="C26" s="28"/>
      <c r="D26" s="28"/>
      <c r="E26" s="28"/>
      <c r="F26" s="28"/>
    </row>
    <row r="27" spans="1:6" ht="15" x14ac:dyDescent="0.2">
      <c r="A27" s="21"/>
      <c r="B27" s="33" t="s">
        <v>32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19</v>
      </c>
      <c r="E29" s="34" t="s">
        <v>113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66" t="s">
        <v>114</v>
      </c>
      <c r="C33" s="66"/>
      <c r="D33" s="66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customHeight="1" x14ac:dyDescent="0.2">
      <c r="A35" s="28"/>
      <c r="B35" s="59"/>
      <c r="C35" s="59"/>
      <c r="D35" s="59"/>
      <c r="E35" s="35"/>
      <c r="F35" s="28"/>
    </row>
    <row r="36" spans="1:6" ht="14.25" x14ac:dyDescent="0.2">
      <c r="A36" s="28"/>
      <c r="B36" s="59" t="s">
        <v>115</v>
      </c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customHeight="1" x14ac:dyDescent="0.2">
      <c r="A38" s="28"/>
      <c r="B38" s="59"/>
      <c r="C38" s="59"/>
      <c r="D38" s="59"/>
      <c r="E38" s="35"/>
      <c r="F38" s="28"/>
    </row>
    <row r="39" spans="1:6" ht="13.5" customHeight="1" x14ac:dyDescent="0.2">
      <c r="A39" s="28"/>
      <c r="B39" s="59" t="s">
        <v>116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 t="s">
        <v>117</v>
      </c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customHeight="1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 t="s">
        <v>118</v>
      </c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52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66"/>
      <c r="C50" s="66"/>
      <c r="D50" s="66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7"/>
      <c r="C67" s="67"/>
      <c r="D67" s="67"/>
      <c r="E67" s="52"/>
      <c r="F67" s="28"/>
    </row>
    <row r="68" spans="1:6" ht="14.25" x14ac:dyDescent="0.2">
      <c r="A68" s="28"/>
      <c r="B68" s="59"/>
      <c r="C68" s="59"/>
      <c r="D68" s="59"/>
      <c r="E68" s="35"/>
      <c r="F68" s="28"/>
    </row>
    <row r="69" spans="1:6" ht="14.25" x14ac:dyDescent="0.2">
      <c r="A69" s="28"/>
      <c r="B69" s="59"/>
      <c r="C69" s="59"/>
      <c r="D69" s="59"/>
      <c r="E69" s="35"/>
      <c r="F69" s="28"/>
    </row>
    <row r="70" spans="1:6" ht="14.25" x14ac:dyDescent="0.2">
      <c r="A70" s="28"/>
      <c r="B70" s="59"/>
      <c r="C70" s="59"/>
      <c r="D70" s="59"/>
      <c r="E70" s="35"/>
      <c r="F70" s="28"/>
    </row>
    <row r="71" spans="1:6" ht="14.25" x14ac:dyDescent="0.2">
      <c r="A71" s="28"/>
      <c r="B71" s="59"/>
      <c r="C71" s="59"/>
      <c r="D71" s="59"/>
      <c r="E71" s="35"/>
      <c r="F71" s="28"/>
    </row>
    <row r="72" spans="1:6" ht="13.5" customHeight="1" x14ac:dyDescent="0.2">
      <c r="A72" s="28"/>
      <c r="B72" s="59"/>
      <c r="C72" s="59"/>
      <c r="D72" s="59"/>
      <c r="E72" s="35"/>
      <c r="F72" s="28"/>
    </row>
    <row r="73" spans="1:6" ht="13.5" customHeight="1" x14ac:dyDescent="0.2">
      <c r="A73" s="28"/>
      <c r="B73" s="32" t="s">
        <v>23</v>
      </c>
      <c r="C73" s="33"/>
      <c r="D73" s="33"/>
      <c r="E73" s="36">
        <f>2.25*225</f>
        <v>506.25</v>
      </c>
      <c r="F73" s="28"/>
    </row>
    <row r="74" spans="1:6" ht="13.5" customHeight="1" x14ac:dyDescent="0.2">
      <c r="A74" s="28"/>
      <c r="B74" s="41" t="s">
        <v>20</v>
      </c>
      <c r="C74" s="33"/>
      <c r="D74" s="33"/>
      <c r="E74" s="37">
        <v>0</v>
      </c>
      <c r="F74" s="28"/>
    </row>
    <row r="75" spans="1:6" ht="13.5" customHeight="1" x14ac:dyDescent="0.2">
      <c r="A75" s="28"/>
      <c r="B75" s="41" t="s">
        <v>21</v>
      </c>
      <c r="C75" s="33"/>
      <c r="D75" s="33"/>
      <c r="E75" s="37">
        <v>0</v>
      </c>
      <c r="F75" s="28"/>
    </row>
    <row r="76" spans="1:6" ht="13.5" customHeight="1" x14ac:dyDescent="0.2">
      <c r="A76" s="28"/>
      <c r="B76" s="32" t="s">
        <v>22</v>
      </c>
      <c r="C76" s="33"/>
      <c r="D76" s="33"/>
      <c r="E76" s="36">
        <f>SUM(E73:E75)</f>
        <v>506.25</v>
      </c>
      <c r="F76" s="28"/>
    </row>
    <row r="77" spans="1:6" ht="13.5" customHeight="1" x14ac:dyDescent="0.2">
      <c r="A77" s="28"/>
      <c r="B77" s="33" t="s">
        <v>5</v>
      </c>
      <c r="C77" s="38">
        <v>0.05</v>
      </c>
      <c r="D77" s="33"/>
      <c r="E77" s="42">
        <f>ROUND(E76*C77,2)</f>
        <v>25.31</v>
      </c>
      <c r="F77" s="28"/>
    </row>
    <row r="78" spans="1:6" ht="13.5" customHeight="1" x14ac:dyDescent="0.2">
      <c r="A78" s="28"/>
      <c r="B78" s="33" t="s">
        <v>4</v>
      </c>
      <c r="C78" s="50">
        <v>9.9750000000000005E-2</v>
      </c>
      <c r="D78" s="33"/>
      <c r="E78" s="43">
        <f>ROUND(E76*C78,2)</f>
        <v>50.5</v>
      </c>
      <c r="F78" s="28"/>
    </row>
    <row r="79" spans="1:6" ht="13.5" customHeight="1" x14ac:dyDescent="0.2">
      <c r="A79" s="28"/>
      <c r="B79" s="33"/>
      <c r="C79" s="33"/>
      <c r="D79" s="33"/>
      <c r="E79" s="39"/>
      <c r="F79" s="28"/>
    </row>
    <row r="80" spans="1:6" ht="16.5" customHeight="1" thickBot="1" x14ac:dyDescent="0.25">
      <c r="A80" s="28"/>
      <c r="B80" s="32" t="s">
        <v>24</v>
      </c>
      <c r="C80" s="33"/>
      <c r="D80" s="33"/>
      <c r="E80" s="40">
        <f>SUM(E76:E78)</f>
        <v>582.05999999999995</v>
      </c>
      <c r="F80" s="28"/>
    </row>
    <row r="81" spans="1:6" ht="15.75" thickTop="1" x14ac:dyDescent="0.2">
      <c r="A81" s="28"/>
      <c r="B81" s="62"/>
      <c r="C81" s="62"/>
      <c r="D81" s="62"/>
      <c r="E81" s="44"/>
      <c r="F81" s="28"/>
    </row>
    <row r="82" spans="1:6" ht="15" x14ac:dyDescent="0.2">
      <c r="A82" s="28"/>
      <c r="B82" s="61" t="s">
        <v>26</v>
      </c>
      <c r="C82" s="61"/>
      <c r="D82" s="61"/>
      <c r="E82" s="44">
        <v>0</v>
      </c>
      <c r="F82" s="28"/>
    </row>
    <row r="83" spans="1:6" ht="15" x14ac:dyDescent="0.2">
      <c r="A83" s="28"/>
      <c r="B83" s="62"/>
      <c r="C83" s="62"/>
      <c r="D83" s="62"/>
      <c r="E83" s="44"/>
      <c r="F83" s="28"/>
    </row>
    <row r="84" spans="1:6" ht="19.5" customHeight="1" x14ac:dyDescent="0.2">
      <c r="A84" s="28"/>
      <c r="B84" s="45" t="s">
        <v>25</v>
      </c>
      <c r="C84" s="46"/>
      <c r="D84" s="46"/>
      <c r="E84" s="47">
        <f>E80-E82</f>
        <v>582.05999999999995</v>
      </c>
      <c r="F84" s="28"/>
    </row>
    <row r="85" spans="1:6" ht="13.5" customHeight="1" x14ac:dyDescent="0.2">
      <c r="A85" s="28"/>
      <c r="B85" s="28"/>
      <c r="C85" s="28"/>
      <c r="D85" s="28"/>
      <c r="E85" s="28"/>
      <c r="F85" s="28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7"/>
      <c r="C87" s="57"/>
      <c r="D87" s="57"/>
      <c r="E87" s="57"/>
      <c r="F87" s="28"/>
    </row>
    <row r="88" spans="1:6" ht="14.25" x14ac:dyDescent="0.2">
      <c r="A88" s="65" t="s">
        <v>27</v>
      </c>
      <c r="B88" s="65"/>
      <c r="C88" s="65"/>
      <c r="D88" s="65"/>
      <c r="E88" s="65"/>
      <c r="F88" s="65"/>
    </row>
    <row r="89" spans="1:6" ht="14.25" x14ac:dyDescent="0.2">
      <c r="A89" s="63" t="s">
        <v>6</v>
      </c>
      <c r="B89" s="63"/>
      <c r="C89" s="63"/>
      <c r="D89" s="63"/>
      <c r="E89" s="63"/>
      <c r="F89" s="63"/>
    </row>
    <row r="90" spans="1:6" x14ac:dyDescent="0.2">
      <c r="A90" s="28"/>
      <c r="B90" s="28"/>
      <c r="C90" s="28"/>
      <c r="D90" s="28"/>
      <c r="E90" s="28"/>
      <c r="F90" s="28"/>
    </row>
    <row r="91" spans="1:6" x14ac:dyDescent="0.2">
      <c r="A91" s="28"/>
      <c r="B91" s="58"/>
      <c r="C91" s="58"/>
      <c r="D91" s="58"/>
      <c r="E91" s="58"/>
      <c r="F91" s="28"/>
    </row>
    <row r="92" spans="1:6" ht="15" x14ac:dyDescent="0.2">
      <c r="A92" s="64" t="s">
        <v>7</v>
      </c>
      <c r="B92" s="64"/>
      <c r="C92" s="64"/>
      <c r="D92" s="64"/>
      <c r="E92" s="64"/>
      <c r="F92" s="64"/>
    </row>
    <row r="94" spans="1:6" ht="39.75" customHeight="1" x14ac:dyDescent="0.2">
      <c r="B94" s="55"/>
      <c r="C94" s="56"/>
      <c r="D94" s="56"/>
    </row>
    <row r="95" spans="1:6" ht="13.5" customHeight="1" x14ac:dyDescent="0.2"/>
    <row r="96" spans="1:6" x14ac:dyDescent="0.2">
      <c r="B96" s="20"/>
      <c r="C96" s="20"/>
      <c r="D96" s="20"/>
    </row>
  </sheetData>
  <mergeCells count="50">
    <mergeCell ref="B37:D37"/>
    <mergeCell ref="A31:F31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A92:F92"/>
    <mergeCell ref="B94:D94"/>
    <mergeCell ref="B82:D82"/>
    <mergeCell ref="B83:D83"/>
    <mergeCell ref="B87:E87"/>
    <mergeCell ref="A88:F88"/>
    <mergeCell ref="A89:F89"/>
    <mergeCell ref="B91:E91"/>
  </mergeCells>
  <dataValidations count="1">
    <dataValidation type="list" allowBlank="1" showInputMessage="1" showErrorMessage="1" sqref="B81:B83 B12:B20 B33:B72" xr:uid="{00000000-0002-0000-0B00-000000000000}">
      <formula1>Liste_Activités</formula1>
    </dataValidation>
  </dataValidations>
  <printOptions horizontalCentered="1" verticalCentered="1"/>
  <pageMargins left="0" right="0" top="0" bottom="0" header="0" footer="0"/>
  <pageSetup scale="62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6"/>
  <sheetViews>
    <sheetView view="pageBreakPreview" topLeftCell="A19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119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15" x14ac:dyDescent="0.2">
      <c r="A26" s="21"/>
      <c r="B26" s="33" t="s">
        <v>31</v>
      </c>
      <c r="C26" s="28"/>
      <c r="D26" s="28"/>
      <c r="E26" s="28"/>
      <c r="F26" s="28"/>
    </row>
    <row r="27" spans="1:6" ht="15" x14ac:dyDescent="0.2">
      <c r="A27" s="21"/>
      <c r="B27" s="33" t="s">
        <v>32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19</v>
      </c>
      <c r="E29" s="34" t="s">
        <v>120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66" t="s">
        <v>114</v>
      </c>
      <c r="C33" s="66"/>
      <c r="D33" s="66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customHeight="1" x14ac:dyDescent="0.2">
      <c r="A35" s="28"/>
      <c r="B35" s="59"/>
      <c r="C35" s="59"/>
      <c r="D35" s="59"/>
      <c r="E35" s="35"/>
      <c r="F35" s="28"/>
    </row>
    <row r="36" spans="1:6" ht="14.25" x14ac:dyDescent="0.2">
      <c r="A36" s="28"/>
      <c r="B36" s="59" t="s">
        <v>121</v>
      </c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customHeight="1" x14ac:dyDescent="0.2">
      <c r="A38" s="28"/>
      <c r="B38" s="59"/>
      <c r="C38" s="59"/>
      <c r="D38" s="59"/>
      <c r="E38" s="35"/>
      <c r="F38" s="28"/>
    </row>
    <row r="39" spans="1:6" ht="13.5" customHeight="1" x14ac:dyDescent="0.2">
      <c r="A39" s="28"/>
      <c r="B39" s="59" t="s">
        <v>122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 t="s">
        <v>81</v>
      </c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customHeight="1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52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66"/>
      <c r="C50" s="66"/>
      <c r="D50" s="66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7"/>
      <c r="C67" s="67"/>
      <c r="D67" s="67"/>
      <c r="E67" s="52"/>
      <c r="F67" s="28"/>
    </row>
    <row r="68" spans="1:6" ht="14.25" x14ac:dyDescent="0.2">
      <c r="A68" s="28"/>
      <c r="B68" s="59"/>
      <c r="C68" s="59"/>
      <c r="D68" s="59"/>
      <c r="E68" s="35"/>
      <c r="F68" s="28"/>
    </row>
    <row r="69" spans="1:6" ht="14.25" x14ac:dyDescent="0.2">
      <c r="A69" s="28"/>
      <c r="B69" s="59"/>
      <c r="C69" s="59"/>
      <c r="D69" s="59"/>
      <c r="E69" s="35"/>
      <c r="F69" s="28"/>
    </row>
    <row r="70" spans="1:6" ht="14.25" x14ac:dyDescent="0.2">
      <c r="A70" s="28"/>
      <c r="B70" s="59"/>
      <c r="C70" s="59"/>
      <c r="D70" s="59"/>
      <c r="E70" s="35"/>
      <c r="F70" s="28"/>
    </row>
    <row r="71" spans="1:6" ht="14.25" x14ac:dyDescent="0.2">
      <c r="A71" s="28"/>
      <c r="B71" s="59"/>
      <c r="C71" s="59"/>
      <c r="D71" s="59"/>
      <c r="E71" s="35"/>
      <c r="F71" s="28"/>
    </row>
    <row r="72" spans="1:6" ht="13.5" customHeight="1" x14ac:dyDescent="0.2">
      <c r="A72" s="28"/>
      <c r="B72" s="59"/>
      <c r="C72" s="59"/>
      <c r="D72" s="59"/>
      <c r="E72" s="35"/>
      <c r="F72" s="28"/>
    </row>
    <row r="73" spans="1:6" ht="13.5" customHeight="1" x14ac:dyDescent="0.2">
      <c r="A73" s="28"/>
      <c r="B73" s="32" t="s">
        <v>23</v>
      </c>
      <c r="C73" s="33"/>
      <c r="D73" s="33"/>
      <c r="E73" s="36">
        <f>5.5*225</f>
        <v>1237.5</v>
      </c>
      <c r="F73" s="28"/>
    </row>
    <row r="74" spans="1:6" ht="13.5" customHeight="1" x14ac:dyDescent="0.2">
      <c r="A74" s="28"/>
      <c r="B74" s="41" t="s">
        <v>20</v>
      </c>
      <c r="C74" s="33"/>
      <c r="D74" s="33"/>
      <c r="E74" s="37">
        <v>0</v>
      </c>
      <c r="F74" s="28"/>
    </row>
    <row r="75" spans="1:6" ht="13.5" customHeight="1" x14ac:dyDescent="0.2">
      <c r="A75" s="28"/>
      <c r="B75" s="41" t="s">
        <v>21</v>
      </c>
      <c r="C75" s="33"/>
      <c r="D75" s="33"/>
      <c r="E75" s="37">
        <v>0</v>
      </c>
      <c r="F75" s="28"/>
    </row>
    <row r="76" spans="1:6" ht="13.5" customHeight="1" x14ac:dyDescent="0.2">
      <c r="A76" s="28"/>
      <c r="B76" s="32" t="s">
        <v>22</v>
      </c>
      <c r="C76" s="33"/>
      <c r="D76" s="33"/>
      <c r="E76" s="36">
        <f>SUM(E73:E75)</f>
        <v>1237.5</v>
      </c>
      <c r="F76" s="28"/>
    </row>
    <row r="77" spans="1:6" ht="13.5" customHeight="1" x14ac:dyDescent="0.2">
      <c r="A77" s="28"/>
      <c r="B77" s="33" t="s">
        <v>5</v>
      </c>
      <c r="C77" s="38">
        <v>0.05</v>
      </c>
      <c r="D77" s="33"/>
      <c r="E77" s="42">
        <f>ROUND(E76*C77,2)</f>
        <v>61.88</v>
      </c>
      <c r="F77" s="28"/>
    </row>
    <row r="78" spans="1:6" ht="13.5" customHeight="1" x14ac:dyDescent="0.2">
      <c r="A78" s="28"/>
      <c r="B78" s="33" t="s">
        <v>4</v>
      </c>
      <c r="C78" s="50">
        <v>9.9750000000000005E-2</v>
      </c>
      <c r="D78" s="33"/>
      <c r="E78" s="43">
        <f>ROUND(E76*C78,2)</f>
        <v>123.44</v>
      </c>
      <c r="F78" s="28"/>
    </row>
    <row r="79" spans="1:6" ht="13.5" customHeight="1" x14ac:dyDescent="0.2">
      <c r="A79" s="28"/>
      <c r="B79" s="33"/>
      <c r="C79" s="33"/>
      <c r="D79" s="33"/>
      <c r="E79" s="39"/>
      <c r="F79" s="28"/>
    </row>
    <row r="80" spans="1:6" ht="16.5" customHeight="1" thickBot="1" x14ac:dyDescent="0.25">
      <c r="A80" s="28"/>
      <c r="B80" s="32" t="s">
        <v>24</v>
      </c>
      <c r="C80" s="33"/>
      <c r="D80" s="33"/>
      <c r="E80" s="40">
        <f>SUM(E76:E78)</f>
        <v>1422.8200000000002</v>
      </c>
      <c r="F80" s="28"/>
    </row>
    <row r="81" spans="1:6" ht="15.75" thickTop="1" x14ac:dyDescent="0.2">
      <c r="A81" s="28"/>
      <c r="B81" s="62"/>
      <c r="C81" s="62"/>
      <c r="D81" s="62"/>
      <c r="E81" s="44"/>
      <c r="F81" s="28"/>
    </row>
    <row r="82" spans="1:6" ht="15" x14ac:dyDescent="0.2">
      <c r="A82" s="28"/>
      <c r="B82" s="61" t="s">
        <v>26</v>
      </c>
      <c r="C82" s="61"/>
      <c r="D82" s="61"/>
      <c r="E82" s="44">
        <v>0</v>
      </c>
      <c r="F82" s="28"/>
    </row>
    <row r="83" spans="1:6" ht="15" x14ac:dyDescent="0.2">
      <c r="A83" s="28"/>
      <c r="B83" s="62"/>
      <c r="C83" s="62"/>
      <c r="D83" s="62"/>
      <c r="E83" s="44"/>
      <c r="F83" s="28"/>
    </row>
    <row r="84" spans="1:6" ht="19.5" customHeight="1" x14ac:dyDescent="0.2">
      <c r="A84" s="28"/>
      <c r="B84" s="45" t="s">
        <v>25</v>
      </c>
      <c r="C84" s="46"/>
      <c r="D84" s="46"/>
      <c r="E84" s="47">
        <f>E80-E82</f>
        <v>1422.8200000000002</v>
      </c>
      <c r="F84" s="28"/>
    </row>
    <row r="85" spans="1:6" ht="13.5" customHeight="1" x14ac:dyDescent="0.2">
      <c r="A85" s="28"/>
      <c r="B85" s="28"/>
      <c r="C85" s="28"/>
      <c r="D85" s="28"/>
      <c r="E85" s="28"/>
      <c r="F85" s="28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7"/>
      <c r="C87" s="57"/>
      <c r="D87" s="57"/>
      <c r="E87" s="57"/>
      <c r="F87" s="28"/>
    </row>
    <row r="88" spans="1:6" ht="14.25" x14ac:dyDescent="0.2">
      <c r="A88" s="65" t="s">
        <v>27</v>
      </c>
      <c r="B88" s="65"/>
      <c r="C88" s="65"/>
      <c r="D88" s="65"/>
      <c r="E88" s="65"/>
      <c r="F88" s="65"/>
    </row>
    <row r="89" spans="1:6" ht="14.25" x14ac:dyDescent="0.2">
      <c r="A89" s="63" t="s">
        <v>6</v>
      </c>
      <c r="B89" s="63"/>
      <c r="C89" s="63"/>
      <c r="D89" s="63"/>
      <c r="E89" s="63"/>
      <c r="F89" s="63"/>
    </row>
    <row r="90" spans="1:6" x14ac:dyDescent="0.2">
      <c r="A90" s="28"/>
      <c r="B90" s="28"/>
      <c r="C90" s="28"/>
      <c r="D90" s="28"/>
      <c r="E90" s="28"/>
      <c r="F90" s="28"/>
    </row>
    <row r="91" spans="1:6" x14ac:dyDescent="0.2">
      <c r="A91" s="28"/>
      <c r="B91" s="58"/>
      <c r="C91" s="58"/>
      <c r="D91" s="58"/>
      <c r="E91" s="58"/>
      <c r="F91" s="28"/>
    </row>
    <row r="92" spans="1:6" ht="15" x14ac:dyDescent="0.2">
      <c r="A92" s="64" t="s">
        <v>7</v>
      </c>
      <c r="B92" s="64"/>
      <c r="C92" s="64"/>
      <c r="D92" s="64"/>
      <c r="E92" s="64"/>
      <c r="F92" s="64"/>
    </row>
    <row r="94" spans="1:6" ht="39.75" customHeight="1" x14ac:dyDescent="0.2">
      <c r="B94" s="55"/>
      <c r="C94" s="56"/>
      <c r="D94" s="56"/>
    </row>
    <row r="95" spans="1:6" ht="13.5" customHeight="1" x14ac:dyDescent="0.2"/>
    <row r="96" spans="1:6" x14ac:dyDescent="0.2">
      <c r="B96" s="20"/>
      <c r="C96" s="20"/>
      <c r="D96" s="20"/>
    </row>
  </sheetData>
  <mergeCells count="50">
    <mergeCell ref="B37:D37"/>
    <mergeCell ref="A31:F31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A92:F92"/>
    <mergeCell ref="B94:D94"/>
    <mergeCell ref="B82:D82"/>
    <mergeCell ref="B83:D83"/>
    <mergeCell ref="B87:E87"/>
    <mergeCell ref="A88:F88"/>
    <mergeCell ref="A89:F89"/>
    <mergeCell ref="B91:E91"/>
  </mergeCells>
  <dataValidations count="1">
    <dataValidation type="list" allowBlank="1" showInputMessage="1" showErrorMessage="1" sqref="B81:B83 B12:B20 B33:B72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6"/>
  <sheetViews>
    <sheetView view="pageBreakPreview" zoomScale="80" zoomScaleNormal="100" zoomScaleSheetLayoutView="80" workbookViewId="0">
      <selection activeCell="E30" sqref="E3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119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15" x14ac:dyDescent="0.2">
      <c r="A26" s="21"/>
      <c r="B26" s="33" t="s">
        <v>31</v>
      </c>
      <c r="C26" s="28"/>
      <c r="D26" s="28"/>
      <c r="E26" s="28"/>
      <c r="F26" s="28"/>
    </row>
    <row r="27" spans="1:6" ht="15" x14ac:dyDescent="0.2">
      <c r="A27" s="21"/>
      <c r="B27" s="33" t="s">
        <v>32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19</v>
      </c>
      <c r="E29" s="34" t="s">
        <v>125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66" t="s">
        <v>114</v>
      </c>
      <c r="C33" s="66"/>
      <c r="D33" s="66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customHeight="1" x14ac:dyDescent="0.2">
      <c r="A35" s="28"/>
      <c r="B35" s="59"/>
      <c r="C35" s="59"/>
      <c r="D35" s="59"/>
      <c r="E35" s="35"/>
      <c r="F35" s="28"/>
    </row>
    <row r="36" spans="1:6" ht="14.25" x14ac:dyDescent="0.2">
      <c r="A36" s="28"/>
      <c r="B36" s="59" t="s">
        <v>124</v>
      </c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customHeight="1" x14ac:dyDescent="0.2">
      <c r="A38" s="28"/>
      <c r="B38" s="59"/>
      <c r="C38" s="59"/>
      <c r="D38" s="59"/>
      <c r="E38" s="35"/>
      <c r="F38" s="28"/>
    </row>
    <row r="39" spans="1:6" ht="13.5" customHeight="1" x14ac:dyDescent="0.2">
      <c r="A39" s="28"/>
      <c r="B39" s="59" t="s">
        <v>123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customHeight="1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52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66"/>
      <c r="C50" s="66"/>
      <c r="D50" s="66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7"/>
      <c r="C67" s="67"/>
      <c r="D67" s="67"/>
      <c r="E67" s="52"/>
      <c r="F67" s="28"/>
    </row>
    <row r="68" spans="1:6" ht="14.25" x14ac:dyDescent="0.2">
      <c r="A68" s="28"/>
      <c r="B68" s="59"/>
      <c r="C68" s="59"/>
      <c r="D68" s="59"/>
      <c r="E68" s="35"/>
      <c r="F68" s="28"/>
    </row>
    <row r="69" spans="1:6" ht="14.25" x14ac:dyDescent="0.2">
      <c r="A69" s="28"/>
      <c r="B69" s="59"/>
      <c r="C69" s="59"/>
      <c r="D69" s="59"/>
      <c r="E69" s="35"/>
      <c r="F69" s="28"/>
    </row>
    <row r="70" spans="1:6" ht="14.25" x14ac:dyDescent="0.2">
      <c r="A70" s="28"/>
      <c r="B70" s="59"/>
      <c r="C70" s="59"/>
      <c r="D70" s="59"/>
      <c r="E70" s="35"/>
      <c r="F70" s="28"/>
    </row>
    <row r="71" spans="1:6" ht="14.25" x14ac:dyDescent="0.2">
      <c r="A71" s="28"/>
      <c r="B71" s="59"/>
      <c r="C71" s="59"/>
      <c r="D71" s="59"/>
      <c r="E71" s="35"/>
      <c r="F71" s="28"/>
    </row>
    <row r="72" spans="1:6" ht="13.5" customHeight="1" x14ac:dyDescent="0.2">
      <c r="A72" s="28"/>
      <c r="B72" s="59"/>
      <c r="C72" s="59"/>
      <c r="D72" s="59"/>
      <c r="E72" s="35"/>
      <c r="F72" s="28"/>
    </row>
    <row r="73" spans="1:6" ht="13.5" customHeight="1" x14ac:dyDescent="0.2">
      <c r="A73" s="28"/>
      <c r="B73" s="32" t="s">
        <v>23</v>
      </c>
      <c r="C73" s="33"/>
      <c r="D73" s="33"/>
      <c r="E73" s="36">
        <f>6*225</f>
        <v>1350</v>
      </c>
      <c r="F73" s="28"/>
    </row>
    <row r="74" spans="1:6" ht="13.5" customHeight="1" x14ac:dyDescent="0.2">
      <c r="A74" s="28"/>
      <c r="B74" s="41" t="s">
        <v>20</v>
      </c>
      <c r="C74" s="33"/>
      <c r="D74" s="33"/>
      <c r="E74" s="37">
        <v>0</v>
      </c>
      <c r="F74" s="28"/>
    </row>
    <row r="75" spans="1:6" ht="13.5" customHeight="1" x14ac:dyDescent="0.2">
      <c r="A75" s="28"/>
      <c r="B75" s="41" t="s">
        <v>21</v>
      </c>
      <c r="C75" s="33"/>
      <c r="D75" s="33"/>
      <c r="E75" s="37">
        <v>0</v>
      </c>
      <c r="F75" s="28"/>
    </row>
    <row r="76" spans="1:6" ht="13.5" customHeight="1" x14ac:dyDescent="0.2">
      <c r="A76" s="28"/>
      <c r="B76" s="32" t="s">
        <v>22</v>
      </c>
      <c r="C76" s="33"/>
      <c r="D76" s="33"/>
      <c r="E76" s="36">
        <f>SUM(E73:E75)</f>
        <v>1350</v>
      </c>
      <c r="F76" s="28"/>
    </row>
    <row r="77" spans="1:6" ht="13.5" customHeight="1" x14ac:dyDescent="0.2">
      <c r="A77" s="28"/>
      <c r="B77" s="33" t="s">
        <v>5</v>
      </c>
      <c r="C77" s="38">
        <v>0.05</v>
      </c>
      <c r="D77" s="33"/>
      <c r="E77" s="42">
        <f>ROUND(E76*C77,2)</f>
        <v>67.5</v>
      </c>
      <c r="F77" s="28"/>
    </row>
    <row r="78" spans="1:6" ht="13.5" customHeight="1" x14ac:dyDescent="0.2">
      <c r="A78" s="28"/>
      <c r="B78" s="33" t="s">
        <v>4</v>
      </c>
      <c r="C78" s="50">
        <v>9.9750000000000005E-2</v>
      </c>
      <c r="D78" s="33"/>
      <c r="E78" s="43">
        <f>ROUND(E76*C78,2)</f>
        <v>134.66</v>
      </c>
      <c r="F78" s="28"/>
    </row>
    <row r="79" spans="1:6" ht="13.5" customHeight="1" x14ac:dyDescent="0.2">
      <c r="A79" s="28"/>
      <c r="B79" s="33"/>
      <c r="C79" s="33"/>
      <c r="D79" s="33"/>
      <c r="E79" s="39"/>
      <c r="F79" s="28"/>
    </row>
    <row r="80" spans="1:6" ht="16.5" customHeight="1" thickBot="1" x14ac:dyDescent="0.25">
      <c r="A80" s="28"/>
      <c r="B80" s="32" t="s">
        <v>24</v>
      </c>
      <c r="C80" s="33"/>
      <c r="D80" s="33"/>
      <c r="E80" s="40">
        <f>SUM(E76:E78)</f>
        <v>1552.16</v>
      </c>
      <c r="F80" s="28"/>
    </row>
    <row r="81" spans="1:6" ht="15.75" thickTop="1" x14ac:dyDescent="0.2">
      <c r="A81" s="28"/>
      <c r="B81" s="62"/>
      <c r="C81" s="62"/>
      <c r="D81" s="62"/>
      <c r="E81" s="44"/>
      <c r="F81" s="28"/>
    </row>
    <row r="82" spans="1:6" ht="15" x14ac:dyDescent="0.2">
      <c r="A82" s="28"/>
      <c r="B82" s="61" t="s">
        <v>26</v>
      </c>
      <c r="C82" s="61"/>
      <c r="D82" s="61"/>
      <c r="E82" s="44">
        <v>0</v>
      </c>
      <c r="F82" s="28"/>
    </row>
    <row r="83" spans="1:6" ht="15" x14ac:dyDescent="0.2">
      <c r="A83" s="28"/>
      <c r="B83" s="62"/>
      <c r="C83" s="62"/>
      <c r="D83" s="62"/>
      <c r="E83" s="44"/>
      <c r="F83" s="28"/>
    </row>
    <row r="84" spans="1:6" ht="19.5" customHeight="1" x14ac:dyDescent="0.2">
      <c r="A84" s="28"/>
      <c r="B84" s="45" t="s">
        <v>25</v>
      </c>
      <c r="C84" s="46"/>
      <c r="D84" s="46"/>
      <c r="E84" s="47">
        <f>E80-E82</f>
        <v>1552.16</v>
      </c>
      <c r="F84" s="28"/>
    </row>
    <row r="85" spans="1:6" ht="13.5" customHeight="1" x14ac:dyDescent="0.2">
      <c r="A85" s="28"/>
      <c r="B85" s="28"/>
      <c r="C85" s="28"/>
      <c r="D85" s="28"/>
      <c r="E85" s="28"/>
      <c r="F85" s="28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7"/>
      <c r="C87" s="57"/>
      <c r="D87" s="57"/>
      <c r="E87" s="57"/>
      <c r="F87" s="28"/>
    </row>
    <row r="88" spans="1:6" ht="14.25" x14ac:dyDescent="0.2">
      <c r="A88" s="65" t="s">
        <v>27</v>
      </c>
      <c r="B88" s="65"/>
      <c r="C88" s="65"/>
      <c r="D88" s="65"/>
      <c r="E88" s="65"/>
      <c r="F88" s="65"/>
    </row>
    <row r="89" spans="1:6" ht="14.25" x14ac:dyDescent="0.2">
      <c r="A89" s="63" t="s">
        <v>6</v>
      </c>
      <c r="B89" s="63"/>
      <c r="C89" s="63"/>
      <c r="D89" s="63"/>
      <c r="E89" s="63"/>
      <c r="F89" s="63"/>
    </row>
    <row r="90" spans="1:6" x14ac:dyDescent="0.2">
      <c r="A90" s="28"/>
      <c r="B90" s="28"/>
      <c r="C90" s="28"/>
      <c r="D90" s="28"/>
      <c r="E90" s="28"/>
      <c r="F90" s="28"/>
    </row>
    <row r="91" spans="1:6" x14ac:dyDescent="0.2">
      <c r="A91" s="28"/>
      <c r="B91" s="58"/>
      <c r="C91" s="58"/>
      <c r="D91" s="58"/>
      <c r="E91" s="58"/>
      <c r="F91" s="28"/>
    </row>
    <row r="92" spans="1:6" ht="15" x14ac:dyDescent="0.2">
      <c r="A92" s="64" t="s">
        <v>7</v>
      </c>
      <c r="B92" s="64"/>
      <c r="C92" s="64"/>
      <c r="D92" s="64"/>
      <c r="E92" s="64"/>
      <c r="F92" s="64"/>
    </row>
    <row r="94" spans="1:6" ht="39.75" customHeight="1" x14ac:dyDescent="0.2">
      <c r="B94" s="55"/>
      <c r="C94" s="56"/>
      <c r="D94" s="56"/>
    </row>
    <row r="95" spans="1:6" ht="13.5" customHeight="1" x14ac:dyDescent="0.2"/>
    <row r="96" spans="1:6" x14ac:dyDescent="0.2">
      <c r="B96" s="20"/>
      <c r="C96" s="20"/>
      <c r="D96" s="20"/>
    </row>
  </sheetData>
  <mergeCells count="50">
    <mergeCell ref="A92:F92"/>
    <mergeCell ref="B94:D94"/>
    <mergeCell ref="B82:D82"/>
    <mergeCell ref="B83:D83"/>
    <mergeCell ref="B87:E87"/>
    <mergeCell ref="A88:F88"/>
    <mergeCell ref="A89:F89"/>
    <mergeCell ref="B91:E91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1:F31"/>
    <mergeCell ref="B33:D33"/>
    <mergeCell ref="B34:D34"/>
    <mergeCell ref="B35:D35"/>
    <mergeCell ref="B36:D36"/>
  </mergeCells>
  <dataValidations count="1">
    <dataValidation type="list" allowBlank="1" showInputMessage="1" showErrorMessage="1" sqref="B81:B83 B12:B20 B33:B72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2:F96"/>
  <sheetViews>
    <sheetView view="pageBreakPreview" zoomScale="80" zoomScaleNormal="100" zoomScaleSheetLayoutView="80" workbookViewId="0">
      <selection activeCell="B33" sqref="B33:D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126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15" x14ac:dyDescent="0.2">
      <c r="A26" s="21"/>
      <c r="B26" s="33" t="s">
        <v>31</v>
      </c>
      <c r="C26" s="28"/>
      <c r="D26" s="28"/>
      <c r="E26" s="28"/>
      <c r="F26" s="28"/>
    </row>
    <row r="27" spans="1:6" ht="15" x14ac:dyDescent="0.2">
      <c r="A27" s="21"/>
      <c r="B27" s="33" t="s">
        <v>32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19</v>
      </c>
      <c r="E29" s="34" t="s">
        <v>127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66" t="s">
        <v>114</v>
      </c>
      <c r="C33" s="66"/>
      <c r="D33" s="66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customHeight="1" x14ac:dyDescent="0.2">
      <c r="A35" s="28"/>
      <c r="B35" s="59"/>
      <c r="C35" s="59"/>
      <c r="D35" s="59"/>
      <c r="E35" s="35"/>
      <c r="F35" s="28"/>
    </row>
    <row r="36" spans="1:6" ht="14.25" x14ac:dyDescent="0.2">
      <c r="A36" s="28"/>
      <c r="B36" s="59" t="s">
        <v>132</v>
      </c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customHeight="1" x14ac:dyDescent="0.2">
      <c r="A38" s="28"/>
      <c r="B38" s="59"/>
      <c r="C38" s="59"/>
      <c r="D38" s="59"/>
      <c r="E38" s="35"/>
      <c r="F38" s="28"/>
    </row>
    <row r="39" spans="1:6" ht="13.5" customHeight="1" x14ac:dyDescent="0.2">
      <c r="A39" s="28"/>
      <c r="B39" s="59" t="s">
        <v>133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 t="s">
        <v>128</v>
      </c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customHeight="1" x14ac:dyDescent="0.2">
      <c r="A44" s="28"/>
      <c r="B44" s="59"/>
      <c r="C44" s="59"/>
      <c r="D44" s="59"/>
      <c r="E44" s="35"/>
      <c r="F44" s="28"/>
    </row>
    <row r="45" spans="1:6" ht="14.25" customHeight="1" x14ac:dyDescent="0.2">
      <c r="A45" s="28"/>
      <c r="B45" s="59" t="s">
        <v>131</v>
      </c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52"/>
      <c r="F46" s="28"/>
    </row>
    <row r="47" spans="1:6" ht="14.25" x14ac:dyDescent="0.2">
      <c r="A47" s="28"/>
      <c r="B47" s="66"/>
      <c r="C47" s="66"/>
      <c r="D47" s="66"/>
      <c r="E47" s="35"/>
      <c r="F47" s="28"/>
    </row>
    <row r="48" spans="1:6" ht="14.25" customHeight="1" x14ac:dyDescent="0.2">
      <c r="A48" s="28"/>
      <c r="B48" s="59" t="s">
        <v>130</v>
      </c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66"/>
      <c r="C50" s="66"/>
      <c r="D50" s="66"/>
      <c r="E50" s="35"/>
      <c r="F50" s="28"/>
    </row>
    <row r="51" spans="1:6" ht="14.25" x14ac:dyDescent="0.2">
      <c r="A51" s="28"/>
      <c r="B51" s="59" t="s">
        <v>129</v>
      </c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7"/>
      <c r="C67" s="67"/>
      <c r="D67" s="67"/>
      <c r="E67" s="52"/>
      <c r="F67" s="28"/>
    </row>
    <row r="68" spans="1:6" ht="14.25" x14ac:dyDescent="0.2">
      <c r="A68" s="28"/>
      <c r="B68" s="59"/>
      <c r="C68" s="59"/>
      <c r="D68" s="59"/>
      <c r="E68" s="35"/>
      <c r="F68" s="28"/>
    </row>
    <row r="69" spans="1:6" ht="14.25" x14ac:dyDescent="0.2">
      <c r="A69" s="28"/>
      <c r="B69" s="59"/>
      <c r="C69" s="59"/>
      <c r="D69" s="59"/>
      <c r="E69" s="35"/>
      <c r="F69" s="28"/>
    </row>
    <row r="70" spans="1:6" ht="14.25" x14ac:dyDescent="0.2">
      <c r="A70" s="28"/>
      <c r="B70" s="59"/>
      <c r="C70" s="59"/>
      <c r="D70" s="59"/>
      <c r="E70" s="35"/>
      <c r="F70" s="28"/>
    </row>
    <row r="71" spans="1:6" ht="14.25" x14ac:dyDescent="0.2">
      <c r="A71" s="28"/>
      <c r="B71" s="59"/>
      <c r="C71" s="59"/>
      <c r="D71" s="59"/>
      <c r="E71" s="35"/>
      <c r="F71" s="28"/>
    </row>
    <row r="72" spans="1:6" ht="13.5" customHeight="1" x14ac:dyDescent="0.2">
      <c r="A72" s="28"/>
      <c r="B72" s="59"/>
      <c r="C72" s="59"/>
      <c r="D72" s="59"/>
      <c r="E72" s="35"/>
      <c r="F72" s="28"/>
    </row>
    <row r="73" spans="1:6" ht="13.5" customHeight="1" x14ac:dyDescent="0.2">
      <c r="A73" s="28"/>
      <c r="B73" s="32" t="s">
        <v>23</v>
      </c>
      <c r="C73" s="33"/>
      <c r="D73" s="33"/>
      <c r="E73" s="36">
        <f>12.75*225</f>
        <v>2868.75</v>
      </c>
      <c r="F73" s="28"/>
    </row>
    <row r="74" spans="1:6" ht="13.5" customHeight="1" x14ac:dyDescent="0.2">
      <c r="A74" s="28"/>
      <c r="B74" s="41" t="s">
        <v>20</v>
      </c>
      <c r="C74" s="33"/>
      <c r="D74" s="33"/>
      <c r="E74" s="37">
        <v>0</v>
      </c>
      <c r="F74" s="28"/>
    </row>
    <row r="75" spans="1:6" ht="13.5" customHeight="1" x14ac:dyDescent="0.2">
      <c r="A75" s="28"/>
      <c r="B75" s="41" t="s">
        <v>21</v>
      </c>
      <c r="C75" s="33"/>
      <c r="D75" s="33"/>
      <c r="E75" s="37">
        <v>0</v>
      </c>
      <c r="F75" s="28"/>
    </row>
    <row r="76" spans="1:6" ht="13.5" customHeight="1" x14ac:dyDescent="0.2">
      <c r="A76" s="28"/>
      <c r="B76" s="32" t="s">
        <v>22</v>
      </c>
      <c r="C76" s="33"/>
      <c r="D76" s="33"/>
      <c r="E76" s="36">
        <f>SUM(E73:E75)</f>
        <v>2868.75</v>
      </c>
      <c r="F76" s="28"/>
    </row>
    <row r="77" spans="1:6" ht="13.5" customHeight="1" x14ac:dyDescent="0.2">
      <c r="A77" s="28"/>
      <c r="B77" s="33" t="s">
        <v>5</v>
      </c>
      <c r="C77" s="38">
        <v>0.05</v>
      </c>
      <c r="D77" s="33"/>
      <c r="E77" s="42">
        <f>ROUND(E76*C77,2)</f>
        <v>143.44</v>
      </c>
      <c r="F77" s="28"/>
    </row>
    <row r="78" spans="1:6" ht="13.5" customHeight="1" x14ac:dyDescent="0.2">
      <c r="A78" s="28"/>
      <c r="B78" s="33" t="s">
        <v>4</v>
      </c>
      <c r="C78" s="50">
        <v>9.9750000000000005E-2</v>
      </c>
      <c r="D78" s="33"/>
      <c r="E78" s="43">
        <f>ROUND(E76*C78,2)</f>
        <v>286.16000000000003</v>
      </c>
      <c r="F78" s="28"/>
    </row>
    <row r="79" spans="1:6" ht="13.5" customHeight="1" x14ac:dyDescent="0.2">
      <c r="A79" s="28"/>
      <c r="B79" s="33"/>
      <c r="C79" s="33"/>
      <c r="D79" s="33"/>
      <c r="E79" s="39"/>
      <c r="F79" s="28"/>
    </row>
    <row r="80" spans="1:6" ht="16.5" customHeight="1" thickBot="1" x14ac:dyDescent="0.25">
      <c r="A80" s="28"/>
      <c r="B80" s="32" t="s">
        <v>24</v>
      </c>
      <c r="C80" s="33"/>
      <c r="D80" s="33"/>
      <c r="E80" s="40">
        <f>SUM(E76:E78)</f>
        <v>3298.35</v>
      </c>
      <c r="F80" s="28"/>
    </row>
    <row r="81" spans="1:6" ht="15.75" thickTop="1" x14ac:dyDescent="0.2">
      <c r="A81" s="28"/>
      <c r="B81" s="62"/>
      <c r="C81" s="62"/>
      <c r="D81" s="62"/>
      <c r="E81" s="44"/>
      <c r="F81" s="28"/>
    </row>
    <row r="82" spans="1:6" ht="15" x14ac:dyDescent="0.2">
      <c r="A82" s="28"/>
      <c r="B82" s="61" t="s">
        <v>26</v>
      </c>
      <c r="C82" s="61"/>
      <c r="D82" s="61"/>
      <c r="E82" s="44">
        <v>0</v>
      </c>
      <c r="F82" s="28"/>
    </row>
    <row r="83" spans="1:6" ht="15" x14ac:dyDescent="0.2">
      <c r="A83" s="28"/>
      <c r="B83" s="62"/>
      <c r="C83" s="62"/>
      <c r="D83" s="62"/>
      <c r="E83" s="44"/>
      <c r="F83" s="28"/>
    </row>
    <row r="84" spans="1:6" ht="19.5" customHeight="1" x14ac:dyDescent="0.2">
      <c r="A84" s="28"/>
      <c r="B84" s="45" t="s">
        <v>25</v>
      </c>
      <c r="C84" s="46"/>
      <c r="D84" s="46"/>
      <c r="E84" s="47">
        <f>E80-E82</f>
        <v>3298.35</v>
      </c>
      <c r="F84" s="28"/>
    </row>
    <row r="85" spans="1:6" ht="13.5" customHeight="1" x14ac:dyDescent="0.2">
      <c r="A85" s="28"/>
      <c r="B85" s="28"/>
      <c r="C85" s="28"/>
      <c r="D85" s="28"/>
      <c r="E85" s="28"/>
      <c r="F85" s="28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7"/>
      <c r="C87" s="57"/>
      <c r="D87" s="57"/>
      <c r="E87" s="57"/>
      <c r="F87" s="28"/>
    </row>
    <row r="88" spans="1:6" ht="14.25" x14ac:dyDescent="0.2">
      <c r="A88" s="65" t="s">
        <v>27</v>
      </c>
      <c r="B88" s="65"/>
      <c r="C88" s="65"/>
      <c r="D88" s="65"/>
      <c r="E88" s="65"/>
      <c r="F88" s="65"/>
    </row>
    <row r="89" spans="1:6" ht="14.25" x14ac:dyDescent="0.2">
      <c r="A89" s="63" t="s">
        <v>6</v>
      </c>
      <c r="B89" s="63"/>
      <c r="C89" s="63"/>
      <c r="D89" s="63"/>
      <c r="E89" s="63"/>
      <c r="F89" s="63"/>
    </row>
    <row r="90" spans="1:6" x14ac:dyDescent="0.2">
      <c r="A90" s="28"/>
      <c r="B90" s="28"/>
      <c r="C90" s="28"/>
      <c r="D90" s="28"/>
      <c r="E90" s="28"/>
      <c r="F90" s="28"/>
    </row>
    <row r="91" spans="1:6" x14ac:dyDescent="0.2">
      <c r="A91" s="28"/>
      <c r="B91" s="58"/>
      <c r="C91" s="58"/>
      <c r="D91" s="58"/>
      <c r="E91" s="58"/>
      <c r="F91" s="28"/>
    </row>
    <row r="92" spans="1:6" ht="15" x14ac:dyDescent="0.2">
      <c r="A92" s="64" t="s">
        <v>7</v>
      </c>
      <c r="B92" s="64"/>
      <c r="C92" s="64"/>
      <c r="D92" s="64"/>
      <c r="E92" s="64"/>
      <c r="F92" s="64"/>
    </row>
    <row r="94" spans="1:6" ht="39.75" customHeight="1" x14ac:dyDescent="0.2">
      <c r="B94" s="55"/>
      <c r="C94" s="56"/>
      <c r="D94" s="56"/>
    </row>
    <row r="95" spans="1:6" ht="13.5" customHeight="1" x14ac:dyDescent="0.2"/>
    <row r="96" spans="1:6" x14ac:dyDescent="0.2">
      <c r="B96" s="20"/>
      <c r="C96" s="20"/>
      <c r="D96" s="20"/>
    </row>
  </sheetData>
  <mergeCells count="50">
    <mergeCell ref="B37:D37"/>
    <mergeCell ref="A31:F31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A92:F92"/>
    <mergeCell ref="B94:D94"/>
    <mergeCell ref="B82:D82"/>
    <mergeCell ref="B83:D83"/>
    <mergeCell ref="B87:E87"/>
    <mergeCell ref="A88:F88"/>
    <mergeCell ref="A89:F89"/>
    <mergeCell ref="B91:E91"/>
  </mergeCells>
  <dataValidations count="1">
    <dataValidation type="list" allowBlank="1" showInputMessage="1" showErrorMessage="1" sqref="B81:B83 B12:B20 B33:B72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2:F91"/>
  <sheetViews>
    <sheetView view="pageBreakPreview" topLeftCell="A7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138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137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29" t="s">
        <v>134</v>
      </c>
      <c r="C32" s="29"/>
      <c r="D32" s="29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66" t="s">
        <v>114</v>
      </c>
      <c r="C35" s="66"/>
      <c r="D35" s="66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x14ac:dyDescent="0.2">
      <c r="A38" s="28"/>
      <c r="B38" s="59" t="s">
        <v>140</v>
      </c>
      <c r="C38" s="59"/>
      <c r="D38" s="59"/>
      <c r="E38" s="35"/>
      <c r="F38" s="28"/>
    </row>
    <row r="39" spans="1:6" ht="14.25" x14ac:dyDescent="0.2">
      <c r="A39" s="28"/>
      <c r="B39" s="59"/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28.5" customHeight="1" x14ac:dyDescent="0.2">
      <c r="A41" s="28"/>
      <c r="B41" s="59" t="s">
        <v>141</v>
      </c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 t="s">
        <v>143</v>
      </c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 t="s">
        <v>142</v>
      </c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49"/>
      <c r="C54" s="49"/>
      <c r="D54" s="4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3.5" customHeight="1" x14ac:dyDescent="0.2">
      <c r="A67" s="28"/>
      <c r="B67" s="59"/>
      <c r="C67" s="59"/>
      <c r="D67" s="59"/>
      <c r="E67" s="35"/>
      <c r="F67" s="28"/>
    </row>
    <row r="68" spans="1:6" ht="13.5" customHeight="1" x14ac:dyDescent="0.2">
      <c r="A68" s="28"/>
      <c r="B68" s="32" t="s">
        <v>23</v>
      </c>
      <c r="C68" s="33"/>
      <c r="D68" s="33"/>
      <c r="E68" s="36">
        <f>3.75*230</f>
        <v>862.5</v>
      </c>
      <c r="F68" s="28"/>
    </row>
    <row r="69" spans="1:6" ht="13.5" customHeight="1" x14ac:dyDescent="0.2">
      <c r="A69" s="28"/>
      <c r="B69" s="41" t="s">
        <v>20</v>
      </c>
      <c r="C69" s="33"/>
      <c r="D69" s="33"/>
      <c r="E69" s="37">
        <v>0</v>
      </c>
      <c r="F69" s="28"/>
    </row>
    <row r="70" spans="1:6" ht="13.5" customHeight="1" x14ac:dyDescent="0.2">
      <c r="A70" s="28"/>
      <c r="B70" s="41" t="s">
        <v>21</v>
      </c>
      <c r="C70" s="33"/>
      <c r="D70" s="33"/>
      <c r="E70" s="37">
        <v>0</v>
      </c>
      <c r="F70" s="28"/>
    </row>
    <row r="71" spans="1:6" ht="13.5" customHeight="1" x14ac:dyDescent="0.2">
      <c r="A71" s="28"/>
      <c r="B71" s="32" t="s">
        <v>22</v>
      </c>
      <c r="C71" s="33"/>
      <c r="D71" s="33"/>
      <c r="E71" s="36">
        <f>SUM(E68:E70)</f>
        <v>862.5</v>
      </c>
      <c r="F71" s="28"/>
    </row>
    <row r="72" spans="1:6" ht="13.5" customHeight="1" x14ac:dyDescent="0.2">
      <c r="A72" s="28"/>
      <c r="B72" s="33" t="s">
        <v>5</v>
      </c>
      <c r="C72" s="38">
        <v>0.05</v>
      </c>
      <c r="D72" s="33"/>
      <c r="E72" s="42">
        <f>ROUND(E71*C72,2)</f>
        <v>43.13</v>
      </c>
      <c r="F72" s="28"/>
    </row>
    <row r="73" spans="1:6" ht="13.5" customHeight="1" x14ac:dyDescent="0.2">
      <c r="A73" s="28"/>
      <c r="B73" s="33" t="s">
        <v>4</v>
      </c>
      <c r="C73" s="50">
        <v>9.9750000000000005E-2</v>
      </c>
      <c r="D73" s="33"/>
      <c r="E73" s="43">
        <f>ROUND(E71*C73,2)</f>
        <v>86.03</v>
      </c>
      <c r="F73" s="28"/>
    </row>
    <row r="74" spans="1:6" ht="13.5" customHeight="1" x14ac:dyDescent="0.2">
      <c r="A74" s="28"/>
      <c r="B74" s="33"/>
      <c r="C74" s="33"/>
      <c r="D74" s="33"/>
      <c r="E74" s="39"/>
      <c r="F74" s="28"/>
    </row>
    <row r="75" spans="1:6" ht="16.5" customHeight="1" thickBot="1" x14ac:dyDescent="0.25">
      <c r="A75" s="28"/>
      <c r="B75" s="32" t="s">
        <v>24</v>
      </c>
      <c r="C75" s="33"/>
      <c r="D75" s="33"/>
      <c r="E75" s="40">
        <f>SUM(E71:E73)</f>
        <v>991.66</v>
      </c>
      <c r="F75" s="28"/>
    </row>
    <row r="76" spans="1:6" ht="15.75" thickTop="1" x14ac:dyDescent="0.2">
      <c r="A76" s="28"/>
      <c r="B76" s="62"/>
      <c r="C76" s="62"/>
      <c r="D76" s="62"/>
      <c r="E76" s="44"/>
      <c r="F76" s="28"/>
    </row>
    <row r="77" spans="1:6" ht="15" x14ac:dyDescent="0.2">
      <c r="A77" s="28"/>
      <c r="B77" s="61" t="s">
        <v>26</v>
      </c>
      <c r="C77" s="61"/>
      <c r="D77" s="61"/>
      <c r="E77" s="44">
        <v>0</v>
      </c>
      <c r="F77" s="28"/>
    </row>
    <row r="78" spans="1:6" ht="15" x14ac:dyDescent="0.2">
      <c r="A78" s="28"/>
      <c r="B78" s="62"/>
      <c r="C78" s="62"/>
      <c r="D78" s="62"/>
      <c r="E78" s="44"/>
      <c r="F78" s="28"/>
    </row>
    <row r="79" spans="1:6" ht="19.5" customHeight="1" x14ac:dyDescent="0.2">
      <c r="A79" s="28"/>
      <c r="B79" s="45" t="s">
        <v>25</v>
      </c>
      <c r="C79" s="46"/>
      <c r="D79" s="46"/>
      <c r="E79" s="47">
        <f>E75-E77</f>
        <v>991.66</v>
      </c>
      <c r="F79" s="28"/>
    </row>
    <row r="80" spans="1:6" ht="13.5" customHeight="1" x14ac:dyDescent="0.2">
      <c r="A80" s="28"/>
      <c r="B80" s="28"/>
      <c r="C80" s="28"/>
      <c r="D80" s="28"/>
      <c r="E80" s="28"/>
      <c r="F80" s="28"/>
    </row>
    <row r="81" spans="1:6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57"/>
      <c r="C82" s="57"/>
      <c r="D82" s="57"/>
      <c r="E82" s="57"/>
      <c r="F82" s="28"/>
    </row>
    <row r="83" spans="1:6" ht="14.25" x14ac:dyDescent="0.2">
      <c r="A83" s="65" t="s">
        <v>135</v>
      </c>
      <c r="B83" s="65"/>
      <c r="C83" s="65"/>
      <c r="D83" s="65"/>
      <c r="E83" s="65"/>
      <c r="F83" s="65"/>
    </row>
    <row r="84" spans="1:6" ht="14.25" x14ac:dyDescent="0.2">
      <c r="A84" s="63" t="s">
        <v>136</v>
      </c>
      <c r="B84" s="63"/>
      <c r="C84" s="63"/>
      <c r="D84" s="63"/>
      <c r="E84" s="63"/>
      <c r="F84" s="63"/>
    </row>
    <row r="85" spans="1:6" x14ac:dyDescent="0.2">
      <c r="A85" s="28"/>
      <c r="B85" s="28"/>
      <c r="C85" s="28"/>
      <c r="D85" s="28"/>
      <c r="E85" s="28"/>
      <c r="F85" s="28"/>
    </row>
    <row r="86" spans="1:6" x14ac:dyDescent="0.2">
      <c r="A86" s="28"/>
      <c r="B86" s="58"/>
      <c r="C86" s="58"/>
      <c r="D86" s="58"/>
      <c r="E86" s="58"/>
      <c r="F86" s="28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20"/>
      <c r="C91" s="20"/>
      <c r="D91" s="20"/>
    </row>
  </sheetData>
  <mergeCells count="44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1:D41"/>
    <mergeCell ref="B46:D46"/>
    <mergeCell ref="B44:D44"/>
    <mergeCell ref="B47:D47"/>
    <mergeCell ref="B48:D48"/>
    <mergeCell ref="B43:D43"/>
    <mergeCell ref="B45:D45"/>
    <mergeCell ref="B42:D42"/>
    <mergeCell ref="B49:D49"/>
    <mergeCell ref="B50:D50"/>
    <mergeCell ref="B51:D51"/>
    <mergeCell ref="B52:D52"/>
    <mergeCell ref="B53:D53"/>
    <mergeCell ref="B37:D37"/>
    <mergeCell ref="B38:D38"/>
    <mergeCell ref="B39:D39"/>
    <mergeCell ref="B40:D40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00000000-0002-0000-0F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2:F92"/>
  <sheetViews>
    <sheetView view="pageBreakPreview" zoomScale="80" zoomScaleNormal="100" zoomScaleSheetLayoutView="80" workbookViewId="0">
      <selection activeCell="B62" sqref="B62:D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144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145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 t="s">
        <v>146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x14ac:dyDescent="0.2">
      <c r="A38" s="28"/>
      <c r="B38" s="59" t="s">
        <v>147</v>
      </c>
      <c r="C38" s="59"/>
      <c r="D38" s="59"/>
      <c r="E38" s="35"/>
      <c r="F38" s="28"/>
    </row>
    <row r="39" spans="1:6" ht="14.25" x14ac:dyDescent="0.2">
      <c r="A39" s="28"/>
      <c r="B39" s="59"/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 t="s">
        <v>148</v>
      </c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 t="s">
        <v>149</v>
      </c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 t="s">
        <v>150</v>
      </c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 t="s">
        <v>151</v>
      </c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 t="s">
        <v>152</v>
      </c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49"/>
      <c r="C55" s="49"/>
      <c r="D55" s="4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59"/>
      <c r="C67" s="59"/>
      <c r="D67" s="59"/>
      <c r="E67" s="35"/>
      <c r="F67" s="28"/>
    </row>
    <row r="68" spans="1:6" ht="13.5" customHeight="1" x14ac:dyDescent="0.2">
      <c r="A68" s="28"/>
      <c r="B68" s="59"/>
      <c r="C68" s="59"/>
      <c r="D68" s="59"/>
      <c r="E68" s="35"/>
      <c r="F68" s="28"/>
    </row>
    <row r="69" spans="1:6" ht="13.5" customHeight="1" x14ac:dyDescent="0.2">
      <c r="A69" s="28"/>
      <c r="B69" s="32" t="s">
        <v>23</v>
      </c>
      <c r="C69" s="33"/>
      <c r="D69" s="33"/>
      <c r="E69" s="36">
        <f>17*230</f>
        <v>3910</v>
      </c>
      <c r="F69" s="28"/>
    </row>
    <row r="70" spans="1:6" ht="13.5" customHeight="1" x14ac:dyDescent="0.2">
      <c r="A70" s="28"/>
      <c r="B70" s="41" t="s">
        <v>20</v>
      </c>
      <c r="C70" s="33"/>
      <c r="D70" s="33"/>
      <c r="E70" s="37">
        <v>30</v>
      </c>
      <c r="F70" s="28"/>
    </row>
    <row r="71" spans="1:6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6" ht="13.5" customHeight="1" x14ac:dyDescent="0.2">
      <c r="A72" s="28"/>
      <c r="B72" s="32" t="s">
        <v>22</v>
      </c>
      <c r="C72" s="33"/>
      <c r="D72" s="33"/>
      <c r="E72" s="36">
        <f>SUM(E69:E71)</f>
        <v>3940</v>
      </c>
      <c r="F72" s="28"/>
    </row>
    <row r="73" spans="1:6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197</v>
      </c>
      <c r="F73" s="28"/>
    </row>
    <row r="74" spans="1:6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393.02</v>
      </c>
      <c r="F74" s="28"/>
    </row>
    <row r="75" spans="1:6" ht="13.5" customHeight="1" x14ac:dyDescent="0.2">
      <c r="A75" s="28"/>
      <c r="B75" s="33"/>
      <c r="C75" s="33"/>
      <c r="D75" s="33"/>
      <c r="E75" s="39"/>
      <c r="F75" s="28"/>
    </row>
    <row r="76" spans="1:6" ht="16.5" customHeight="1" thickBot="1" x14ac:dyDescent="0.25">
      <c r="A76" s="28"/>
      <c r="B76" s="32" t="s">
        <v>24</v>
      </c>
      <c r="C76" s="33"/>
      <c r="D76" s="33"/>
      <c r="E76" s="40">
        <f>SUM(E72:E74)</f>
        <v>4530.0200000000004</v>
      </c>
      <c r="F76" s="28"/>
    </row>
    <row r="77" spans="1:6" ht="15.75" thickTop="1" x14ac:dyDescent="0.2">
      <c r="A77" s="28"/>
      <c r="B77" s="62"/>
      <c r="C77" s="62"/>
      <c r="D77" s="62"/>
      <c r="E77" s="44"/>
      <c r="F77" s="28"/>
    </row>
    <row r="78" spans="1:6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6" ht="15" x14ac:dyDescent="0.2">
      <c r="A79" s="28"/>
      <c r="B79" s="62"/>
      <c r="C79" s="62"/>
      <c r="D79" s="62"/>
      <c r="E79" s="44"/>
      <c r="F79" s="28"/>
    </row>
    <row r="80" spans="1:6" ht="19.5" customHeight="1" x14ac:dyDescent="0.2">
      <c r="A80" s="28"/>
      <c r="B80" s="45" t="s">
        <v>25</v>
      </c>
      <c r="C80" s="46"/>
      <c r="D80" s="46"/>
      <c r="E80" s="47">
        <f>E76-E78</f>
        <v>4530.0200000000004</v>
      </c>
      <c r="F80" s="28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6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63:D63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62:D62"/>
    <mergeCell ref="A88:F88"/>
    <mergeCell ref="B90:D90"/>
    <mergeCell ref="B32:D32"/>
    <mergeCell ref="B45:D45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</mergeCells>
  <dataValidations count="1">
    <dataValidation type="list" allowBlank="1" showInputMessage="1" showErrorMessage="1" sqref="B77:B79 B12:B20 B32:B68" xr:uid="{00000000-0002-0000-1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2:F92"/>
  <sheetViews>
    <sheetView view="pageBreakPreview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153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154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 t="s">
        <v>155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x14ac:dyDescent="0.2">
      <c r="A38" s="28"/>
      <c r="B38" s="59" t="s">
        <v>156</v>
      </c>
      <c r="C38" s="59"/>
      <c r="D38" s="59"/>
      <c r="E38" s="35"/>
      <c r="F38" s="28"/>
    </row>
    <row r="39" spans="1:6" ht="14.25" x14ac:dyDescent="0.2">
      <c r="A39" s="28"/>
      <c r="B39" s="59"/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 t="s">
        <v>157</v>
      </c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49"/>
      <c r="C55" s="49"/>
      <c r="D55" s="4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59"/>
      <c r="C67" s="59"/>
      <c r="D67" s="59"/>
      <c r="E67" s="35"/>
      <c r="F67" s="28"/>
    </row>
    <row r="68" spans="1:6" ht="13.5" customHeight="1" x14ac:dyDescent="0.2">
      <c r="A68" s="28"/>
      <c r="B68" s="59"/>
      <c r="C68" s="59"/>
      <c r="D68" s="59"/>
      <c r="E68" s="35"/>
      <c r="F68" s="28"/>
    </row>
    <row r="69" spans="1:6" ht="13.5" customHeight="1" x14ac:dyDescent="0.2">
      <c r="A69" s="28"/>
      <c r="B69" s="32" t="s">
        <v>23</v>
      </c>
      <c r="C69" s="33"/>
      <c r="D69" s="33"/>
      <c r="E69" s="36">
        <f>17.25*230</f>
        <v>3967.5</v>
      </c>
      <c r="F69" s="28"/>
    </row>
    <row r="70" spans="1:6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6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6" ht="13.5" customHeight="1" x14ac:dyDescent="0.2">
      <c r="A72" s="28"/>
      <c r="B72" s="32" t="s">
        <v>22</v>
      </c>
      <c r="C72" s="33"/>
      <c r="D72" s="33"/>
      <c r="E72" s="36">
        <f>SUM(E69:E71)</f>
        <v>3967.5</v>
      </c>
      <c r="F72" s="28"/>
    </row>
    <row r="73" spans="1:6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198.38</v>
      </c>
      <c r="F73" s="28"/>
    </row>
    <row r="74" spans="1:6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395.76</v>
      </c>
      <c r="F74" s="28"/>
    </row>
    <row r="75" spans="1:6" ht="13.5" customHeight="1" x14ac:dyDescent="0.2">
      <c r="A75" s="28"/>
      <c r="B75" s="33"/>
      <c r="C75" s="33"/>
      <c r="D75" s="33"/>
      <c r="E75" s="39"/>
      <c r="F75" s="28"/>
    </row>
    <row r="76" spans="1:6" ht="16.5" customHeight="1" thickBot="1" x14ac:dyDescent="0.25">
      <c r="A76" s="28"/>
      <c r="B76" s="32" t="s">
        <v>24</v>
      </c>
      <c r="C76" s="33"/>
      <c r="D76" s="33"/>
      <c r="E76" s="40">
        <f>SUM(E72:E74)</f>
        <v>4561.6400000000003</v>
      </c>
      <c r="F76" s="28"/>
    </row>
    <row r="77" spans="1:6" ht="15.75" thickTop="1" x14ac:dyDescent="0.2">
      <c r="A77" s="28"/>
      <c r="B77" s="62"/>
      <c r="C77" s="62"/>
      <c r="D77" s="62"/>
      <c r="E77" s="44"/>
      <c r="F77" s="28"/>
    </row>
    <row r="78" spans="1:6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6" ht="15" x14ac:dyDescent="0.2">
      <c r="A79" s="28"/>
      <c r="B79" s="62"/>
      <c r="C79" s="62"/>
      <c r="D79" s="62"/>
      <c r="E79" s="44"/>
      <c r="F79" s="28"/>
    </row>
    <row r="80" spans="1:6" ht="19.5" customHeight="1" x14ac:dyDescent="0.2">
      <c r="A80" s="28"/>
      <c r="B80" s="45" t="s">
        <v>25</v>
      </c>
      <c r="C80" s="46"/>
      <c r="D80" s="46"/>
      <c r="E80" s="47">
        <f>E76-E78</f>
        <v>4561.6400000000003</v>
      </c>
      <c r="F80" s="28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00000000-0002-0000-1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54" sqref="E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158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159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69" t="s">
        <v>160</v>
      </c>
      <c r="C34" s="69"/>
      <c r="D34" s="69"/>
      <c r="E34" s="35"/>
      <c r="F34" s="28"/>
    </row>
    <row r="35" spans="1:6" ht="14.25" x14ac:dyDescent="0.2">
      <c r="A35" s="28"/>
      <c r="B35" s="59" t="s">
        <v>8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2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70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 t="s">
        <v>71</v>
      </c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 t="s">
        <v>72</v>
      </c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 t="s">
        <v>73</v>
      </c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 t="s">
        <v>14</v>
      </c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 t="s">
        <v>38</v>
      </c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 t="s">
        <v>84</v>
      </c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68" t="s">
        <v>165</v>
      </c>
      <c r="C53" s="68"/>
      <c r="D53" s="68"/>
      <c r="E53" s="35">
        <f>19.75*235</f>
        <v>4641.25</v>
      </c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69" t="s">
        <v>161</v>
      </c>
      <c r="C56" s="69"/>
      <c r="D56" s="69"/>
      <c r="E56" s="35"/>
      <c r="F56" s="28"/>
    </row>
    <row r="57" spans="1:6" ht="14.25" x14ac:dyDescent="0.2">
      <c r="A57" s="28"/>
      <c r="B57" s="59" t="s">
        <v>162</v>
      </c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 t="s">
        <v>163</v>
      </c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 t="s">
        <v>164</v>
      </c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68" t="s">
        <v>165</v>
      </c>
      <c r="C64" s="68"/>
      <c r="D64" s="68"/>
      <c r="E64" s="35">
        <f>2*235</f>
        <v>470</v>
      </c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59"/>
      <c r="C67" s="59"/>
      <c r="D67" s="59"/>
      <c r="E67" s="35"/>
      <c r="F67" s="28"/>
    </row>
    <row r="68" spans="1:6" ht="13.5" customHeight="1" x14ac:dyDescent="0.2">
      <c r="A68" s="28"/>
      <c r="B68" s="59"/>
      <c r="C68" s="59"/>
      <c r="D68" s="59"/>
      <c r="E68" s="35"/>
      <c r="F68" s="28"/>
    </row>
    <row r="69" spans="1:6" ht="13.5" customHeight="1" x14ac:dyDescent="0.2">
      <c r="A69" s="28"/>
      <c r="B69" s="32" t="s">
        <v>23</v>
      </c>
      <c r="C69" s="33"/>
      <c r="D69" s="33"/>
      <c r="E69" s="36">
        <f>SUM(E32:E67)</f>
        <v>5111.25</v>
      </c>
      <c r="F69" s="28"/>
    </row>
    <row r="70" spans="1:6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6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6" ht="13.5" customHeight="1" x14ac:dyDescent="0.2">
      <c r="A72" s="28"/>
      <c r="B72" s="32" t="s">
        <v>22</v>
      </c>
      <c r="C72" s="33"/>
      <c r="D72" s="33"/>
      <c r="E72" s="36">
        <f>SUM(E69:E71)</f>
        <v>5111.25</v>
      </c>
      <c r="F72" s="28"/>
    </row>
    <row r="73" spans="1:6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255.56</v>
      </c>
      <c r="F73" s="28"/>
    </row>
    <row r="74" spans="1:6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509.85</v>
      </c>
      <c r="F74" s="28"/>
    </row>
    <row r="75" spans="1:6" ht="13.5" customHeight="1" x14ac:dyDescent="0.2">
      <c r="A75" s="28"/>
      <c r="B75" s="33"/>
      <c r="C75" s="33"/>
      <c r="D75" s="33"/>
      <c r="E75" s="39"/>
      <c r="F75" s="28"/>
    </row>
    <row r="76" spans="1:6" ht="16.5" customHeight="1" thickBot="1" x14ac:dyDescent="0.25">
      <c r="A76" s="28"/>
      <c r="B76" s="32" t="s">
        <v>24</v>
      </c>
      <c r="C76" s="33"/>
      <c r="D76" s="33"/>
      <c r="E76" s="40">
        <f>SUM(E72:E74)</f>
        <v>5876.6600000000008</v>
      </c>
      <c r="F76" s="28"/>
    </row>
    <row r="77" spans="1:6" ht="15.75" thickTop="1" x14ac:dyDescent="0.2">
      <c r="A77" s="28"/>
      <c r="B77" s="62"/>
      <c r="C77" s="62"/>
      <c r="D77" s="62"/>
      <c r="E77" s="44"/>
      <c r="F77" s="28"/>
    </row>
    <row r="78" spans="1:6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6" ht="15" x14ac:dyDescent="0.2">
      <c r="A79" s="28"/>
      <c r="B79" s="62"/>
      <c r="C79" s="62"/>
      <c r="D79" s="62"/>
      <c r="E79" s="44"/>
      <c r="F79" s="28"/>
    </row>
    <row r="80" spans="1:6" ht="19.5" customHeight="1" x14ac:dyDescent="0.2">
      <c r="A80" s="28"/>
      <c r="B80" s="45" t="s">
        <v>25</v>
      </c>
      <c r="C80" s="46"/>
      <c r="D80" s="46"/>
      <c r="E80" s="47">
        <f>E76-E78</f>
        <v>5876.6600000000008</v>
      </c>
      <c r="F80" s="28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7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5:D55"/>
    <mergeCell ref="B56:D56"/>
    <mergeCell ref="B43:D43"/>
    <mergeCell ref="B44:D44"/>
    <mergeCell ref="B45:D45"/>
    <mergeCell ref="B46:D46"/>
    <mergeCell ref="B47:D47"/>
    <mergeCell ref="B48:D48"/>
    <mergeCell ref="B53:D53"/>
    <mergeCell ref="B54:D54"/>
    <mergeCell ref="B49:D49"/>
    <mergeCell ref="B50:D50"/>
    <mergeCell ref="B51:D51"/>
    <mergeCell ref="B52:D52"/>
    <mergeCell ref="B67:D67"/>
    <mergeCell ref="B58:D58"/>
    <mergeCell ref="B59:D59"/>
    <mergeCell ref="B60:D60"/>
    <mergeCell ref="B61:D61"/>
    <mergeCell ref="A85:F85"/>
    <mergeCell ref="B87:E87"/>
    <mergeCell ref="A88:F88"/>
    <mergeCell ref="B90:D90"/>
    <mergeCell ref="B57:D57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</mergeCells>
  <dataValidations count="1">
    <dataValidation type="list" allowBlank="1" showInputMessage="1" showErrorMessage="1" sqref="B77:B79 B12:B20 B32:B68" xr:uid="{00000000-0002-0000-1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9"/>
  <sheetViews>
    <sheetView view="pageBreakPreview" topLeftCell="A31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41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15" x14ac:dyDescent="0.2">
      <c r="A26" s="21"/>
      <c r="B26" s="33" t="s">
        <v>31</v>
      </c>
      <c r="C26" s="28"/>
      <c r="D26" s="28"/>
      <c r="E26" s="28"/>
      <c r="F26" s="28"/>
    </row>
    <row r="27" spans="1:6" ht="15" x14ac:dyDescent="0.2">
      <c r="A27" s="21"/>
      <c r="B27" s="33" t="s">
        <v>32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19</v>
      </c>
      <c r="E29" s="34" t="s">
        <v>42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29" t="s">
        <v>40</v>
      </c>
      <c r="C33" s="29"/>
      <c r="D33" s="2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/>
      <c r="C35" s="59"/>
      <c r="D35" s="59"/>
      <c r="E35" s="35"/>
      <c r="F35" s="28"/>
    </row>
    <row r="36" spans="1:6" ht="14.25" x14ac:dyDescent="0.2">
      <c r="A36" s="28"/>
      <c r="B36" s="59" t="s">
        <v>43</v>
      </c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2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3.5" customHeight="1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 t="s">
        <v>44</v>
      </c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 t="s">
        <v>8</v>
      </c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 t="s">
        <v>14</v>
      </c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 t="s">
        <v>9</v>
      </c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49"/>
      <c r="C53" s="49"/>
      <c r="D53" s="49"/>
      <c r="E53" s="35"/>
      <c r="F53" s="28"/>
    </row>
    <row r="54" spans="1:6" ht="14.25" x14ac:dyDescent="0.2">
      <c r="A54" s="28"/>
      <c r="B54" s="59" t="s">
        <v>16</v>
      </c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 t="s">
        <v>15</v>
      </c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59"/>
      <c r="C67" s="59"/>
      <c r="D67" s="59"/>
      <c r="E67" s="35"/>
      <c r="F67" s="28"/>
    </row>
    <row r="68" spans="1:6" ht="14.25" x14ac:dyDescent="0.2">
      <c r="A68" s="28"/>
      <c r="B68" s="59"/>
      <c r="C68" s="59"/>
      <c r="D68" s="59"/>
      <c r="E68" s="35"/>
      <c r="F68" s="28"/>
    </row>
    <row r="69" spans="1:6" ht="14.25" x14ac:dyDescent="0.2">
      <c r="A69" s="28"/>
      <c r="B69" s="59"/>
      <c r="C69" s="59"/>
      <c r="D69" s="59"/>
      <c r="E69" s="35"/>
      <c r="F69" s="28"/>
    </row>
    <row r="70" spans="1:6" ht="14.25" x14ac:dyDescent="0.2">
      <c r="A70" s="28"/>
      <c r="B70" s="59"/>
      <c r="C70" s="59"/>
      <c r="D70" s="59"/>
      <c r="E70" s="35"/>
      <c r="F70" s="28"/>
    </row>
    <row r="71" spans="1:6" ht="14.25" x14ac:dyDescent="0.2">
      <c r="A71" s="28"/>
      <c r="B71" s="59"/>
      <c r="C71" s="59"/>
      <c r="D71" s="59"/>
      <c r="E71" s="35"/>
      <c r="F71" s="28"/>
    </row>
    <row r="72" spans="1:6" ht="14.25" x14ac:dyDescent="0.2">
      <c r="A72" s="28"/>
      <c r="B72" s="59"/>
      <c r="C72" s="59"/>
      <c r="D72" s="59"/>
      <c r="E72" s="35"/>
      <c r="F72" s="28"/>
    </row>
    <row r="73" spans="1:6" ht="14.25" x14ac:dyDescent="0.2">
      <c r="A73" s="28"/>
      <c r="B73" s="59"/>
      <c r="C73" s="59"/>
      <c r="D73" s="59"/>
      <c r="E73" s="35"/>
      <c r="F73" s="28"/>
    </row>
    <row r="74" spans="1:6" ht="14.25" x14ac:dyDescent="0.2">
      <c r="A74" s="28"/>
      <c r="B74" s="59"/>
      <c r="C74" s="59"/>
      <c r="D74" s="59"/>
      <c r="E74" s="35"/>
      <c r="F74" s="28"/>
    </row>
    <row r="75" spans="1:6" ht="13.5" customHeight="1" x14ac:dyDescent="0.2">
      <c r="A75" s="28"/>
      <c r="B75" s="59"/>
      <c r="C75" s="59"/>
      <c r="D75" s="59"/>
      <c r="E75" s="35"/>
      <c r="F75" s="28"/>
    </row>
    <row r="76" spans="1:6" ht="13.5" customHeight="1" x14ac:dyDescent="0.2">
      <c r="A76" s="28"/>
      <c r="B76" s="32" t="s">
        <v>23</v>
      </c>
      <c r="C76" s="33"/>
      <c r="D76" s="33"/>
      <c r="E76" s="36">
        <f>33*190</f>
        <v>6270</v>
      </c>
      <c r="F76" s="28"/>
    </row>
    <row r="77" spans="1:6" ht="13.5" customHeight="1" x14ac:dyDescent="0.2">
      <c r="A77" s="28"/>
      <c r="B77" s="41" t="s">
        <v>20</v>
      </c>
      <c r="C77" s="33"/>
      <c r="D77" s="33"/>
      <c r="E77" s="37">
        <v>0</v>
      </c>
      <c r="F77" s="28"/>
    </row>
    <row r="78" spans="1:6" ht="13.5" customHeight="1" x14ac:dyDescent="0.2">
      <c r="A78" s="28"/>
      <c r="B78" s="41" t="s">
        <v>21</v>
      </c>
      <c r="C78" s="33"/>
      <c r="D78" s="33"/>
      <c r="E78" s="37">
        <v>0</v>
      </c>
      <c r="F78" s="28"/>
    </row>
    <row r="79" spans="1:6" ht="13.5" customHeight="1" x14ac:dyDescent="0.2">
      <c r="A79" s="28"/>
      <c r="B79" s="32" t="s">
        <v>22</v>
      </c>
      <c r="C79" s="33"/>
      <c r="D79" s="33"/>
      <c r="E79" s="36">
        <f>SUM(E76:E78)</f>
        <v>6270</v>
      </c>
      <c r="F79" s="28"/>
    </row>
    <row r="80" spans="1:6" ht="13.5" customHeight="1" x14ac:dyDescent="0.2">
      <c r="A80" s="28"/>
      <c r="B80" s="33" t="s">
        <v>5</v>
      </c>
      <c r="C80" s="38">
        <v>0.05</v>
      </c>
      <c r="D80" s="33"/>
      <c r="E80" s="42">
        <f>ROUND(E79*C80,2)</f>
        <v>313.5</v>
      </c>
      <c r="F80" s="28"/>
    </row>
    <row r="81" spans="1:6" ht="13.5" customHeight="1" x14ac:dyDescent="0.2">
      <c r="A81" s="28"/>
      <c r="B81" s="33" t="s">
        <v>4</v>
      </c>
      <c r="C81" s="38">
        <v>8.5000000000000006E-2</v>
      </c>
      <c r="D81" s="33"/>
      <c r="E81" s="43">
        <f>ROUND((E79+E80)*C81,2)</f>
        <v>559.6</v>
      </c>
      <c r="F81" s="28"/>
    </row>
    <row r="82" spans="1:6" ht="13.5" customHeight="1" x14ac:dyDescent="0.2">
      <c r="A82" s="28"/>
      <c r="B82" s="33"/>
      <c r="C82" s="33"/>
      <c r="D82" s="33"/>
      <c r="E82" s="39"/>
      <c r="F82" s="28"/>
    </row>
    <row r="83" spans="1:6" ht="16.5" customHeight="1" thickBot="1" x14ac:dyDescent="0.25">
      <c r="A83" s="28"/>
      <c r="B83" s="32" t="s">
        <v>24</v>
      </c>
      <c r="C83" s="33"/>
      <c r="D83" s="33"/>
      <c r="E83" s="40">
        <f>SUM(E79:E81)</f>
        <v>7143.1</v>
      </c>
      <c r="F83" s="28"/>
    </row>
    <row r="84" spans="1:6" ht="15.75" thickTop="1" x14ac:dyDescent="0.2">
      <c r="A84" s="28"/>
      <c r="B84" s="62"/>
      <c r="C84" s="62"/>
      <c r="D84" s="62"/>
      <c r="E84" s="44"/>
      <c r="F84" s="28"/>
    </row>
    <row r="85" spans="1:6" ht="15" x14ac:dyDescent="0.2">
      <c r="A85" s="28"/>
      <c r="B85" s="61" t="s">
        <v>26</v>
      </c>
      <c r="C85" s="61"/>
      <c r="D85" s="61"/>
      <c r="E85" s="44">
        <v>0</v>
      </c>
      <c r="F85" s="28"/>
    </row>
    <row r="86" spans="1:6" ht="15" x14ac:dyDescent="0.2">
      <c r="A86" s="28"/>
      <c r="B86" s="62"/>
      <c r="C86" s="62"/>
      <c r="D86" s="62"/>
      <c r="E86" s="44"/>
      <c r="F86" s="28"/>
    </row>
    <row r="87" spans="1:6" ht="19.5" customHeight="1" x14ac:dyDescent="0.2">
      <c r="A87" s="28"/>
      <c r="B87" s="45" t="s">
        <v>25</v>
      </c>
      <c r="C87" s="46"/>
      <c r="D87" s="46"/>
      <c r="E87" s="47">
        <f>E83-E85</f>
        <v>7143.1</v>
      </c>
      <c r="F87" s="28"/>
    </row>
    <row r="88" spans="1:6" ht="13.5" customHeight="1" x14ac:dyDescent="0.2">
      <c r="A88" s="28"/>
      <c r="B88" s="28"/>
      <c r="C88" s="28"/>
      <c r="D88" s="28"/>
      <c r="E88" s="28"/>
      <c r="F88" s="28"/>
    </row>
    <row r="89" spans="1:6" x14ac:dyDescent="0.2">
      <c r="A89" s="28"/>
      <c r="B89" s="28"/>
      <c r="C89" s="28"/>
      <c r="D89" s="28"/>
      <c r="E89" s="28"/>
      <c r="F89" s="28"/>
    </row>
    <row r="90" spans="1:6" x14ac:dyDescent="0.2">
      <c r="A90" s="28"/>
      <c r="B90" s="57"/>
      <c r="C90" s="57"/>
      <c r="D90" s="57"/>
      <c r="E90" s="57"/>
      <c r="F90" s="28"/>
    </row>
    <row r="91" spans="1:6" ht="14.25" x14ac:dyDescent="0.2">
      <c r="A91" s="65" t="s">
        <v>27</v>
      </c>
      <c r="B91" s="65"/>
      <c r="C91" s="65"/>
      <c r="D91" s="65"/>
      <c r="E91" s="65"/>
      <c r="F91" s="65"/>
    </row>
    <row r="92" spans="1:6" ht="14.25" x14ac:dyDescent="0.2">
      <c r="A92" s="63" t="s">
        <v>6</v>
      </c>
      <c r="B92" s="63"/>
      <c r="C92" s="63"/>
      <c r="D92" s="63"/>
      <c r="E92" s="63"/>
      <c r="F92" s="63"/>
    </row>
    <row r="93" spans="1:6" x14ac:dyDescent="0.2">
      <c r="A93" s="28"/>
      <c r="B93" s="28"/>
      <c r="C93" s="28"/>
      <c r="D93" s="28"/>
      <c r="E93" s="28"/>
      <c r="F93" s="28"/>
    </row>
    <row r="94" spans="1:6" x14ac:dyDescent="0.2">
      <c r="A94" s="28"/>
      <c r="B94" s="58"/>
      <c r="C94" s="58"/>
      <c r="D94" s="58"/>
      <c r="E94" s="58"/>
      <c r="F94" s="28"/>
    </row>
    <row r="95" spans="1:6" ht="15" x14ac:dyDescent="0.2">
      <c r="A95" s="64" t="s">
        <v>7</v>
      </c>
      <c r="B95" s="64"/>
      <c r="C95" s="64"/>
      <c r="D95" s="64"/>
      <c r="E95" s="64"/>
      <c r="F95" s="64"/>
    </row>
    <row r="97" spans="2:4" ht="39.75" customHeight="1" x14ac:dyDescent="0.2">
      <c r="B97" s="55"/>
      <c r="C97" s="56"/>
      <c r="D97" s="56"/>
    </row>
    <row r="98" spans="2:4" ht="13.5" customHeight="1" x14ac:dyDescent="0.2"/>
    <row r="99" spans="2:4" x14ac:dyDescent="0.2">
      <c r="B99" s="20"/>
      <c r="C99" s="20"/>
      <c r="D99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3:D63"/>
    <mergeCell ref="B51:D51"/>
    <mergeCell ref="B52:D52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75:D75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94:E94"/>
    <mergeCell ref="A95:F95"/>
    <mergeCell ref="B97:D97"/>
    <mergeCell ref="B84:D84"/>
    <mergeCell ref="B85:D85"/>
    <mergeCell ref="B86:D86"/>
    <mergeCell ref="B90:E90"/>
    <mergeCell ref="A91:F91"/>
    <mergeCell ref="A92:F92"/>
  </mergeCells>
  <dataValidations count="1">
    <dataValidation type="list" allowBlank="1" showInputMessage="1" showErrorMessage="1" sqref="B84:B86 B12:B20 B34:B75" xr:uid="{00000000-0002-0000-01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2:F90"/>
  <sheetViews>
    <sheetView view="pageBreakPreview" topLeftCell="A25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166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167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70" t="s">
        <v>160</v>
      </c>
      <c r="C34" s="70"/>
      <c r="D34" s="70"/>
      <c r="E34" s="35"/>
      <c r="F34" s="28"/>
    </row>
    <row r="35" spans="1:6" ht="14.25" x14ac:dyDescent="0.2">
      <c r="A35" s="28"/>
      <c r="B35" s="59" t="s">
        <v>168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169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170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28.5" customHeight="1" x14ac:dyDescent="0.2">
      <c r="A41" s="28"/>
      <c r="B41" s="59" t="s">
        <v>171</v>
      </c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 t="s">
        <v>72</v>
      </c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 t="s">
        <v>11</v>
      </c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 t="s">
        <v>14</v>
      </c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 t="s">
        <v>172</v>
      </c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 t="s">
        <v>173</v>
      </c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 t="s">
        <v>174</v>
      </c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 t="s">
        <v>38</v>
      </c>
      <c r="C55" s="59"/>
      <c r="D55" s="59"/>
      <c r="E55" s="35"/>
      <c r="F55" s="28"/>
    </row>
    <row r="56" spans="1:6" ht="14.25" x14ac:dyDescent="0.2">
      <c r="A56" s="28"/>
      <c r="B56" s="49"/>
      <c r="C56" s="49"/>
      <c r="D56" s="49"/>
      <c r="E56" s="35"/>
      <c r="F56" s="28"/>
    </row>
    <row r="57" spans="1:6" ht="14.25" x14ac:dyDescent="0.2">
      <c r="A57" s="28"/>
      <c r="B57" s="49" t="s">
        <v>84</v>
      </c>
      <c r="C57" s="49"/>
      <c r="D57" s="49"/>
      <c r="E57" s="35"/>
      <c r="F57" s="28"/>
    </row>
    <row r="58" spans="1:6" ht="14.25" x14ac:dyDescent="0.2">
      <c r="A58" s="28"/>
      <c r="B58" s="68" t="s">
        <v>165</v>
      </c>
      <c r="C58" s="68"/>
      <c r="D58" s="68"/>
      <c r="E58" s="35">
        <f>29*235</f>
        <v>6815</v>
      </c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70" t="s">
        <v>161</v>
      </c>
      <c r="C60" s="70"/>
      <c r="D60" s="70"/>
      <c r="E60" s="35"/>
      <c r="F60" s="28"/>
    </row>
    <row r="61" spans="1:6" ht="27.75" customHeight="1" x14ac:dyDescent="0.2">
      <c r="A61" s="28"/>
      <c r="B61" s="59" t="s">
        <v>175</v>
      </c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 t="s">
        <v>164</v>
      </c>
      <c r="C63" s="59"/>
      <c r="D63" s="59"/>
      <c r="E63" s="35"/>
      <c r="F63" s="28"/>
    </row>
    <row r="64" spans="1:6" ht="14.25" x14ac:dyDescent="0.2">
      <c r="A64" s="28"/>
      <c r="B64" s="68" t="s">
        <v>165</v>
      </c>
      <c r="C64" s="68"/>
      <c r="D64" s="68"/>
      <c r="E64" s="35">
        <v>235</v>
      </c>
      <c r="F64" s="28"/>
    </row>
    <row r="65" spans="1:6" ht="13.5" customHeight="1" x14ac:dyDescent="0.2">
      <c r="A65" s="28"/>
      <c r="B65" s="59"/>
      <c r="C65" s="59"/>
      <c r="D65" s="59"/>
      <c r="E65" s="35"/>
      <c r="F65" s="28"/>
    </row>
    <row r="66" spans="1:6" ht="13.5" customHeight="1" x14ac:dyDescent="0.2">
      <c r="A66" s="28"/>
      <c r="B66" s="59"/>
      <c r="C66" s="59"/>
      <c r="D66" s="59"/>
      <c r="E66" s="35"/>
      <c r="F66" s="28"/>
    </row>
    <row r="67" spans="1:6" ht="13.5" customHeight="1" x14ac:dyDescent="0.2">
      <c r="A67" s="28"/>
      <c r="B67" s="32" t="s">
        <v>23</v>
      </c>
      <c r="C67" s="33"/>
      <c r="D67" s="33"/>
      <c r="E67" s="36">
        <f>SUM(E32:E64)</f>
        <v>7050</v>
      </c>
      <c r="F67" s="28"/>
    </row>
    <row r="68" spans="1:6" ht="13.5" customHeight="1" x14ac:dyDescent="0.2">
      <c r="A68" s="28"/>
      <c r="B68" s="41" t="s">
        <v>20</v>
      </c>
      <c r="C68" s="33"/>
      <c r="D68" s="33"/>
      <c r="E68" s="37">
        <v>40</v>
      </c>
      <c r="F68" s="28"/>
    </row>
    <row r="69" spans="1:6" ht="13.5" customHeight="1" x14ac:dyDescent="0.2">
      <c r="A69" s="28"/>
      <c r="B69" s="41" t="s">
        <v>21</v>
      </c>
      <c r="C69" s="33"/>
      <c r="D69" s="33"/>
      <c r="E69" s="37">
        <v>0</v>
      </c>
      <c r="F69" s="28"/>
    </row>
    <row r="70" spans="1:6" ht="13.5" customHeight="1" x14ac:dyDescent="0.2">
      <c r="A70" s="28"/>
      <c r="B70" s="32" t="s">
        <v>22</v>
      </c>
      <c r="C70" s="33"/>
      <c r="D70" s="33"/>
      <c r="E70" s="36">
        <f>SUM(E67:E69)</f>
        <v>7090</v>
      </c>
      <c r="F70" s="28"/>
    </row>
    <row r="71" spans="1:6" ht="13.5" customHeight="1" x14ac:dyDescent="0.2">
      <c r="A71" s="28"/>
      <c r="B71" s="33" t="s">
        <v>5</v>
      </c>
      <c r="C71" s="38">
        <v>0.05</v>
      </c>
      <c r="D71" s="33"/>
      <c r="E71" s="42">
        <f>ROUND(E70*C71,2)</f>
        <v>354.5</v>
      </c>
      <c r="F71" s="28"/>
    </row>
    <row r="72" spans="1:6" ht="13.5" customHeight="1" x14ac:dyDescent="0.2">
      <c r="A72" s="28"/>
      <c r="B72" s="33" t="s">
        <v>4</v>
      </c>
      <c r="C72" s="50">
        <v>9.9750000000000005E-2</v>
      </c>
      <c r="D72" s="33"/>
      <c r="E72" s="43">
        <f>ROUND(E70*C72,2)</f>
        <v>707.23</v>
      </c>
      <c r="F72" s="28"/>
    </row>
    <row r="73" spans="1:6" ht="13.5" customHeight="1" x14ac:dyDescent="0.2">
      <c r="A73" s="28"/>
      <c r="B73" s="33"/>
      <c r="C73" s="33"/>
      <c r="D73" s="33"/>
      <c r="E73" s="39"/>
      <c r="F73" s="28"/>
    </row>
    <row r="74" spans="1:6" ht="16.5" customHeight="1" thickBot="1" x14ac:dyDescent="0.25">
      <c r="A74" s="28"/>
      <c r="B74" s="32" t="s">
        <v>24</v>
      </c>
      <c r="C74" s="33"/>
      <c r="D74" s="33"/>
      <c r="E74" s="40">
        <f>SUM(E70:E72)</f>
        <v>8151.73</v>
      </c>
      <c r="F74" s="28"/>
    </row>
    <row r="75" spans="1:6" ht="15.75" thickTop="1" x14ac:dyDescent="0.2">
      <c r="A75" s="28"/>
      <c r="B75" s="62"/>
      <c r="C75" s="62"/>
      <c r="D75" s="62"/>
      <c r="E75" s="44"/>
      <c r="F75" s="28"/>
    </row>
    <row r="76" spans="1:6" ht="15" x14ac:dyDescent="0.2">
      <c r="A76" s="28"/>
      <c r="B76" s="61" t="s">
        <v>26</v>
      </c>
      <c r="C76" s="61"/>
      <c r="D76" s="61"/>
      <c r="E76" s="44">
        <v>0</v>
      </c>
      <c r="F76" s="28"/>
    </row>
    <row r="77" spans="1:6" ht="15" x14ac:dyDescent="0.2">
      <c r="A77" s="28"/>
      <c r="B77" s="62"/>
      <c r="C77" s="62"/>
      <c r="D77" s="62"/>
      <c r="E77" s="44"/>
      <c r="F77" s="28"/>
    </row>
    <row r="78" spans="1:6" ht="19.5" customHeight="1" x14ac:dyDescent="0.2">
      <c r="A78" s="28"/>
      <c r="B78" s="45" t="s">
        <v>25</v>
      </c>
      <c r="C78" s="46"/>
      <c r="D78" s="46"/>
      <c r="E78" s="47">
        <f>E74-E76</f>
        <v>8151.73</v>
      </c>
      <c r="F78" s="28"/>
    </row>
    <row r="79" spans="1:6" ht="13.5" customHeight="1" x14ac:dyDescent="0.2">
      <c r="A79" s="28"/>
      <c r="B79" s="28"/>
      <c r="C79" s="28"/>
      <c r="D79" s="28"/>
      <c r="E79" s="28"/>
      <c r="F79" s="28"/>
    </row>
    <row r="80" spans="1:6" x14ac:dyDescent="0.2">
      <c r="A80" s="28"/>
      <c r="B80" s="28"/>
      <c r="C80" s="28"/>
      <c r="D80" s="28"/>
      <c r="E80" s="28"/>
      <c r="F80" s="28"/>
    </row>
    <row r="81" spans="1:6" x14ac:dyDescent="0.2">
      <c r="A81" s="28"/>
      <c r="B81" s="57"/>
      <c r="C81" s="57"/>
      <c r="D81" s="57"/>
      <c r="E81" s="57"/>
      <c r="F81" s="28"/>
    </row>
    <row r="82" spans="1:6" ht="14.25" x14ac:dyDescent="0.2">
      <c r="A82" s="65" t="s">
        <v>135</v>
      </c>
      <c r="B82" s="65"/>
      <c r="C82" s="65"/>
      <c r="D82" s="65"/>
      <c r="E82" s="65"/>
      <c r="F82" s="65"/>
    </row>
    <row r="83" spans="1:6" ht="14.25" x14ac:dyDescent="0.2">
      <c r="A83" s="63" t="s">
        <v>136</v>
      </c>
      <c r="B83" s="63"/>
      <c r="C83" s="63"/>
      <c r="D83" s="63"/>
      <c r="E83" s="63"/>
      <c r="F83" s="63"/>
    </row>
    <row r="84" spans="1:6" x14ac:dyDescent="0.2">
      <c r="A84" s="28"/>
      <c r="B84" s="28"/>
      <c r="C84" s="28"/>
      <c r="D84" s="28"/>
      <c r="E84" s="28"/>
      <c r="F84" s="28"/>
    </row>
    <row r="85" spans="1:6" x14ac:dyDescent="0.2">
      <c r="A85" s="28"/>
      <c r="B85" s="58"/>
      <c r="C85" s="58"/>
      <c r="D85" s="58"/>
      <c r="E85" s="58"/>
      <c r="F85" s="28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20"/>
      <c r="C90" s="20"/>
      <c r="D90" s="20"/>
    </row>
  </sheetData>
  <mergeCells count="43">
    <mergeCell ref="A82:F82"/>
    <mergeCell ref="A83:F83"/>
    <mergeCell ref="B85:E85"/>
    <mergeCell ref="A86:F86"/>
    <mergeCell ref="B88:D88"/>
    <mergeCell ref="B65:D65"/>
    <mergeCell ref="B50:D50"/>
    <mergeCell ref="B66:D66"/>
    <mergeCell ref="B75:D75"/>
    <mergeCell ref="B76:D76"/>
    <mergeCell ref="B77:D77"/>
    <mergeCell ref="B81:E81"/>
    <mergeCell ref="B63:D63"/>
    <mergeCell ref="B59:D59"/>
    <mergeCell ref="B48:D48"/>
    <mergeCell ref="B64:D64"/>
    <mergeCell ref="B49:D49"/>
    <mergeCell ref="B53:D53"/>
    <mergeCell ref="B60:D60"/>
    <mergeCell ref="B61:D61"/>
    <mergeCell ref="B62:D62"/>
    <mergeCell ref="B54:D54"/>
    <mergeCell ref="B55:D55"/>
    <mergeCell ref="B58:D58"/>
    <mergeCell ref="B52:D52"/>
    <mergeCell ref="B51:D51"/>
    <mergeCell ref="B43:D43"/>
    <mergeCell ref="B44:D44"/>
    <mergeCell ref="B45:D45"/>
    <mergeCell ref="B46:D46"/>
    <mergeCell ref="B47:D47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5:B77 B12:B20 B32:B66" xr:uid="{00000000-0002-0000-13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176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188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70" t="s">
        <v>160</v>
      </c>
      <c r="C34" s="70"/>
      <c r="D34" s="70"/>
      <c r="E34" s="35"/>
      <c r="F34" s="28"/>
    </row>
    <row r="35" spans="1:6" ht="14.25" x14ac:dyDescent="0.2">
      <c r="A35" s="28"/>
      <c r="B35" s="59"/>
      <c r="C35" s="59"/>
      <c r="D35" s="59"/>
      <c r="E35" s="35"/>
      <c r="F35" s="28"/>
    </row>
    <row r="36" spans="1:6" ht="14.25" x14ac:dyDescent="0.2">
      <c r="A36" s="28"/>
      <c r="B36" s="59" t="s">
        <v>179</v>
      </c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x14ac:dyDescent="0.2">
      <c r="A38" s="28"/>
      <c r="B38" s="59" t="s">
        <v>184</v>
      </c>
      <c r="C38" s="59"/>
      <c r="D38" s="59"/>
      <c r="E38" s="35"/>
      <c r="F38" s="28"/>
    </row>
    <row r="39" spans="1:6" ht="14.25" x14ac:dyDescent="0.2">
      <c r="A39" s="28"/>
      <c r="B39" s="59"/>
      <c r="C39" s="59"/>
      <c r="D39" s="59"/>
      <c r="E39" s="35"/>
      <c r="F39" s="28"/>
    </row>
    <row r="40" spans="1:6" ht="14.25" x14ac:dyDescent="0.2">
      <c r="A40" s="28"/>
      <c r="B40" s="59" t="s">
        <v>185</v>
      </c>
      <c r="C40" s="59"/>
      <c r="D40" s="59"/>
      <c r="E40" s="35"/>
      <c r="F40" s="28"/>
    </row>
    <row r="41" spans="1:6" ht="14.25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 t="s">
        <v>178</v>
      </c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 t="s">
        <v>186</v>
      </c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 t="s">
        <v>177</v>
      </c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 t="s">
        <v>174</v>
      </c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 t="s">
        <v>187</v>
      </c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 t="s">
        <v>38</v>
      </c>
      <c r="C52" s="59"/>
      <c r="D52" s="59"/>
      <c r="E52" s="35"/>
      <c r="F52" s="28"/>
    </row>
    <row r="53" spans="1:6" ht="14.25" x14ac:dyDescent="0.2">
      <c r="A53" s="28"/>
      <c r="B53" s="49"/>
      <c r="C53" s="49"/>
      <c r="D53" s="49"/>
      <c r="E53" s="35"/>
      <c r="F53" s="28"/>
    </row>
    <row r="54" spans="1:6" ht="14.25" x14ac:dyDescent="0.2">
      <c r="A54" s="28"/>
      <c r="B54" s="49" t="s">
        <v>84</v>
      </c>
      <c r="C54" s="49"/>
      <c r="D54" s="49"/>
      <c r="E54" s="35"/>
      <c r="F54" s="28"/>
    </row>
    <row r="55" spans="1:6" ht="14.25" x14ac:dyDescent="0.2">
      <c r="A55" s="28"/>
      <c r="B55" s="49"/>
      <c r="C55" s="49"/>
      <c r="D55" s="49"/>
      <c r="E55" s="35"/>
      <c r="F55" s="28"/>
    </row>
    <row r="56" spans="1:6" ht="14.25" x14ac:dyDescent="0.2">
      <c r="A56" s="28"/>
      <c r="B56" s="49"/>
      <c r="C56" s="49"/>
      <c r="D56" s="49"/>
      <c r="E56" s="35"/>
      <c r="F56" s="28"/>
    </row>
    <row r="57" spans="1:6" ht="14.25" x14ac:dyDescent="0.2">
      <c r="A57" s="28"/>
      <c r="B57" s="68" t="s">
        <v>165</v>
      </c>
      <c r="C57" s="68"/>
      <c r="D57" s="68"/>
      <c r="E57" s="35">
        <f>15.5*235</f>
        <v>3642.5</v>
      </c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70" t="s">
        <v>181</v>
      </c>
      <c r="C59" s="70"/>
      <c r="D59" s="70"/>
      <c r="E59" s="35"/>
      <c r="F59" s="28"/>
    </row>
    <row r="60" spans="1:6" ht="14.25" x14ac:dyDescent="0.2">
      <c r="A60" s="28"/>
      <c r="B60" s="59" t="s">
        <v>180</v>
      </c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 t="s">
        <v>182</v>
      </c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 t="s">
        <v>183</v>
      </c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8" t="s">
        <v>165</v>
      </c>
      <c r="C67" s="68"/>
      <c r="D67" s="68"/>
      <c r="E67" s="35">
        <f>3*235</f>
        <v>705</v>
      </c>
      <c r="F67" s="28"/>
    </row>
    <row r="68" spans="1:6" ht="13.5" customHeight="1" x14ac:dyDescent="0.2">
      <c r="A68" s="28"/>
      <c r="B68" s="59"/>
      <c r="C68" s="59"/>
      <c r="D68" s="59"/>
      <c r="E68" s="35"/>
      <c r="F68" s="28"/>
    </row>
    <row r="69" spans="1:6" ht="13.5" customHeight="1" x14ac:dyDescent="0.2">
      <c r="A69" s="28"/>
      <c r="B69" s="32" t="s">
        <v>23</v>
      </c>
      <c r="C69" s="33"/>
      <c r="D69" s="33"/>
      <c r="E69" s="36">
        <f>SUM(E32:E67)</f>
        <v>4347.5</v>
      </c>
      <c r="F69" s="28"/>
    </row>
    <row r="70" spans="1:6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6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6" ht="13.5" customHeight="1" x14ac:dyDescent="0.2">
      <c r="A72" s="28"/>
      <c r="B72" s="32" t="s">
        <v>22</v>
      </c>
      <c r="C72" s="33"/>
      <c r="D72" s="33"/>
      <c r="E72" s="36">
        <f>SUM(E69:E71)</f>
        <v>4347.5</v>
      </c>
      <c r="F72" s="28"/>
    </row>
    <row r="73" spans="1:6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217.38</v>
      </c>
      <c r="F73" s="28"/>
    </row>
    <row r="74" spans="1:6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433.66</v>
      </c>
      <c r="F74" s="28"/>
    </row>
    <row r="75" spans="1:6" ht="13.5" customHeight="1" x14ac:dyDescent="0.2">
      <c r="A75" s="28"/>
      <c r="B75" s="33"/>
      <c r="C75" s="33"/>
      <c r="D75" s="33"/>
      <c r="E75" s="39"/>
      <c r="F75" s="28"/>
    </row>
    <row r="76" spans="1:6" ht="16.5" customHeight="1" thickBot="1" x14ac:dyDescent="0.25">
      <c r="A76" s="28"/>
      <c r="B76" s="32" t="s">
        <v>24</v>
      </c>
      <c r="C76" s="33"/>
      <c r="D76" s="33"/>
      <c r="E76" s="40">
        <f>SUM(E72:E74)</f>
        <v>4998.54</v>
      </c>
      <c r="F76" s="28"/>
    </row>
    <row r="77" spans="1:6" ht="15.75" thickTop="1" x14ac:dyDescent="0.2">
      <c r="A77" s="28"/>
      <c r="B77" s="62"/>
      <c r="C77" s="62"/>
      <c r="D77" s="62"/>
      <c r="E77" s="44"/>
      <c r="F77" s="28"/>
    </row>
    <row r="78" spans="1:6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6" ht="15" x14ac:dyDescent="0.2">
      <c r="A79" s="28"/>
      <c r="B79" s="62"/>
      <c r="C79" s="62"/>
      <c r="D79" s="62"/>
      <c r="E79" s="44"/>
      <c r="F79" s="28"/>
    </row>
    <row r="80" spans="1:6" ht="19.5" customHeight="1" x14ac:dyDescent="0.2">
      <c r="A80" s="28"/>
      <c r="B80" s="45" t="s">
        <v>25</v>
      </c>
      <c r="C80" s="46"/>
      <c r="D80" s="46"/>
      <c r="E80" s="47">
        <f>E76-E78</f>
        <v>4998.54</v>
      </c>
      <c r="F80" s="28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3">
    <mergeCell ref="B39:D39"/>
    <mergeCell ref="A30:F30"/>
    <mergeCell ref="B32:D32"/>
    <mergeCell ref="B33:D33"/>
    <mergeCell ref="B34:D34"/>
    <mergeCell ref="B38:D38"/>
    <mergeCell ref="B51:D51"/>
    <mergeCell ref="B52:D52"/>
    <mergeCell ref="B35:D35"/>
    <mergeCell ref="B65:D65"/>
    <mergeCell ref="B45:D45"/>
    <mergeCell ref="B46:D46"/>
    <mergeCell ref="B47:D47"/>
    <mergeCell ref="B48:D48"/>
    <mergeCell ref="B49:D49"/>
    <mergeCell ref="B50:D50"/>
    <mergeCell ref="B40:D40"/>
    <mergeCell ref="B41:D41"/>
    <mergeCell ref="B42:D42"/>
    <mergeCell ref="B43:D43"/>
    <mergeCell ref="B37:D37"/>
    <mergeCell ref="B44:D44"/>
    <mergeCell ref="B57:D57"/>
    <mergeCell ref="B58:D58"/>
    <mergeCell ref="B59:D59"/>
    <mergeCell ref="B60:D60"/>
    <mergeCell ref="B61:D61"/>
    <mergeCell ref="B90:D90"/>
    <mergeCell ref="B36:D36"/>
    <mergeCell ref="B63:D63"/>
    <mergeCell ref="B79:D79"/>
    <mergeCell ref="B83:E83"/>
    <mergeCell ref="A84:F84"/>
    <mergeCell ref="A85:F85"/>
    <mergeCell ref="B87:E87"/>
    <mergeCell ref="A88:F88"/>
    <mergeCell ref="B62:D62"/>
    <mergeCell ref="B67:D67"/>
    <mergeCell ref="B68:D68"/>
    <mergeCell ref="B64:D64"/>
    <mergeCell ref="B77:D77"/>
    <mergeCell ref="B78:D78"/>
    <mergeCell ref="B66:D66"/>
  </mergeCells>
  <dataValidations count="1">
    <dataValidation type="list" allowBlank="1" showInputMessage="1" showErrorMessage="1" sqref="B77:B79 B12:B20 B32:B54 B55:B68" xr:uid="{00000000-0002-0000-14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189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190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70"/>
      <c r="C34" s="70"/>
      <c r="D34" s="70"/>
      <c r="E34" s="35"/>
      <c r="F34" s="28"/>
    </row>
    <row r="35" spans="1:6" ht="14.25" x14ac:dyDescent="0.2">
      <c r="A35" s="28"/>
      <c r="B35" s="59" t="s">
        <v>191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192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193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 t="s">
        <v>194</v>
      </c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 t="s">
        <v>195</v>
      </c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 t="s">
        <v>196</v>
      </c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 t="s">
        <v>197</v>
      </c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 t="s">
        <v>198</v>
      </c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49"/>
      <c r="C53" s="49"/>
      <c r="D53" s="49"/>
      <c r="E53" s="35"/>
      <c r="F53" s="28"/>
    </row>
    <row r="54" spans="1:6" ht="14.25" x14ac:dyDescent="0.2">
      <c r="A54" s="28"/>
      <c r="B54" s="49"/>
      <c r="C54" s="49"/>
      <c r="D54" s="49"/>
      <c r="E54" s="35"/>
      <c r="F54" s="28"/>
    </row>
    <row r="55" spans="1:6" ht="14.25" x14ac:dyDescent="0.2">
      <c r="A55" s="28"/>
      <c r="B55" s="49"/>
      <c r="C55" s="49"/>
      <c r="D55" s="49"/>
      <c r="E55" s="35"/>
      <c r="F55" s="28"/>
    </row>
    <row r="56" spans="1:6" ht="14.25" x14ac:dyDescent="0.2">
      <c r="A56" s="28"/>
      <c r="B56" s="49"/>
      <c r="C56" s="49"/>
      <c r="D56" s="49"/>
      <c r="E56" s="35"/>
      <c r="F56" s="28"/>
    </row>
    <row r="57" spans="1:6" ht="14.25" x14ac:dyDescent="0.2">
      <c r="A57" s="28"/>
      <c r="B57" s="68"/>
      <c r="C57" s="68"/>
      <c r="D57" s="68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70"/>
      <c r="C59" s="70"/>
      <c r="D59" s="70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8"/>
      <c r="C67" s="68"/>
      <c r="D67" s="68"/>
      <c r="E67" s="35"/>
      <c r="F67" s="28"/>
    </row>
    <row r="68" spans="1:6" ht="13.5" customHeight="1" x14ac:dyDescent="0.2">
      <c r="A68" s="28"/>
      <c r="B68" s="59"/>
      <c r="C68" s="59"/>
      <c r="D68" s="59"/>
      <c r="E68" s="35"/>
      <c r="F68" s="28"/>
    </row>
    <row r="69" spans="1:6" ht="13.5" customHeight="1" x14ac:dyDescent="0.2">
      <c r="A69" s="28"/>
      <c r="B69" s="32" t="s">
        <v>23</v>
      </c>
      <c r="C69" s="33"/>
      <c r="D69" s="33"/>
      <c r="E69" s="36">
        <f>11*245</f>
        <v>2695</v>
      </c>
      <c r="F69" s="28"/>
    </row>
    <row r="70" spans="1:6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6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6" ht="13.5" customHeight="1" x14ac:dyDescent="0.2">
      <c r="A72" s="28"/>
      <c r="B72" s="32" t="s">
        <v>22</v>
      </c>
      <c r="C72" s="33"/>
      <c r="D72" s="33"/>
      <c r="E72" s="36">
        <f>SUM(E69:E71)</f>
        <v>2695</v>
      </c>
      <c r="F72" s="28"/>
    </row>
    <row r="73" spans="1:6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134.75</v>
      </c>
      <c r="F73" s="28"/>
    </row>
    <row r="74" spans="1:6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268.83</v>
      </c>
      <c r="F74" s="28"/>
    </row>
    <row r="75" spans="1:6" ht="13.5" customHeight="1" x14ac:dyDescent="0.2">
      <c r="A75" s="28"/>
      <c r="B75" s="33"/>
      <c r="C75" s="33"/>
      <c r="D75" s="33"/>
      <c r="E75" s="39"/>
      <c r="F75" s="28"/>
    </row>
    <row r="76" spans="1:6" ht="16.5" customHeight="1" thickBot="1" x14ac:dyDescent="0.25">
      <c r="A76" s="28"/>
      <c r="B76" s="32" t="s">
        <v>24</v>
      </c>
      <c r="C76" s="33"/>
      <c r="D76" s="33"/>
      <c r="E76" s="40">
        <f>SUM(E72:E74)</f>
        <v>3098.58</v>
      </c>
      <c r="F76" s="28"/>
    </row>
    <row r="77" spans="1:6" ht="15.75" thickTop="1" x14ac:dyDescent="0.2">
      <c r="A77" s="28"/>
      <c r="B77" s="62"/>
      <c r="C77" s="62"/>
      <c r="D77" s="62"/>
      <c r="E77" s="44"/>
      <c r="F77" s="28"/>
    </row>
    <row r="78" spans="1:6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6" ht="15" x14ac:dyDescent="0.2">
      <c r="A79" s="28"/>
      <c r="B79" s="62"/>
      <c r="C79" s="62"/>
      <c r="D79" s="62"/>
      <c r="E79" s="44"/>
      <c r="F79" s="28"/>
    </row>
    <row r="80" spans="1:6" ht="19.5" customHeight="1" x14ac:dyDescent="0.2">
      <c r="A80" s="28"/>
      <c r="B80" s="45" t="s">
        <v>25</v>
      </c>
      <c r="C80" s="46"/>
      <c r="D80" s="46"/>
      <c r="E80" s="47">
        <f>E76-E78</f>
        <v>3098.58</v>
      </c>
      <c r="F80" s="28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3">
    <mergeCell ref="B90:D90"/>
    <mergeCell ref="B79:D79"/>
    <mergeCell ref="B83:E83"/>
    <mergeCell ref="A84:F84"/>
    <mergeCell ref="A85:F85"/>
    <mergeCell ref="B87:E87"/>
    <mergeCell ref="A88:F88"/>
    <mergeCell ref="B78:D7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58:D58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7:D57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00000000-0002-0000-15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2:F92"/>
  <sheetViews>
    <sheetView view="pageBreakPreview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200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199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70"/>
      <c r="C34" s="70"/>
      <c r="D34" s="70"/>
      <c r="E34" s="35"/>
      <c r="F34" s="28"/>
    </row>
    <row r="35" spans="1:6" ht="14.25" x14ac:dyDescent="0.2">
      <c r="A35" s="28"/>
      <c r="B35" s="59" t="s">
        <v>201</v>
      </c>
      <c r="C35" s="59"/>
      <c r="D35" s="59"/>
      <c r="E35" s="35">
        <f>0.5*245</f>
        <v>122.5</v>
      </c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202</v>
      </c>
      <c r="C37" s="59"/>
      <c r="D37" s="59"/>
      <c r="E37" s="35">
        <v>245</v>
      </c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/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49"/>
      <c r="C53" s="49"/>
      <c r="D53" s="49"/>
      <c r="E53" s="35"/>
      <c r="F53" s="28"/>
    </row>
    <row r="54" spans="1:6" ht="14.25" x14ac:dyDescent="0.2">
      <c r="A54" s="28"/>
      <c r="B54" s="49"/>
      <c r="C54" s="49"/>
      <c r="D54" s="49"/>
      <c r="E54" s="35"/>
      <c r="F54" s="28"/>
    </row>
    <row r="55" spans="1:6" ht="14.25" x14ac:dyDescent="0.2">
      <c r="A55" s="28"/>
      <c r="B55" s="49"/>
      <c r="C55" s="49"/>
      <c r="D55" s="49"/>
      <c r="E55" s="35"/>
      <c r="F55" s="28"/>
    </row>
    <row r="56" spans="1:6" ht="14.25" x14ac:dyDescent="0.2">
      <c r="A56" s="28"/>
      <c r="B56" s="49"/>
      <c r="C56" s="49"/>
      <c r="D56" s="49"/>
      <c r="E56" s="35"/>
      <c r="F56" s="28"/>
    </row>
    <row r="57" spans="1:6" ht="14.25" x14ac:dyDescent="0.2">
      <c r="A57" s="28"/>
      <c r="B57" s="68"/>
      <c r="C57" s="68"/>
      <c r="D57" s="68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70"/>
      <c r="C59" s="70"/>
      <c r="D59" s="70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8"/>
      <c r="C67" s="68"/>
      <c r="D67" s="68"/>
      <c r="E67" s="35"/>
      <c r="F67" s="28"/>
    </row>
    <row r="68" spans="1:6" ht="13.5" customHeight="1" x14ac:dyDescent="0.2">
      <c r="A68" s="28"/>
      <c r="B68" s="59"/>
      <c r="C68" s="59"/>
      <c r="D68" s="59"/>
      <c r="E68" s="35"/>
      <c r="F68" s="28"/>
    </row>
    <row r="69" spans="1:6" ht="13.5" customHeight="1" x14ac:dyDescent="0.2">
      <c r="A69" s="28"/>
      <c r="B69" s="32" t="s">
        <v>23</v>
      </c>
      <c r="C69" s="33"/>
      <c r="D69" s="33"/>
      <c r="E69" s="36">
        <f>SUM(E34:E68)</f>
        <v>367.5</v>
      </c>
      <c r="F69" s="28"/>
    </row>
    <row r="70" spans="1:6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6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6" ht="13.5" customHeight="1" x14ac:dyDescent="0.2">
      <c r="A72" s="28"/>
      <c r="B72" s="32" t="s">
        <v>22</v>
      </c>
      <c r="C72" s="33"/>
      <c r="D72" s="33"/>
      <c r="E72" s="36">
        <f>SUM(E69:E71)</f>
        <v>367.5</v>
      </c>
      <c r="F72" s="28"/>
    </row>
    <row r="73" spans="1:6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18.38</v>
      </c>
      <c r="F73" s="28"/>
    </row>
    <row r="74" spans="1:6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36.659999999999997</v>
      </c>
      <c r="F74" s="28"/>
    </row>
    <row r="75" spans="1:6" ht="13.5" customHeight="1" x14ac:dyDescent="0.2">
      <c r="A75" s="28"/>
      <c r="B75" s="33"/>
      <c r="C75" s="33"/>
      <c r="D75" s="33"/>
      <c r="E75" s="39"/>
      <c r="F75" s="28"/>
    </row>
    <row r="76" spans="1:6" ht="16.5" customHeight="1" thickBot="1" x14ac:dyDescent="0.25">
      <c r="A76" s="28"/>
      <c r="B76" s="32" t="s">
        <v>24</v>
      </c>
      <c r="C76" s="33"/>
      <c r="D76" s="33"/>
      <c r="E76" s="40">
        <f>SUM(E72:E74)</f>
        <v>422.53999999999996</v>
      </c>
      <c r="F76" s="28"/>
    </row>
    <row r="77" spans="1:6" ht="15.75" thickTop="1" x14ac:dyDescent="0.2">
      <c r="A77" s="28"/>
      <c r="B77" s="62"/>
      <c r="C77" s="62"/>
      <c r="D77" s="62"/>
      <c r="E77" s="44"/>
      <c r="F77" s="28"/>
    </row>
    <row r="78" spans="1:6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6" ht="15" x14ac:dyDescent="0.2">
      <c r="A79" s="28"/>
      <c r="B79" s="62"/>
      <c r="C79" s="62"/>
      <c r="D79" s="62"/>
      <c r="E79" s="44"/>
      <c r="F79" s="28"/>
    </row>
    <row r="80" spans="1:6" ht="19.5" customHeight="1" x14ac:dyDescent="0.2">
      <c r="A80" s="28"/>
      <c r="B80" s="45" t="s">
        <v>25</v>
      </c>
      <c r="C80" s="46"/>
      <c r="D80" s="46"/>
      <c r="E80" s="47">
        <f>E76-E78</f>
        <v>422.53999999999996</v>
      </c>
      <c r="F80" s="28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3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8:D58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7:D57"/>
    <mergeCell ref="B78:D7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90:D90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2:B68" xr:uid="{00000000-0002-0000-16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2:F92"/>
  <sheetViews>
    <sheetView view="pageBreakPreview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203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204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70"/>
      <c r="C34" s="70"/>
      <c r="D34" s="70"/>
      <c r="E34" s="35"/>
      <c r="F34" s="28"/>
    </row>
    <row r="35" spans="1:6" ht="14.25" x14ac:dyDescent="0.2">
      <c r="A35" s="28"/>
      <c r="B35" s="59" t="s">
        <v>205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206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207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 t="s">
        <v>208</v>
      </c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 t="s">
        <v>84</v>
      </c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49"/>
      <c r="C53" s="49"/>
      <c r="D53" s="49"/>
      <c r="E53" s="35"/>
      <c r="F53" s="28"/>
    </row>
    <row r="54" spans="1:6" ht="14.25" x14ac:dyDescent="0.2">
      <c r="A54" s="28"/>
      <c r="B54" s="49"/>
      <c r="C54" s="49"/>
      <c r="D54" s="49"/>
      <c r="E54" s="35"/>
      <c r="F54" s="28"/>
    </row>
    <row r="55" spans="1:6" ht="14.25" x14ac:dyDescent="0.2">
      <c r="A55" s="28"/>
      <c r="B55" s="49"/>
      <c r="C55" s="49"/>
      <c r="D55" s="49"/>
      <c r="E55" s="35"/>
      <c r="F55" s="28"/>
    </row>
    <row r="56" spans="1:6" ht="14.25" x14ac:dyDescent="0.2">
      <c r="A56" s="28"/>
      <c r="B56" s="49"/>
      <c r="C56" s="49"/>
      <c r="D56" s="49"/>
      <c r="E56" s="35"/>
      <c r="F56" s="28"/>
    </row>
    <row r="57" spans="1:6" ht="14.25" x14ac:dyDescent="0.2">
      <c r="A57" s="28"/>
      <c r="B57" s="68"/>
      <c r="C57" s="68"/>
      <c r="D57" s="68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70"/>
      <c r="C59" s="70"/>
      <c r="D59" s="70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8"/>
      <c r="C67" s="68"/>
      <c r="D67" s="68"/>
      <c r="E67" s="35"/>
      <c r="F67" s="28"/>
    </row>
    <row r="68" spans="1:6" ht="13.5" customHeight="1" x14ac:dyDescent="0.2">
      <c r="A68" s="28"/>
      <c r="B68" s="59"/>
      <c r="C68" s="59"/>
      <c r="D68" s="59"/>
      <c r="E68" s="35"/>
      <c r="F68" s="28"/>
    </row>
    <row r="69" spans="1:6" ht="13.5" customHeight="1" x14ac:dyDescent="0.2">
      <c r="A69" s="28"/>
      <c r="B69" s="32" t="s">
        <v>23</v>
      </c>
      <c r="C69" s="33"/>
      <c r="D69" s="33"/>
      <c r="E69" s="36">
        <f>10.5*245</f>
        <v>2572.5</v>
      </c>
      <c r="F69" s="28"/>
    </row>
    <row r="70" spans="1:6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6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6" ht="13.5" customHeight="1" x14ac:dyDescent="0.2">
      <c r="A72" s="28"/>
      <c r="B72" s="32" t="s">
        <v>22</v>
      </c>
      <c r="C72" s="33"/>
      <c r="D72" s="33"/>
      <c r="E72" s="36">
        <f>SUM(E69:E71)</f>
        <v>2572.5</v>
      </c>
      <c r="F72" s="28"/>
    </row>
    <row r="73" spans="1:6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128.63</v>
      </c>
      <c r="F73" s="28"/>
    </row>
    <row r="74" spans="1:6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256.61</v>
      </c>
      <c r="F74" s="28"/>
    </row>
    <row r="75" spans="1:6" ht="13.5" customHeight="1" x14ac:dyDescent="0.2">
      <c r="A75" s="28"/>
      <c r="B75" s="33"/>
      <c r="C75" s="33"/>
      <c r="D75" s="33"/>
      <c r="E75" s="39"/>
      <c r="F75" s="28"/>
    </row>
    <row r="76" spans="1:6" ht="16.5" customHeight="1" thickBot="1" x14ac:dyDescent="0.25">
      <c r="A76" s="28"/>
      <c r="B76" s="32" t="s">
        <v>24</v>
      </c>
      <c r="C76" s="33"/>
      <c r="D76" s="33"/>
      <c r="E76" s="40">
        <f>SUM(E72:E74)</f>
        <v>2957.7400000000002</v>
      </c>
      <c r="F76" s="28"/>
    </row>
    <row r="77" spans="1:6" ht="15.75" thickTop="1" x14ac:dyDescent="0.2">
      <c r="A77" s="28"/>
      <c r="B77" s="62"/>
      <c r="C77" s="62"/>
      <c r="D77" s="62"/>
      <c r="E77" s="44"/>
      <c r="F77" s="28"/>
    </row>
    <row r="78" spans="1:6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6" ht="15" x14ac:dyDescent="0.2">
      <c r="A79" s="28"/>
      <c r="B79" s="62"/>
      <c r="C79" s="62"/>
      <c r="D79" s="62"/>
      <c r="E79" s="44"/>
      <c r="F79" s="28"/>
    </row>
    <row r="80" spans="1:6" ht="19.5" customHeight="1" x14ac:dyDescent="0.2">
      <c r="A80" s="28"/>
      <c r="B80" s="45" t="s">
        <v>25</v>
      </c>
      <c r="C80" s="46"/>
      <c r="D80" s="46"/>
      <c r="E80" s="47">
        <f>E76-E78</f>
        <v>2957.7400000000002</v>
      </c>
      <c r="F80" s="28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3">
    <mergeCell ref="B90:D90"/>
    <mergeCell ref="B79:D79"/>
    <mergeCell ref="B83:E83"/>
    <mergeCell ref="A84:F84"/>
    <mergeCell ref="A85:F85"/>
    <mergeCell ref="B87:E87"/>
    <mergeCell ref="A88:F88"/>
    <mergeCell ref="B78:D7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58:D58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7:D57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00000000-0002-0000-17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2:F92"/>
  <sheetViews>
    <sheetView view="pageBreakPreview" zoomScale="80" zoomScaleNormal="100" zoomScaleSheetLayoutView="80" workbookViewId="0">
      <selection activeCell="B23" sqref="B2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209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210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70"/>
      <c r="C34" s="70"/>
      <c r="D34" s="70"/>
      <c r="E34" s="35"/>
      <c r="F34" s="28"/>
    </row>
    <row r="35" spans="1:6" ht="14.25" x14ac:dyDescent="0.2">
      <c r="A35" s="28"/>
      <c r="B35" s="59" t="s">
        <v>211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212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213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 t="s">
        <v>208</v>
      </c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 t="s">
        <v>84</v>
      </c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49"/>
      <c r="C53" s="49"/>
      <c r="D53" s="49"/>
      <c r="E53" s="35"/>
      <c r="F53" s="28"/>
    </row>
    <row r="54" spans="1:6" ht="14.25" x14ac:dyDescent="0.2">
      <c r="A54" s="28"/>
      <c r="B54" s="49"/>
      <c r="C54" s="49"/>
      <c r="D54" s="49"/>
      <c r="E54" s="35"/>
      <c r="F54" s="28"/>
    </row>
    <row r="55" spans="1:6" ht="14.25" x14ac:dyDescent="0.2">
      <c r="A55" s="28"/>
      <c r="B55" s="49"/>
      <c r="C55" s="49"/>
      <c r="D55" s="49"/>
      <c r="E55" s="35"/>
      <c r="F55" s="28"/>
    </row>
    <row r="56" spans="1:6" ht="14.25" x14ac:dyDescent="0.2">
      <c r="A56" s="28"/>
      <c r="B56" s="49"/>
      <c r="C56" s="49"/>
      <c r="D56" s="49"/>
      <c r="E56" s="35"/>
      <c r="F56" s="28"/>
    </row>
    <row r="57" spans="1:6" ht="14.25" x14ac:dyDescent="0.2">
      <c r="A57" s="28"/>
      <c r="B57" s="68"/>
      <c r="C57" s="68"/>
      <c r="D57" s="68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70"/>
      <c r="C59" s="70"/>
      <c r="D59" s="70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8"/>
      <c r="C67" s="68"/>
      <c r="D67" s="68"/>
      <c r="E67" s="35"/>
      <c r="F67" s="28"/>
    </row>
    <row r="68" spans="1:6" ht="13.5" customHeight="1" x14ac:dyDescent="0.2">
      <c r="A68" s="28"/>
      <c r="B68" s="59"/>
      <c r="C68" s="59"/>
      <c r="D68" s="59"/>
      <c r="E68" s="35"/>
      <c r="F68" s="28"/>
    </row>
    <row r="69" spans="1:6" ht="13.5" customHeight="1" x14ac:dyDescent="0.2">
      <c r="A69" s="28"/>
      <c r="B69" s="32" t="s">
        <v>23</v>
      </c>
      <c r="C69" s="33"/>
      <c r="D69" s="33"/>
      <c r="E69" s="36">
        <f>4.5*245</f>
        <v>1102.5</v>
      </c>
      <c r="F69" s="28"/>
    </row>
    <row r="70" spans="1:6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6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6" ht="13.5" customHeight="1" x14ac:dyDescent="0.2">
      <c r="A72" s="28"/>
      <c r="B72" s="32" t="s">
        <v>22</v>
      </c>
      <c r="C72" s="33"/>
      <c r="D72" s="33"/>
      <c r="E72" s="36">
        <f>SUM(E69:E71)</f>
        <v>1102.5</v>
      </c>
      <c r="F72" s="28"/>
    </row>
    <row r="73" spans="1:6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55.13</v>
      </c>
      <c r="F73" s="28"/>
    </row>
    <row r="74" spans="1:6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109.97</v>
      </c>
      <c r="F74" s="28"/>
    </row>
    <row r="75" spans="1:6" ht="13.5" customHeight="1" x14ac:dyDescent="0.2">
      <c r="A75" s="28"/>
      <c r="B75" s="33"/>
      <c r="C75" s="33"/>
      <c r="D75" s="33"/>
      <c r="E75" s="39"/>
      <c r="F75" s="28"/>
    </row>
    <row r="76" spans="1:6" ht="16.5" customHeight="1" thickBot="1" x14ac:dyDescent="0.25">
      <c r="A76" s="28"/>
      <c r="B76" s="32" t="s">
        <v>24</v>
      </c>
      <c r="C76" s="33"/>
      <c r="D76" s="33"/>
      <c r="E76" s="40">
        <f>SUM(E72:E74)</f>
        <v>1267.6000000000001</v>
      </c>
      <c r="F76" s="28"/>
    </row>
    <row r="77" spans="1:6" ht="15.75" thickTop="1" x14ac:dyDescent="0.2">
      <c r="A77" s="28"/>
      <c r="B77" s="62"/>
      <c r="C77" s="62"/>
      <c r="D77" s="62"/>
      <c r="E77" s="44"/>
      <c r="F77" s="28"/>
    </row>
    <row r="78" spans="1:6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6" ht="15" x14ac:dyDescent="0.2">
      <c r="A79" s="28"/>
      <c r="B79" s="62"/>
      <c r="C79" s="62"/>
      <c r="D79" s="62"/>
      <c r="E79" s="44"/>
      <c r="F79" s="28"/>
    </row>
    <row r="80" spans="1:6" ht="19.5" customHeight="1" x14ac:dyDescent="0.2">
      <c r="A80" s="28"/>
      <c r="B80" s="45" t="s">
        <v>25</v>
      </c>
      <c r="C80" s="46"/>
      <c r="D80" s="46"/>
      <c r="E80" s="47">
        <f>E76-E78</f>
        <v>1267.6000000000001</v>
      </c>
      <c r="F80" s="28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3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8:D58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7:D57"/>
    <mergeCell ref="B78:D7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90:D90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2:B68" xr:uid="{00000000-0002-0000-18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2:F92"/>
  <sheetViews>
    <sheetView view="pageBreakPreview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214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215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70"/>
      <c r="C34" s="70"/>
      <c r="D34" s="70"/>
      <c r="E34" s="35"/>
      <c r="F34" s="28"/>
    </row>
    <row r="35" spans="1:6" ht="14.25" x14ac:dyDescent="0.2">
      <c r="A35" s="28"/>
      <c r="B35" s="59" t="s">
        <v>216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217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218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 t="s">
        <v>219</v>
      </c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 t="s">
        <v>221</v>
      </c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 t="s">
        <v>220</v>
      </c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49"/>
      <c r="C53" s="49"/>
      <c r="D53" s="49"/>
      <c r="E53" s="35"/>
      <c r="F53" s="28"/>
    </row>
    <row r="54" spans="1:6" ht="14.25" x14ac:dyDescent="0.2">
      <c r="A54" s="28"/>
      <c r="B54" s="49"/>
      <c r="C54" s="49"/>
      <c r="D54" s="49"/>
      <c r="E54" s="35"/>
      <c r="F54" s="28"/>
    </row>
    <row r="55" spans="1:6" ht="14.25" x14ac:dyDescent="0.2">
      <c r="A55" s="28"/>
      <c r="B55" s="49"/>
      <c r="C55" s="49"/>
      <c r="D55" s="49"/>
      <c r="E55" s="35"/>
      <c r="F55" s="28"/>
    </row>
    <row r="56" spans="1:6" ht="14.25" x14ac:dyDescent="0.2">
      <c r="A56" s="28"/>
      <c r="B56" s="49"/>
      <c r="C56" s="49"/>
      <c r="D56" s="49"/>
      <c r="E56" s="35"/>
      <c r="F56" s="28"/>
    </row>
    <row r="57" spans="1:6" ht="14.25" x14ac:dyDescent="0.2">
      <c r="A57" s="28"/>
      <c r="B57" s="68"/>
      <c r="C57" s="68"/>
      <c r="D57" s="68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70"/>
      <c r="C59" s="70"/>
      <c r="D59" s="70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8"/>
      <c r="C67" s="68"/>
      <c r="D67" s="68"/>
      <c r="E67" s="35"/>
      <c r="F67" s="28"/>
    </row>
    <row r="68" spans="1:6" ht="13.5" customHeight="1" x14ac:dyDescent="0.2">
      <c r="A68" s="28"/>
      <c r="B68" s="59"/>
      <c r="C68" s="59"/>
      <c r="D68" s="59"/>
      <c r="E68" s="35"/>
      <c r="F68" s="28"/>
    </row>
    <row r="69" spans="1:6" ht="13.5" customHeight="1" x14ac:dyDescent="0.2">
      <c r="A69" s="28"/>
      <c r="B69" s="32" t="s">
        <v>23</v>
      </c>
      <c r="C69" s="33"/>
      <c r="D69" s="33"/>
      <c r="E69" s="36">
        <f>10.25*245</f>
        <v>2511.25</v>
      </c>
      <c r="F69" s="28"/>
    </row>
    <row r="70" spans="1:6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6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6" ht="13.5" customHeight="1" x14ac:dyDescent="0.2">
      <c r="A72" s="28"/>
      <c r="B72" s="32" t="s">
        <v>22</v>
      </c>
      <c r="C72" s="33"/>
      <c r="D72" s="33"/>
      <c r="E72" s="36">
        <f>SUM(E69:E71)</f>
        <v>2511.25</v>
      </c>
      <c r="F72" s="28"/>
    </row>
    <row r="73" spans="1:6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125.56</v>
      </c>
      <c r="F73" s="28"/>
    </row>
    <row r="74" spans="1:6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250.5</v>
      </c>
      <c r="F74" s="28"/>
    </row>
    <row r="75" spans="1:6" ht="13.5" customHeight="1" x14ac:dyDescent="0.2">
      <c r="A75" s="28"/>
      <c r="B75" s="33"/>
      <c r="C75" s="33"/>
      <c r="D75" s="33"/>
      <c r="E75" s="39"/>
      <c r="F75" s="28"/>
    </row>
    <row r="76" spans="1:6" ht="16.5" customHeight="1" thickBot="1" x14ac:dyDescent="0.25">
      <c r="A76" s="28"/>
      <c r="B76" s="32" t="s">
        <v>24</v>
      </c>
      <c r="C76" s="33"/>
      <c r="D76" s="33"/>
      <c r="E76" s="40">
        <f>SUM(E72:E74)</f>
        <v>2887.31</v>
      </c>
      <c r="F76" s="28"/>
    </row>
    <row r="77" spans="1:6" ht="15.75" thickTop="1" x14ac:dyDescent="0.2">
      <c r="A77" s="28"/>
      <c r="B77" s="62"/>
      <c r="C77" s="62"/>
      <c r="D77" s="62"/>
      <c r="E77" s="44"/>
      <c r="F77" s="28"/>
    </row>
    <row r="78" spans="1:6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6" ht="15" x14ac:dyDescent="0.2">
      <c r="A79" s="28"/>
      <c r="B79" s="62"/>
      <c r="C79" s="62"/>
      <c r="D79" s="62"/>
      <c r="E79" s="44"/>
      <c r="F79" s="28"/>
    </row>
    <row r="80" spans="1:6" ht="19.5" customHeight="1" x14ac:dyDescent="0.2">
      <c r="A80" s="28"/>
      <c r="B80" s="45" t="s">
        <v>25</v>
      </c>
      <c r="C80" s="46"/>
      <c r="D80" s="46"/>
      <c r="E80" s="47">
        <f>E76-E78</f>
        <v>2887.31</v>
      </c>
      <c r="F80" s="28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3">
    <mergeCell ref="B90:D90"/>
    <mergeCell ref="B79:D79"/>
    <mergeCell ref="B83:E83"/>
    <mergeCell ref="A84:F84"/>
    <mergeCell ref="A85:F85"/>
    <mergeCell ref="B87:E87"/>
    <mergeCell ref="A88:F88"/>
    <mergeCell ref="B78:D7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58:D58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7:D57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00000000-0002-0000-19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222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223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70" t="s">
        <v>224</v>
      </c>
      <c r="C34" s="70"/>
      <c r="D34" s="70"/>
      <c r="E34" s="35"/>
      <c r="F34" s="28"/>
    </row>
    <row r="35" spans="1:6" ht="14.25" x14ac:dyDescent="0.2">
      <c r="A35" s="28"/>
      <c r="B35" s="59" t="s">
        <v>235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228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231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49" t="s">
        <v>233</v>
      </c>
      <c r="C41" s="49"/>
      <c r="D41" s="4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49" t="s">
        <v>84</v>
      </c>
      <c r="C43" s="49"/>
      <c r="D43" s="4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71" t="s">
        <v>234</v>
      </c>
      <c r="C45" s="71"/>
      <c r="D45" s="71"/>
      <c r="E45" s="35">
        <f>9*255</f>
        <v>2295</v>
      </c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70" t="s">
        <v>225</v>
      </c>
      <c r="C48" s="70"/>
      <c r="D48" s="70"/>
      <c r="E48" s="35"/>
      <c r="F48" s="28"/>
    </row>
    <row r="49" spans="1:6" ht="14.25" x14ac:dyDescent="0.2">
      <c r="A49" s="28"/>
      <c r="B49" s="59" t="s">
        <v>226</v>
      </c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 t="s">
        <v>227</v>
      </c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 t="s">
        <v>229</v>
      </c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 t="s">
        <v>230</v>
      </c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 t="s">
        <v>84</v>
      </c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 t="s">
        <v>232</v>
      </c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71" t="s">
        <v>234</v>
      </c>
      <c r="C62" s="71"/>
      <c r="D62" s="71"/>
      <c r="E62" s="35">
        <f>10*255</f>
        <v>2550</v>
      </c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8"/>
      <c r="C67" s="68"/>
      <c r="D67" s="68"/>
      <c r="E67" s="35"/>
      <c r="F67" s="28"/>
    </row>
    <row r="68" spans="1:6" ht="13.5" customHeight="1" x14ac:dyDescent="0.2">
      <c r="A68" s="28"/>
      <c r="B68" s="59"/>
      <c r="C68" s="59"/>
      <c r="D68" s="59"/>
      <c r="E68" s="35"/>
      <c r="F68" s="28"/>
    </row>
    <row r="69" spans="1:6" ht="13.5" customHeight="1" x14ac:dyDescent="0.2">
      <c r="A69" s="28"/>
      <c r="B69" s="32" t="s">
        <v>23</v>
      </c>
      <c r="C69" s="33"/>
      <c r="D69" s="33"/>
      <c r="E69" s="36">
        <f>SUM(E32:E67)</f>
        <v>4845</v>
      </c>
      <c r="F69" s="28"/>
    </row>
    <row r="70" spans="1:6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6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6" ht="13.5" customHeight="1" x14ac:dyDescent="0.2">
      <c r="A72" s="28"/>
      <c r="B72" s="32" t="s">
        <v>22</v>
      </c>
      <c r="C72" s="33"/>
      <c r="D72" s="33"/>
      <c r="E72" s="36">
        <f>SUM(E69:E71)</f>
        <v>4845</v>
      </c>
      <c r="F72" s="28"/>
    </row>
    <row r="73" spans="1:6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242.25</v>
      </c>
      <c r="F73" s="28"/>
    </row>
    <row r="74" spans="1:6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483.29</v>
      </c>
      <c r="F74" s="28"/>
    </row>
    <row r="75" spans="1:6" ht="13.5" customHeight="1" x14ac:dyDescent="0.2">
      <c r="A75" s="28"/>
      <c r="B75" s="33"/>
      <c r="C75" s="33"/>
      <c r="D75" s="33"/>
      <c r="E75" s="39"/>
      <c r="F75" s="28"/>
    </row>
    <row r="76" spans="1:6" ht="16.5" customHeight="1" thickBot="1" x14ac:dyDescent="0.25">
      <c r="A76" s="28"/>
      <c r="B76" s="32" t="s">
        <v>24</v>
      </c>
      <c r="C76" s="33"/>
      <c r="D76" s="33"/>
      <c r="E76" s="40">
        <f>SUM(E72:E74)</f>
        <v>5570.54</v>
      </c>
      <c r="F76" s="28"/>
    </row>
    <row r="77" spans="1:6" ht="15.75" thickTop="1" x14ac:dyDescent="0.2">
      <c r="A77" s="28"/>
      <c r="B77" s="62"/>
      <c r="C77" s="62"/>
      <c r="D77" s="62"/>
      <c r="E77" s="44"/>
      <c r="F77" s="28"/>
    </row>
    <row r="78" spans="1:6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6" ht="15" x14ac:dyDescent="0.2">
      <c r="A79" s="28"/>
      <c r="B79" s="62"/>
      <c r="C79" s="62"/>
      <c r="D79" s="62"/>
      <c r="E79" s="44"/>
      <c r="F79" s="28"/>
    </row>
    <row r="80" spans="1:6" ht="19.5" customHeight="1" x14ac:dyDescent="0.2">
      <c r="A80" s="28"/>
      <c r="B80" s="45" t="s">
        <v>25</v>
      </c>
      <c r="C80" s="46"/>
      <c r="D80" s="46"/>
      <c r="E80" s="47">
        <f>E76-E78</f>
        <v>5570.54</v>
      </c>
      <c r="F80" s="28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36:D36"/>
    <mergeCell ref="A30:F30"/>
    <mergeCell ref="B32:D32"/>
    <mergeCell ref="B33:D33"/>
    <mergeCell ref="B34:D34"/>
    <mergeCell ref="B35:D35"/>
    <mergeCell ref="B37:D37"/>
    <mergeCell ref="B38:D38"/>
    <mergeCell ref="B39:D39"/>
    <mergeCell ref="B40:D40"/>
    <mergeCell ref="B42:D42"/>
    <mergeCell ref="B58:D58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7:D57"/>
    <mergeCell ref="B78:D78"/>
    <mergeCell ref="B59:D59"/>
    <mergeCell ref="B60:D60"/>
    <mergeCell ref="B61:D61"/>
    <mergeCell ref="B62:D62"/>
    <mergeCell ref="B63:D63"/>
    <mergeCell ref="B64:D64"/>
    <mergeCell ref="B90:D90"/>
    <mergeCell ref="B54:D54"/>
    <mergeCell ref="B53:D53"/>
    <mergeCell ref="B55:D55"/>
    <mergeCell ref="B56:D56"/>
    <mergeCell ref="B79:D79"/>
    <mergeCell ref="B83:E83"/>
    <mergeCell ref="A84:F84"/>
    <mergeCell ref="A85:F85"/>
    <mergeCell ref="B87:E87"/>
    <mergeCell ref="A88:F88"/>
    <mergeCell ref="B65:D65"/>
    <mergeCell ref="B66:D66"/>
    <mergeCell ref="B67:D67"/>
    <mergeCell ref="B68:D68"/>
    <mergeCell ref="B77:D77"/>
  </mergeCells>
  <dataValidations count="1">
    <dataValidation type="list" allowBlank="1" showInputMessage="1" showErrorMessage="1" sqref="B77:B79 B12:B20 B32:B68" xr:uid="{00000000-0002-0000-1A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54" sqref="E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236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237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70" t="s">
        <v>224</v>
      </c>
      <c r="C34" s="70"/>
      <c r="D34" s="70"/>
      <c r="E34" s="35"/>
      <c r="F34" s="28"/>
    </row>
    <row r="35" spans="1:6" ht="14.25" x14ac:dyDescent="0.2">
      <c r="A35" s="28"/>
      <c r="B35" s="59" t="s">
        <v>238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239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81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49"/>
      <c r="C41" s="49"/>
      <c r="D41" s="4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49"/>
      <c r="C43" s="49"/>
      <c r="D43" s="4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71" t="s">
        <v>234</v>
      </c>
      <c r="C45" s="71"/>
      <c r="D45" s="71"/>
      <c r="E45" s="35">
        <f>2*255</f>
        <v>510</v>
      </c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70" t="s">
        <v>225</v>
      </c>
      <c r="C48" s="70"/>
      <c r="D48" s="70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 t="s">
        <v>240</v>
      </c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 t="s">
        <v>241</v>
      </c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 t="s">
        <v>242</v>
      </c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 t="s">
        <v>84</v>
      </c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71" t="s">
        <v>234</v>
      </c>
      <c r="C62" s="71"/>
      <c r="D62" s="71"/>
      <c r="E62" s="35">
        <f>6*255</f>
        <v>1530</v>
      </c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8"/>
      <c r="C67" s="68"/>
      <c r="D67" s="68"/>
      <c r="E67" s="35"/>
      <c r="F67" s="28"/>
    </row>
    <row r="68" spans="1:6" ht="13.5" customHeight="1" x14ac:dyDescent="0.2">
      <c r="A68" s="28"/>
      <c r="B68" s="59"/>
      <c r="C68" s="59"/>
      <c r="D68" s="59"/>
      <c r="E68" s="35"/>
      <c r="F68" s="28"/>
    </row>
    <row r="69" spans="1:6" ht="13.5" customHeight="1" x14ac:dyDescent="0.2">
      <c r="A69" s="28"/>
      <c r="B69" s="32" t="s">
        <v>23</v>
      </c>
      <c r="C69" s="33"/>
      <c r="D69" s="33"/>
      <c r="E69" s="36">
        <f>SUM(E32:E67)</f>
        <v>2040</v>
      </c>
      <c r="F69" s="28"/>
    </row>
    <row r="70" spans="1:6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6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6" ht="13.5" customHeight="1" x14ac:dyDescent="0.2">
      <c r="A72" s="28"/>
      <c r="B72" s="32" t="s">
        <v>22</v>
      </c>
      <c r="C72" s="33"/>
      <c r="D72" s="33"/>
      <c r="E72" s="36">
        <f>SUM(E69:E71)</f>
        <v>2040</v>
      </c>
      <c r="F72" s="28"/>
    </row>
    <row r="73" spans="1:6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102</v>
      </c>
      <c r="F73" s="28"/>
    </row>
    <row r="74" spans="1:6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203.49</v>
      </c>
      <c r="F74" s="28"/>
    </row>
    <row r="75" spans="1:6" ht="13.5" customHeight="1" x14ac:dyDescent="0.2">
      <c r="A75" s="28"/>
      <c r="B75" s="33"/>
      <c r="C75" s="33"/>
      <c r="D75" s="33"/>
      <c r="E75" s="39"/>
      <c r="F75" s="28"/>
    </row>
    <row r="76" spans="1:6" ht="16.5" customHeight="1" thickBot="1" x14ac:dyDescent="0.25">
      <c r="A76" s="28"/>
      <c r="B76" s="32" t="s">
        <v>24</v>
      </c>
      <c r="C76" s="33"/>
      <c r="D76" s="33"/>
      <c r="E76" s="40">
        <f>SUM(E72:E74)</f>
        <v>2345.4899999999998</v>
      </c>
      <c r="F76" s="28"/>
    </row>
    <row r="77" spans="1:6" ht="15.75" thickTop="1" x14ac:dyDescent="0.2">
      <c r="A77" s="28"/>
      <c r="B77" s="62"/>
      <c r="C77" s="62"/>
      <c r="D77" s="62"/>
      <c r="E77" s="44"/>
      <c r="F77" s="28"/>
    </row>
    <row r="78" spans="1:6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6" ht="15" x14ac:dyDescent="0.2">
      <c r="A79" s="28"/>
      <c r="B79" s="62"/>
      <c r="C79" s="62"/>
      <c r="D79" s="62"/>
      <c r="E79" s="44"/>
      <c r="F79" s="28"/>
    </row>
    <row r="80" spans="1:6" ht="19.5" customHeight="1" x14ac:dyDescent="0.2">
      <c r="A80" s="28"/>
      <c r="B80" s="45" t="s">
        <v>25</v>
      </c>
      <c r="C80" s="46"/>
      <c r="D80" s="46"/>
      <c r="E80" s="47">
        <f>E76-E78</f>
        <v>2345.4899999999998</v>
      </c>
      <c r="F80" s="28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</mergeCells>
  <dataValidations count="1">
    <dataValidation type="list" allowBlank="1" showInputMessage="1" showErrorMessage="1" sqref="B77:B79 B12:B20 B32:B68" xr:uid="{00000000-0002-0000-1B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2:F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243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244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 t="s">
        <v>245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246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247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 t="s">
        <v>248</v>
      </c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 t="s">
        <v>249</v>
      </c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 t="s">
        <v>250</v>
      </c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 t="s">
        <v>251</v>
      </c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8"/>
      <c r="C67" s="68"/>
      <c r="D67" s="68"/>
      <c r="E67" s="35"/>
      <c r="F67" s="28"/>
    </row>
    <row r="68" spans="1:6" ht="13.5" customHeight="1" x14ac:dyDescent="0.2">
      <c r="A68" s="28"/>
      <c r="B68" s="59"/>
      <c r="C68" s="59"/>
      <c r="D68" s="59"/>
      <c r="E68" s="35"/>
      <c r="F68" s="28"/>
    </row>
    <row r="69" spans="1:6" ht="13.5" customHeight="1" x14ac:dyDescent="0.2">
      <c r="A69" s="28"/>
      <c r="B69" s="32" t="s">
        <v>23</v>
      </c>
      <c r="C69" s="33"/>
      <c r="D69" s="33"/>
      <c r="E69" s="36">
        <f>18*255</f>
        <v>4590</v>
      </c>
      <c r="F69" s="28"/>
    </row>
    <row r="70" spans="1:6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6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6" ht="13.5" customHeight="1" x14ac:dyDescent="0.2">
      <c r="A72" s="28"/>
      <c r="B72" s="32" t="s">
        <v>22</v>
      </c>
      <c r="C72" s="33"/>
      <c r="D72" s="33"/>
      <c r="E72" s="36">
        <f>SUM(E69:E71)</f>
        <v>4590</v>
      </c>
      <c r="F72" s="28"/>
    </row>
    <row r="73" spans="1:6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229.5</v>
      </c>
      <c r="F73" s="28"/>
    </row>
    <row r="74" spans="1:6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457.85</v>
      </c>
      <c r="F74" s="28"/>
    </row>
    <row r="75" spans="1:6" ht="13.5" customHeight="1" x14ac:dyDescent="0.2">
      <c r="A75" s="28"/>
      <c r="B75" s="33"/>
      <c r="C75" s="33"/>
      <c r="D75" s="33"/>
      <c r="E75" s="39"/>
      <c r="F75" s="28"/>
    </row>
    <row r="76" spans="1:6" ht="16.5" customHeight="1" thickBot="1" x14ac:dyDescent="0.25">
      <c r="A76" s="28"/>
      <c r="B76" s="32" t="s">
        <v>24</v>
      </c>
      <c r="C76" s="33"/>
      <c r="D76" s="33"/>
      <c r="E76" s="40">
        <f>SUM(E72:E74)</f>
        <v>5277.35</v>
      </c>
      <c r="F76" s="28"/>
    </row>
    <row r="77" spans="1:6" ht="15.75" thickTop="1" x14ac:dyDescent="0.2">
      <c r="A77" s="28"/>
      <c r="B77" s="62"/>
      <c r="C77" s="62"/>
      <c r="D77" s="62"/>
      <c r="E77" s="44"/>
      <c r="F77" s="28"/>
    </row>
    <row r="78" spans="1:6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6" ht="15" x14ac:dyDescent="0.2">
      <c r="A79" s="28"/>
      <c r="B79" s="62"/>
      <c r="C79" s="62"/>
      <c r="D79" s="62"/>
      <c r="E79" s="44"/>
      <c r="F79" s="28"/>
    </row>
    <row r="80" spans="1:6" ht="19.5" customHeight="1" x14ac:dyDescent="0.2">
      <c r="A80" s="28"/>
      <c r="B80" s="45" t="s">
        <v>25</v>
      </c>
      <c r="C80" s="46"/>
      <c r="D80" s="46"/>
      <c r="E80" s="47">
        <f>E76-E78</f>
        <v>5277.35</v>
      </c>
      <c r="F80" s="28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7">
    <mergeCell ref="B87:E87"/>
    <mergeCell ref="A88:F88"/>
    <mergeCell ref="B90:D90"/>
    <mergeCell ref="B41:D41"/>
    <mergeCell ref="B43:D43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</mergeCells>
  <dataValidations count="1">
    <dataValidation type="list" allowBlank="1" showInputMessage="1" showErrorMessage="1" sqref="B77:B79 B12:B20 B32:B68" xr:uid="{00000000-0002-0000-1C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9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45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15" x14ac:dyDescent="0.2">
      <c r="A26" s="21"/>
      <c r="B26" s="33" t="s">
        <v>31</v>
      </c>
      <c r="C26" s="28"/>
      <c r="D26" s="28"/>
      <c r="E26" s="28"/>
      <c r="F26" s="28"/>
    </row>
    <row r="27" spans="1:6" ht="15" x14ac:dyDescent="0.2">
      <c r="A27" s="21"/>
      <c r="B27" s="33" t="s">
        <v>32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19</v>
      </c>
      <c r="E29" s="34" t="s">
        <v>46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29" t="s">
        <v>40</v>
      </c>
      <c r="C33" s="29"/>
      <c r="D33" s="2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/>
      <c r="C35" s="59"/>
      <c r="D35" s="59"/>
      <c r="E35" s="35"/>
      <c r="F35" s="28"/>
    </row>
    <row r="36" spans="1:6" ht="14.25" x14ac:dyDescent="0.2">
      <c r="A36" s="28"/>
      <c r="B36" s="59" t="s">
        <v>12</v>
      </c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44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3.5" customHeight="1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 t="s">
        <v>47</v>
      </c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49" t="s">
        <v>9</v>
      </c>
      <c r="C45" s="49"/>
      <c r="D45" s="4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49"/>
      <c r="C47" s="49"/>
      <c r="D47" s="49"/>
      <c r="E47" s="35"/>
      <c r="F47" s="28"/>
    </row>
    <row r="48" spans="1:6" ht="14.25" x14ac:dyDescent="0.2">
      <c r="A48" s="28"/>
      <c r="B48" s="59" t="s">
        <v>16</v>
      </c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 t="s">
        <v>15</v>
      </c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49"/>
      <c r="C53" s="49"/>
      <c r="D53" s="4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59"/>
      <c r="C67" s="59"/>
      <c r="D67" s="59"/>
      <c r="E67" s="35"/>
      <c r="F67" s="28"/>
    </row>
    <row r="68" spans="1:6" ht="14.25" x14ac:dyDescent="0.2">
      <c r="A68" s="28"/>
      <c r="B68" s="59"/>
      <c r="C68" s="59"/>
      <c r="D68" s="59"/>
      <c r="E68" s="35"/>
      <c r="F68" s="28"/>
    </row>
    <row r="69" spans="1:6" ht="14.25" x14ac:dyDescent="0.2">
      <c r="A69" s="28"/>
      <c r="B69" s="59"/>
      <c r="C69" s="59"/>
      <c r="D69" s="59"/>
      <c r="E69" s="35"/>
      <c r="F69" s="28"/>
    </row>
    <row r="70" spans="1:6" ht="14.25" x14ac:dyDescent="0.2">
      <c r="A70" s="28"/>
      <c r="B70" s="59"/>
      <c r="C70" s="59"/>
      <c r="D70" s="59"/>
      <c r="E70" s="35"/>
      <c r="F70" s="28"/>
    </row>
    <row r="71" spans="1:6" ht="14.25" x14ac:dyDescent="0.2">
      <c r="A71" s="28"/>
      <c r="B71" s="59"/>
      <c r="C71" s="59"/>
      <c r="D71" s="59"/>
      <c r="E71" s="35"/>
      <c r="F71" s="28"/>
    </row>
    <row r="72" spans="1:6" ht="14.25" x14ac:dyDescent="0.2">
      <c r="A72" s="28"/>
      <c r="B72" s="59"/>
      <c r="C72" s="59"/>
      <c r="D72" s="59"/>
      <c r="E72" s="35"/>
      <c r="F72" s="28"/>
    </row>
    <row r="73" spans="1:6" ht="14.25" x14ac:dyDescent="0.2">
      <c r="A73" s="28"/>
      <c r="B73" s="59"/>
      <c r="C73" s="59"/>
      <c r="D73" s="59"/>
      <c r="E73" s="35"/>
      <c r="F73" s="28"/>
    </row>
    <row r="74" spans="1:6" ht="14.25" x14ac:dyDescent="0.2">
      <c r="A74" s="28"/>
      <c r="B74" s="59"/>
      <c r="C74" s="59"/>
      <c r="D74" s="59"/>
      <c r="E74" s="35"/>
      <c r="F74" s="28"/>
    </row>
    <row r="75" spans="1:6" ht="13.5" customHeight="1" x14ac:dyDescent="0.2">
      <c r="A75" s="28"/>
      <c r="B75" s="59"/>
      <c r="C75" s="59"/>
      <c r="D75" s="59"/>
      <c r="E75" s="35"/>
      <c r="F75" s="28"/>
    </row>
    <row r="76" spans="1:6" ht="13.5" customHeight="1" x14ac:dyDescent="0.2">
      <c r="A76" s="28"/>
      <c r="B76" s="32" t="s">
        <v>23</v>
      </c>
      <c r="C76" s="33"/>
      <c r="D76" s="33"/>
      <c r="E76" s="36">
        <f>9.5*190</f>
        <v>1805</v>
      </c>
      <c r="F76" s="28"/>
    </row>
    <row r="77" spans="1:6" ht="13.5" customHeight="1" x14ac:dyDescent="0.2">
      <c r="A77" s="28"/>
      <c r="B77" s="41" t="s">
        <v>20</v>
      </c>
      <c r="C77" s="33"/>
      <c r="D77" s="33"/>
      <c r="E77" s="37">
        <v>0</v>
      </c>
      <c r="F77" s="28"/>
    </row>
    <row r="78" spans="1:6" ht="13.5" customHeight="1" x14ac:dyDescent="0.2">
      <c r="A78" s="28"/>
      <c r="B78" s="41" t="s">
        <v>21</v>
      </c>
      <c r="C78" s="33"/>
      <c r="D78" s="33"/>
      <c r="E78" s="37">
        <v>0</v>
      </c>
      <c r="F78" s="28"/>
    </row>
    <row r="79" spans="1:6" ht="13.5" customHeight="1" x14ac:dyDescent="0.2">
      <c r="A79" s="28"/>
      <c r="B79" s="32" t="s">
        <v>22</v>
      </c>
      <c r="C79" s="33"/>
      <c r="D79" s="33"/>
      <c r="E79" s="36">
        <f>SUM(E76:E78)</f>
        <v>1805</v>
      </c>
      <c r="F79" s="28"/>
    </row>
    <row r="80" spans="1:6" ht="13.5" customHeight="1" x14ac:dyDescent="0.2">
      <c r="A80" s="28"/>
      <c r="B80" s="33" t="s">
        <v>5</v>
      </c>
      <c r="C80" s="38">
        <v>0.05</v>
      </c>
      <c r="D80" s="33"/>
      <c r="E80" s="42">
        <f>ROUND(E79*C80,2)</f>
        <v>90.25</v>
      </c>
      <c r="F80" s="28"/>
    </row>
    <row r="81" spans="1:6" ht="13.5" customHeight="1" x14ac:dyDescent="0.2">
      <c r="A81" s="28"/>
      <c r="B81" s="33" t="s">
        <v>4</v>
      </c>
      <c r="C81" s="38">
        <v>8.5000000000000006E-2</v>
      </c>
      <c r="D81" s="33"/>
      <c r="E81" s="43">
        <f>ROUND((E79+E80)*C81,2)</f>
        <v>161.1</v>
      </c>
      <c r="F81" s="28"/>
    </row>
    <row r="82" spans="1:6" ht="13.5" customHeight="1" x14ac:dyDescent="0.2">
      <c r="A82" s="28"/>
      <c r="B82" s="33"/>
      <c r="C82" s="33"/>
      <c r="D82" s="33"/>
      <c r="E82" s="39"/>
      <c r="F82" s="28"/>
    </row>
    <row r="83" spans="1:6" ht="16.5" customHeight="1" thickBot="1" x14ac:dyDescent="0.25">
      <c r="A83" s="28"/>
      <c r="B83" s="32" t="s">
        <v>24</v>
      </c>
      <c r="C83" s="33"/>
      <c r="D83" s="33"/>
      <c r="E83" s="40">
        <f>SUM(E79:E81)</f>
        <v>2056.35</v>
      </c>
      <c r="F83" s="28"/>
    </row>
    <row r="84" spans="1:6" ht="15.75" thickTop="1" x14ac:dyDescent="0.2">
      <c r="A84" s="28"/>
      <c r="B84" s="62"/>
      <c r="C84" s="62"/>
      <c r="D84" s="62"/>
      <c r="E84" s="44"/>
      <c r="F84" s="28"/>
    </row>
    <row r="85" spans="1:6" ht="15" x14ac:dyDescent="0.2">
      <c r="A85" s="28"/>
      <c r="B85" s="61" t="s">
        <v>26</v>
      </c>
      <c r="C85" s="61"/>
      <c r="D85" s="61"/>
      <c r="E85" s="44">
        <v>0</v>
      </c>
      <c r="F85" s="28"/>
    </row>
    <row r="86" spans="1:6" ht="15" x14ac:dyDescent="0.2">
      <c r="A86" s="28"/>
      <c r="B86" s="62"/>
      <c r="C86" s="62"/>
      <c r="D86" s="62"/>
      <c r="E86" s="44"/>
      <c r="F86" s="28"/>
    </row>
    <row r="87" spans="1:6" ht="19.5" customHeight="1" x14ac:dyDescent="0.2">
      <c r="A87" s="28"/>
      <c r="B87" s="45" t="s">
        <v>25</v>
      </c>
      <c r="C87" s="46"/>
      <c r="D87" s="46"/>
      <c r="E87" s="47">
        <f>E83-E85</f>
        <v>2056.35</v>
      </c>
      <c r="F87" s="28"/>
    </row>
    <row r="88" spans="1:6" ht="13.5" customHeight="1" x14ac:dyDescent="0.2">
      <c r="A88" s="28"/>
      <c r="B88" s="28"/>
      <c r="C88" s="28"/>
      <c r="D88" s="28"/>
      <c r="E88" s="28"/>
      <c r="F88" s="28"/>
    </row>
    <row r="89" spans="1:6" x14ac:dyDescent="0.2">
      <c r="A89" s="28"/>
      <c r="B89" s="28"/>
      <c r="C89" s="28"/>
      <c r="D89" s="28"/>
      <c r="E89" s="28"/>
      <c r="F89" s="28"/>
    </row>
    <row r="90" spans="1:6" x14ac:dyDescent="0.2">
      <c r="A90" s="28"/>
      <c r="B90" s="57"/>
      <c r="C90" s="57"/>
      <c r="D90" s="57"/>
      <c r="E90" s="57"/>
      <c r="F90" s="28"/>
    </row>
    <row r="91" spans="1:6" ht="14.25" x14ac:dyDescent="0.2">
      <c r="A91" s="65" t="s">
        <v>27</v>
      </c>
      <c r="B91" s="65"/>
      <c r="C91" s="65"/>
      <c r="D91" s="65"/>
      <c r="E91" s="65"/>
      <c r="F91" s="65"/>
    </row>
    <row r="92" spans="1:6" ht="14.25" x14ac:dyDescent="0.2">
      <c r="A92" s="63" t="s">
        <v>6</v>
      </c>
      <c r="B92" s="63"/>
      <c r="C92" s="63"/>
      <c r="D92" s="63"/>
      <c r="E92" s="63"/>
      <c r="F92" s="63"/>
    </row>
    <row r="93" spans="1:6" x14ac:dyDescent="0.2">
      <c r="A93" s="28"/>
      <c r="B93" s="28"/>
      <c r="C93" s="28"/>
      <c r="D93" s="28"/>
      <c r="E93" s="28"/>
      <c r="F93" s="28"/>
    </row>
    <row r="94" spans="1:6" x14ac:dyDescent="0.2">
      <c r="A94" s="28"/>
      <c r="B94" s="58"/>
      <c r="C94" s="58"/>
      <c r="D94" s="58"/>
      <c r="E94" s="58"/>
      <c r="F94" s="28"/>
    </row>
    <row r="95" spans="1:6" ht="15" x14ac:dyDescent="0.2">
      <c r="A95" s="64" t="s">
        <v>7</v>
      </c>
      <c r="B95" s="64"/>
      <c r="C95" s="64"/>
      <c r="D95" s="64"/>
      <c r="E95" s="64"/>
      <c r="F95" s="64"/>
    </row>
    <row r="97" spans="2:4" ht="39.75" customHeight="1" x14ac:dyDescent="0.2">
      <c r="B97" s="55"/>
      <c r="C97" s="56"/>
      <c r="D97" s="56"/>
    </row>
    <row r="98" spans="2:4" ht="13.5" customHeight="1" x14ac:dyDescent="0.2"/>
    <row r="99" spans="2:4" x14ac:dyDescent="0.2">
      <c r="B99" s="20"/>
      <c r="C99" s="20"/>
      <c r="D99" s="20"/>
    </row>
  </sheetData>
  <mergeCells count="49">
    <mergeCell ref="B94:E94"/>
    <mergeCell ref="A95:F95"/>
    <mergeCell ref="B97:D97"/>
    <mergeCell ref="B84:D84"/>
    <mergeCell ref="B85:D85"/>
    <mergeCell ref="B86:D86"/>
    <mergeCell ref="B90:E90"/>
    <mergeCell ref="A91:F91"/>
    <mergeCell ref="A92:F92"/>
    <mergeCell ref="B75:D75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63:D63"/>
    <mergeCell ref="B51:D51"/>
    <mergeCell ref="B52:D52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46:D46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4:B86 B12:B20 B34:B75" xr:uid="{00000000-0002-0000-02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12F8-9CF4-4D1F-BE2D-DDB485E771BA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252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264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/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254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262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 t="s">
        <v>263</v>
      </c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8"/>
      <c r="C67" s="68"/>
      <c r="D67" s="68"/>
      <c r="E67" s="35"/>
      <c r="F67" s="28"/>
    </row>
    <row r="68" spans="1:6" ht="13.5" customHeight="1" x14ac:dyDescent="0.2">
      <c r="A68" s="28"/>
      <c r="B68" s="59"/>
      <c r="C68" s="59"/>
      <c r="D68" s="59"/>
      <c r="E68" s="35"/>
      <c r="F68" s="28"/>
    </row>
    <row r="69" spans="1:6" ht="13.5" customHeight="1" x14ac:dyDescent="0.2">
      <c r="A69" s="28"/>
      <c r="B69" s="32" t="s">
        <v>23</v>
      </c>
      <c r="C69" s="33"/>
      <c r="D69" s="33"/>
      <c r="E69" s="36">
        <f>255*2</f>
        <v>510</v>
      </c>
      <c r="F69" s="28"/>
    </row>
    <row r="70" spans="1:6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6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6" ht="13.5" customHeight="1" x14ac:dyDescent="0.2">
      <c r="A72" s="28"/>
      <c r="B72" s="32" t="s">
        <v>22</v>
      </c>
      <c r="C72" s="33"/>
      <c r="D72" s="33"/>
      <c r="E72" s="36">
        <f>SUM(E69:E71)</f>
        <v>510</v>
      </c>
      <c r="F72" s="28"/>
    </row>
    <row r="73" spans="1:6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25.5</v>
      </c>
      <c r="F73" s="28"/>
    </row>
    <row r="74" spans="1:6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50.87</v>
      </c>
      <c r="F74" s="28"/>
    </row>
    <row r="75" spans="1:6" ht="13.5" customHeight="1" x14ac:dyDescent="0.2">
      <c r="A75" s="28"/>
      <c r="B75" s="33"/>
      <c r="C75" s="33"/>
      <c r="D75" s="33"/>
      <c r="E75" s="39"/>
      <c r="F75" s="28"/>
    </row>
    <row r="76" spans="1:6" ht="16.5" customHeight="1" thickBot="1" x14ac:dyDescent="0.25">
      <c r="A76" s="28"/>
      <c r="B76" s="32" t="s">
        <v>24</v>
      </c>
      <c r="C76" s="33"/>
      <c r="D76" s="33"/>
      <c r="E76" s="40">
        <f>SUM(E72:E74)</f>
        <v>586.37</v>
      </c>
      <c r="F76" s="28"/>
    </row>
    <row r="77" spans="1:6" ht="15.75" thickTop="1" x14ac:dyDescent="0.2">
      <c r="A77" s="28"/>
      <c r="B77" s="62"/>
      <c r="C77" s="62"/>
      <c r="D77" s="62"/>
      <c r="E77" s="44"/>
      <c r="F77" s="28"/>
    </row>
    <row r="78" spans="1:6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6" ht="15" x14ac:dyDescent="0.2">
      <c r="A79" s="28"/>
      <c r="B79" s="62"/>
      <c r="C79" s="62"/>
      <c r="D79" s="62"/>
      <c r="E79" s="44"/>
      <c r="F79" s="28"/>
    </row>
    <row r="80" spans="1:6" ht="19.5" customHeight="1" x14ac:dyDescent="0.2">
      <c r="A80" s="28"/>
      <c r="B80" s="45" t="s">
        <v>25</v>
      </c>
      <c r="C80" s="46"/>
      <c r="D80" s="46"/>
      <c r="E80" s="47">
        <f>E76-E78</f>
        <v>586.37</v>
      </c>
      <c r="F80" s="28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7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A84:F84"/>
    <mergeCell ref="A85:F85"/>
    <mergeCell ref="B87:E87"/>
    <mergeCell ref="A88:F88"/>
    <mergeCell ref="B90:D90"/>
  </mergeCells>
  <dataValidations count="1">
    <dataValidation type="list" allowBlank="1" showInputMessage="1" showErrorMessage="1" sqref="B77:B79 B12:B20 B32:B68" xr:uid="{C947E0D8-2674-4B48-A4E6-065276F4047A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9A65-7E52-45AD-8099-419BEBD3385A}">
  <sheetPr>
    <pageSetUpPr fitToPage="1"/>
  </sheetPr>
  <dimension ref="A12:F92"/>
  <sheetViews>
    <sheetView view="pageBreakPreview" topLeftCell="A4" zoomScale="80" zoomScaleNormal="100" zoomScaleSheetLayoutView="80" workbookViewId="0">
      <selection activeCell="L48" sqref="L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252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265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267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 t="s">
        <v>253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255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49" t="s">
        <v>257</v>
      </c>
      <c r="C39" s="49"/>
      <c r="D39" s="49"/>
      <c r="E39" s="35"/>
      <c r="F39" s="28"/>
    </row>
    <row r="40" spans="1:6" ht="14.25" x14ac:dyDescent="0.2">
      <c r="A40" s="28"/>
      <c r="B40" s="49"/>
      <c r="C40" s="49"/>
      <c r="D40" s="49"/>
      <c r="E40" s="35"/>
      <c r="F40" s="28"/>
    </row>
    <row r="41" spans="1:6" ht="14.25" x14ac:dyDescent="0.2">
      <c r="A41" s="28"/>
      <c r="B41" s="49" t="s">
        <v>258</v>
      </c>
      <c r="C41" s="49"/>
      <c r="D41" s="49"/>
      <c r="E41" s="35"/>
      <c r="F41" s="28"/>
    </row>
    <row r="42" spans="1:6" ht="14.25" x14ac:dyDescent="0.2">
      <c r="A42" s="28"/>
      <c r="B42" s="49"/>
      <c r="C42" s="49"/>
      <c r="D42" s="49"/>
      <c r="E42" s="35"/>
      <c r="F42" s="28"/>
    </row>
    <row r="43" spans="1:6" ht="14.25" x14ac:dyDescent="0.2">
      <c r="A43" s="28"/>
      <c r="B43" s="49" t="s">
        <v>259</v>
      </c>
      <c r="C43" s="49"/>
      <c r="D43" s="49"/>
      <c r="E43" s="35"/>
      <c r="F43" s="28"/>
    </row>
    <row r="44" spans="1:6" ht="14.25" x14ac:dyDescent="0.2">
      <c r="A44" s="28"/>
      <c r="B44" s="49"/>
      <c r="C44" s="49"/>
      <c r="D44" s="49"/>
      <c r="E44" s="35"/>
      <c r="F44" s="28"/>
    </row>
    <row r="45" spans="1:6" ht="14.25" x14ac:dyDescent="0.2">
      <c r="A45" s="28"/>
      <c r="B45" s="49" t="s">
        <v>260</v>
      </c>
      <c r="C45" s="49"/>
      <c r="D45" s="49"/>
      <c r="E45" s="35"/>
      <c r="F45" s="28"/>
    </row>
    <row r="46" spans="1:6" ht="14.25" x14ac:dyDescent="0.2">
      <c r="A46" s="28"/>
      <c r="B46" s="49"/>
      <c r="C46" s="49"/>
      <c r="D46" s="49"/>
      <c r="E46" s="35"/>
      <c r="F46" s="28"/>
    </row>
    <row r="47" spans="1:6" ht="28.5" x14ac:dyDescent="0.2">
      <c r="A47" s="28"/>
      <c r="B47" s="49" t="s">
        <v>261</v>
      </c>
      <c r="C47" s="49"/>
      <c r="D47" s="4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 t="s">
        <v>262</v>
      </c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customHeight="1" x14ac:dyDescent="0.2">
      <c r="A51" s="28"/>
      <c r="B51" s="59" t="s">
        <v>263</v>
      </c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 t="s">
        <v>262</v>
      </c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8"/>
      <c r="C67" s="68"/>
      <c r="D67" s="68"/>
      <c r="E67" s="35"/>
      <c r="F67" s="28"/>
    </row>
    <row r="68" spans="1:6" ht="13.5" customHeight="1" x14ac:dyDescent="0.2">
      <c r="A68" s="28"/>
      <c r="B68" s="59"/>
      <c r="C68" s="59"/>
      <c r="D68" s="59"/>
      <c r="E68" s="35"/>
      <c r="F68" s="28"/>
    </row>
    <row r="69" spans="1:6" ht="13.5" customHeight="1" x14ac:dyDescent="0.2">
      <c r="A69" s="28"/>
      <c r="B69" s="32" t="s">
        <v>23</v>
      </c>
      <c r="C69" s="33"/>
      <c r="D69" s="33"/>
      <c r="E69" s="36">
        <f>28*255-'14-12-18'!E69-'14-12-18 (3)'!E69</f>
        <v>6375</v>
      </c>
      <c r="F69" s="28"/>
    </row>
    <row r="70" spans="1:6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6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6" ht="13.5" customHeight="1" x14ac:dyDescent="0.2">
      <c r="A72" s="28"/>
      <c r="B72" s="32" t="s">
        <v>22</v>
      </c>
      <c r="C72" s="33"/>
      <c r="D72" s="33"/>
      <c r="E72" s="36">
        <f>SUM(E69:E71)</f>
        <v>6375</v>
      </c>
      <c r="F72" s="28"/>
    </row>
    <row r="73" spans="1:6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318.75</v>
      </c>
      <c r="F73" s="28"/>
    </row>
    <row r="74" spans="1:6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635.91</v>
      </c>
      <c r="F74" s="28"/>
    </row>
    <row r="75" spans="1:6" ht="13.5" customHeight="1" x14ac:dyDescent="0.2">
      <c r="A75" s="28"/>
      <c r="B75" s="33"/>
      <c r="C75" s="33"/>
      <c r="D75" s="33"/>
      <c r="E75" s="39"/>
      <c r="F75" s="28"/>
    </row>
    <row r="76" spans="1:6" ht="16.5" customHeight="1" thickBot="1" x14ac:dyDescent="0.25">
      <c r="A76" s="28"/>
      <c r="B76" s="32" t="s">
        <v>24</v>
      </c>
      <c r="C76" s="33"/>
      <c r="D76" s="33"/>
      <c r="E76" s="40">
        <f>SUM(E72:E74)</f>
        <v>7329.66</v>
      </c>
      <c r="F76" s="28"/>
    </row>
    <row r="77" spans="1:6" ht="15.75" thickTop="1" x14ac:dyDescent="0.2">
      <c r="A77" s="28"/>
      <c r="B77" s="62"/>
      <c r="C77" s="62"/>
      <c r="D77" s="62"/>
      <c r="E77" s="44"/>
      <c r="F77" s="28"/>
    </row>
    <row r="78" spans="1:6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6" ht="15" x14ac:dyDescent="0.2">
      <c r="A79" s="28"/>
      <c r="B79" s="62"/>
      <c r="C79" s="62"/>
      <c r="D79" s="62"/>
      <c r="E79" s="44"/>
      <c r="F79" s="28"/>
    </row>
    <row r="80" spans="1:6" ht="19.5" customHeight="1" x14ac:dyDescent="0.2">
      <c r="A80" s="28"/>
      <c r="B80" s="45" t="s">
        <v>25</v>
      </c>
      <c r="C80" s="46"/>
      <c r="D80" s="46"/>
      <c r="E80" s="47">
        <f>E76-E78</f>
        <v>7329.66</v>
      </c>
      <c r="F80" s="28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38">
    <mergeCell ref="A84:F84"/>
    <mergeCell ref="A85:F85"/>
    <mergeCell ref="B87:E87"/>
    <mergeCell ref="A88:F88"/>
    <mergeCell ref="B90:D90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8:D48"/>
    <mergeCell ref="B37:D37"/>
    <mergeCell ref="B38:D38"/>
    <mergeCell ref="A30:F30"/>
    <mergeCell ref="B32:D32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2:B68" xr:uid="{D72030EB-4EFE-4AE3-AD88-43E540A8B2A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24D0-576D-4A89-A433-519D854E2F91}">
  <sheetPr>
    <pageSetUpPr fitToPage="1"/>
  </sheetPr>
  <dimension ref="A12:H92"/>
  <sheetViews>
    <sheetView view="pageBreakPreview" zoomScale="80" zoomScaleNormal="100" zoomScaleSheetLayoutView="80" workbookViewId="0">
      <selection activeCell="H80" sqref="H8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1.42578125" style="2"/>
    <col min="8" max="8" width="13" style="2" bestFit="1" customWidth="1"/>
    <col min="9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252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266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90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 t="s">
        <v>256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/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8" ht="14.25" x14ac:dyDescent="0.2">
      <c r="A65" s="28"/>
      <c r="B65" s="59"/>
      <c r="C65" s="59"/>
      <c r="D65" s="59"/>
      <c r="E65" s="35"/>
      <c r="F65" s="28"/>
    </row>
    <row r="66" spans="1:8" ht="14.25" x14ac:dyDescent="0.2">
      <c r="A66" s="28"/>
      <c r="B66" s="59"/>
      <c r="C66" s="59"/>
      <c r="D66" s="59"/>
      <c r="E66" s="35"/>
      <c r="F66" s="28"/>
    </row>
    <row r="67" spans="1:8" ht="14.25" x14ac:dyDescent="0.2">
      <c r="A67" s="28"/>
      <c r="B67" s="68"/>
      <c r="C67" s="68"/>
      <c r="D67" s="68"/>
      <c r="E67" s="35"/>
      <c r="F67" s="28"/>
    </row>
    <row r="68" spans="1:8" ht="13.5" customHeight="1" x14ac:dyDescent="0.2">
      <c r="A68" s="28"/>
      <c r="B68" s="59"/>
      <c r="C68" s="59"/>
      <c r="D68" s="59"/>
      <c r="E68" s="35"/>
      <c r="F68" s="28"/>
    </row>
    <row r="69" spans="1:8" ht="13.5" customHeight="1" x14ac:dyDescent="0.2">
      <c r="A69" s="28"/>
      <c r="B69" s="32" t="s">
        <v>23</v>
      </c>
      <c r="C69" s="33"/>
      <c r="D69" s="33"/>
      <c r="E69" s="36">
        <v>255</v>
      </c>
      <c r="F69" s="28"/>
    </row>
    <row r="70" spans="1:8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8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8" ht="13.5" customHeight="1" x14ac:dyDescent="0.2">
      <c r="A72" s="28"/>
      <c r="B72" s="32" t="s">
        <v>22</v>
      </c>
      <c r="C72" s="33"/>
      <c r="D72" s="33"/>
      <c r="E72" s="36">
        <f>SUM(E69:E71)</f>
        <v>255</v>
      </c>
      <c r="F72" s="28"/>
    </row>
    <row r="73" spans="1:8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12.75</v>
      </c>
      <c r="F73" s="28"/>
    </row>
    <row r="74" spans="1:8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25.44</v>
      </c>
      <c r="F74" s="28"/>
    </row>
    <row r="75" spans="1:8" ht="13.5" customHeight="1" x14ac:dyDescent="0.2">
      <c r="A75" s="28"/>
      <c r="B75" s="33"/>
      <c r="C75" s="33"/>
      <c r="D75" s="33"/>
      <c r="E75" s="39"/>
      <c r="F75" s="28"/>
    </row>
    <row r="76" spans="1:8" ht="16.5" customHeight="1" thickBot="1" x14ac:dyDescent="0.25">
      <c r="A76" s="28"/>
      <c r="B76" s="32" t="s">
        <v>24</v>
      </c>
      <c r="C76" s="33"/>
      <c r="D76" s="33"/>
      <c r="E76" s="40">
        <f>SUM(E72:E74)</f>
        <v>293.19</v>
      </c>
      <c r="F76" s="28"/>
    </row>
    <row r="77" spans="1:8" ht="15.75" thickTop="1" x14ac:dyDescent="0.2">
      <c r="A77" s="28"/>
      <c r="B77" s="62"/>
      <c r="C77" s="62"/>
      <c r="D77" s="62"/>
      <c r="E77" s="44"/>
      <c r="F77" s="28"/>
    </row>
    <row r="78" spans="1:8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8" ht="15" x14ac:dyDescent="0.2">
      <c r="A79" s="28"/>
      <c r="B79" s="62"/>
      <c r="C79" s="62"/>
      <c r="D79" s="62"/>
      <c r="E79" s="44"/>
      <c r="F79" s="28"/>
    </row>
    <row r="80" spans="1:8" ht="19.5" customHeight="1" x14ac:dyDescent="0.2">
      <c r="A80" s="28"/>
      <c r="B80" s="45" t="s">
        <v>25</v>
      </c>
      <c r="C80" s="46"/>
      <c r="D80" s="46"/>
      <c r="E80" s="47">
        <f>E76-E78</f>
        <v>293.19</v>
      </c>
      <c r="F80" s="28"/>
      <c r="H80" s="54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7">
    <mergeCell ref="A84:F84"/>
    <mergeCell ref="A85:F85"/>
    <mergeCell ref="B87:E87"/>
    <mergeCell ref="A88:F88"/>
    <mergeCell ref="B90:D90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7:B79 B12:B20 B32:B68" xr:uid="{72BF1C37-24D4-457C-80F5-7313318FC2D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3EAC-0469-4FD6-A837-A37A1377C3A7}">
  <sheetPr>
    <pageSetUpPr fitToPage="1"/>
  </sheetPr>
  <dimension ref="A12:H92"/>
  <sheetViews>
    <sheetView view="pageBreakPreview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1.42578125" style="2"/>
    <col min="8" max="8" width="13" style="2" bestFit="1" customWidth="1"/>
    <col min="9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268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269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 t="s">
        <v>270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271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272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 t="s">
        <v>273</v>
      </c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8" ht="14.25" x14ac:dyDescent="0.2">
      <c r="A65" s="28"/>
      <c r="B65" s="59"/>
      <c r="C65" s="59"/>
      <c r="D65" s="59"/>
      <c r="E65" s="35"/>
      <c r="F65" s="28"/>
    </row>
    <row r="66" spans="1:8" ht="14.25" x14ac:dyDescent="0.2">
      <c r="A66" s="28"/>
      <c r="B66" s="59"/>
      <c r="C66" s="59"/>
      <c r="D66" s="59"/>
      <c r="E66" s="35"/>
      <c r="F66" s="28"/>
    </row>
    <row r="67" spans="1:8" ht="14.25" x14ac:dyDescent="0.2">
      <c r="A67" s="28"/>
      <c r="B67" s="68"/>
      <c r="C67" s="68"/>
      <c r="D67" s="68"/>
      <c r="E67" s="35"/>
      <c r="F67" s="28"/>
    </row>
    <row r="68" spans="1:8" ht="13.5" customHeight="1" x14ac:dyDescent="0.2">
      <c r="A68" s="28"/>
      <c r="B68" s="59"/>
      <c r="C68" s="59"/>
      <c r="D68" s="59"/>
      <c r="E68" s="35"/>
      <c r="F68" s="28"/>
    </row>
    <row r="69" spans="1:8" ht="13.5" customHeight="1" x14ac:dyDescent="0.2">
      <c r="A69" s="28"/>
      <c r="B69" s="32" t="s">
        <v>23</v>
      </c>
      <c r="C69" s="33"/>
      <c r="D69" s="33"/>
      <c r="E69" s="36">
        <f>11*265</f>
        <v>2915</v>
      </c>
      <c r="F69" s="28"/>
    </row>
    <row r="70" spans="1:8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8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8" ht="13.5" customHeight="1" x14ac:dyDescent="0.2">
      <c r="A72" s="28"/>
      <c r="B72" s="32" t="s">
        <v>22</v>
      </c>
      <c r="C72" s="33"/>
      <c r="D72" s="33"/>
      <c r="E72" s="36">
        <f>SUM(E69:E71)</f>
        <v>2915</v>
      </c>
      <c r="F72" s="28"/>
    </row>
    <row r="73" spans="1:8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145.75</v>
      </c>
      <c r="F73" s="28"/>
    </row>
    <row r="74" spans="1:8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290.77</v>
      </c>
      <c r="F74" s="28"/>
    </row>
    <row r="75" spans="1:8" ht="13.5" customHeight="1" x14ac:dyDescent="0.2">
      <c r="A75" s="28"/>
      <c r="B75" s="33"/>
      <c r="C75" s="33"/>
      <c r="D75" s="33"/>
      <c r="E75" s="39"/>
      <c r="F75" s="28"/>
    </row>
    <row r="76" spans="1:8" ht="16.5" customHeight="1" thickBot="1" x14ac:dyDescent="0.25">
      <c r="A76" s="28"/>
      <c r="B76" s="32" t="s">
        <v>24</v>
      </c>
      <c r="C76" s="33"/>
      <c r="D76" s="33"/>
      <c r="E76" s="40">
        <f>SUM(E72:E74)</f>
        <v>3351.52</v>
      </c>
      <c r="F76" s="28"/>
    </row>
    <row r="77" spans="1:8" ht="15.75" thickTop="1" x14ac:dyDescent="0.2">
      <c r="A77" s="28"/>
      <c r="B77" s="62"/>
      <c r="C77" s="62"/>
      <c r="D77" s="62"/>
      <c r="E77" s="44"/>
      <c r="F77" s="28"/>
    </row>
    <row r="78" spans="1:8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8" ht="15" x14ac:dyDescent="0.2">
      <c r="A79" s="28"/>
      <c r="B79" s="62"/>
      <c r="C79" s="62"/>
      <c r="D79" s="62"/>
      <c r="E79" s="44"/>
      <c r="F79" s="28"/>
    </row>
    <row r="80" spans="1:8" ht="19.5" customHeight="1" x14ac:dyDescent="0.2">
      <c r="A80" s="28"/>
      <c r="B80" s="45" t="s">
        <v>25</v>
      </c>
      <c r="C80" s="46"/>
      <c r="D80" s="46"/>
      <c r="E80" s="47">
        <f>E76-E78</f>
        <v>3351.52</v>
      </c>
      <c r="F80" s="28"/>
      <c r="H80" s="54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7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A84:F84"/>
    <mergeCell ref="A85:F85"/>
    <mergeCell ref="B87:E87"/>
    <mergeCell ref="A88:F88"/>
    <mergeCell ref="B90:D90"/>
  </mergeCells>
  <dataValidations count="1">
    <dataValidation type="list" allowBlank="1" showInputMessage="1" showErrorMessage="1" sqref="B77:B79 B12:B20 B32:B68" xr:uid="{5044C56A-1424-4A80-A2FC-296296C26B35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773F-7E6B-431B-8F68-937EEB14C5C9}">
  <sheetPr>
    <pageSetUpPr fitToPage="1"/>
  </sheetPr>
  <dimension ref="A12:H92"/>
  <sheetViews>
    <sheetView view="pageBreakPreview" topLeftCell="A19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1.42578125" style="2"/>
    <col min="8" max="8" width="13" style="2" bestFit="1" customWidth="1"/>
    <col min="9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274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275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 t="s">
        <v>280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276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277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 t="s">
        <v>278</v>
      </c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 t="s">
        <v>279</v>
      </c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8" ht="14.25" x14ac:dyDescent="0.2">
      <c r="A65" s="28"/>
      <c r="B65" s="59"/>
      <c r="C65" s="59"/>
      <c r="D65" s="59"/>
      <c r="E65" s="35"/>
      <c r="F65" s="28"/>
    </row>
    <row r="66" spans="1:8" ht="14.25" x14ac:dyDescent="0.2">
      <c r="A66" s="28"/>
      <c r="B66" s="59"/>
      <c r="C66" s="59"/>
      <c r="D66" s="59"/>
      <c r="E66" s="35"/>
      <c r="F66" s="28"/>
    </row>
    <row r="67" spans="1:8" ht="14.25" x14ac:dyDescent="0.2">
      <c r="A67" s="28"/>
      <c r="B67" s="68"/>
      <c r="C67" s="68"/>
      <c r="D67" s="68"/>
      <c r="E67" s="35"/>
      <c r="F67" s="28"/>
    </row>
    <row r="68" spans="1:8" ht="13.5" customHeight="1" x14ac:dyDescent="0.2">
      <c r="A68" s="28"/>
      <c r="B68" s="59"/>
      <c r="C68" s="59"/>
      <c r="D68" s="59"/>
      <c r="E68" s="35"/>
      <c r="F68" s="28"/>
    </row>
    <row r="69" spans="1:8" ht="13.5" customHeight="1" x14ac:dyDescent="0.2">
      <c r="A69" s="28"/>
      <c r="B69" s="32" t="s">
        <v>23</v>
      </c>
      <c r="C69" s="33"/>
      <c r="D69" s="33"/>
      <c r="E69" s="36">
        <f>7*265</f>
        <v>1855</v>
      </c>
      <c r="F69" s="28"/>
    </row>
    <row r="70" spans="1:8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8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8" ht="13.5" customHeight="1" x14ac:dyDescent="0.2">
      <c r="A72" s="28"/>
      <c r="B72" s="32" t="s">
        <v>22</v>
      </c>
      <c r="C72" s="33"/>
      <c r="D72" s="33"/>
      <c r="E72" s="36">
        <f>SUM(E69:E71)</f>
        <v>1855</v>
      </c>
      <c r="F72" s="28"/>
    </row>
    <row r="73" spans="1:8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92.75</v>
      </c>
      <c r="F73" s="28"/>
    </row>
    <row r="74" spans="1:8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185.04</v>
      </c>
      <c r="F74" s="28"/>
    </row>
    <row r="75" spans="1:8" ht="13.5" customHeight="1" x14ac:dyDescent="0.2">
      <c r="A75" s="28"/>
      <c r="B75" s="33"/>
      <c r="C75" s="33"/>
      <c r="D75" s="33"/>
      <c r="E75" s="39"/>
      <c r="F75" s="28"/>
    </row>
    <row r="76" spans="1:8" ht="16.5" customHeight="1" thickBot="1" x14ac:dyDescent="0.25">
      <c r="A76" s="28"/>
      <c r="B76" s="32" t="s">
        <v>24</v>
      </c>
      <c r="C76" s="33"/>
      <c r="D76" s="33"/>
      <c r="E76" s="40">
        <f>SUM(E72:E74)</f>
        <v>2132.79</v>
      </c>
      <c r="F76" s="28"/>
    </row>
    <row r="77" spans="1:8" ht="15.75" thickTop="1" x14ac:dyDescent="0.2">
      <c r="A77" s="28"/>
      <c r="B77" s="62"/>
      <c r="C77" s="62"/>
      <c r="D77" s="62"/>
      <c r="E77" s="44"/>
      <c r="F77" s="28"/>
    </row>
    <row r="78" spans="1:8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8" ht="15" x14ac:dyDescent="0.2">
      <c r="A79" s="28"/>
      <c r="B79" s="62"/>
      <c r="C79" s="62"/>
      <c r="D79" s="62"/>
      <c r="E79" s="44"/>
      <c r="F79" s="28"/>
    </row>
    <row r="80" spans="1:8" ht="19.5" customHeight="1" x14ac:dyDescent="0.2">
      <c r="A80" s="28"/>
      <c r="B80" s="45" t="s">
        <v>25</v>
      </c>
      <c r="C80" s="46"/>
      <c r="D80" s="46"/>
      <c r="E80" s="47">
        <f>E76-E78</f>
        <v>2132.79</v>
      </c>
      <c r="F80" s="28"/>
      <c r="H80" s="54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7">
    <mergeCell ref="A84:F84"/>
    <mergeCell ref="A85:F85"/>
    <mergeCell ref="B87:E87"/>
    <mergeCell ref="A88:F88"/>
    <mergeCell ref="B90:D90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7:B79 B12:B20 B32:B68" xr:uid="{50D366D7-C067-42B0-9F28-92DB7733B5DC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60D99-3B1C-477C-837C-E63EC1783E4E}">
  <sheetPr>
    <pageSetUpPr fitToPage="1"/>
  </sheetPr>
  <dimension ref="A12:H92"/>
  <sheetViews>
    <sheetView view="pageBreakPreview" topLeftCell="A16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1.42578125" style="2"/>
    <col min="8" max="8" width="13" style="2" bestFit="1" customWidth="1"/>
    <col min="9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281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282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114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 t="s">
        <v>283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284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30" customHeight="1" x14ac:dyDescent="0.2">
      <c r="A39" s="28"/>
      <c r="B39" s="59" t="s">
        <v>285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30" customHeight="1" x14ac:dyDescent="0.2">
      <c r="A41" s="28"/>
      <c r="B41" s="59" t="s">
        <v>286</v>
      </c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 t="s">
        <v>287</v>
      </c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 t="s">
        <v>288</v>
      </c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 t="s">
        <v>289</v>
      </c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 t="s">
        <v>290</v>
      </c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8" ht="14.25" x14ac:dyDescent="0.2">
      <c r="A65" s="28"/>
      <c r="B65" s="59"/>
      <c r="C65" s="59"/>
      <c r="D65" s="59"/>
      <c r="E65" s="35"/>
      <c r="F65" s="28"/>
    </row>
    <row r="66" spans="1:8" ht="14.25" x14ac:dyDescent="0.2">
      <c r="A66" s="28"/>
      <c r="B66" s="59"/>
      <c r="C66" s="59"/>
      <c r="D66" s="59"/>
      <c r="E66" s="35"/>
      <c r="F66" s="28"/>
    </row>
    <row r="67" spans="1:8" ht="14.25" x14ac:dyDescent="0.2">
      <c r="A67" s="28"/>
      <c r="B67" s="68"/>
      <c r="C67" s="68"/>
      <c r="D67" s="68"/>
      <c r="E67" s="35"/>
      <c r="F67" s="28"/>
    </row>
    <row r="68" spans="1:8" ht="13.5" customHeight="1" x14ac:dyDescent="0.2">
      <c r="A68" s="28"/>
      <c r="B68" s="59"/>
      <c r="C68" s="59"/>
      <c r="D68" s="59"/>
      <c r="E68" s="35"/>
      <c r="F68" s="28"/>
    </row>
    <row r="69" spans="1:8" ht="13.5" customHeight="1" x14ac:dyDescent="0.2">
      <c r="A69" s="28"/>
      <c r="B69" s="32" t="s">
        <v>23</v>
      </c>
      <c r="C69" s="33"/>
      <c r="D69" s="33"/>
      <c r="E69" s="36">
        <f>32.5*265</f>
        <v>8612.5</v>
      </c>
      <c r="F69" s="28"/>
    </row>
    <row r="70" spans="1:8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8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8" ht="13.5" customHeight="1" x14ac:dyDescent="0.2">
      <c r="A72" s="28"/>
      <c r="B72" s="32" t="s">
        <v>22</v>
      </c>
      <c r="C72" s="33"/>
      <c r="D72" s="33"/>
      <c r="E72" s="36">
        <f>SUM(E69:E71)</f>
        <v>8612.5</v>
      </c>
      <c r="F72" s="28"/>
    </row>
    <row r="73" spans="1:8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430.63</v>
      </c>
      <c r="F73" s="28"/>
    </row>
    <row r="74" spans="1:8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859.1</v>
      </c>
      <c r="F74" s="28"/>
    </row>
    <row r="75" spans="1:8" ht="13.5" customHeight="1" x14ac:dyDescent="0.2">
      <c r="A75" s="28"/>
      <c r="B75" s="33"/>
      <c r="C75" s="33"/>
      <c r="D75" s="33"/>
      <c r="E75" s="39"/>
      <c r="F75" s="28"/>
    </row>
    <row r="76" spans="1:8" ht="16.5" customHeight="1" thickBot="1" x14ac:dyDescent="0.25">
      <c r="A76" s="28"/>
      <c r="B76" s="32" t="s">
        <v>24</v>
      </c>
      <c r="C76" s="33"/>
      <c r="D76" s="33"/>
      <c r="E76" s="40">
        <f>SUM(E72:E74)</f>
        <v>9902.23</v>
      </c>
      <c r="F76" s="28"/>
    </row>
    <row r="77" spans="1:8" ht="15.75" thickTop="1" x14ac:dyDescent="0.2">
      <c r="A77" s="28"/>
      <c r="B77" s="62"/>
      <c r="C77" s="62"/>
      <c r="D77" s="62"/>
      <c r="E77" s="44"/>
      <c r="F77" s="28"/>
    </row>
    <row r="78" spans="1:8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8" ht="15" x14ac:dyDescent="0.2">
      <c r="A79" s="28"/>
      <c r="B79" s="62"/>
      <c r="C79" s="62"/>
      <c r="D79" s="62"/>
      <c r="E79" s="44"/>
      <c r="F79" s="28"/>
    </row>
    <row r="80" spans="1:8" ht="19.5" customHeight="1" x14ac:dyDescent="0.2">
      <c r="A80" s="28"/>
      <c r="B80" s="45" t="s">
        <v>25</v>
      </c>
      <c r="C80" s="46"/>
      <c r="D80" s="46"/>
      <c r="E80" s="47">
        <f>E76-E78</f>
        <v>9902.23</v>
      </c>
      <c r="F80" s="28"/>
      <c r="H80" s="54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7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A84:F84"/>
    <mergeCell ref="A85:F85"/>
    <mergeCell ref="B87:E87"/>
    <mergeCell ref="A88:F88"/>
    <mergeCell ref="B90:D90"/>
  </mergeCells>
  <dataValidations count="1">
    <dataValidation type="list" allowBlank="1" showInputMessage="1" showErrorMessage="1" sqref="B77:B79 B12:B20 B32:B68" xr:uid="{42F4DE89-33FC-44B2-9EBE-719888B8A13B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4E62-6B07-43DD-98B9-83625FEDD131}">
  <sheetPr>
    <pageSetUpPr fitToPage="1"/>
  </sheetPr>
  <dimension ref="A12:H94"/>
  <sheetViews>
    <sheetView view="pageBreakPreview" topLeftCell="A10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1.42578125" style="2"/>
    <col min="8" max="8" width="13" style="2" bestFit="1" customWidth="1"/>
    <col min="9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291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292</v>
      </c>
      <c r="C24" s="28"/>
      <c r="D24" s="28"/>
      <c r="E24" s="28"/>
      <c r="F24" s="28"/>
    </row>
    <row r="25" spans="1:6" ht="15" x14ac:dyDescent="0.2">
      <c r="A25" s="21"/>
      <c r="B25" s="32" t="s">
        <v>293</v>
      </c>
      <c r="C25" s="28"/>
      <c r="D25" s="28"/>
      <c r="E25" s="28"/>
      <c r="F25" s="28"/>
    </row>
    <row r="26" spans="1:6" ht="33.75" customHeight="1" x14ac:dyDescent="0.2">
      <c r="A26" s="21"/>
      <c r="B26" s="53" t="s">
        <v>294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295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134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 t="s">
        <v>296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297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298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 t="s">
        <v>299</v>
      </c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 t="s">
        <v>300</v>
      </c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3.5" customHeight="1" x14ac:dyDescent="0.2">
      <c r="A65" s="28"/>
      <c r="B65" s="59"/>
      <c r="C65" s="59"/>
      <c r="D65" s="59"/>
      <c r="E65" s="35"/>
      <c r="F65" s="28"/>
    </row>
    <row r="66" spans="1:6" ht="13.5" customHeight="1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59"/>
      <c r="C67" s="59"/>
      <c r="D67" s="59"/>
      <c r="E67" s="35"/>
      <c r="F67" s="28"/>
    </row>
    <row r="68" spans="1:6" ht="14.25" x14ac:dyDescent="0.2">
      <c r="A68" s="28"/>
      <c r="B68" s="59"/>
      <c r="C68" s="59"/>
      <c r="D68" s="59"/>
      <c r="E68" s="35"/>
      <c r="F68" s="28"/>
    </row>
    <row r="69" spans="1:6" ht="14.25" x14ac:dyDescent="0.2">
      <c r="A69" s="28"/>
      <c r="B69" s="68"/>
      <c r="C69" s="68"/>
      <c r="D69" s="68"/>
      <c r="E69" s="35"/>
      <c r="F69" s="28"/>
    </row>
    <row r="70" spans="1:6" ht="13.5" customHeight="1" x14ac:dyDescent="0.2">
      <c r="A70" s="28"/>
      <c r="B70" s="59"/>
      <c r="C70" s="59"/>
      <c r="D70" s="59"/>
      <c r="E70" s="35"/>
      <c r="F70" s="28"/>
    </row>
    <row r="71" spans="1:6" ht="13.5" customHeight="1" x14ac:dyDescent="0.2">
      <c r="A71" s="28"/>
      <c r="B71" s="32" t="s">
        <v>23</v>
      </c>
      <c r="C71" s="33"/>
      <c r="D71" s="33"/>
      <c r="E71" s="36">
        <f>5.75*265</f>
        <v>1523.75</v>
      </c>
      <c r="F71" s="28"/>
    </row>
    <row r="72" spans="1:6" ht="13.5" customHeight="1" x14ac:dyDescent="0.2">
      <c r="A72" s="28"/>
      <c r="B72" s="41" t="s">
        <v>20</v>
      </c>
      <c r="C72" s="33"/>
      <c r="D72" s="33"/>
      <c r="E72" s="37">
        <v>0</v>
      </c>
      <c r="F72" s="28"/>
    </row>
    <row r="73" spans="1:6" ht="13.5" customHeight="1" x14ac:dyDescent="0.2">
      <c r="A73" s="28"/>
      <c r="B73" s="41" t="s">
        <v>21</v>
      </c>
      <c r="C73" s="33"/>
      <c r="D73" s="33"/>
      <c r="E73" s="37">
        <v>0</v>
      </c>
      <c r="F73" s="28"/>
    </row>
    <row r="74" spans="1:6" ht="13.5" customHeight="1" x14ac:dyDescent="0.2">
      <c r="A74" s="28"/>
      <c r="B74" s="32" t="s">
        <v>22</v>
      </c>
      <c r="C74" s="33"/>
      <c r="D74" s="33"/>
      <c r="E74" s="36">
        <f>SUM(E71:E73)</f>
        <v>1523.75</v>
      </c>
      <c r="F74" s="28"/>
    </row>
    <row r="75" spans="1:6" ht="13.5" customHeight="1" x14ac:dyDescent="0.2">
      <c r="A75" s="28"/>
      <c r="B75" s="33" t="s">
        <v>5</v>
      </c>
      <c r="C75" s="38">
        <v>0.05</v>
      </c>
      <c r="D75" s="33"/>
      <c r="E75" s="42">
        <f>ROUND(E74*C75,2)</f>
        <v>76.19</v>
      </c>
      <c r="F75" s="28"/>
    </row>
    <row r="76" spans="1:6" ht="13.5" customHeight="1" x14ac:dyDescent="0.2">
      <c r="A76" s="28"/>
      <c r="B76" s="33" t="s">
        <v>4</v>
      </c>
      <c r="C76" s="50">
        <v>9.9750000000000005E-2</v>
      </c>
      <c r="D76" s="33"/>
      <c r="E76" s="43">
        <f>ROUND(E74*C76,2)</f>
        <v>151.99</v>
      </c>
      <c r="F76" s="28"/>
    </row>
    <row r="77" spans="1:6" ht="13.5" customHeight="1" x14ac:dyDescent="0.2">
      <c r="A77" s="28"/>
      <c r="B77" s="33"/>
      <c r="C77" s="33"/>
      <c r="D77" s="33"/>
      <c r="E77" s="39"/>
      <c r="F77" s="28"/>
    </row>
    <row r="78" spans="1:6" ht="16.5" customHeight="1" thickBot="1" x14ac:dyDescent="0.25">
      <c r="A78" s="28"/>
      <c r="B78" s="32" t="s">
        <v>24</v>
      </c>
      <c r="C78" s="33"/>
      <c r="D78" s="33"/>
      <c r="E78" s="40">
        <f>SUM(E74:E76)</f>
        <v>1751.93</v>
      </c>
      <c r="F78" s="28"/>
    </row>
    <row r="79" spans="1:6" ht="15.75" thickTop="1" x14ac:dyDescent="0.2">
      <c r="A79" s="28"/>
      <c r="B79" s="62"/>
      <c r="C79" s="62"/>
      <c r="D79" s="62"/>
      <c r="E79" s="44"/>
      <c r="F79" s="28"/>
    </row>
    <row r="80" spans="1:6" ht="15" x14ac:dyDescent="0.2">
      <c r="A80" s="28"/>
      <c r="B80" s="61" t="s">
        <v>26</v>
      </c>
      <c r="C80" s="61"/>
      <c r="D80" s="61"/>
      <c r="E80" s="44">
        <v>0</v>
      </c>
      <c r="F80" s="28"/>
    </row>
    <row r="81" spans="1:8" ht="15" x14ac:dyDescent="0.2">
      <c r="A81" s="28"/>
      <c r="B81" s="62"/>
      <c r="C81" s="62"/>
      <c r="D81" s="62"/>
      <c r="E81" s="44"/>
      <c r="F81" s="28"/>
    </row>
    <row r="82" spans="1:8" ht="19.5" customHeight="1" x14ac:dyDescent="0.2">
      <c r="A82" s="28"/>
      <c r="B82" s="45" t="s">
        <v>25</v>
      </c>
      <c r="C82" s="46"/>
      <c r="D82" s="46"/>
      <c r="E82" s="47">
        <f>E78-E80</f>
        <v>1751.93</v>
      </c>
      <c r="F82" s="28"/>
      <c r="H82" s="54"/>
    </row>
    <row r="83" spans="1:8" ht="13.5" customHeight="1" x14ac:dyDescent="0.2">
      <c r="A83" s="28"/>
      <c r="B83" s="28"/>
      <c r="C83" s="28"/>
      <c r="D83" s="28"/>
      <c r="E83" s="28"/>
      <c r="F83" s="28"/>
    </row>
    <row r="84" spans="1:8" x14ac:dyDescent="0.2">
      <c r="A84" s="28"/>
      <c r="B84" s="28"/>
      <c r="C84" s="28"/>
      <c r="D84" s="28"/>
      <c r="E84" s="28"/>
      <c r="F84" s="28"/>
    </row>
    <row r="85" spans="1:8" x14ac:dyDescent="0.2">
      <c r="A85" s="28"/>
      <c r="B85" s="57"/>
      <c r="C85" s="57"/>
      <c r="D85" s="57"/>
      <c r="E85" s="57"/>
      <c r="F85" s="28"/>
    </row>
    <row r="86" spans="1:8" ht="14.25" x14ac:dyDescent="0.2">
      <c r="A86" s="65" t="s">
        <v>135</v>
      </c>
      <c r="B86" s="65"/>
      <c r="C86" s="65"/>
      <c r="D86" s="65"/>
      <c r="E86" s="65"/>
      <c r="F86" s="65"/>
    </row>
    <row r="87" spans="1:8" ht="14.25" x14ac:dyDescent="0.2">
      <c r="A87" s="63" t="s">
        <v>136</v>
      </c>
      <c r="B87" s="63"/>
      <c r="C87" s="63"/>
      <c r="D87" s="63"/>
      <c r="E87" s="63"/>
      <c r="F87" s="63"/>
    </row>
    <row r="88" spans="1:8" x14ac:dyDescent="0.2">
      <c r="A88" s="28"/>
      <c r="B88" s="28"/>
      <c r="C88" s="28"/>
      <c r="D88" s="28"/>
      <c r="E88" s="28"/>
      <c r="F88" s="28"/>
    </row>
    <row r="89" spans="1:8" x14ac:dyDescent="0.2">
      <c r="A89" s="28"/>
      <c r="B89" s="58"/>
      <c r="C89" s="58"/>
      <c r="D89" s="58"/>
      <c r="E89" s="58"/>
      <c r="F89" s="28"/>
    </row>
    <row r="90" spans="1:8" ht="15" x14ac:dyDescent="0.2">
      <c r="A90" s="64" t="s">
        <v>7</v>
      </c>
      <c r="B90" s="64"/>
      <c r="C90" s="64"/>
      <c r="D90" s="64"/>
      <c r="E90" s="64"/>
      <c r="F90" s="64"/>
    </row>
    <row r="92" spans="1:8" ht="39.75" customHeight="1" x14ac:dyDescent="0.2">
      <c r="B92" s="55"/>
      <c r="C92" s="56"/>
      <c r="D92" s="56"/>
    </row>
    <row r="93" spans="1:8" ht="13.5" customHeight="1" x14ac:dyDescent="0.2"/>
    <row r="94" spans="1:8" x14ac:dyDescent="0.2">
      <c r="B94" s="20"/>
      <c r="C94" s="20"/>
      <c r="D94" s="20"/>
    </row>
  </sheetData>
  <mergeCells count="49">
    <mergeCell ref="A90:F90"/>
    <mergeCell ref="B92:D92"/>
    <mergeCell ref="B62:D62"/>
    <mergeCell ref="B56:D56"/>
    <mergeCell ref="A86:F86"/>
    <mergeCell ref="A87:F87"/>
    <mergeCell ref="B89:E89"/>
    <mergeCell ref="B57:D57"/>
    <mergeCell ref="B58:D58"/>
    <mergeCell ref="B59:D59"/>
    <mergeCell ref="B60:D60"/>
    <mergeCell ref="B61:D61"/>
    <mergeCell ref="B81:D81"/>
    <mergeCell ref="B85:E85"/>
    <mergeCell ref="B63:D63"/>
    <mergeCell ref="B64:D64"/>
    <mergeCell ref="B70:D70"/>
    <mergeCell ref="B79:D79"/>
    <mergeCell ref="B80:D80"/>
    <mergeCell ref="B49:D49"/>
    <mergeCell ref="B50:D50"/>
    <mergeCell ref="B51:D51"/>
    <mergeCell ref="B54:D54"/>
    <mergeCell ref="B55:D55"/>
    <mergeCell ref="B52:D52"/>
    <mergeCell ref="B53:D53"/>
    <mergeCell ref="B65:D65"/>
    <mergeCell ref="B66:D66"/>
    <mergeCell ref="B67:D67"/>
    <mergeCell ref="B68:D68"/>
    <mergeCell ref="B69:D69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9:B81 B12:B20 B32:B70" xr:uid="{1042D444-B988-4AAF-93B2-2771BD24F1C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1D10-062D-4D13-BC6D-1F2C32D8E0BC}">
  <sheetPr>
    <pageSetUpPr fitToPage="1"/>
  </sheetPr>
  <dimension ref="A12:H92"/>
  <sheetViews>
    <sheetView view="pageBreakPreview" topLeftCell="A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1.42578125" style="2"/>
    <col min="8" max="8" width="13" style="2" bestFit="1" customWidth="1"/>
    <col min="9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301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302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303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 t="s">
        <v>304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305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30" customHeight="1" x14ac:dyDescent="0.2">
      <c r="A39" s="28"/>
      <c r="B39" s="59"/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30" customHeight="1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8" ht="14.25" x14ac:dyDescent="0.2">
      <c r="A65" s="28"/>
      <c r="B65" s="59"/>
      <c r="C65" s="59"/>
      <c r="D65" s="59"/>
      <c r="E65" s="35"/>
      <c r="F65" s="28"/>
    </row>
    <row r="66" spans="1:8" ht="14.25" x14ac:dyDescent="0.2">
      <c r="A66" s="28"/>
      <c r="B66" s="59"/>
      <c r="C66" s="59"/>
      <c r="D66" s="59"/>
      <c r="E66" s="35"/>
      <c r="F66" s="28"/>
    </row>
    <row r="67" spans="1:8" ht="14.25" x14ac:dyDescent="0.2">
      <c r="A67" s="28"/>
      <c r="B67" s="68"/>
      <c r="C67" s="68"/>
      <c r="D67" s="68"/>
      <c r="E67" s="35"/>
      <c r="F67" s="28"/>
    </row>
    <row r="68" spans="1:8" ht="13.5" customHeight="1" x14ac:dyDescent="0.2">
      <c r="A68" s="28"/>
      <c r="B68" s="59"/>
      <c r="C68" s="59"/>
      <c r="D68" s="59"/>
      <c r="E68" s="35"/>
      <c r="F68" s="28"/>
    </row>
    <row r="69" spans="1:8" ht="13.5" customHeight="1" x14ac:dyDescent="0.2">
      <c r="A69" s="28"/>
      <c r="B69" s="32" t="s">
        <v>23</v>
      </c>
      <c r="C69" s="33"/>
      <c r="D69" s="33"/>
      <c r="E69" s="36">
        <f>2.75*285</f>
        <v>783.75</v>
      </c>
      <c r="F69" s="28"/>
    </row>
    <row r="70" spans="1:8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8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8" ht="13.5" customHeight="1" x14ac:dyDescent="0.2">
      <c r="A72" s="28"/>
      <c r="B72" s="32" t="s">
        <v>22</v>
      </c>
      <c r="C72" s="33"/>
      <c r="D72" s="33"/>
      <c r="E72" s="36">
        <f>SUM(E69:E71)</f>
        <v>783.75</v>
      </c>
      <c r="F72" s="28"/>
    </row>
    <row r="73" spans="1:8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39.19</v>
      </c>
      <c r="F73" s="28"/>
    </row>
    <row r="74" spans="1:8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78.180000000000007</v>
      </c>
      <c r="F74" s="28"/>
    </row>
    <row r="75" spans="1:8" ht="13.5" customHeight="1" x14ac:dyDescent="0.2">
      <c r="A75" s="28"/>
      <c r="B75" s="33"/>
      <c r="C75" s="33"/>
      <c r="D75" s="33"/>
      <c r="E75" s="39"/>
      <c r="F75" s="28"/>
    </row>
    <row r="76" spans="1:8" ht="16.5" customHeight="1" thickBot="1" x14ac:dyDescent="0.25">
      <c r="A76" s="28"/>
      <c r="B76" s="32" t="s">
        <v>24</v>
      </c>
      <c r="C76" s="33"/>
      <c r="D76" s="33"/>
      <c r="E76" s="40">
        <f>SUM(E72:E74)</f>
        <v>901.12000000000012</v>
      </c>
      <c r="F76" s="28"/>
    </row>
    <row r="77" spans="1:8" ht="15.75" thickTop="1" x14ac:dyDescent="0.2">
      <c r="A77" s="28"/>
      <c r="B77" s="62"/>
      <c r="C77" s="62"/>
      <c r="D77" s="62"/>
      <c r="E77" s="44"/>
      <c r="F77" s="28"/>
    </row>
    <row r="78" spans="1:8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8" ht="15" x14ac:dyDescent="0.2">
      <c r="A79" s="28"/>
      <c r="B79" s="62"/>
      <c r="C79" s="62"/>
      <c r="D79" s="62"/>
      <c r="E79" s="44"/>
      <c r="F79" s="28"/>
    </row>
    <row r="80" spans="1:8" ht="19.5" customHeight="1" x14ac:dyDescent="0.2">
      <c r="A80" s="28"/>
      <c r="B80" s="45" t="s">
        <v>25</v>
      </c>
      <c r="C80" s="46"/>
      <c r="D80" s="46"/>
      <c r="E80" s="47">
        <f>E76-E78</f>
        <v>901.12000000000012</v>
      </c>
      <c r="F80" s="28"/>
      <c r="H80" s="54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7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A84:F84"/>
    <mergeCell ref="A85:F85"/>
    <mergeCell ref="B87:E87"/>
    <mergeCell ref="A88:F88"/>
    <mergeCell ref="B90:D90"/>
  </mergeCells>
  <dataValidations count="1">
    <dataValidation type="list" allowBlank="1" showInputMessage="1" showErrorMessage="1" sqref="B77:B79 B12:B20 B32:B68" xr:uid="{66EDF7F2-6333-4E0F-AEDC-468ED03FA83F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1FB4-1120-4EB0-994F-83C15C8F3F6F}">
  <sheetPr>
    <pageSetUpPr fitToPage="1"/>
  </sheetPr>
  <dimension ref="A12:H94"/>
  <sheetViews>
    <sheetView view="pageBreakPreview" zoomScale="80" zoomScaleNormal="100" zoomScaleSheetLayoutView="80" workbookViewId="0">
      <selection activeCell="B32" sqref="B32:D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1.42578125" style="2"/>
    <col min="8" max="8" width="13" style="2" bestFit="1" customWidth="1"/>
    <col min="9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301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292</v>
      </c>
      <c r="C24" s="28"/>
      <c r="D24" s="28"/>
      <c r="E24" s="28"/>
      <c r="F24" s="28"/>
    </row>
    <row r="25" spans="1:6" ht="15" x14ac:dyDescent="0.2">
      <c r="A25" s="21"/>
      <c r="B25" s="32" t="s">
        <v>293</v>
      </c>
      <c r="C25" s="28"/>
      <c r="D25" s="28"/>
      <c r="E25" s="28"/>
      <c r="F25" s="28"/>
    </row>
    <row r="26" spans="1:6" ht="33.75" customHeight="1" x14ac:dyDescent="0.2">
      <c r="A26" s="21"/>
      <c r="B26" s="53" t="s">
        <v>294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306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134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 t="s">
        <v>296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297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307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3.5" customHeight="1" x14ac:dyDescent="0.2">
      <c r="A65" s="28"/>
      <c r="B65" s="59"/>
      <c r="C65" s="59"/>
      <c r="D65" s="59"/>
      <c r="E65" s="35"/>
      <c r="F65" s="28"/>
    </row>
    <row r="66" spans="1:6" ht="13.5" customHeight="1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59"/>
      <c r="C67" s="59"/>
      <c r="D67" s="59"/>
      <c r="E67" s="35"/>
      <c r="F67" s="28"/>
    </row>
    <row r="68" spans="1:6" ht="14.25" x14ac:dyDescent="0.2">
      <c r="A68" s="28"/>
      <c r="B68" s="59"/>
      <c r="C68" s="59"/>
      <c r="D68" s="59"/>
      <c r="E68" s="35"/>
      <c r="F68" s="28"/>
    </row>
    <row r="69" spans="1:6" ht="14.25" x14ac:dyDescent="0.2">
      <c r="A69" s="28"/>
      <c r="B69" s="68"/>
      <c r="C69" s="68"/>
      <c r="D69" s="68"/>
      <c r="E69" s="35"/>
      <c r="F69" s="28"/>
    </row>
    <row r="70" spans="1:6" ht="13.5" customHeight="1" x14ac:dyDescent="0.2">
      <c r="A70" s="28"/>
      <c r="B70" s="59"/>
      <c r="C70" s="59"/>
      <c r="D70" s="59"/>
      <c r="E70" s="35"/>
      <c r="F70" s="28"/>
    </row>
    <row r="71" spans="1:6" ht="13.5" customHeight="1" x14ac:dyDescent="0.2">
      <c r="A71" s="28"/>
      <c r="B71" s="32" t="s">
        <v>23</v>
      </c>
      <c r="C71" s="33"/>
      <c r="D71" s="33"/>
      <c r="E71" s="36">
        <f>3.25*285</f>
        <v>926.25</v>
      </c>
      <c r="F71" s="28"/>
    </row>
    <row r="72" spans="1:6" ht="13.5" customHeight="1" x14ac:dyDescent="0.2">
      <c r="A72" s="28"/>
      <c r="B72" s="41" t="s">
        <v>20</v>
      </c>
      <c r="C72" s="33"/>
      <c r="D72" s="33"/>
      <c r="E72" s="37">
        <v>0</v>
      </c>
      <c r="F72" s="28"/>
    </row>
    <row r="73" spans="1:6" ht="13.5" customHeight="1" x14ac:dyDescent="0.2">
      <c r="A73" s="28"/>
      <c r="B73" s="41" t="s">
        <v>21</v>
      </c>
      <c r="C73" s="33"/>
      <c r="D73" s="33"/>
      <c r="E73" s="37">
        <v>0</v>
      </c>
      <c r="F73" s="28"/>
    </row>
    <row r="74" spans="1:6" ht="13.5" customHeight="1" x14ac:dyDescent="0.2">
      <c r="A74" s="28"/>
      <c r="B74" s="32" t="s">
        <v>22</v>
      </c>
      <c r="C74" s="33"/>
      <c r="D74" s="33"/>
      <c r="E74" s="36">
        <f>SUM(E71:E73)</f>
        <v>926.25</v>
      </c>
      <c r="F74" s="28"/>
    </row>
    <row r="75" spans="1:6" ht="13.5" customHeight="1" x14ac:dyDescent="0.2">
      <c r="A75" s="28"/>
      <c r="B75" s="33" t="s">
        <v>5</v>
      </c>
      <c r="C75" s="38">
        <v>0.05</v>
      </c>
      <c r="D75" s="33"/>
      <c r="E75" s="42">
        <f>ROUND(E74*C75,2)</f>
        <v>46.31</v>
      </c>
      <c r="F75" s="28"/>
    </row>
    <row r="76" spans="1:6" ht="13.5" customHeight="1" x14ac:dyDescent="0.2">
      <c r="A76" s="28"/>
      <c r="B76" s="33" t="s">
        <v>4</v>
      </c>
      <c r="C76" s="50">
        <v>9.9750000000000005E-2</v>
      </c>
      <c r="D76" s="33"/>
      <c r="E76" s="43">
        <f>ROUND(E74*C76,2)</f>
        <v>92.39</v>
      </c>
      <c r="F76" s="28"/>
    </row>
    <row r="77" spans="1:6" ht="13.5" customHeight="1" x14ac:dyDescent="0.2">
      <c r="A77" s="28"/>
      <c r="B77" s="33"/>
      <c r="C77" s="33"/>
      <c r="D77" s="33"/>
      <c r="E77" s="39"/>
      <c r="F77" s="28"/>
    </row>
    <row r="78" spans="1:6" ht="16.5" customHeight="1" thickBot="1" x14ac:dyDescent="0.25">
      <c r="A78" s="28"/>
      <c r="B78" s="32" t="s">
        <v>24</v>
      </c>
      <c r="C78" s="33"/>
      <c r="D78" s="33"/>
      <c r="E78" s="40">
        <f>SUM(E74:E76)</f>
        <v>1064.95</v>
      </c>
      <c r="F78" s="28"/>
    </row>
    <row r="79" spans="1:6" ht="15.75" thickTop="1" x14ac:dyDescent="0.2">
      <c r="A79" s="28"/>
      <c r="B79" s="62"/>
      <c r="C79" s="62"/>
      <c r="D79" s="62"/>
      <c r="E79" s="44"/>
      <c r="F79" s="28"/>
    </row>
    <row r="80" spans="1:6" ht="15" x14ac:dyDescent="0.2">
      <c r="A80" s="28"/>
      <c r="B80" s="61" t="s">
        <v>26</v>
      </c>
      <c r="C80" s="61"/>
      <c r="D80" s="61"/>
      <c r="E80" s="44">
        <v>0</v>
      </c>
      <c r="F80" s="28"/>
    </row>
    <row r="81" spans="1:8" ht="15" x14ac:dyDescent="0.2">
      <c r="A81" s="28"/>
      <c r="B81" s="62"/>
      <c r="C81" s="62"/>
      <c r="D81" s="62"/>
      <c r="E81" s="44"/>
      <c r="F81" s="28"/>
    </row>
    <row r="82" spans="1:8" ht="19.5" customHeight="1" x14ac:dyDescent="0.2">
      <c r="A82" s="28"/>
      <c r="B82" s="45" t="s">
        <v>25</v>
      </c>
      <c r="C82" s="46"/>
      <c r="D82" s="46"/>
      <c r="E82" s="47">
        <f>E78-E80</f>
        <v>1064.95</v>
      </c>
      <c r="F82" s="28"/>
      <c r="H82" s="54"/>
    </row>
    <row r="83" spans="1:8" ht="13.5" customHeight="1" x14ac:dyDescent="0.2">
      <c r="A83" s="28"/>
      <c r="B83" s="28"/>
      <c r="C83" s="28"/>
      <c r="D83" s="28"/>
      <c r="E83" s="28"/>
      <c r="F83" s="28"/>
    </row>
    <row r="84" spans="1:8" x14ac:dyDescent="0.2">
      <c r="A84" s="28"/>
      <c r="B84" s="28"/>
      <c r="C84" s="28"/>
      <c r="D84" s="28"/>
      <c r="E84" s="28"/>
      <c r="F84" s="28"/>
    </row>
    <row r="85" spans="1:8" x14ac:dyDescent="0.2">
      <c r="A85" s="28"/>
      <c r="B85" s="57"/>
      <c r="C85" s="57"/>
      <c r="D85" s="57"/>
      <c r="E85" s="57"/>
      <c r="F85" s="28"/>
    </row>
    <row r="86" spans="1:8" ht="14.25" x14ac:dyDescent="0.2">
      <c r="A86" s="65" t="s">
        <v>135</v>
      </c>
      <c r="B86" s="65"/>
      <c r="C86" s="65"/>
      <c r="D86" s="65"/>
      <c r="E86" s="65"/>
      <c r="F86" s="65"/>
    </row>
    <row r="87" spans="1:8" ht="14.25" x14ac:dyDescent="0.2">
      <c r="A87" s="63" t="s">
        <v>136</v>
      </c>
      <c r="B87" s="63"/>
      <c r="C87" s="63"/>
      <c r="D87" s="63"/>
      <c r="E87" s="63"/>
      <c r="F87" s="63"/>
    </row>
    <row r="88" spans="1:8" x14ac:dyDescent="0.2">
      <c r="A88" s="28"/>
      <c r="B88" s="28"/>
      <c r="C88" s="28"/>
      <c r="D88" s="28"/>
      <c r="E88" s="28"/>
      <c r="F88" s="28"/>
    </row>
    <row r="89" spans="1:8" x14ac:dyDescent="0.2">
      <c r="A89" s="28"/>
      <c r="B89" s="58"/>
      <c r="C89" s="58"/>
      <c r="D89" s="58"/>
      <c r="E89" s="58"/>
      <c r="F89" s="28"/>
    </row>
    <row r="90" spans="1:8" ht="15" x14ac:dyDescent="0.2">
      <c r="A90" s="64" t="s">
        <v>7</v>
      </c>
      <c r="B90" s="64"/>
      <c r="C90" s="64"/>
      <c r="D90" s="64"/>
      <c r="E90" s="64"/>
      <c r="F90" s="64"/>
    </row>
    <row r="92" spans="1:8" ht="39.75" customHeight="1" x14ac:dyDescent="0.2">
      <c r="B92" s="55"/>
      <c r="C92" s="56"/>
      <c r="D92" s="56"/>
    </row>
    <row r="93" spans="1:8" ht="13.5" customHeight="1" x14ac:dyDescent="0.2"/>
    <row r="94" spans="1:8" x14ac:dyDescent="0.2">
      <c r="B94" s="20"/>
      <c r="C94" s="20"/>
      <c r="D94" s="20"/>
    </row>
  </sheetData>
  <mergeCells count="49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0:D8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9:D79"/>
    <mergeCell ref="B92:D92"/>
    <mergeCell ref="B81:D81"/>
    <mergeCell ref="B85:E85"/>
    <mergeCell ref="A86:F86"/>
    <mergeCell ref="A87:F87"/>
    <mergeCell ref="B89:E89"/>
    <mergeCell ref="A90:F90"/>
  </mergeCells>
  <dataValidations count="1">
    <dataValidation type="list" allowBlank="1" showInputMessage="1" showErrorMessage="1" sqref="B79:B81 B12:B20 B32:B70" xr:uid="{27B9A3A4-C3C5-48C9-8074-31CC57A78879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7938-3C0C-4BE1-ACE9-1DCA60870445}">
  <sheetPr>
    <pageSetUpPr fitToPage="1"/>
  </sheetPr>
  <dimension ref="A12:H92"/>
  <sheetViews>
    <sheetView view="pageBreakPreview" topLeftCell="A19" zoomScale="80" zoomScaleNormal="100" zoomScaleSheetLayoutView="80" workbookViewId="0">
      <selection activeCell="E28" sqref="E2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1.42578125" style="2"/>
    <col min="8" max="8" width="13" style="2" bestFit="1" customWidth="1"/>
    <col min="9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308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309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303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 t="s">
        <v>310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311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30" customHeight="1" x14ac:dyDescent="0.2">
      <c r="A39" s="28"/>
      <c r="B39" s="59"/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30" customHeight="1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8" ht="14.25" x14ac:dyDescent="0.2">
      <c r="A65" s="28"/>
      <c r="B65" s="59"/>
      <c r="C65" s="59"/>
      <c r="D65" s="59"/>
      <c r="E65" s="35"/>
      <c r="F65" s="28"/>
    </row>
    <row r="66" spans="1:8" ht="14.25" x14ac:dyDescent="0.2">
      <c r="A66" s="28"/>
      <c r="B66" s="59"/>
      <c r="C66" s="59"/>
      <c r="D66" s="59"/>
      <c r="E66" s="35"/>
      <c r="F66" s="28"/>
    </row>
    <row r="67" spans="1:8" ht="14.25" x14ac:dyDescent="0.2">
      <c r="A67" s="28"/>
      <c r="B67" s="68"/>
      <c r="C67" s="68"/>
      <c r="D67" s="68"/>
      <c r="E67" s="35"/>
      <c r="F67" s="28"/>
    </row>
    <row r="68" spans="1:8" ht="13.5" customHeight="1" x14ac:dyDescent="0.2">
      <c r="A68" s="28"/>
      <c r="B68" s="59"/>
      <c r="C68" s="59"/>
      <c r="D68" s="59"/>
      <c r="E68" s="35"/>
      <c r="F68" s="28"/>
    </row>
    <row r="69" spans="1:8" ht="13.5" customHeight="1" x14ac:dyDescent="0.2">
      <c r="A69" s="28"/>
      <c r="B69" s="32" t="s">
        <v>23</v>
      </c>
      <c r="C69" s="33"/>
      <c r="D69" s="33"/>
      <c r="E69" s="36">
        <f>2.25*285</f>
        <v>641.25</v>
      </c>
      <c r="F69" s="28"/>
    </row>
    <row r="70" spans="1:8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8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8" ht="13.5" customHeight="1" x14ac:dyDescent="0.2">
      <c r="A72" s="28"/>
      <c r="B72" s="32" t="s">
        <v>22</v>
      </c>
      <c r="C72" s="33"/>
      <c r="D72" s="33"/>
      <c r="E72" s="36">
        <f>SUM(E69:E71)</f>
        <v>641.25</v>
      </c>
      <c r="F72" s="28"/>
    </row>
    <row r="73" spans="1:8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32.06</v>
      </c>
      <c r="F73" s="28"/>
    </row>
    <row r="74" spans="1:8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63.96</v>
      </c>
      <c r="F74" s="28"/>
    </row>
    <row r="75" spans="1:8" ht="13.5" customHeight="1" x14ac:dyDescent="0.2">
      <c r="A75" s="28"/>
      <c r="B75" s="33"/>
      <c r="C75" s="33"/>
      <c r="D75" s="33"/>
      <c r="E75" s="39"/>
      <c r="F75" s="28"/>
    </row>
    <row r="76" spans="1:8" ht="16.5" customHeight="1" thickBot="1" x14ac:dyDescent="0.25">
      <c r="A76" s="28"/>
      <c r="B76" s="32" t="s">
        <v>24</v>
      </c>
      <c r="C76" s="33"/>
      <c r="D76" s="33"/>
      <c r="E76" s="40">
        <f>SUM(E72:E74)</f>
        <v>737.27</v>
      </c>
      <c r="F76" s="28"/>
    </row>
    <row r="77" spans="1:8" ht="15.75" thickTop="1" x14ac:dyDescent="0.2">
      <c r="A77" s="28"/>
      <c r="B77" s="62"/>
      <c r="C77" s="62"/>
      <c r="D77" s="62"/>
      <c r="E77" s="44"/>
      <c r="F77" s="28"/>
    </row>
    <row r="78" spans="1:8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8" ht="15" x14ac:dyDescent="0.2">
      <c r="A79" s="28"/>
      <c r="B79" s="62"/>
      <c r="C79" s="62"/>
      <c r="D79" s="62"/>
      <c r="E79" s="44"/>
      <c r="F79" s="28"/>
    </row>
    <row r="80" spans="1:8" ht="19.5" customHeight="1" x14ac:dyDescent="0.2">
      <c r="A80" s="28"/>
      <c r="B80" s="45" t="s">
        <v>25</v>
      </c>
      <c r="C80" s="46"/>
      <c r="D80" s="46"/>
      <c r="E80" s="47">
        <f>E76-E78</f>
        <v>737.27</v>
      </c>
      <c r="F80" s="28"/>
      <c r="H80" s="54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7">
    <mergeCell ref="A84:F84"/>
    <mergeCell ref="A85:F85"/>
    <mergeCell ref="B87:E87"/>
    <mergeCell ref="A88:F88"/>
    <mergeCell ref="B90:D90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7:B79 B12:B20 B32:B68" xr:uid="{3FD8508C-210C-4225-AD95-0AD72A54D9D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5"/>
  <sheetViews>
    <sheetView view="pageBreakPreview" topLeftCell="A34" zoomScale="80" zoomScaleNormal="100" zoomScaleSheetLayoutView="80" workbookViewId="0">
      <selection activeCell="A68" sqref="A68:XFD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48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15" x14ac:dyDescent="0.2">
      <c r="A26" s="21"/>
      <c r="B26" s="33" t="s">
        <v>31</v>
      </c>
      <c r="C26" s="28"/>
      <c r="D26" s="28"/>
      <c r="E26" s="28"/>
      <c r="F26" s="28"/>
    </row>
    <row r="27" spans="1:6" ht="15" x14ac:dyDescent="0.2">
      <c r="A27" s="21"/>
      <c r="B27" s="33" t="s">
        <v>32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19</v>
      </c>
      <c r="E29" s="34" t="s">
        <v>49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29" t="s">
        <v>40</v>
      </c>
      <c r="C33" s="29"/>
      <c r="D33" s="2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/>
      <c r="C35" s="59"/>
      <c r="D35" s="59"/>
      <c r="E35" s="35"/>
      <c r="F35" s="28"/>
    </row>
    <row r="36" spans="1:6" ht="28.5" customHeight="1" x14ac:dyDescent="0.2">
      <c r="A36" s="28"/>
      <c r="B36" s="59" t="s">
        <v>57</v>
      </c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 t="s">
        <v>50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3.5" customHeight="1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 t="s">
        <v>51</v>
      </c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 t="s">
        <v>52</v>
      </c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49"/>
      <c r="C47" s="49"/>
      <c r="D47" s="49"/>
      <c r="E47" s="35"/>
      <c r="F47" s="28"/>
    </row>
    <row r="48" spans="1:6" ht="32.25" customHeight="1" x14ac:dyDescent="0.2">
      <c r="A48" s="28"/>
      <c r="B48" s="59" t="s">
        <v>53</v>
      </c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 t="s">
        <v>55</v>
      </c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49"/>
      <c r="C53" s="49"/>
      <c r="D53" s="49"/>
      <c r="E53" s="35"/>
      <c r="F53" s="28"/>
    </row>
    <row r="54" spans="1:6" ht="14.25" x14ac:dyDescent="0.2">
      <c r="A54" s="28"/>
      <c r="B54" s="59" t="s">
        <v>54</v>
      </c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29.25" customHeight="1" x14ac:dyDescent="0.2">
      <c r="A57" s="28"/>
      <c r="B57" s="59" t="s">
        <v>56</v>
      </c>
      <c r="C57" s="59"/>
      <c r="D57" s="59"/>
      <c r="E57" s="35"/>
      <c r="F57" s="28"/>
    </row>
    <row r="58" spans="1:6" ht="14.25" x14ac:dyDescent="0.2">
      <c r="A58" s="28"/>
      <c r="B58" s="49"/>
      <c r="C58" s="49"/>
      <c r="D58" s="4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49" t="s">
        <v>9</v>
      </c>
      <c r="C60" s="49"/>
      <c r="D60" s="49"/>
      <c r="E60" s="35"/>
      <c r="F60" s="28"/>
    </row>
    <row r="61" spans="1:6" ht="14.25" x14ac:dyDescent="0.2">
      <c r="A61" s="28"/>
      <c r="B61" s="49"/>
      <c r="C61" s="49"/>
      <c r="D61" s="49"/>
      <c r="E61" s="35"/>
      <c r="F61" s="28"/>
    </row>
    <row r="62" spans="1:6" ht="14.25" x14ac:dyDescent="0.2">
      <c r="A62" s="28"/>
      <c r="B62" s="49"/>
      <c r="C62" s="49"/>
      <c r="D62" s="49"/>
      <c r="E62" s="35"/>
      <c r="F62" s="28"/>
    </row>
    <row r="63" spans="1:6" ht="14.25" x14ac:dyDescent="0.2">
      <c r="A63" s="28"/>
      <c r="B63" s="49" t="s">
        <v>16</v>
      </c>
      <c r="C63" s="49"/>
      <c r="D63" s="49"/>
      <c r="E63" s="35"/>
      <c r="F63" s="28"/>
    </row>
    <row r="64" spans="1:6" ht="14.25" x14ac:dyDescent="0.2">
      <c r="A64" s="28"/>
      <c r="B64" s="49"/>
      <c r="C64" s="49"/>
      <c r="D64" s="49"/>
      <c r="E64" s="35"/>
      <c r="F64" s="28"/>
    </row>
    <row r="65" spans="1:6" ht="14.25" x14ac:dyDescent="0.2">
      <c r="A65" s="28"/>
      <c r="B65" s="49"/>
      <c r="C65" s="49"/>
      <c r="D65" s="49"/>
      <c r="E65" s="35"/>
      <c r="F65" s="28"/>
    </row>
    <row r="66" spans="1:6" ht="14.25" x14ac:dyDescent="0.2">
      <c r="A66" s="28"/>
      <c r="B66" s="49" t="s">
        <v>15</v>
      </c>
      <c r="C66" s="49"/>
      <c r="D66" s="49"/>
      <c r="E66" s="35"/>
      <c r="F66" s="28"/>
    </row>
    <row r="67" spans="1:6" ht="14.25" x14ac:dyDescent="0.2">
      <c r="A67" s="28"/>
      <c r="B67" s="49"/>
      <c r="C67" s="49"/>
      <c r="D67" s="49"/>
      <c r="E67" s="35"/>
      <c r="F67" s="28"/>
    </row>
    <row r="68" spans="1:6" ht="14.25" x14ac:dyDescent="0.2">
      <c r="A68" s="28"/>
      <c r="B68" s="59"/>
      <c r="C68" s="59"/>
      <c r="D68" s="59"/>
      <c r="E68" s="35"/>
      <c r="F68" s="28"/>
    </row>
    <row r="69" spans="1:6" ht="14.25" x14ac:dyDescent="0.2">
      <c r="A69" s="28"/>
      <c r="B69" s="59"/>
      <c r="C69" s="59"/>
      <c r="D69" s="59"/>
      <c r="E69" s="35"/>
      <c r="F69" s="28"/>
    </row>
    <row r="70" spans="1:6" ht="14.25" x14ac:dyDescent="0.2">
      <c r="A70" s="28"/>
      <c r="B70" s="59"/>
      <c r="C70" s="59"/>
      <c r="D70" s="59"/>
      <c r="E70" s="35"/>
      <c r="F70" s="28"/>
    </row>
    <row r="71" spans="1:6" ht="13.5" customHeight="1" x14ac:dyDescent="0.2">
      <c r="A71" s="28"/>
      <c r="B71" s="59"/>
      <c r="C71" s="59"/>
      <c r="D71" s="59"/>
      <c r="E71" s="35"/>
      <c r="F71" s="28"/>
    </row>
    <row r="72" spans="1:6" ht="13.5" customHeight="1" x14ac:dyDescent="0.2">
      <c r="A72" s="28"/>
      <c r="B72" s="32" t="s">
        <v>23</v>
      </c>
      <c r="C72" s="33"/>
      <c r="D72" s="33"/>
      <c r="E72" s="36">
        <f>33.75*190</f>
        <v>6412.5</v>
      </c>
      <c r="F72" s="28"/>
    </row>
    <row r="73" spans="1:6" ht="13.5" customHeight="1" x14ac:dyDescent="0.2">
      <c r="A73" s="28"/>
      <c r="B73" s="41" t="s">
        <v>20</v>
      </c>
      <c r="C73" s="33"/>
      <c r="D73" s="33"/>
      <c r="E73" s="37">
        <v>0</v>
      </c>
      <c r="F73" s="28"/>
    </row>
    <row r="74" spans="1:6" ht="13.5" customHeight="1" x14ac:dyDescent="0.2">
      <c r="A74" s="28"/>
      <c r="B74" s="41" t="s">
        <v>21</v>
      </c>
      <c r="C74" s="33"/>
      <c r="D74" s="33"/>
      <c r="E74" s="37">
        <v>0</v>
      </c>
      <c r="F74" s="28"/>
    </row>
    <row r="75" spans="1:6" ht="13.5" customHeight="1" x14ac:dyDescent="0.2">
      <c r="A75" s="28"/>
      <c r="B75" s="32" t="s">
        <v>22</v>
      </c>
      <c r="C75" s="33"/>
      <c r="D75" s="33"/>
      <c r="E75" s="36">
        <f>SUM(E72:E74)</f>
        <v>6412.5</v>
      </c>
      <c r="F75" s="28"/>
    </row>
    <row r="76" spans="1:6" ht="13.5" customHeight="1" x14ac:dyDescent="0.2">
      <c r="A76" s="28"/>
      <c r="B76" s="33" t="s">
        <v>5</v>
      </c>
      <c r="C76" s="38">
        <v>0.05</v>
      </c>
      <c r="D76" s="33"/>
      <c r="E76" s="42">
        <f>ROUND(E75*C76,2)</f>
        <v>320.63</v>
      </c>
      <c r="F76" s="28"/>
    </row>
    <row r="77" spans="1:6" ht="13.5" customHeight="1" x14ac:dyDescent="0.2">
      <c r="A77" s="28"/>
      <c r="B77" s="33" t="s">
        <v>4</v>
      </c>
      <c r="C77" s="38">
        <v>8.5000000000000006E-2</v>
      </c>
      <c r="D77" s="33"/>
      <c r="E77" s="43">
        <f>ROUND((E75+E76)*C77,2)</f>
        <v>572.32000000000005</v>
      </c>
      <c r="F77" s="28"/>
    </row>
    <row r="78" spans="1:6" ht="13.5" customHeight="1" x14ac:dyDescent="0.2">
      <c r="A78" s="28"/>
      <c r="B78" s="33"/>
      <c r="C78" s="33"/>
      <c r="D78" s="33"/>
      <c r="E78" s="39"/>
      <c r="F78" s="28"/>
    </row>
    <row r="79" spans="1:6" ht="16.5" customHeight="1" thickBot="1" x14ac:dyDescent="0.25">
      <c r="A79" s="28"/>
      <c r="B79" s="32" t="s">
        <v>24</v>
      </c>
      <c r="C79" s="33"/>
      <c r="D79" s="33"/>
      <c r="E79" s="40">
        <f>SUM(E75:E77)</f>
        <v>7305.45</v>
      </c>
      <c r="F79" s="28"/>
    </row>
    <row r="80" spans="1:6" ht="15.75" thickTop="1" x14ac:dyDescent="0.2">
      <c r="A80" s="28"/>
      <c r="B80" s="62"/>
      <c r="C80" s="62"/>
      <c r="D80" s="62"/>
      <c r="E80" s="44"/>
      <c r="F80" s="28"/>
    </row>
    <row r="81" spans="1:6" ht="15" x14ac:dyDescent="0.2">
      <c r="A81" s="28"/>
      <c r="B81" s="61" t="s">
        <v>26</v>
      </c>
      <c r="C81" s="61"/>
      <c r="D81" s="61"/>
      <c r="E81" s="44">
        <v>0</v>
      </c>
      <c r="F81" s="28"/>
    </row>
    <row r="82" spans="1:6" ht="15" x14ac:dyDescent="0.2">
      <c r="A82" s="28"/>
      <c r="B82" s="62"/>
      <c r="C82" s="62"/>
      <c r="D82" s="62"/>
      <c r="E82" s="44"/>
      <c r="F82" s="28"/>
    </row>
    <row r="83" spans="1:6" ht="19.5" customHeight="1" x14ac:dyDescent="0.2">
      <c r="A83" s="28"/>
      <c r="B83" s="45" t="s">
        <v>25</v>
      </c>
      <c r="C83" s="46"/>
      <c r="D83" s="46"/>
      <c r="E83" s="47">
        <f>E79-E81</f>
        <v>7305.45</v>
      </c>
      <c r="F83" s="28"/>
    </row>
    <row r="84" spans="1:6" ht="13.5" customHeight="1" x14ac:dyDescent="0.2">
      <c r="A84" s="28"/>
      <c r="B84" s="28"/>
      <c r="C84" s="28"/>
      <c r="D84" s="28"/>
      <c r="E84" s="28"/>
      <c r="F84" s="28"/>
    </row>
    <row r="85" spans="1:6" x14ac:dyDescent="0.2">
      <c r="A85" s="28"/>
      <c r="B85" s="28"/>
      <c r="C85" s="28"/>
      <c r="D85" s="28"/>
      <c r="E85" s="28"/>
      <c r="F85" s="28"/>
    </row>
    <row r="86" spans="1:6" x14ac:dyDescent="0.2">
      <c r="A86" s="28"/>
      <c r="B86" s="57"/>
      <c r="C86" s="57"/>
      <c r="D86" s="57"/>
      <c r="E86" s="57"/>
      <c r="F86" s="28"/>
    </row>
    <row r="87" spans="1:6" ht="14.25" x14ac:dyDescent="0.2">
      <c r="A87" s="65" t="s">
        <v>27</v>
      </c>
      <c r="B87" s="65"/>
      <c r="C87" s="65"/>
      <c r="D87" s="65"/>
      <c r="E87" s="65"/>
      <c r="F87" s="65"/>
    </row>
    <row r="88" spans="1:6" ht="14.25" x14ac:dyDescent="0.2">
      <c r="A88" s="63" t="s">
        <v>6</v>
      </c>
      <c r="B88" s="63"/>
      <c r="C88" s="63"/>
      <c r="D88" s="63"/>
      <c r="E88" s="63"/>
      <c r="F88" s="63"/>
    </row>
    <row r="89" spans="1:6" x14ac:dyDescent="0.2">
      <c r="A89" s="28"/>
      <c r="B89" s="28"/>
      <c r="C89" s="28"/>
      <c r="D89" s="28"/>
      <c r="E89" s="28"/>
      <c r="F89" s="28"/>
    </row>
    <row r="90" spans="1:6" x14ac:dyDescent="0.2">
      <c r="A90" s="28"/>
      <c r="B90" s="58"/>
      <c r="C90" s="58"/>
      <c r="D90" s="58"/>
      <c r="E90" s="58"/>
      <c r="F90" s="28"/>
    </row>
    <row r="91" spans="1:6" ht="15" x14ac:dyDescent="0.2">
      <c r="A91" s="64" t="s">
        <v>7</v>
      </c>
      <c r="B91" s="64"/>
      <c r="C91" s="64"/>
      <c r="D91" s="64"/>
      <c r="E91" s="64"/>
      <c r="F91" s="64"/>
    </row>
    <row r="93" spans="1:6" ht="39.75" customHeight="1" x14ac:dyDescent="0.2">
      <c r="B93" s="55"/>
      <c r="C93" s="56"/>
      <c r="D93" s="56"/>
    </row>
    <row r="94" spans="1:6" ht="13.5" customHeight="1" x14ac:dyDescent="0.2"/>
    <row r="95" spans="1:6" x14ac:dyDescent="0.2">
      <c r="B95" s="20"/>
      <c r="C95" s="20"/>
      <c r="D95" s="20"/>
    </row>
  </sheetData>
  <mergeCells count="37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56:D56"/>
    <mergeCell ref="B57:D57"/>
    <mergeCell ref="B59:D59"/>
    <mergeCell ref="B46:D46"/>
    <mergeCell ref="B48:D48"/>
    <mergeCell ref="B49:D49"/>
    <mergeCell ref="B50:D50"/>
    <mergeCell ref="B51:D51"/>
    <mergeCell ref="B52:D52"/>
    <mergeCell ref="B93:D93"/>
    <mergeCell ref="B45:D45"/>
    <mergeCell ref="B82:D82"/>
    <mergeCell ref="B86:E86"/>
    <mergeCell ref="A87:F87"/>
    <mergeCell ref="A88:F88"/>
    <mergeCell ref="B90:E90"/>
    <mergeCell ref="A91:F91"/>
    <mergeCell ref="B68:D68"/>
    <mergeCell ref="B69:D69"/>
    <mergeCell ref="B70:D70"/>
    <mergeCell ref="B71:D71"/>
    <mergeCell ref="B80:D80"/>
    <mergeCell ref="B81:D81"/>
    <mergeCell ref="B54:D54"/>
    <mergeCell ref="B55:D55"/>
  </mergeCells>
  <dataValidations count="1">
    <dataValidation type="list" allowBlank="1" showInputMessage="1" showErrorMessage="1" sqref="B80:B82 B34:B71 B12:B20" xr:uid="{00000000-0002-0000-0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9A85-8550-4361-B84C-F646056F2E01}">
  <sheetPr>
    <pageSetUpPr fitToPage="1"/>
  </sheetPr>
  <dimension ref="A12:H92"/>
  <sheetViews>
    <sheetView view="pageBreakPreview" topLeftCell="A1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1.42578125" style="2"/>
    <col min="8" max="8" width="13" style="2" bestFit="1" customWidth="1"/>
    <col min="9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313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33.75" customHeight="1" x14ac:dyDescent="0.2">
      <c r="A26" s="21"/>
      <c r="B26" s="53" t="s">
        <v>139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312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303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 t="s">
        <v>314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30" customHeight="1" x14ac:dyDescent="0.2">
      <c r="A39" s="28"/>
      <c r="B39" s="59"/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30" customHeight="1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8" ht="14.25" x14ac:dyDescent="0.2">
      <c r="A65" s="28"/>
      <c r="B65" s="59"/>
      <c r="C65" s="59"/>
      <c r="D65" s="59"/>
      <c r="E65" s="35"/>
      <c r="F65" s="28"/>
    </row>
    <row r="66" spans="1:8" ht="14.25" x14ac:dyDescent="0.2">
      <c r="A66" s="28"/>
      <c r="B66" s="59"/>
      <c r="C66" s="59"/>
      <c r="D66" s="59"/>
      <c r="E66" s="35"/>
      <c r="F66" s="28"/>
    </row>
    <row r="67" spans="1:8" ht="14.25" x14ac:dyDescent="0.2">
      <c r="A67" s="28"/>
      <c r="B67" s="68"/>
      <c r="C67" s="68"/>
      <c r="D67" s="68"/>
      <c r="E67" s="35"/>
      <c r="F67" s="28"/>
    </row>
    <row r="68" spans="1:8" ht="13.5" customHeight="1" x14ac:dyDescent="0.2">
      <c r="A68" s="28"/>
      <c r="B68" s="59"/>
      <c r="C68" s="59"/>
      <c r="D68" s="59"/>
      <c r="E68" s="35"/>
      <c r="F68" s="28"/>
    </row>
    <row r="69" spans="1:8" ht="13.5" customHeight="1" x14ac:dyDescent="0.2">
      <c r="A69" s="28"/>
      <c r="B69" s="32" t="s">
        <v>23</v>
      </c>
      <c r="C69" s="33"/>
      <c r="D69" s="33"/>
      <c r="E69" s="36">
        <f>0.75*285</f>
        <v>213.75</v>
      </c>
      <c r="F69" s="28"/>
    </row>
    <row r="70" spans="1:8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8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8" ht="13.5" customHeight="1" x14ac:dyDescent="0.2">
      <c r="A72" s="28"/>
      <c r="B72" s="32" t="s">
        <v>22</v>
      </c>
      <c r="C72" s="33"/>
      <c r="D72" s="33"/>
      <c r="E72" s="36">
        <f>SUM(E69:E71)</f>
        <v>213.75</v>
      </c>
      <c r="F72" s="28"/>
    </row>
    <row r="73" spans="1:8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10.69</v>
      </c>
      <c r="F73" s="28"/>
    </row>
    <row r="74" spans="1:8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21.32</v>
      </c>
      <c r="F74" s="28"/>
    </row>
    <row r="75" spans="1:8" ht="13.5" customHeight="1" x14ac:dyDescent="0.2">
      <c r="A75" s="28"/>
      <c r="B75" s="33"/>
      <c r="C75" s="33"/>
      <c r="D75" s="33"/>
      <c r="E75" s="39"/>
      <c r="F75" s="28"/>
    </row>
    <row r="76" spans="1:8" ht="16.5" customHeight="1" thickBot="1" x14ac:dyDescent="0.25">
      <c r="A76" s="28"/>
      <c r="B76" s="32" t="s">
        <v>24</v>
      </c>
      <c r="C76" s="33"/>
      <c r="D76" s="33"/>
      <c r="E76" s="40">
        <f>SUM(E72:E74)</f>
        <v>245.76</v>
      </c>
      <c r="F76" s="28"/>
    </row>
    <row r="77" spans="1:8" ht="15.75" thickTop="1" x14ac:dyDescent="0.2">
      <c r="A77" s="28"/>
      <c r="B77" s="62"/>
      <c r="C77" s="62"/>
      <c r="D77" s="62"/>
      <c r="E77" s="44"/>
      <c r="F77" s="28"/>
    </row>
    <row r="78" spans="1:8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8" ht="15" x14ac:dyDescent="0.2">
      <c r="A79" s="28"/>
      <c r="B79" s="62"/>
      <c r="C79" s="62"/>
      <c r="D79" s="62"/>
      <c r="E79" s="44"/>
      <c r="F79" s="28"/>
    </row>
    <row r="80" spans="1:8" ht="19.5" customHeight="1" x14ac:dyDescent="0.2">
      <c r="A80" s="28"/>
      <c r="B80" s="45" t="s">
        <v>25</v>
      </c>
      <c r="C80" s="46"/>
      <c r="D80" s="46"/>
      <c r="E80" s="47">
        <f>E76-E78</f>
        <v>245.76</v>
      </c>
      <c r="F80" s="28"/>
      <c r="H80" s="54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7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A84:F84"/>
    <mergeCell ref="A85:F85"/>
    <mergeCell ref="B87:E87"/>
    <mergeCell ref="A88:F88"/>
    <mergeCell ref="B90:D90"/>
  </mergeCells>
  <dataValidations count="1">
    <dataValidation type="list" allowBlank="1" showInputMessage="1" showErrorMessage="1" sqref="B77:B79 B12:B20 B32:B68" xr:uid="{7F2AA26B-A8B9-4254-8F8B-11DB8CD4CCEC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D81B-75FF-4ECC-B11C-C0A3C376E63D}">
  <sheetPr>
    <pageSetUpPr fitToPage="1"/>
  </sheetPr>
  <dimension ref="A12:H92"/>
  <sheetViews>
    <sheetView tabSelected="1" view="pageBreakPreview" zoomScale="80" zoomScaleNormal="100" zoomScaleSheetLayoutView="80" workbookViewId="0">
      <selection activeCell="B32" sqref="B32:D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1.42578125" style="2"/>
    <col min="8" max="8" width="13" style="2" bestFit="1" customWidth="1"/>
    <col min="9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315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/>
      <c r="C24" s="28"/>
      <c r="D24" s="28"/>
      <c r="E24" s="28"/>
      <c r="F24" s="28"/>
    </row>
    <row r="25" spans="1:6" ht="15" x14ac:dyDescent="0.2">
      <c r="A25" s="21"/>
      <c r="B25" s="32" t="s">
        <v>316</v>
      </c>
      <c r="C25" s="28"/>
      <c r="D25" s="28"/>
      <c r="E25" s="28"/>
      <c r="F25" s="28"/>
    </row>
    <row r="26" spans="1:6" ht="33.75" customHeight="1" x14ac:dyDescent="0.2">
      <c r="A26" s="21"/>
      <c r="B26" s="73" t="s">
        <v>317</v>
      </c>
      <c r="C26" s="28"/>
      <c r="D26" s="28"/>
      <c r="E26" s="28"/>
      <c r="F26" s="28"/>
    </row>
    <row r="27" spans="1:6" x14ac:dyDescent="0.2">
      <c r="A27" s="22"/>
      <c r="B27" s="28"/>
      <c r="C27" s="30"/>
      <c r="D27" s="30"/>
      <c r="E27" s="31"/>
      <c r="F27" s="28"/>
    </row>
    <row r="28" spans="1:6" ht="15" x14ac:dyDescent="0.2">
      <c r="A28" s="21"/>
      <c r="B28" s="30"/>
      <c r="C28" s="30"/>
      <c r="D28" s="34" t="s">
        <v>19</v>
      </c>
      <c r="E28" s="34" t="s">
        <v>318</v>
      </c>
      <c r="F28" s="28"/>
    </row>
    <row r="29" spans="1:6" ht="13.5" thickBot="1" x14ac:dyDescent="0.25">
      <c r="A29" s="23"/>
      <c r="B29" s="23"/>
      <c r="C29" s="23"/>
      <c r="D29" s="23"/>
      <c r="E29" s="23"/>
      <c r="F29" s="27"/>
    </row>
    <row r="30" spans="1:6" s="48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8"/>
      <c r="B32" s="66" t="s">
        <v>134</v>
      </c>
      <c r="C32" s="66"/>
      <c r="D32" s="66"/>
      <c r="E32" s="35"/>
      <c r="F32" s="28"/>
    </row>
    <row r="33" spans="1:6" ht="14.25" x14ac:dyDescent="0.2">
      <c r="A33" s="28"/>
      <c r="B33" s="59"/>
      <c r="C33" s="59"/>
      <c r="D33" s="5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 t="s">
        <v>319</v>
      </c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30" customHeight="1" x14ac:dyDescent="0.2">
      <c r="A39" s="28"/>
      <c r="B39" s="59"/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30" customHeight="1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3.5" customHeight="1" x14ac:dyDescent="0.2">
      <c r="A63" s="28"/>
      <c r="B63" s="59"/>
      <c r="C63" s="59"/>
      <c r="D63" s="59"/>
      <c r="E63" s="35"/>
      <c r="F63" s="28"/>
    </row>
    <row r="64" spans="1:6" ht="13.5" customHeight="1" x14ac:dyDescent="0.2">
      <c r="A64" s="28"/>
      <c r="B64" s="59"/>
      <c r="C64" s="59"/>
      <c r="D64" s="59"/>
      <c r="E64" s="35"/>
      <c r="F64" s="28"/>
    </row>
    <row r="65" spans="1:8" ht="14.25" x14ac:dyDescent="0.2">
      <c r="A65" s="28"/>
      <c r="B65" s="59"/>
      <c r="C65" s="59"/>
      <c r="D65" s="59"/>
      <c r="E65" s="35"/>
      <c r="F65" s="28"/>
    </row>
    <row r="66" spans="1:8" ht="14.25" x14ac:dyDescent="0.2">
      <c r="A66" s="28"/>
      <c r="B66" s="59"/>
      <c r="C66" s="59"/>
      <c r="D66" s="59"/>
      <c r="E66" s="35"/>
      <c r="F66" s="28"/>
    </row>
    <row r="67" spans="1:8" ht="14.25" x14ac:dyDescent="0.2">
      <c r="A67" s="28"/>
      <c r="B67" s="68"/>
      <c r="C67" s="68"/>
      <c r="D67" s="68"/>
      <c r="E67" s="35"/>
      <c r="F67" s="28"/>
    </row>
    <row r="68" spans="1:8" ht="13.5" customHeight="1" x14ac:dyDescent="0.2">
      <c r="A68" s="28"/>
      <c r="B68" s="59"/>
      <c r="C68" s="59"/>
      <c r="D68" s="59"/>
      <c r="E68" s="35"/>
      <c r="F68" s="28"/>
    </row>
    <row r="69" spans="1:8" ht="13.5" customHeight="1" x14ac:dyDescent="0.2">
      <c r="A69" s="28"/>
      <c r="B69" s="32" t="s">
        <v>23</v>
      </c>
      <c r="C69" s="33"/>
      <c r="D69" s="33"/>
      <c r="E69" s="36">
        <f>1.25*350</f>
        <v>437.5</v>
      </c>
      <c r="F69" s="28"/>
    </row>
    <row r="70" spans="1:8" ht="13.5" customHeight="1" x14ac:dyDescent="0.2">
      <c r="A70" s="28"/>
      <c r="B70" s="41" t="s">
        <v>20</v>
      </c>
      <c r="C70" s="33"/>
      <c r="D70" s="33"/>
      <c r="E70" s="37">
        <v>0</v>
      </c>
      <c r="F70" s="28"/>
    </row>
    <row r="71" spans="1:8" ht="13.5" customHeight="1" x14ac:dyDescent="0.2">
      <c r="A71" s="28"/>
      <c r="B71" s="41" t="s">
        <v>21</v>
      </c>
      <c r="C71" s="33"/>
      <c r="D71" s="33"/>
      <c r="E71" s="37">
        <v>0</v>
      </c>
      <c r="F71" s="28"/>
    </row>
    <row r="72" spans="1:8" ht="13.5" customHeight="1" x14ac:dyDescent="0.2">
      <c r="A72" s="28"/>
      <c r="B72" s="32" t="s">
        <v>22</v>
      </c>
      <c r="C72" s="33"/>
      <c r="D72" s="33"/>
      <c r="E72" s="36">
        <f>SUM(E69:E71)</f>
        <v>437.5</v>
      </c>
      <c r="F72" s="28"/>
    </row>
    <row r="73" spans="1:8" ht="13.5" customHeight="1" x14ac:dyDescent="0.2">
      <c r="A73" s="28"/>
      <c r="B73" s="33" t="s">
        <v>5</v>
      </c>
      <c r="C73" s="38">
        <v>0.05</v>
      </c>
      <c r="D73" s="33"/>
      <c r="E73" s="42">
        <f>ROUND(E72*C73,2)</f>
        <v>21.88</v>
      </c>
      <c r="F73" s="28"/>
    </row>
    <row r="74" spans="1:8" ht="13.5" customHeight="1" x14ac:dyDescent="0.2">
      <c r="A74" s="28"/>
      <c r="B74" s="33" t="s">
        <v>4</v>
      </c>
      <c r="C74" s="50">
        <v>9.9750000000000005E-2</v>
      </c>
      <c r="D74" s="33"/>
      <c r="E74" s="43">
        <f>ROUND(E72*C74,2)</f>
        <v>43.64</v>
      </c>
      <c r="F74" s="28"/>
    </row>
    <row r="75" spans="1:8" ht="13.5" customHeight="1" x14ac:dyDescent="0.2">
      <c r="A75" s="28"/>
      <c r="B75" s="33"/>
      <c r="C75" s="33"/>
      <c r="D75" s="33"/>
      <c r="E75" s="39"/>
      <c r="F75" s="28"/>
    </row>
    <row r="76" spans="1:8" ht="16.5" customHeight="1" thickBot="1" x14ac:dyDescent="0.25">
      <c r="A76" s="28"/>
      <c r="B76" s="32" t="s">
        <v>24</v>
      </c>
      <c r="C76" s="33"/>
      <c r="D76" s="33"/>
      <c r="E76" s="40">
        <f>SUM(E72:E74)</f>
        <v>503.02</v>
      </c>
      <c r="F76" s="28"/>
    </row>
    <row r="77" spans="1:8" ht="15.75" thickTop="1" x14ac:dyDescent="0.2">
      <c r="A77" s="28"/>
      <c r="B77" s="62"/>
      <c r="C77" s="62"/>
      <c r="D77" s="62"/>
      <c r="E77" s="44"/>
      <c r="F77" s="28"/>
    </row>
    <row r="78" spans="1:8" ht="15" x14ac:dyDescent="0.2">
      <c r="A78" s="28"/>
      <c r="B78" s="61" t="s">
        <v>26</v>
      </c>
      <c r="C78" s="61"/>
      <c r="D78" s="61"/>
      <c r="E78" s="44">
        <v>0</v>
      </c>
      <c r="F78" s="28"/>
    </row>
    <row r="79" spans="1:8" ht="15" x14ac:dyDescent="0.2">
      <c r="A79" s="28"/>
      <c r="B79" s="62"/>
      <c r="C79" s="62"/>
      <c r="D79" s="62"/>
      <c r="E79" s="44"/>
      <c r="F79" s="28"/>
    </row>
    <row r="80" spans="1:8" ht="19.5" customHeight="1" x14ac:dyDescent="0.2">
      <c r="A80" s="28"/>
      <c r="B80" s="45" t="s">
        <v>25</v>
      </c>
      <c r="C80" s="46"/>
      <c r="D80" s="46"/>
      <c r="E80" s="47">
        <f>E76-E78</f>
        <v>503.02</v>
      </c>
      <c r="F80" s="28"/>
      <c r="H80" s="54"/>
    </row>
    <row r="81" spans="1:6" ht="13.5" customHeight="1" x14ac:dyDescent="0.2">
      <c r="A81" s="28"/>
      <c r="B81" s="28"/>
      <c r="C81" s="28"/>
      <c r="D81" s="28"/>
      <c r="E81" s="28"/>
      <c r="F81" s="28"/>
    </row>
    <row r="82" spans="1:6" x14ac:dyDescent="0.2">
      <c r="A82" s="28"/>
      <c r="B82" s="28"/>
      <c r="C82" s="28"/>
      <c r="D82" s="28"/>
      <c r="E82" s="28"/>
      <c r="F82" s="28"/>
    </row>
    <row r="83" spans="1:6" x14ac:dyDescent="0.2">
      <c r="A83" s="28"/>
      <c r="B83" s="57"/>
      <c r="C83" s="57"/>
      <c r="D83" s="57"/>
      <c r="E83" s="57"/>
      <c r="F83" s="28"/>
    </row>
    <row r="84" spans="1:6" ht="14.25" x14ac:dyDescent="0.2">
      <c r="A84" s="65" t="s">
        <v>135</v>
      </c>
      <c r="B84" s="65"/>
      <c r="C84" s="65"/>
      <c r="D84" s="65"/>
      <c r="E84" s="65"/>
      <c r="F84" s="65"/>
    </row>
    <row r="85" spans="1:6" ht="14.25" x14ac:dyDescent="0.2">
      <c r="A85" s="63" t="s">
        <v>136</v>
      </c>
      <c r="B85" s="63"/>
      <c r="C85" s="63"/>
      <c r="D85" s="63"/>
      <c r="E85" s="63"/>
      <c r="F85" s="63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8"/>
      <c r="C87" s="58"/>
      <c r="D87" s="58"/>
      <c r="E87" s="58"/>
      <c r="F87" s="28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20"/>
      <c r="C92" s="20"/>
      <c r="D92" s="20"/>
    </row>
  </sheetData>
  <mergeCells count="47">
    <mergeCell ref="A84:F84"/>
    <mergeCell ref="A85:F85"/>
    <mergeCell ref="B87:E87"/>
    <mergeCell ref="A88:F88"/>
    <mergeCell ref="B90:D90"/>
    <mergeCell ref="B67:D67"/>
    <mergeCell ref="B68:D68"/>
    <mergeCell ref="B77:D77"/>
    <mergeCell ref="B78:D78"/>
    <mergeCell ref="B79:D79"/>
    <mergeCell ref="B83:E83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7:D37"/>
    <mergeCell ref="B38:D38"/>
    <mergeCell ref="B39:D39"/>
    <mergeCell ref="B40:D40"/>
    <mergeCell ref="B41:D41"/>
    <mergeCell ref="B42:D42"/>
    <mergeCell ref="A30:F30"/>
    <mergeCell ref="B32:D32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2:B68" xr:uid="{F1AE55E4-56CF-4722-B127-13056FCDD183}">
      <formula1>Liste_Activités</formula1>
    </dataValidation>
  </dataValidations>
  <hyperlinks>
    <hyperlink ref="B26" r:id="rId1" xr:uid="{7822CA8F-8D2F-42CF-963F-2D9D80D7C876}"/>
  </hyperlinks>
  <printOptions horizontalCentered="1"/>
  <pageMargins left="0" right="0" top="0" bottom="0" header="0" footer="0"/>
  <pageSetup paperSize="131" scale="62" orientation="portrait" horizontalDpi="1200" verticalDpi="1200" r:id="rId2"/>
  <headerFooter scaleWithDoc="0" alignWithMargins="0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D45"/>
  <sheetViews>
    <sheetView view="pageBreakPreview" zoomScaleNormal="100" workbookViewId="0">
      <selection activeCell="C38" sqref="C38:C4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72" t="s">
        <v>1</v>
      </c>
      <c r="C1" s="72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8"/>
      <c r="C4" s="19" t="s">
        <v>3</v>
      </c>
      <c r="D4" s="7"/>
    </row>
    <row r="5" spans="1:4" s="2" customFormat="1" x14ac:dyDescent="0.2">
      <c r="A5" s="24"/>
      <c r="B5" s="25"/>
      <c r="C5" s="51" t="s">
        <v>67</v>
      </c>
      <c r="D5" s="26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68</v>
      </c>
      <c r="D7" s="7"/>
    </row>
    <row r="8" spans="1:4" x14ac:dyDescent="0.2">
      <c r="A8" s="6"/>
      <c r="B8" s="15"/>
      <c r="C8" s="8" t="s">
        <v>69</v>
      </c>
      <c r="D8" s="7"/>
    </row>
    <row r="9" spans="1:4" x14ac:dyDescent="0.2">
      <c r="A9" s="6"/>
      <c r="B9" s="15"/>
      <c r="C9" s="8" t="s">
        <v>2</v>
      </c>
      <c r="D9" s="7"/>
    </row>
    <row r="10" spans="1:4" ht="25.5" x14ac:dyDescent="0.2">
      <c r="A10" s="6"/>
      <c r="B10" s="15"/>
      <c r="C10" s="8" t="s">
        <v>70</v>
      </c>
      <c r="D10" s="7"/>
    </row>
    <row r="11" spans="1:4" x14ac:dyDescent="0.2">
      <c r="A11" s="6"/>
      <c r="B11" s="15"/>
      <c r="C11" s="8" t="s">
        <v>8</v>
      </c>
      <c r="D11" s="7"/>
    </row>
    <row r="12" spans="1:4" x14ac:dyDescent="0.2">
      <c r="A12" s="6"/>
      <c r="B12" s="15"/>
      <c r="C12" s="8" t="s">
        <v>71</v>
      </c>
      <c r="D12" s="7"/>
    </row>
    <row r="13" spans="1:4" x14ac:dyDescent="0.2">
      <c r="A13" s="6"/>
      <c r="B13" s="15"/>
      <c r="C13" s="8" t="s">
        <v>72</v>
      </c>
      <c r="D13" s="7"/>
    </row>
    <row r="14" spans="1:4" ht="25.5" x14ac:dyDescent="0.2">
      <c r="A14" s="6"/>
      <c r="B14" s="15"/>
      <c r="C14" s="8" t="s">
        <v>73</v>
      </c>
      <c r="D14" s="7"/>
    </row>
    <row r="15" spans="1:4" ht="25.5" x14ac:dyDescent="0.2">
      <c r="A15" s="6"/>
      <c r="B15" s="15"/>
      <c r="C15" s="8" t="s">
        <v>74</v>
      </c>
      <c r="D15" s="7"/>
    </row>
    <row r="16" spans="1:4" x14ac:dyDescent="0.2">
      <c r="A16" s="6"/>
      <c r="B16" s="15"/>
      <c r="C16" s="8" t="s">
        <v>11</v>
      </c>
      <c r="D16" s="7"/>
    </row>
    <row r="17" spans="1:4" ht="25.5" x14ac:dyDescent="0.2">
      <c r="A17" s="6"/>
      <c r="B17" s="15"/>
      <c r="C17" s="8" t="s">
        <v>10</v>
      </c>
      <c r="D17" s="7"/>
    </row>
    <row r="18" spans="1:4" x14ac:dyDescent="0.2">
      <c r="A18" s="6"/>
      <c r="B18" s="15"/>
      <c r="C18" s="8" t="s">
        <v>14</v>
      </c>
      <c r="D18" s="7"/>
    </row>
    <row r="19" spans="1:4" x14ac:dyDescent="0.2">
      <c r="A19" s="6"/>
      <c r="B19" s="15"/>
      <c r="C19" s="9" t="s">
        <v>75</v>
      </c>
      <c r="D19" s="7"/>
    </row>
    <row r="20" spans="1:4" x14ac:dyDescent="0.2">
      <c r="A20" s="6"/>
      <c r="B20" s="15"/>
      <c r="C20" s="9" t="s">
        <v>76</v>
      </c>
      <c r="D20" s="7"/>
    </row>
    <row r="21" spans="1:4" x14ac:dyDescent="0.2">
      <c r="A21" s="6"/>
      <c r="B21" s="15"/>
      <c r="C21" s="9" t="s">
        <v>77</v>
      </c>
      <c r="D21" s="7"/>
    </row>
    <row r="22" spans="1:4" x14ac:dyDescent="0.2">
      <c r="A22" s="6"/>
      <c r="B22" s="15"/>
      <c r="C22" s="9" t="s">
        <v>78</v>
      </c>
      <c r="D22" s="7"/>
    </row>
    <row r="23" spans="1:4" x14ac:dyDescent="0.2">
      <c r="A23" s="6"/>
      <c r="B23" s="15"/>
      <c r="C23" s="9" t="s">
        <v>79</v>
      </c>
      <c r="D23" s="7"/>
    </row>
    <row r="24" spans="1:4" x14ac:dyDescent="0.2">
      <c r="A24" s="6"/>
      <c r="B24" s="15"/>
      <c r="C24" s="9" t="s">
        <v>80</v>
      </c>
      <c r="D24" s="7"/>
    </row>
    <row r="25" spans="1:4" x14ac:dyDescent="0.2">
      <c r="A25" s="6"/>
      <c r="B25" s="15"/>
      <c r="C25" s="8" t="s">
        <v>81</v>
      </c>
      <c r="D25" s="7"/>
    </row>
    <row r="26" spans="1:4" x14ac:dyDescent="0.2">
      <c r="A26" s="6"/>
      <c r="B26" s="15"/>
      <c r="C26" s="8" t="s">
        <v>82</v>
      </c>
      <c r="D26" s="7"/>
    </row>
    <row r="27" spans="1:4" x14ac:dyDescent="0.2">
      <c r="A27" s="6"/>
      <c r="B27" s="15"/>
      <c r="C27" s="8" t="s">
        <v>83</v>
      </c>
      <c r="D27" s="7"/>
    </row>
    <row r="28" spans="1:4" x14ac:dyDescent="0.2">
      <c r="A28" s="6"/>
      <c r="B28" s="15"/>
      <c r="C28" s="8" t="s">
        <v>84</v>
      </c>
      <c r="D28" s="7"/>
    </row>
    <row r="29" spans="1:4" x14ac:dyDescent="0.2">
      <c r="A29" s="6"/>
      <c r="B29" s="15"/>
      <c r="C29" s="8" t="s">
        <v>17</v>
      </c>
      <c r="D29" s="7"/>
    </row>
    <row r="30" spans="1:4" x14ac:dyDescent="0.2">
      <c r="A30" s="6"/>
      <c r="B30" s="15"/>
      <c r="C30" s="8"/>
      <c r="D30" s="7"/>
    </row>
    <row r="31" spans="1:4" x14ac:dyDescent="0.2">
      <c r="A31" s="6"/>
      <c r="B31" s="15"/>
      <c r="C31" s="51" t="s">
        <v>13</v>
      </c>
      <c r="D31" s="7"/>
    </row>
    <row r="32" spans="1:4" x14ac:dyDescent="0.2">
      <c r="A32" s="6"/>
      <c r="B32" s="15"/>
      <c r="C32" s="8" t="s">
        <v>85</v>
      </c>
      <c r="D32" s="7"/>
    </row>
    <row r="33" spans="1:4" ht="25.5" x14ac:dyDescent="0.2">
      <c r="A33" s="6"/>
      <c r="B33" s="15"/>
      <c r="C33" s="8" t="s">
        <v>86</v>
      </c>
      <c r="D33" s="7"/>
    </row>
    <row r="34" spans="1:4" x14ac:dyDescent="0.2">
      <c r="A34" s="6"/>
      <c r="B34" s="15"/>
      <c r="C34" s="8" t="s">
        <v>87</v>
      </c>
      <c r="D34" s="7"/>
    </row>
    <row r="35" spans="1:4" x14ac:dyDescent="0.2">
      <c r="A35" s="6"/>
      <c r="B35" s="15"/>
      <c r="C35" s="10" t="s">
        <v>88</v>
      </c>
      <c r="D35" s="7"/>
    </row>
    <row r="36" spans="1:4" x14ac:dyDescent="0.2">
      <c r="A36" s="6"/>
      <c r="B36" s="15"/>
      <c r="C36" s="7" t="s">
        <v>18</v>
      </c>
      <c r="D36" s="7"/>
    </row>
    <row r="37" spans="1:4" x14ac:dyDescent="0.2">
      <c r="A37" s="6"/>
      <c r="B37" s="15"/>
      <c r="C37" s="10" t="s">
        <v>89</v>
      </c>
      <c r="D37" s="7"/>
    </row>
    <row r="38" spans="1:4" x14ac:dyDescent="0.2">
      <c r="A38" s="6"/>
      <c r="B38" s="15"/>
      <c r="C38" s="7"/>
      <c r="D38" s="7"/>
    </row>
    <row r="39" spans="1:4" x14ac:dyDescent="0.2">
      <c r="A39" s="6"/>
      <c r="B39" s="15"/>
      <c r="C39" s="7"/>
      <c r="D39" s="7"/>
    </row>
    <row r="40" spans="1:4" x14ac:dyDescent="0.2">
      <c r="A40" s="6"/>
      <c r="B40" s="15"/>
      <c r="C40" s="10"/>
      <c r="D40" s="7"/>
    </row>
    <row r="41" spans="1:4" x14ac:dyDescent="0.2">
      <c r="A41" s="6"/>
      <c r="B41" s="15"/>
      <c r="C41" s="7"/>
      <c r="D41" s="7"/>
    </row>
    <row r="42" spans="1:4" x14ac:dyDescent="0.2">
      <c r="A42" s="6"/>
      <c r="B42" s="15"/>
      <c r="C42" s="7"/>
      <c r="D42" s="7"/>
    </row>
    <row r="43" spans="1:4" x14ac:dyDescent="0.2">
      <c r="A43" s="6"/>
      <c r="B43" s="15"/>
      <c r="C43" s="7"/>
      <c r="D43" s="7"/>
    </row>
    <row r="44" spans="1:4" x14ac:dyDescent="0.2">
      <c r="A44" s="6"/>
      <c r="B44" s="16"/>
      <c r="C44" s="7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6"/>
  <sheetViews>
    <sheetView view="pageBreakPreview" topLeftCell="A31" zoomScale="80" zoomScaleNormal="100" zoomScaleSheetLayoutView="80" workbookViewId="0">
      <selection activeCell="B63" sqref="B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59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15" x14ac:dyDescent="0.2">
      <c r="A26" s="21"/>
      <c r="B26" s="33" t="s">
        <v>31</v>
      </c>
      <c r="C26" s="28"/>
      <c r="D26" s="28"/>
      <c r="E26" s="28"/>
      <c r="F26" s="28"/>
    </row>
    <row r="27" spans="1:6" ht="15" x14ac:dyDescent="0.2">
      <c r="A27" s="21"/>
      <c r="B27" s="33" t="s">
        <v>32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19</v>
      </c>
      <c r="E29" s="34" t="s">
        <v>58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29" t="s">
        <v>40</v>
      </c>
      <c r="C33" s="29"/>
      <c r="D33" s="2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/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60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/>
      <c r="C39" s="59"/>
      <c r="D39" s="59"/>
      <c r="E39" s="35"/>
      <c r="F39" s="28"/>
    </row>
    <row r="40" spans="1:6" ht="14.25" x14ac:dyDescent="0.2">
      <c r="A40" s="28"/>
      <c r="B40" s="59" t="s">
        <v>61</v>
      </c>
      <c r="C40" s="59"/>
      <c r="D40" s="59"/>
      <c r="E40" s="35"/>
      <c r="F40" s="28"/>
    </row>
    <row r="41" spans="1:6" ht="13.5" customHeight="1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29.25" customHeight="1" x14ac:dyDescent="0.2">
      <c r="A43" s="28"/>
      <c r="B43" s="59" t="s">
        <v>62</v>
      </c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49"/>
      <c r="C47" s="49"/>
      <c r="D47" s="4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49"/>
      <c r="C53" s="49"/>
      <c r="D53" s="4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49"/>
      <c r="C57" s="49"/>
      <c r="D57" s="4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49"/>
      <c r="C59" s="49"/>
      <c r="D59" s="4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49"/>
      <c r="C61" s="49"/>
      <c r="D61" s="49"/>
      <c r="E61" s="35"/>
      <c r="F61" s="28"/>
    </row>
    <row r="62" spans="1:6" ht="14.25" x14ac:dyDescent="0.2">
      <c r="A62" s="28"/>
      <c r="B62" s="49"/>
      <c r="C62" s="49"/>
      <c r="D62" s="49"/>
      <c r="E62" s="35"/>
      <c r="F62" s="28"/>
    </row>
    <row r="63" spans="1:6" ht="14.25" x14ac:dyDescent="0.2">
      <c r="A63" s="28"/>
      <c r="B63" s="49"/>
      <c r="C63" s="49"/>
      <c r="D63" s="49"/>
      <c r="E63" s="35"/>
      <c r="F63" s="28"/>
    </row>
    <row r="64" spans="1:6" ht="14.25" x14ac:dyDescent="0.2">
      <c r="A64" s="28"/>
      <c r="B64" s="49"/>
      <c r="C64" s="49"/>
      <c r="D64" s="49"/>
      <c r="E64" s="35"/>
      <c r="F64" s="28"/>
    </row>
    <row r="65" spans="1:6" ht="14.25" x14ac:dyDescent="0.2">
      <c r="A65" s="28"/>
      <c r="B65" s="49"/>
      <c r="C65" s="49"/>
      <c r="D65" s="49"/>
      <c r="E65" s="35"/>
      <c r="F65" s="28"/>
    </row>
    <row r="66" spans="1:6" ht="14.25" x14ac:dyDescent="0.2">
      <c r="A66" s="28"/>
      <c r="B66" s="49"/>
      <c r="C66" s="49"/>
      <c r="D66" s="49"/>
      <c r="E66" s="35"/>
      <c r="F66" s="28"/>
    </row>
    <row r="67" spans="1:6" ht="14.25" x14ac:dyDescent="0.2">
      <c r="A67" s="28"/>
      <c r="B67" s="49"/>
      <c r="C67" s="49"/>
      <c r="D67" s="49"/>
      <c r="E67" s="35"/>
      <c r="F67" s="28"/>
    </row>
    <row r="68" spans="1:6" ht="14.25" x14ac:dyDescent="0.2">
      <c r="A68" s="28"/>
      <c r="B68" s="49"/>
      <c r="C68" s="49"/>
      <c r="D68" s="49"/>
      <c r="E68" s="35"/>
      <c r="F68" s="28"/>
    </row>
    <row r="69" spans="1:6" ht="14.25" x14ac:dyDescent="0.2">
      <c r="A69" s="28"/>
      <c r="B69" s="59"/>
      <c r="C69" s="59"/>
      <c r="D69" s="59"/>
      <c r="E69" s="35"/>
      <c r="F69" s="28"/>
    </row>
    <row r="70" spans="1:6" ht="14.25" x14ac:dyDescent="0.2">
      <c r="A70" s="28"/>
      <c r="B70" s="59"/>
      <c r="C70" s="59"/>
      <c r="D70" s="59"/>
      <c r="E70" s="35"/>
      <c r="F70" s="28"/>
    </row>
    <row r="71" spans="1:6" ht="14.25" x14ac:dyDescent="0.2">
      <c r="A71" s="28"/>
      <c r="B71" s="59"/>
      <c r="C71" s="59"/>
      <c r="D71" s="59"/>
      <c r="E71" s="35"/>
      <c r="F71" s="28"/>
    </row>
    <row r="72" spans="1:6" ht="13.5" customHeight="1" x14ac:dyDescent="0.2">
      <c r="A72" s="28"/>
      <c r="B72" s="59"/>
      <c r="C72" s="59"/>
      <c r="D72" s="59"/>
      <c r="E72" s="35"/>
      <c r="F72" s="28"/>
    </row>
    <row r="73" spans="1:6" ht="13.5" customHeight="1" x14ac:dyDescent="0.2">
      <c r="A73" s="28"/>
      <c r="B73" s="32" t="s">
        <v>23</v>
      </c>
      <c r="C73" s="33"/>
      <c r="D73" s="33"/>
      <c r="E73" s="36">
        <f>3.75*190</f>
        <v>712.5</v>
      </c>
      <c r="F73" s="28"/>
    </row>
    <row r="74" spans="1:6" ht="13.5" customHeight="1" x14ac:dyDescent="0.2">
      <c r="A74" s="28"/>
      <c r="B74" s="41" t="s">
        <v>20</v>
      </c>
      <c r="C74" s="33"/>
      <c r="D74" s="33"/>
      <c r="E74" s="37">
        <v>0</v>
      </c>
      <c r="F74" s="28"/>
    </row>
    <row r="75" spans="1:6" ht="13.5" customHeight="1" x14ac:dyDescent="0.2">
      <c r="A75" s="28"/>
      <c r="B75" s="41" t="s">
        <v>21</v>
      </c>
      <c r="C75" s="33"/>
      <c r="D75" s="33"/>
      <c r="E75" s="37">
        <v>0</v>
      </c>
      <c r="F75" s="28"/>
    </row>
    <row r="76" spans="1:6" ht="13.5" customHeight="1" x14ac:dyDescent="0.2">
      <c r="A76" s="28"/>
      <c r="B76" s="32" t="s">
        <v>22</v>
      </c>
      <c r="C76" s="33"/>
      <c r="D76" s="33"/>
      <c r="E76" s="36">
        <f>SUM(E73:E75)</f>
        <v>712.5</v>
      </c>
      <c r="F76" s="28"/>
    </row>
    <row r="77" spans="1:6" ht="13.5" customHeight="1" x14ac:dyDescent="0.2">
      <c r="A77" s="28"/>
      <c r="B77" s="33" t="s">
        <v>5</v>
      </c>
      <c r="C77" s="38">
        <v>0.05</v>
      </c>
      <c r="D77" s="33"/>
      <c r="E77" s="42">
        <f>ROUND(E76*C77,2)</f>
        <v>35.630000000000003</v>
      </c>
      <c r="F77" s="28"/>
    </row>
    <row r="78" spans="1:6" ht="13.5" customHeight="1" x14ac:dyDescent="0.2">
      <c r="A78" s="28"/>
      <c r="B78" s="33" t="s">
        <v>4</v>
      </c>
      <c r="C78" s="38">
        <v>9.5000000000000001E-2</v>
      </c>
      <c r="D78" s="33"/>
      <c r="E78" s="43">
        <f>ROUND((E76+E77)*C78,2)</f>
        <v>71.069999999999993</v>
      </c>
      <c r="F78" s="28"/>
    </row>
    <row r="79" spans="1:6" ht="13.5" customHeight="1" x14ac:dyDescent="0.2">
      <c r="A79" s="28"/>
      <c r="B79" s="33"/>
      <c r="C79" s="33"/>
      <c r="D79" s="33"/>
      <c r="E79" s="39"/>
      <c r="F79" s="28"/>
    </row>
    <row r="80" spans="1:6" ht="16.5" customHeight="1" thickBot="1" x14ac:dyDescent="0.25">
      <c r="A80" s="28"/>
      <c r="B80" s="32" t="s">
        <v>24</v>
      </c>
      <c r="C80" s="33"/>
      <c r="D80" s="33"/>
      <c r="E80" s="40">
        <f>SUM(E76:E78)</f>
        <v>819.2</v>
      </c>
      <c r="F80" s="28"/>
    </row>
    <row r="81" spans="1:6" ht="15.75" thickTop="1" x14ac:dyDescent="0.2">
      <c r="A81" s="28"/>
      <c r="B81" s="62"/>
      <c r="C81" s="62"/>
      <c r="D81" s="62"/>
      <c r="E81" s="44"/>
      <c r="F81" s="28"/>
    </row>
    <row r="82" spans="1:6" ht="15" x14ac:dyDescent="0.2">
      <c r="A82" s="28"/>
      <c r="B82" s="61" t="s">
        <v>26</v>
      </c>
      <c r="C82" s="61"/>
      <c r="D82" s="61"/>
      <c r="E82" s="44">
        <v>0</v>
      </c>
      <c r="F82" s="28"/>
    </row>
    <row r="83" spans="1:6" ht="15" x14ac:dyDescent="0.2">
      <c r="A83" s="28"/>
      <c r="B83" s="62"/>
      <c r="C83" s="62"/>
      <c r="D83" s="62"/>
      <c r="E83" s="44"/>
      <c r="F83" s="28"/>
    </row>
    <row r="84" spans="1:6" ht="19.5" customHeight="1" x14ac:dyDescent="0.2">
      <c r="A84" s="28"/>
      <c r="B84" s="45" t="s">
        <v>25</v>
      </c>
      <c r="C84" s="46"/>
      <c r="D84" s="46"/>
      <c r="E84" s="47">
        <f>E80-E82</f>
        <v>819.2</v>
      </c>
      <c r="F84" s="28"/>
    </row>
    <row r="85" spans="1:6" ht="13.5" customHeight="1" x14ac:dyDescent="0.2">
      <c r="A85" s="28"/>
      <c r="B85" s="28"/>
      <c r="C85" s="28"/>
      <c r="D85" s="28"/>
      <c r="E85" s="28"/>
      <c r="F85" s="28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7"/>
      <c r="C87" s="57"/>
      <c r="D87" s="57"/>
      <c r="E87" s="57"/>
      <c r="F87" s="28"/>
    </row>
    <row r="88" spans="1:6" ht="14.25" x14ac:dyDescent="0.2">
      <c r="A88" s="65" t="s">
        <v>27</v>
      </c>
      <c r="B88" s="65"/>
      <c r="C88" s="65"/>
      <c r="D88" s="65"/>
      <c r="E88" s="65"/>
      <c r="F88" s="65"/>
    </row>
    <row r="89" spans="1:6" ht="14.25" x14ac:dyDescent="0.2">
      <c r="A89" s="63" t="s">
        <v>6</v>
      </c>
      <c r="B89" s="63"/>
      <c r="C89" s="63"/>
      <c r="D89" s="63"/>
      <c r="E89" s="63"/>
      <c r="F89" s="63"/>
    </row>
    <row r="90" spans="1:6" x14ac:dyDescent="0.2">
      <c r="A90" s="28"/>
      <c r="B90" s="28"/>
      <c r="C90" s="28"/>
      <c r="D90" s="28"/>
      <c r="E90" s="28"/>
      <c r="F90" s="28"/>
    </row>
    <row r="91" spans="1:6" x14ac:dyDescent="0.2">
      <c r="A91" s="28"/>
      <c r="B91" s="58"/>
      <c r="C91" s="58"/>
      <c r="D91" s="58"/>
      <c r="E91" s="58"/>
      <c r="F91" s="28"/>
    </row>
    <row r="92" spans="1:6" ht="15" x14ac:dyDescent="0.2">
      <c r="A92" s="64" t="s">
        <v>7</v>
      </c>
      <c r="B92" s="64"/>
      <c r="C92" s="64"/>
      <c r="D92" s="64"/>
      <c r="E92" s="64"/>
      <c r="F92" s="64"/>
    </row>
    <row r="94" spans="1:6" ht="39.75" customHeight="1" x14ac:dyDescent="0.2">
      <c r="B94" s="55"/>
      <c r="C94" s="56"/>
      <c r="D94" s="56"/>
    </row>
    <row r="95" spans="1:6" ht="13.5" customHeight="1" x14ac:dyDescent="0.2"/>
    <row r="96" spans="1:6" x14ac:dyDescent="0.2">
      <c r="B96" s="20"/>
      <c r="C96" s="20"/>
      <c r="D96" s="20"/>
    </row>
  </sheetData>
  <mergeCells count="37">
    <mergeCell ref="B94:D94"/>
    <mergeCell ref="B83:D83"/>
    <mergeCell ref="B87:E87"/>
    <mergeCell ref="A88:F88"/>
    <mergeCell ref="A89:F89"/>
    <mergeCell ref="B91:E91"/>
    <mergeCell ref="A92:F92"/>
    <mergeCell ref="B82:D82"/>
    <mergeCell ref="B52:D52"/>
    <mergeCell ref="B54:D54"/>
    <mergeCell ref="B55:D55"/>
    <mergeCell ref="B56:D56"/>
    <mergeCell ref="B58:D58"/>
    <mergeCell ref="B60:D60"/>
    <mergeCell ref="B69:D69"/>
    <mergeCell ref="B70:D70"/>
    <mergeCell ref="B71:D71"/>
    <mergeCell ref="B72:D72"/>
    <mergeCell ref="B81:D81"/>
    <mergeCell ref="B51:D51"/>
    <mergeCell ref="B39:D39"/>
    <mergeCell ref="B40:D40"/>
    <mergeCell ref="B41:D41"/>
    <mergeCell ref="B42:D42"/>
    <mergeCell ref="B43:D43"/>
    <mergeCell ref="B44:D44"/>
    <mergeCell ref="B45:D45"/>
    <mergeCell ref="B46:D46"/>
    <mergeCell ref="B48:D48"/>
    <mergeCell ref="B49:D49"/>
    <mergeCell ref="B50:D50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1:B83 B34:B72 B12:B20" xr:uid="{00000000-0002-0000-04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6"/>
  <sheetViews>
    <sheetView view="pageBreakPreview" zoomScale="80" zoomScaleNormal="100" zoomScaleSheetLayoutView="80" workbookViewId="0">
      <selection activeCell="B33" sqref="B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63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15" x14ac:dyDescent="0.2">
      <c r="A26" s="21"/>
      <c r="B26" s="33" t="s">
        <v>31</v>
      </c>
      <c r="C26" s="28"/>
      <c r="D26" s="28"/>
      <c r="E26" s="28"/>
      <c r="F26" s="28"/>
    </row>
    <row r="27" spans="1:6" ht="15" x14ac:dyDescent="0.2">
      <c r="A27" s="21"/>
      <c r="B27" s="33" t="s">
        <v>32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19</v>
      </c>
      <c r="E29" s="34" t="s">
        <v>64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29" t="s">
        <v>40</v>
      </c>
      <c r="C33" s="29"/>
      <c r="D33" s="29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x14ac:dyDescent="0.2">
      <c r="A35" s="28"/>
      <c r="B35" s="59"/>
      <c r="C35" s="59"/>
      <c r="D35" s="59"/>
      <c r="E35" s="35"/>
      <c r="F35" s="28"/>
    </row>
    <row r="36" spans="1:6" ht="14.25" x14ac:dyDescent="0.2">
      <c r="A36" s="28"/>
      <c r="B36" s="59"/>
      <c r="C36" s="59"/>
      <c r="D36" s="59"/>
      <c r="E36" s="35"/>
      <c r="F36" s="28"/>
    </row>
    <row r="37" spans="1:6" ht="14.25" x14ac:dyDescent="0.2">
      <c r="A37" s="28"/>
      <c r="B37" s="59" t="s">
        <v>65</v>
      </c>
      <c r="C37" s="59"/>
      <c r="D37" s="59"/>
      <c r="E37" s="35"/>
      <c r="F37" s="28"/>
    </row>
    <row r="38" spans="1:6" ht="14.25" x14ac:dyDescent="0.2">
      <c r="A38" s="28"/>
      <c r="B38" s="59"/>
      <c r="C38" s="59"/>
      <c r="D38" s="59"/>
      <c r="E38" s="35"/>
      <c r="F38" s="28"/>
    </row>
    <row r="39" spans="1:6" ht="14.25" x14ac:dyDescent="0.2">
      <c r="A39" s="28"/>
      <c r="B39" s="59"/>
      <c r="C39" s="59"/>
      <c r="D39" s="59"/>
      <c r="E39" s="35"/>
      <c r="F39" s="28"/>
    </row>
    <row r="40" spans="1:6" ht="14.25" x14ac:dyDescent="0.2">
      <c r="A40" s="28"/>
      <c r="B40" s="59" t="s">
        <v>66</v>
      </c>
      <c r="C40" s="59"/>
      <c r="D40" s="59"/>
      <c r="E40" s="35"/>
      <c r="F40" s="28"/>
    </row>
    <row r="41" spans="1:6" ht="13.5" customHeight="1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29.25" customHeight="1" x14ac:dyDescent="0.2">
      <c r="A43" s="28"/>
      <c r="B43" s="59"/>
      <c r="C43" s="59"/>
      <c r="D43" s="59"/>
      <c r="E43" s="35"/>
      <c r="F43" s="28"/>
    </row>
    <row r="44" spans="1:6" ht="14.25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35"/>
      <c r="F46" s="28"/>
    </row>
    <row r="47" spans="1:6" ht="14.25" x14ac:dyDescent="0.2">
      <c r="A47" s="28"/>
      <c r="B47" s="49"/>
      <c r="C47" s="49"/>
      <c r="D47" s="4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59"/>
      <c r="C50" s="59"/>
      <c r="D50" s="59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49"/>
      <c r="C53" s="49"/>
      <c r="D53" s="4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49"/>
      <c r="C57" s="49"/>
      <c r="D57" s="4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49"/>
      <c r="C59" s="49"/>
      <c r="D59" s="4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49"/>
      <c r="C61" s="49"/>
      <c r="D61" s="49"/>
      <c r="E61" s="35"/>
      <c r="F61" s="28"/>
    </row>
    <row r="62" spans="1:6" ht="14.25" x14ac:dyDescent="0.2">
      <c r="A62" s="28"/>
      <c r="B62" s="49"/>
      <c r="C62" s="49"/>
      <c r="D62" s="49"/>
      <c r="E62" s="35"/>
      <c r="F62" s="28"/>
    </row>
    <row r="63" spans="1:6" ht="14.25" x14ac:dyDescent="0.2">
      <c r="A63" s="28"/>
      <c r="B63" s="49"/>
      <c r="C63" s="49"/>
      <c r="D63" s="49"/>
      <c r="E63" s="35"/>
      <c r="F63" s="28"/>
    </row>
    <row r="64" spans="1:6" ht="14.25" x14ac:dyDescent="0.2">
      <c r="A64" s="28"/>
      <c r="B64" s="49"/>
      <c r="C64" s="49"/>
      <c r="D64" s="49"/>
      <c r="E64" s="35"/>
      <c r="F64" s="28"/>
    </row>
    <row r="65" spans="1:6" ht="14.25" x14ac:dyDescent="0.2">
      <c r="A65" s="28"/>
      <c r="B65" s="49"/>
      <c r="C65" s="49"/>
      <c r="D65" s="49"/>
      <c r="E65" s="35"/>
      <c r="F65" s="28"/>
    </row>
    <row r="66" spans="1:6" ht="14.25" x14ac:dyDescent="0.2">
      <c r="A66" s="28"/>
      <c r="B66" s="49"/>
      <c r="C66" s="49"/>
      <c r="D66" s="49"/>
      <c r="E66" s="35"/>
      <c r="F66" s="28"/>
    </row>
    <row r="67" spans="1:6" ht="14.25" x14ac:dyDescent="0.2">
      <c r="A67" s="28"/>
      <c r="B67" s="49"/>
      <c r="C67" s="49"/>
      <c r="D67" s="49"/>
      <c r="E67" s="35"/>
      <c r="F67" s="28"/>
    </row>
    <row r="68" spans="1:6" ht="14.25" x14ac:dyDescent="0.2">
      <c r="A68" s="28"/>
      <c r="B68" s="49"/>
      <c r="C68" s="49"/>
      <c r="D68" s="49"/>
      <c r="E68" s="35"/>
      <c r="F68" s="28"/>
    </row>
    <row r="69" spans="1:6" ht="14.25" x14ac:dyDescent="0.2">
      <c r="A69" s="28"/>
      <c r="B69" s="59"/>
      <c r="C69" s="59"/>
      <c r="D69" s="59"/>
      <c r="E69" s="35"/>
      <c r="F69" s="28"/>
    </row>
    <row r="70" spans="1:6" ht="14.25" x14ac:dyDescent="0.2">
      <c r="A70" s="28"/>
      <c r="B70" s="59"/>
      <c r="C70" s="59"/>
      <c r="D70" s="59"/>
      <c r="E70" s="35"/>
      <c r="F70" s="28"/>
    </row>
    <row r="71" spans="1:6" ht="14.25" x14ac:dyDescent="0.2">
      <c r="A71" s="28"/>
      <c r="B71" s="59"/>
      <c r="C71" s="59"/>
      <c r="D71" s="59"/>
      <c r="E71" s="35"/>
      <c r="F71" s="28"/>
    </row>
    <row r="72" spans="1:6" ht="13.5" customHeight="1" x14ac:dyDescent="0.2">
      <c r="A72" s="28"/>
      <c r="B72" s="59"/>
      <c r="C72" s="59"/>
      <c r="D72" s="59"/>
      <c r="E72" s="35"/>
      <c r="F72" s="28"/>
    </row>
    <row r="73" spans="1:6" ht="13.5" customHeight="1" x14ac:dyDescent="0.2">
      <c r="A73" s="28"/>
      <c r="B73" s="32" t="s">
        <v>23</v>
      </c>
      <c r="C73" s="33"/>
      <c r="D73" s="33"/>
      <c r="E73" s="36">
        <f>1.5*190</f>
        <v>285</v>
      </c>
      <c r="F73" s="28"/>
    </row>
    <row r="74" spans="1:6" ht="13.5" customHeight="1" x14ac:dyDescent="0.2">
      <c r="A74" s="28"/>
      <c r="B74" s="41" t="s">
        <v>20</v>
      </c>
      <c r="C74" s="33"/>
      <c r="D74" s="33"/>
      <c r="E74" s="37">
        <v>0</v>
      </c>
      <c r="F74" s="28"/>
    </row>
    <row r="75" spans="1:6" ht="13.5" customHeight="1" x14ac:dyDescent="0.2">
      <c r="A75" s="28"/>
      <c r="B75" s="41" t="s">
        <v>21</v>
      </c>
      <c r="C75" s="33"/>
      <c r="D75" s="33"/>
      <c r="E75" s="37">
        <v>0</v>
      </c>
      <c r="F75" s="28"/>
    </row>
    <row r="76" spans="1:6" ht="13.5" customHeight="1" x14ac:dyDescent="0.2">
      <c r="A76" s="28"/>
      <c r="B76" s="32" t="s">
        <v>22</v>
      </c>
      <c r="C76" s="33"/>
      <c r="D76" s="33"/>
      <c r="E76" s="36">
        <f>SUM(E73:E75)</f>
        <v>285</v>
      </c>
      <c r="F76" s="28"/>
    </row>
    <row r="77" spans="1:6" ht="13.5" customHeight="1" x14ac:dyDescent="0.2">
      <c r="A77" s="28"/>
      <c r="B77" s="33" t="s">
        <v>5</v>
      </c>
      <c r="C77" s="38">
        <v>0.05</v>
      </c>
      <c r="D77" s="33"/>
      <c r="E77" s="42">
        <f>ROUND(E76*C77,2)</f>
        <v>14.25</v>
      </c>
      <c r="F77" s="28"/>
    </row>
    <row r="78" spans="1:6" ht="13.5" customHeight="1" x14ac:dyDescent="0.2">
      <c r="A78" s="28"/>
      <c r="B78" s="33" t="s">
        <v>4</v>
      </c>
      <c r="C78" s="38">
        <v>9.5000000000000001E-2</v>
      </c>
      <c r="D78" s="33"/>
      <c r="E78" s="43">
        <f>ROUND((E76+E77)*C78,2)</f>
        <v>28.43</v>
      </c>
      <c r="F78" s="28"/>
    </row>
    <row r="79" spans="1:6" ht="13.5" customHeight="1" x14ac:dyDescent="0.2">
      <c r="A79" s="28"/>
      <c r="B79" s="33"/>
      <c r="C79" s="33"/>
      <c r="D79" s="33"/>
      <c r="E79" s="39"/>
      <c r="F79" s="28"/>
    </row>
    <row r="80" spans="1:6" ht="16.5" customHeight="1" thickBot="1" x14ac:dyDescent="0.25">
      <c r="A80" s="28"/>
      <c r="B80" s="32" t="s">
        <v>24</v>
      </c>
      <c r="C80" s="33"/>
      <c r="D80" s="33"/>
      <c r="E80" s="40">
        <f>SUM(E76:E78)</f>
        <v>327.68</v>
      </c>
      <c r="F80" s="28"/>
    </row>
    <row r="81" spans="1:6" ht="15.75" thickTop="1" x14ac:dyDescent="0.2">
      <c r="A81" s="28"/>
      <c r="B81" s="62"/>
      <c r="C81" s="62"/>
      <c r="D81" s="62"/>
      <c r="E81" s="44"/>
      <c r="F81" s="28"/>
    </row>
    <row r="82" spans="1:6" ht="15" x14ac:dyDescent="0.2">
      <c r="A82" s="28"/>
      <c r="B82" s="61" t="s">
        <v>26</v>
      </c>
      <c r="C82" s="61"/>
      <c r="D82" s="61"/>
      <c r="E82" s="44">
        <v>0</v>
      </c>
      <c r="F82" s="28"/>
    </row>
    <row r="83" spans="1:6" ht="15" x14ac:dyDescent="0.2">
      <c r="A83" s="28"/>
      <c r="B83" s="62"/>
      <c r="C83" s="62"/>
      <c r="D83" s="62"/>
      <c r="E83" s="44"/>
      <c r="F83" s="28"/>
    </row>
    <row r="84" spans="1:6" ht="19.5" customHeight="1" x14ac:dyDescent="0.2">
      <c r="A84" s="28"/>
      <c r="B84" s="45" t="s">
        <v>25</v>
      </c>
      <c r="C84" s="46"/>
      <c r="D84" s="46"/>
      <c r="E84" s="47">
        <f>E80-E82</f>
        <v>327.68</v>
      </c>
      <c r="F84" s="28"/>
    </row>
    <row r="85" spans="1:6" ht="13.5" customHeight="1" x14ac:dyDescent="0.2">
      <c r="A85" s="28"/>
      <c r="B85" s="28"/>
      <c r="C85" s="28"/>
      <c r="D85" s="28"/>
      <c r="E85" s="28"/>
      <c r="F85" s="28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7"/>
      <c r="C87" s="57"/>
      <c r="D87" s="57"/>
      <c r="E87" s="57"/>
      <c r="F87" s="28"/>
    </row>
    <row r="88" spans="1:6" ht="14.25" x14ac:dyDescent="0.2">
      <c r="A88" s="65" t="s">
        <v>27</v>
      </c>
      <c r="B88" s="65"/>
      <c r="C88" s="65"/>
      <c r="D88" s="65"/>
      <c r="E88" s="65"/>
      <c r="F88" s="65"/>
    </row>
    <row r="89" spans="1:6" ht="14.25" x14ac:dyDescent="0.2">
      <c r="A89" s="63" t="s">
        <v>6</v>
      </c>
      <c r="B89" s="63"/>
      <c r="C89" s="63"/>
      <c r="D89" s="63"/>
      <c r="E89" s="63"/>
      <c r="F89" s="63"/>
    </row>
    <row r="90" spans="1:6" x14ac:dyDescent="0.2">
      <c r="A90" s="28"/>
      <c r="B90" s="28"/>
      <c r="C90" s="28"/>
      <c r="D90" s="28"/>
      <c r="E90" s="28"/>
      <c r="F90" s="28"/>
    </row>
    <row r="91" spans="1:6" x14ac:dyDescent="0.2">
      <c r="A91" s="28"/>
      <c r="B91" s="58"/>
      <c r="C91" s="58"/>
      <c r="D91" s="58"/>
      <c r="E91" s="58"/>
      <c r="F91" s="28"/>
    </row>
    <row r="92" spans="1:6" ht="15" x14ac:dyDescent="0.2">
      <c r="A92" s="64" t="s">
        <v>7</v>
      </c>
      <c r="B92" s="64"/>
      <c r="C92" s="64"/>
      <c r="D92" s="64"/>
      <c r="E92" s="64"/>
      <c r="F92" s="64"/>
    </row>
    <row r="94" spans="1:6" ht="39.75" customHeight="1" x14ac:dyDescent="0.2">
      <c r="B94" s="55"/>
      <c r="C94" s="56"/>
      <c r="D94" s="56"/>
    </row>
    <row r="95" spans="1:6" ht="13.5" customHeight="1" x14ac:dyDescent="0.2"/>
    <row r="96" spans="1:6" x14ac:dyDescent="0.2">
      <c r="B96" s="20"/>
      <c r="C96" s="20"/>
      <c r="D96" s="20"/>
    </row>
  </sheetData>
  <mergeCells count="37">
    <mergeCell ref="B38:D38"/>
    <mergeCell ref="A31:F31"/>
    <mergeCell ref="B34:D34"/>
    <mergeCell ref="B35:D35"/>
    <mergeCell ref="B36:D36"/>
    <mergeCell ref="B37:D37"/>
    <mergeCell ref="B51:D51"/>
    <mergeCell ref="B39:D39"/>
    <mergeCell ref="B40:D40"/>
    <mergeCell ref="B41:D41"/>
    <mergeCell ref="B42:D42"/>
    <mergeCell ref="B43:D43"/>
    <mergeCell ref="B44:D44"/>
    <mergeCell ref="B45:D45"/>
    <mergeCell ref="B46:D46"/>
    <mergeCell ref="B48:D48"/>
    <mergeCell ref="B49:D49"/>
    <mergeCell ref="B50:D50"/>
    <mergeCell ref="B82:D82"/>
    <mergeCell ref="B52:D52"/>
    <mergeCell ref="B54:D54"/>
    <mergeCell ref="B55:D55"/>
    <mergeCell ref="B56:D56"/>
    <mergeCell ref="B58:D58"/>
    <mergeCell ref="B60:D60"/>
    <mergeCell ref="B69:D69"/>
    <mergeCell ref="B70:D70"/>
    <mergeCell ref="B71:D71"/>
    <mergeCell ref="B72:D72"/>
    <mergeCell ref="B81:D81"/>
    <mergeCell ref="B94:D94"/>
    <mergeCell ref="B83:D83"/>
    <mergeCell ref="B87:E87"/>
    <mergeCell ref="A88:F88"/>
    <mergeCell ref="A89:F89"/>
    <mergeCell ref="B91:E91"/>
    <mergeCell ref="A92:F92"/>
  </mergeCells>
  <dataValidations count="1">
    <dataValidation type="list" allowBlank="1" showInputMessage="1" showErrorMessage="1" sqref="B81:B83 B34:B72 B12:B20" xr:uid="{00000000-0002-0000-05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6"/>
  <sheetViews>
    <sheetView view="pageBreakPreview" topLeftCell="A7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94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15" x14ac:dyDescent="0.2">
      <c r="A26" s="21"/>
      <c r="B26" s="33" t="s">
        <v>31</v>
      </c>
      <c r="C26" s="28"/>
      <c r="D26" s="28"/>
      <c r="E26" s="28"/>
      <c r="F26" s="28"/>
    </row>
    <row r="27" spans="1:6" ht="15" x14ac:dyDescent="0.2">
      <c r="A27" s="21"/>
      <c r="B27" s="33" t="s">
        <v>32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19</v>
      </c>
      <c r="E29" s="34" t="s">
        <v>93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66" t="s">
        <v>90</v>
      </c>
      <c r="C33" s="66"/>
      <c r="D33" s="66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customHeight="1" x14ac:dyDescent="0.2">
      <c r="A35" s="28"/>
      <c r="B35" s="59"/>
      <c r="C35" s="59"/>
      <c r="D35" s="59"/>
      <c r="E35" s="35"/>
      <c r="F35" s="28"/>
    </row>
    <row r="36" spans="1:6" ht="14.25" x14ac:dyDescent="0.2">
      <c r="A36" s="28"/>
      <c r="B36" s="59" t="s">
        <v>92</v>
      </c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customHeight="1" x14ac:dyDescent="0.2">
      <c r="A38" s="28"/>
      <c r="B38" s="59"/>
      <c r="C38" s="59"/>
      <c r="D38" s="59"/>
      <c r="E38" s="35"/>
      <c r="F38" s="28"/>
    </row>
    <row r="39" spans="1:6" ht="13.5" customHeight="1" x14ac:dyDescent="0.2">
      <c r="A39" s="28"/>
      <c r="B39" s="59" t="s">
        <v>91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 t="s">
        <v>11</v>
      </c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customHeight="1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 t="s">
        <v>80</v>
      </c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52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 t="s">
        <v>38</v>
      </c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66"/>
      <c r="C50" s="66"/>
      <c r="D50" s="66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7"/>
      <c r="C67" s="67"/>
      <c r="D67" s="67"/>
      <c r="E67" s="52"/>
      <c r="F67" s="28"/>
    </row>
    <row r="68" spans="1:6" ht="14.25" x14ac:dyDescent="0.2">
      <c r="A68" s="28"/>
      <c r="B68" s="59"/>
      <c r="C68" s="59"/>
      <c r="D68" s="59"/>
      <c r="E68" s="35"/>
      <c r="F68" s="28"/>
    </row>
    <row r="69" spans="1:6" ht="14.25" x14ac:dyDescent="0.2">
      <c r="A69" s="28"/>
      <c r="B69" s="59"/>
      <c r="C69" s="59"/>
      <c r="D69" s="59"/>
      <c r="E69" s="35"/>
      <c r="F69" s="28"/>
    </row>
    <row r="70" spans="1:6" ht="14.25" x14ac:dyDescent="0.2">
      <c r="A70" s="28"/>
      <c r="B70" s="59"/>
      <c r="C70" s="59"/>
      <c r="D70" s="59"/>
      <c r="E70" s="35"/>
      <c r="F70" s="28"/>
    </row>
    <row r="71" spans="1:6" ht="14.25" x14ac:dyDescent="0.2">
      <c r="A71" s="28"/>
      <c r="B71" s="59"/>
      <c r="C71" s="59"/>
      <c r="D71" s="59"/>
      <c r="E71" s="35"/>
      <c r="F71" s="28"/>
    </row>
    <row r="72" spans="1:6" ht="13.5" customHeight="1" x14ac:dyDescent="0.2">
      <c r="A72" s="28"/>
      <c r="B72" s="59"/>
      <c r="C72" s="59"/>
      <c r="D72" s="59"/>
      <c r="E72" s="35"/>
      <c r="F72" s="28"/>
    </row>
    <row r="73" spans="1:6" ht="13.5" customHeight="1" x14ac:dyDescent="0.2">
      <c r="A73" s="28"/>
      <c r="B73" s="32" t="s">
        <v>23</v>
      </c>
      <c r="C73" s="33"/>
      <c r="D73" s="33"/>
      <c r="E73" s="36">
        <f>4.25*225</f>
        <v>956.25</v>
      </c>
      <c r="F73" s="28"/>
    </row>
    <row r="74" spans="1:6" ht="13.5" customHeight="1" x14ac:dyDescent="0.2">
      <c r="A74" s="28"/>
      <c r="B74" s="41" t="s">
        <v>20</v>
      </c>
      <c r="C74" s="33"/>
      <c r="D74" s="33"/>
      <c r="E74" s="37">
        <v>0</v>
      </c>
      <c r="F74" s="28"/>
    </row>
    <row r="75" spans="1:6" ht="13.5" customHeight="1" x14ac:dyDescent="0.2">
      <c r="A75" s="28"/>
      <c r="B75" s="41" t="s">
        <v>21</v>
      </c>
      <c r="C75" s="33"/>
      <c r="D75" s="33"/>
      <c r="E75" s="37">
        <v>0</v>
      </c>
      <c r="F75" s="28"/>
    </row>
    <row r="76" spans="1:6" ht="13.5" customHeight="1" x14ac:dyDescent="0.2">
      <c r="A76" s="28"/>
      <c r="B76" s="32" t="s">
        <v>22</v>
      </c>
      <c r="C76" s="33"/>
      <c r="D76" s="33"/>
      <c r="E76" s="36">
        <f>SUM(E73:E75)</f>
        <v>956.25</v>
      </c>
      <c r="F76" s="28"/>
    </row>
    <row r="77" spans="1:6" ht="13.5" customHeight="1" x14ac:dyDescent="0.2">
      <c r="A77" s="28"/>
      <c r="B77" s="33" t="s">
        <v>5</v>
      </c>
      <c r="C77" s="38">
        <v>0.05</v>
      </c>
      <c r="D77" s="33"/>
      <c r="E77" s="42">
        <f>ROUND(E76*C77,2)</f>
        <v>47.81</v>
      </c>
      <c r="F77" s="28"/>
    </row>
    <row r="78" spans="1:6" ht="13.5" customHeight="1" x14ac:dyDescent="0.2">
      <c r="A78" s="28"/>
      <c r="B78" s="33" t="s">
        <v>4</v>
      </c>
      <c r="C78" s="50">
        <v>9.9750000000000005E-2</v>
      </c>
      <c r="D78" s="33"/>
      <c r="E78" s="43">
        <f>ROUND(E76*C78,2)</f>
        <v>95.39</v>
      </c>
      <c r="F78" s="28"/>
    </row>
    <row r="79" spans="1:6" ht="13.5" customHeight="1" x14ac:dyDescent="0.2">
      <c r="A79" s="28"/>
      <c r="B79" s="33"/>
      <c r="C79" s="33"/>
      <c r="D79" s="33"/>
      <c r="E79" s="39"/>
      <c r="F79" s="28"/>
    </row>
    <row r="80" spans="1:6" ht="16.5" customHeight="1" thickBot="1" x14ac:dyDescent="0.25">
      <c r="A80" s="28"/>
      <c r="B80" s="32" t="s">
        <v>24</v>
      </c>
      <c r="C80" s="33"/>
      <c r="D80" s="33"/>
      <c r="E80" s="40">
        <f>SUM(E76:E78)</f>
        <v>1099.45</v>
      </c>
      <c r="F80" s="28"/>
    </row>
    <row r="81" spans="1:6" ht="15.75" thickTop="1" x14ac:dyDescent="0.2">
      <c r="A81" s="28"/>
      <c r="B81" s="62"/>
      <c r="C81" s="62"/>
      <c r="D81" s="62"/>
      <c r="E81" s="44"/>
      <c r="F81" s="28"/>
    </row>
    <row r="82" spans="1:6" ht="15" x14ac:dyDescent="0.2">
      <c r="A82" s="28"/>
      <c r="B82" s="61" t="s">
        <v>26</v>
      </c>
      <c r="C82" s="61"/>
      <c r="D82" s="61"/>
      <c r="E82" s="44">
        <v>0</v>
      </c>
      <c r="F82" s="28"/>
    </row>
    <row r="83" spans="1:6" ht="15" x14ac:dyDescent="0.2">
      <c r="A83" s="28"/>
      <c r="B83" s="62"/>
      <c r="C83" s="62"/>
      <c r="D83" s="62"/>
      <c r="E83" s="44"/>
      <c r="F83" s="28"/>
    </row>
    <row r="84" spans="1:6" ht="19.5" customHeight="1" x14ac:dyDescent="0.2">
      <c r="A84" s="28"/>
      <c r="B84" s="45" t="s">
        <v>25</v>
      </c>
      <c r="C84" s="46"/>
      <c r="D84" s="46"/>
      <c r="E84" s="47">
        <f>E80-E82</f>
        <v>1099.45</v>
      </c>
      <c r="F84" s="28"/>
    </row>
    <row r="85" spans="1:6" ht="13.5" customHeight="1" x14ac:dyDescent="0.2">
      <c r="A85" s="28"/>
      <c r="B85" s="28"/>
      <c r="C85" s="28"/>
      <c r="D85" s="28"/>
      <c r="E85" s="28"/>
      <c r="F85" s="28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7"/>
      <c r="C87" s="57"/>
      <c r="D87" s="57"/>
      <c r="E87" s="57"/>
      <c r="F87" s="28"/>
    </row>
    <row r="88" spans="1:6" ht="14.25" x14ac:dyDescent="0.2">
      <c r="A88" s="65" t="s">
        <v>27</v>
      </c>
      <c r="B88" s="65"/>
      <c r="C88" s="65"/>
      <c r="D88" s="65"/>
      <c r="E88" s="65"/>
      <c r="F88" s="65"/>
    </row>
    <row r="89" spans="1:6" ht="14.25" x14ac:dyDescent="0.2">
      <c r="A89" s="63" t="s">
        <v>6</v>
      </c>
      <c r="B89" s="63"/>
      <c r="C89" s="63"/>
      <c r="D89" s="63"/>
      <c r="E89" s="63"/>
      <c r="F89" s="63"/>
    </row>
    <row r="90" spans="1:6" x14ac:dyDescent="0.2">
      <c r="A90" s="28"/>
      <c r="B90" s="28"/>
      <c r="C90" s="28"/>
      <c r="D90" s="28"/>
      <c r="E90" s="28"/>
      <c r="F90" s="28"/>
    </row>
    <row r="91" spans="1:6" x14ac:dyDescent="0.2">
      <c r="A91" s="28"/>
      <c r="B91" s="58"/>
      <c r="C91" s="58"/>
      <c r="D91" s="58"/>
      <c r="E91" s="58"/>
      <c r="F91" s="28"/>
    </row>
    <row r="92" spans="1:6" ht="15" x14ac:dyDescent="0.2">
      <c r="A92" s="64" t="s">
        <v>7</v>
      </c>
      <c r="B92" s="64"/>
      <c r="C92" s="64"/>
      <c r="D92" s="64"/>
      <c r="E92" s="64"/>
      <c r="F92" s="64"/>
    </row>
    <row r="94" spans="1:6" ht="39.75" customHeight="1" x14ac:dyDescent="0.2">
      <c r="B94" s="55"/>
      <c r="C94" s="56"/>
      <c r="D94" s="56"/>
    </row>
    <row r="95" spans="1:6" ht="13.5" customHeight="1" x14ac:dyDescent="0.2"/>
    <row r="96" spans="1:6" x14ac:dyDescent="0.2">
      <c r="B96" s="20"/>
      <c r="C96" s="20"/>
      <c r="D96" s="20"/>
    </row>
  </sheetData>
  <mergeCells count="50">
    <mergeCell ref="B66:D66"/>
    <mergeCell ref="B67:D67"/>
    <mergeCell ref="B68:D68"/>
    <mergeCell ref="B94:D94"/>
    <mergeCell ref="B49:D49"/>
    <mergeCell ref="B51:D51"/>
    <mergeCell ref="B57:D57"/>
    <mergeCell ref="B59:D59"/>
    <mergeCell ref="B61:D61"/>
    <mergeCell ref="B62:D62"/>
    <mergeCell ref="B63:D63"/>
    <mergeCell ref="B64:D64"/>
    <mergeCell ref="B65:D65"/>
    <mergeCell ref="B83:D83"/>
    <mergeCell ref="B87:E87"/>
    <mergeCell ref="A88:F88"/>
    <mergeCell ref="A89:F89"/>
    <mergeCell ref="B91:E91"/>
    <mergeCell ref="A92:F92"/>
    <mergeCell ref="B69:D69"/>
    <mergeCell ref="B70:D70"/>
    <mergeCell ref="B71:D71"/>
    <mergeCell ref="B72:D72"/>
    <mergeCell ref="B81:D81"/>
    <mergeCell ref="B82:D82"/>
    <mergeCell ref="B60:D60"/>
    <mergeCell ref="B43:D43"/>
    <mergeCell ref="B44:D44"/>
    <mergeCell ref="B50:D50"/>
    <mergeCell ref="B52:D52"/>
    <mergeCell ref="B53:D53"/>
    <mergeCell ref="B47:D47"/>
    <mergeCell ref="B48:D48"/>
    <mergeCell ref="B54:D54"/>
    <mergeCell ref="B55:D55"/>
    <mergeCell ref="B56:D56"/>
    <mergeCell ref="B58:D58"/>
    <mergeCell ref="B42:D42"/>
    <mergeCell ref="A31:F31"/>
    <mergeCell ref="B34:D34"/>
    <mergeCell ref="B45:D45"/>
    <mergeCell ref="B46:D46"/>
    <mergeCell ref="B35:D35"/>
    <mergeCell ref="B36:D36"/>
    <mergeCell ref="B33:D33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81:B83 B12:B20 B33:B72" xr:uid="{00000000-0002-0000-0600-000000000000}">
      <formula1>Liste_Activités</formula1>
    </dataValidation>
  </dataValidations>
  <pageMargins left="0" right="0" top="0" bottom="0" header="0" footer="0"/>
  <pageSetup paperSize="122" scale="48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6"/>
  <sheetViews>
    <sheetView view="pageBreakPreview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95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15" x14ac:dyDescent="0.2">
      <c r="A26" s="21"/>
      <c r="B26" s="33" t="s">
        <v>31</v>
      </c>
      <c r="C26" s="28"/>
      <c r="D26" s="28"/>
      <c r="E26" s="28"/>
      <c r="F26" s="28"/>
    </row>
    <row r="27" spans="1:6" ht="15" x14ac:dyDescent="0.2">
      <c r="A27" s="21"/>
      <c r="B27" s="33" t="s">
        <v>32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19</v>
      </c>
      <c r="E29" s="34" t="s">
        <v>99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66" t="s">
        <v>96</v>
      </c>
      <c r="C33" s="66"/>
      <c r="D33" s="66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customHeight="1" x14ac:dyDescent="0.2">
      <c r="A35" s="28"/>
      <c r="B35" s="59"/>
      <c r="C35" s="59"/>
      <c r="D35" s="59"/>
      <c r="E35" s="35"/>
      <c r="F35" s="28"/>
    </row>
    <row r="36" spans="1:6" ht="14.25" x14ac:dyDescent="0.2">
      <c r="A36" s="28"/>
      <c r="B36" s="59" t="s">
        <v>97</v>
      </c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customHeight="1" x14ac:dyDescent="0.2">
      <c r="A38" s="28"/>
      <c r="B38" s="59"/>
      <c r="C38" s="59"/>
      <c r="D38" s="59"/>
      <c r="E38" s="35"/>
      <c r="F38" s="28"/>
    </row>
    <row r="39" spans="1:6" ht="13.5" customHeight="1" x14ac:dyDescent="0.2">
      <c r="A39" s="28"/>
      <c r="B39" s="59" t="s">
        <v>98</v>
      </c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customHeight="1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52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66"/>
      <c r="C50" s="66"/>
      <c r="D50" s="66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7"/>
      <c r="C67" s="67"/>
      <c r="D67" s="67"/>
      <c r="E67" s="52"/>
      <c r="F67" s="28"/>
    </row>
    <row r="68" spans="1:6" ht="14.25" x14ac:dyDescent="0.2">
      <c r="A68" s="28"/>
      <c r="B68" s="59"/>
      <c r="C68" s="59"/>
      <c r="D68" s="59"/>
      <c r="E68" s="35"/>
      <c r="F68" s="28"/>
    </row>
    <row r="69" spans="1:6" ht="14.25" x14ac:dyDescent="0.2">
      <c r="A69" s="28"/>
      <c r="B69" s="59"/>
      <c r="C69" s="59"/>
      <c r="D69" s="59"/>
      <c r="E69" s="35"/>
      <c r="F69" s="28"/>
    </row>
    <row r="70" spans="1:6" ht="14.25" x14ac:dyDescent="0.2">
      <c r="A70" s="28"/>
      <c r="B70" s="59"/>
      <c r="C70" s="59"/>
      <c r="D70" s="59"/>
      <c r="E70" s="35"/>
      <c r="F70" s="28"/>
    </row>
    <row r="71" spans="1:6" ht="14.25" x14ac:dyDescent="0.2">
      <c r="A71" s="28"/>
      <c r="B71" s="59"/>
      <c r="C71" s="59"/>
      <c r="D71" s="59"/>
      <c r="E71" s="35"/>
      <c r="F71" s="28"/>
    </row>
    <row r="72" spans="1:6" ht="13.5" customHeight="1" x14ac:dyDescent="0.2">
      <c r="A72" s="28"/>
      <c r="B72" s="59"/>
      <c r="C72" s="59"/>
      <c r="D72" s="59"/>
      <c r="E72" s="35"/>
      <c r="F72" s="28"/>
    </row>
    <row r="73" spans="1:6" ht="13.5" customHeight="1" x14ac:dyDescent="0.2">
      <c r="A73" s="28"/>
      <c r="B73" s="32" t="s">
        <v>23</v>
      </c>
      <c r="C73" s="33"/>
      <c r="D73" s="33"/>
      <c r="E73" s="36">
        <v>225</v>
      </c>
      <c r="F73" s="28"/>
    </row>
    <row r="74" spans="1:6" ht="13.5" customHeight="1" x14ac:dyDescent="0.2">
      <c r="A74" s="28"/>
      <c r="B74" s="41" t="s">
        <v>20</v>
      </c>
      <c r="C74" s="33"/>
      <c r="D74" s="33"/>
      <c r="E74" s="37">
        <v>0</v>
      </c>
      <c r="F74" s="28"/>
    </row>
    <row r="75" spans="1:6" ht="13.5" customHeight="1" x14ac:dyDescent="0.2">
      <c r="A75" s="28"/>
      <c r="B75" s="41" t="s">
        <v>21</v>
      </c>
      <c r="C75" s="33"/>
      <c r="D75" s="33"/>
      <c r="E75" s="37">
        <v>0</v>
      </c>
      <c r="F75" s="28"/>
    </row>
    <row r="76" spans="1:6" ht="13.5" customHeight="1" x14ac:dyDescent="0.2">
      <c r="A76" s="28"/>
      <c r="B76" s="32" t="s">
        <v>22</v>
      </c>
      <c r="C76" s="33"/>
      <c r="D76" s="33"/>
      <c r="E76" s="36">
        <f>SUM(E73:E75)</f>
        <v>225</v>
      </c>
      <c r="F76" s="28"/>
    </row>
    <row r="77" spans="1:6" ht="13.5" customHeight="1" x14ac:dyDescent="0.2">
      <c r="A77" s="28"/>
      <c r="B77" s="33" t="s">
        <v>5</v>
      </c>
      <c r="C77" s="38">
        <v>0.05</v>
      </c>
      <c r="D77" s="33"/>
      <c r="E77" s="42">
        <f>ROUND(E76*C77,2)</f>
        <v>11.25</v>
      </c>
      <c r="F77" s="28"/>
    </row>
    <row r="78" spans="1:6" ht="13.5" customHeight="1" x14ac:dyDescent="0.2">
      <c r="A78" s="28"/>
      <c r="B78" s="33" t="s">
        <v>4</v>
      </c>
      <c r="C78" s="50">
        <v>9.9750000000000005E-2</v>
      </c>
      <c r="D78" s="33"/>
      <c r="E78" s="43">
        <f>ROUND(E76*C78,2)</f>
        <v>22.44</v>
      </c>
      <c r="F78" s="28"/>
    </row>
    <row r="79" spans="1:6" ht="13.5" customHeight="1" x14ac:dyDescent="0.2">
      <c r="A79" s="28"/>
      <c r="B79" s="33"/>
      <c r="C79" s="33"/>
      <c r="D79" s="33"/>
      <c r="E79" s="39"/>
      <c r="F79" s="28"/>
    </row>
    <row r="80" spans="1:6" ht="16.5" customHeight="1" thickBot="1" x14ac:dyDescent="0.25">
      <c r="A80" s="28"/>
      <c r="B80" s="32" t="s">
        <v>24</v>
      </c>
      <c r="C80" s="33"/>
      <c r="D80" s="33"/>
      <c r="E80" s="40">
        <f>SUM(E76:E78)</f>
        <v>258.69</v>
      </c>
      <c r="F80" s="28"/>
    </row>
    <row r="81" spans="1:6" ht="15.75" thickTop="1" x14ac:dyDescent="0.2">
      <c r="A81" s="28"/>
      <c r="B81" s="62"/>
      <c r="C81" s="62"/>
      <c r="D81" s="62"/>
      <c r="E81" s="44"/>
      <c r="F81" s="28"/>
    </row>
    <row r="82" spans="1:6" ht="15" x14ac:dyDescent="0.2">
      <c r="A82" s="28"/>
      <c r="B82" s="61" t="s">
        <v>26</v>
      </c>
      <c r="C82" s="61"/>
      <c r="D82" s="61"/>
      <c r="E82" s="44">
        <v>0</v>
      </c>
      <c r="F82" s="28"/>
    </row>
    <row r="83" spans="1:6" ht="15" x14ac:dyDescent="0.2">
      <c r="A83" s="28"/>
      <c r="B83" s="62"/>
      <c r="C83" s="62"/>
      <c r="D83" s="62"/>
      <c r="E83" s="44"/>
      <c r="F83" s="28"/>
    </row>
    <row r="84" spans="1:6" ht="19.5" customHeight="1" x14ac:dyDescent="0.2">
      <c r="A84" s="28"/>
      <c r="B84" s="45" t="s">
        <v>25</v>
      </c>
      <c r="C84" s="46"/>
      <c r="D84" s="46"/>
      <c r="E84" s="47">
        <f>E80-E82</f>
        <v>258.69</v>
      </c>
      <c r="F84" s="28"/>
    </row>
    <row r="85" spans="1:6" ht="13.5" customHeight="1" x14ac:dyDescent="0.2">
      <c r="A85" s="28"/>
      <c r="B85" s="28"/>
      <c r="C85" s="28"/>
      <c r="D85" s="28"/>
      <c r="E85" s="28"/>
      <c r="F85" s="28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7"/>
      <c r="C87" s="57"/>
      <c r="D87" s="57"/>
      <c r="E87" s="57"/>
      <c r="F87" s="28"/>
    </row>
    <row r="88" spans="1:6" ht="14.25" x14ac:dyDescent="0.2">
      <c r="A88" s="65" t="s">
        <v>27</v>
      </c>
      <c r="B88" s="65"/>
      <c r="C88" s="65"/>
      <c r="D88" s="65"/>
      <c r="E88" s="65"/>
      <c r="F88" s="65"/>
    </row>
    <row r="89" spans="1:6" ht="14.25" x14ac:dyDescent="0.2">
      <c r="A89" s="63" t="s">
        <v>6</v>
      </c>
      <c r="B89" s="63"/>
      <c r="C89" s="63"/>
      <c r="D89" s="63"/>
      <c r="E89" s="63"/>
      <c r="F89" s="63"/>
    </row>
    <row r="90" spans="1:6" x14ac:dyDescent="0.2">
      <c r="A90" s="28"/>
      <c r="B90" s="28"/>
      <c r="C90" s="28"/>
      <c r="D90" s="28"/>
      <c r="E90" s="28"/>
      <c r="F90" s="28"/>
    </row>
    <row r="91" spans="1:6" x14ac:dyDescent="0.2">
      <c r="A91" s="28"/>
      <c r="B91" s="58"/>
      <c r="C91" s="58"/>
      <c r="D91" s="58"/>
      <c r="E91" s="58"/>
      <c r="F91" s="28"/>
    </row>
    <row r="92" spans="1:6" ht="15" x14ac:dyDescent="0.2">
      <c r="A92" s="64" t="s">
        <v>7</v>
      </c>
      <c r="B92" s="64"/>
      <c r="C92" s="64"/>
      <c r="D92" s="64"/>
      <c r="E92" s="64"/>
      <c r="F92" s="64"/>
    </row>
    <row r="94" spans="1:6" ht="39.75" customHeight="1" x14ac:dyDescent="0.2">
      <c r="B94" s="55"/>
      <c r="C94" s="56"/>
      <c r="D94" s="56"/>
    </row>
    <row r="95" spans="1:6" ht="13.5" customHeight="1" x14ac:dyDescent="0.2"/>
    <row r="96" spans="1:6" x14ac:dyDescent="0.2">
      <c r="B96" s="20"/>
      <c r="C96" s="20"/>
      <c r="D96" s="20"/>
    </row>
  </sheetData>
  <mergeCells count="50">
    <mergeCell ref="B37:D37"/>
    <mergeCell ref="A31:F31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A92:F92"/>
    <mergeCell ref="B94:D94"/>
    <mergeCell ref="B82:D82"/>
    <mergeCell ref="B83:D83"/>
    <mergeCell ref="B87:E87"/>
    <mergeCell ref="A88:F88"/>
    <mergeCell ref="A89:F89"/>
    <mergeCell ref="B91:E91"/>
  </mergeCells>
  <dataValidations count="1">
    <dataValidation type="list" allowBlank="1" showInputMessage="1" showErrorMessage="1" sqref="B81:B83 B12:B20 B33:B72" xr:uid="{00000000-0002-0000-0700-000000000000}">
      <formula1>Liste_Activités</formula1>
    </dataValidation>
  </dataValidations>
  <pageMargins left="0" right="0" top="0" bottom="0" header="0" footer="0"/>
  <pageSetup paperSize="122" scale="48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6"/>
  <sheetViews>
    <sheetView view="pageBreakPreview" zoomScale="80" zoomScaleNormal="100" zoomScaleSheetLayoutView="80" workbookViewId="0">
      <selection activeCell="E74" sqref="E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2" t="s">
        <v>100</v>
      </c>
      <c r="C21" s="28"/>
      <c r="D21" s="28"/>
      <c r="E21" s="28"/>
      <c r="F21" s="28"/>
    </row>
    <row r="22" spans="1:6" ht="15" x14ac:dyDescent="0.2">
      <c r="A22" s="21"/>
      <c r="B22" s="33"/>
      <c r="C22" s="28"/>
      <c r="D22" s="28"/>
      <c r="E22" s="28"/>
      <c r="F22" s="28"/>
    </row>
    <row r="23" spans="1:6" ht="15" x14ac:dyDescent="0.2">
      <c r="A23" s="21"/>
      <c r="B23" s="33"/>
      <c r="C23" s="28"/>
      <c r="D23" s="28"/>
      <c r="E23" s="28"/>
      <c r="F23" s="28"/>
    </row>
    <row r="24" spans="1:6" ht="15" x14ac:dyDescent="0.2">
      <c r="A24" s="21"/>
      <c r="B24" s="32" t="s">
        <v>29</v>
      </c>
      <c r="C24" s="28"/>
      <c r="D24" s="28"/>
      <c r="E24" s="28"/>
      <c r="F24" s="28"/>
    </row>
    <row r="25" spans="1:6" ht="15" x14ac:dyDescent="0.2">
      <c r="A25" s="21"/>
      <c r="B25" s="32" t="s">
        <v>30</v>
      </c>
      <c r="C25" s="28"/>
      <c r="D25" s="28"/>
      <c r="E25" s="28"/>
      <c r="F25" s="28"/>
    </row>
    <row r="26" spans="1:6" ht="15" x14ac:dyDescent="0.2">
      <c r="A26" s="21"/>
      <c r="B26" s="33" t="s">
        <v>31</v>
      </c>
      <c r="C26" s="28"/>
      <c r="D26" s="28"/>
      <c r="E26" s="28"/>
      <c r="F26" s="28"/>
    </row>
    <row r="27" spans="1:6" ht="15" x14ac:dyDescent="0.2">
      <c r="A27" s="21"/>
      <c r="B27" s="33" t="s">
        <v>32</v>
      </c>
      <c r="C27" s="28"/>
      <c r="D27" s="28"/>
      <c r="E27" s="28"/>
      <c r="F27" s="28"/>
    </row>
    <row r="28" spans="1:6" x14ac:dyDescent="0.2">
      <c r="A28" s="22"/>
      <c r="B28" s="28"/>
      <c r="C28" s="30"/>
      <c r="D28" s="30"/>
      <c r="E28" s="31"/>
      <c r="F28" s="28"/>
    </row>
    <row r="29" spans="1:6" ht="15" x14ac:dyDescent="0.2">
      <c r="A29" s="21"/>
      <c r="B29" s="30"/>
      <c r="C29" s="30"/>
      <c r="D29" s="34" t="s">
        <v>19</v>
      </c>
      <c r="E29" s="34" t="s">
        <v>101</v>
      </c>
      <c r="F29" s="28"/>
    </row>
    <row r="30" spans="1:6" ht="13.5" thickBot="1" x14ac:dyDescent="0.25">
      <c r="A30" s="23"/>
      <c r="B30" s="23"/>
      <c r="C30" s="23"/>
      <c r="D30" s="23"/>
      <c r="E30" s="23"/>
      <c r="F30" s="27"/>
    </row>
    <row r="31" spans="1:6" s="48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8"/>
      <c r="B33" s="66" t="s">
        <v>96</v>
      </c>
      <c r="C33" s="66"/>
      <c r="D33" s="66"/>
      <c r="E33" s="35"/>
      <c r="F33" s="28"/>
    </row>
    <row r="34" spans="1:6" ht="14.25" x14ac:dyDescent="0.2">
      <c r="A34" s="28"/>
      <c r="B34" s="59"/>
      <c r="C34" s="59"/>
      <c r="D34" s="59"/>
      <c r="E34" s="35"/>
      <c r="F34" s="28"/>
    </row>
    <row r="35" spans="1:6" ht="14.25" customHeight="1" x14ac:dyDescent="0.2">
      <c r="A35" s="28"/>
      <c r="B35" s="59"/>
      <c r="C35" s="59"/>
      <c r="D35" s="59"/>
      <c r="E35" s="35"/>
      <c r="F35" s="28"/>
    </row>
    <row r="36" spans="1:6" ht="14.25" x14ac:dyDescent="0.2">
      <c r="A36" s="28"/>
      <c r="B36" s="59" t="s">
        <v>102</v>
      </c>
      <c r="C36" s="59"/>
      <c r="D36" s="59"/>
      <c r="E36" s="35"/>
      <c r="F36" s="28"/>
    </row>
    <row r="37" spans="1:6" ht="14.25" x14ac:dyDescent="0.2">
      <c r="A37" s="28"/>
      <c r="B37" s="59"/>
      <c r="C37" s="59"/>
      <c r="D37" s="59"/>
      <c r="E37" s="35"/>
      <c r="F37" s="28"/>
    </row>
    <row r="38" spans="1:6" ht="14.25" customHeight="1" x14ac:dyDescent="0.2">
      <c r="A38" s="28"/>
      <c r="B38" s="59"/>
      <c r="C38" s="59"/>
      <c r="D38" s="59"/>
      <c r="E38" s="35"/>
      <c r="F38" s="28"/>
    </row>
    <row r="39" spans="1:6" ht="13.5" customHeight="1" x14ac:dyDescent="0.2">
      <c r="A39" s="28"/>
      <c r="B39" s="59"/>
      <c r="C39" s="59"/>
      <c r="D39" s="59"/>
      <c r="E39" s="35"/>
      <c r="F39" s="28"/>
    </row>
    <row r="40" spans="1:6" ht="14.25" x14ac:dyDescent="0.2">
      <c r="A40" s="28"/>
      <c r="B40" s="59"/>
      <c r="C40" s="59"/>
      <c r="D40" s="59"/>
      <c r="E40" s="35"/>
      <c r="F40" s="28"/>
    </row>
    <row r="41" spans="1:6" ht="14.25" x14ac:dyDescent="0.2">
      <c r="A41" s="28"/>
      <c r="B41" s="59"/>
      <c r="C41" s="59"/>
      <c r="D41" s="59"/>
      <c r="E41" s="35"/>
      <c r="F41" s="28"/>
    </row>
    <row r="42" spans="1:6" ht="14.25" x14ac:dyDescent="0.2">
      <c r="A42" s="28"/>
      <c r="B42" s="59"/>
      <c r="C42" s="59"/>
      <c r="D42" s="59"/>
      <c r="E42" s="35"/>
      <c r="F42" s="28"/>
    </row>
    <row r="43" spans="1:6" ht="14.25" x14ac:dyDescent="0.2">
      <c r="A43" s="28"/>
      <c r="B43" s="59"/>
      <c r="C43" s="59"/>
      <c r="D43" s="59"/>
      <c r="E43" s="35"/>
      <c r="F43" s="28"/>
    </row>
    <row r="44" spans="1:6" ht="14.25" customHeight="1" x14ac:dyDescent="0.2">
      <c r="A44" s="28"/>
      <c r="B44" s="59"/>
      <c r="C44" s="59"/>
      <c r="D44" s="59"/>
      <c r="E44" s="35"/>
      <c r="F44" s="28"/>
    </row>
    <row r="45" spans="1:6" ht="14.25" x14ac:dyDescent="0.2">
      <c r="A45" s="28"/>
      <c r="B45" s="59"/>
      <c r="C45" s="59"/>
      <c r="D45" s="59"/>
      <c r="E45" s="35"/>
      <c r="F45" s="28"/>
    </row>
    <row r="46" spans="1:6" ht="14.25" x14ac:dyDescent="0.2">
      <c r="A46" s="28"/>
      <c r="B46" s="59"/>
      <c r="C46" s="59"/>
      <c r="D46" s="59"/>
      <c r="E46" s="52"/>
      <c r="F46" s="28"/>
    </row>
    <row r="47" spans="1:6" ht="14.25" x14ac:dyDescent="0.2">
      <c r="A47" s="28"/>
      <c r="B47" s="59"/>
      <c r="C47" s="59"/>
      <c r="D47" s="59"/>
      <c r="E47" s="35"/>
      <c r="F47" s="28"/>
    </row>
    <row r="48" spans="1:6" ht="14.25" x14ac:dyDescent="0.2">
      <c r="A48" s="28"/>
      <c r="B48" s="59"/>
      <c r="C48" s="59"/>
      <c r="D48" s="59"/>
      <c r="E48" s="35"/>
      <c r="F48" s="28"/>
    </row>
    <row r="49" spans="1:6" ht="14.25" x14ac:dyDescent="0.2">
      <c r="A49" s="28"/>
      <c r="B49" s="59"/>
      <c r="C49" s="59"/>
      <c r="D49" s="59"/>
      <c r="E49" s="35"/>
      <c r="F49" s="28"/>
    </row>
    <row r="50" spans="1:6" ht="14.25" x14ac:dyDescent="0.2">
      <c r="A50" s="28"/>
      <c r="B50" s="66"/>
      <c r="C50" s="66"/>
      <c r="D50" s="66"/>
      <c r="E50" s="35"/>
      <c r="F50" s="28"/>
    </row>
    <row r="51" spans="1:6" ht="14.25" x14ac:dyDescent="0.2">
      <c r="A51" s="28"/>
      <c r="B51" s="59"/>
      <c r="C51" s="59"/>
      <c r="D51" s="59"/>
      <c r="E51" s="35"/>
      <c r="F51" s="28"/>
    </row>
    <row r="52" spans="1:6" ht="14.25" x14ac:dyDescent="0.2">
      <c r="A52" s="28"/>
      <c r="B52" s="59"/>
      <c r="C52" s="59"/>
      <c r="D52" s="59"/>
      <c r="E52" s="35"/>
      <c r="F52" s="28"/>
    </row>
    <row r="53" spans="1:6" ht="14.25" x14ac:dyDescent="0.2">
      <c r="A53" s="28"/>
      <c r="B53" s="59"/>
      <c r="C53" s="59"/>
      <c r="D53" s="59"/>
      <c r="E53" s="35"/>
      <c r="F53" s="28"/>
    </row>
    <row r="54" spans="1:6" ht="14.25" x14ac:dyDescent="0.2">
      <c r="A54" s="28"/>
      <c r="B54" s="59"/>
      <c r="C54" s="59"/>
      <c r="D54" s="59"/>
      <c r="E54" s="35"/>
      <c r="F54" s="28"/>
    </row>
    <row r="55" spans="1:6" ht="14.25" x14ac:dyDescent="0.2">
      <c r="A55" s="28"/>
      <c r="B55" s="59"/>
      <c r="C55" s="59"/>
      <c r="D55" s="59"/>
      <c r="E55" s="35"/>
      <c r="F55" s="28"/>
    </row>
    <row r="56" spans="1:6" ht="14.25" x14ac:dyDescent="0.2">
      <c r="A56" s="28"/>
      <c r="B56" s="59"/>
      <c r="C56" s="59"/>
      <c r="D56" s="59"/>
      <c r="E56" s="35"/>
      <c r="F56" s="28"/>
    </row>
    <row r="57" spans="1:6" ht="14.25" x14ac:dyDescent="0.2">
      <c r="A57" s="28"/>
      <c r="B57" s="59"/>
      <c r="C57" s="59"/>
      <c r="D57" s="59"/>
      <c r="E57" s="35"/>
      <c r="F57" s="28"/>
    </row>
    <row r="58" spans="1:6" ht="14.25" x14ac:dyDescent="0.2">
      <c r="A58" s="28"/>
      <c r="B58" s="59"/>
      <c r="C58" s="59"/>
      <c r="D58" s="59"/>
      <c r="E58" s="35"/>
      <c r="F58" s="28"/>
    </row>
    <row r="59" spans="1:6" ht="14.25" x14ac:dyDescent="0.2">
      <c r="A59" s="28"/>
      <c r="B59" s="59"/>
      <c r="C59" s="59"/>
      <c r="D59" s="59"/>
      <c r="E59" s="35"/>
      <c r="F59" s="28"/>
    </row>
    <row r="60" spans="1:6" ht="14.25" x14ac:dyDescent="0.2">
      <c r="A60" s="28"/>
      <c r="B60" s="59"/>
      <c r="C60" s="59"/>
      <c r="D60" s="59"/>
      <c r="E60" s="35"/>
      <c r="F60" s="28"/>
    </row>
    <row r="61" spans="1:6" ht="14.25" x14ac:dyDescent="0.2">
      <c r="A61" s="28"/>
      <c r="B61" s="59"/>
      <c r="C61" s="59"/>
      <c r="D61" s="59"/>
      <c r="E61" s="35"/>
      <c r="F61" s="28"/>
    </row>
    <row r="62" spans="1:6" ht="14.25" x14ac:dyDescent="0.2">
      <c r="A62" s="28"/>
      <c r="B62" s="59"/>
      <c r="C62" s="59"/>
      <c r="D62" s="59"/>
      <c r="E62" s="35"/>
      <c r="F62" s="28"/>
    </row>
    <row r="63" spans="1:6" ht="14.25" x14ac:dyDescent="0.2">
      <c r="A63" s="28"/>
      <c r="B63" s="59"/>
      <c r="C63" s="59"/>
      <c r="D63" s="59"/>
      <c r="E63" s="35"/>
      <c r="F63" s="28"/>
    </row>
    <row r="64" spans="1:6" ht="14.25" x14ac:dyDescent="0.2">
      <c r="A64" s="28"/>
      <c r="B64" s="59"/>
      <c r="C64" s="59"/>
      <c r="D64" s="59"/>
      <c r="E64" s="35"/>
      <c r="F64" s="28"/>
    </row>
    <row r="65" spans="1:6" ht="14.25" x14ac:dyDescent="0.2">
      <c r="A65" s="28"/>
      <c r="B65" s="59"/>
      <c r="C65" s="59"/>
      <c r="D65" s="59"/>
      <c r="E65" s="35"/>
      <c r="F65" s="28"/>
    </row>
    <row r="66" spans="1:6" ht="14.25" x14ac:dyDescent="0.2">
      <c r="A66" s="28"/>
      <c r="B66" s="59"/>
      <c r="C66" s="59"/>
      <c r="D66" s="59"/>
      <c r="E66" s="35"/>
      <c r="F66" s="28"/>
    </row>
    <row r="67" spans="1:6" ht="14.25" x14ac:dyDescent="0.2">
      <c r="A67" s="28"/>
      <c r="B67" s="67"/>
      <c r="C67" s="67"/>
      <c r="D67" s="67"/>
      <c r="E67" s="52"/>
      <c r="F67" s="28"/>
    </row>
    <row r="68" spans="1:6" ht="14.25" x14ac:dyDescent="0.2">
      <c r="A68" s="28"/>
      <c r="B68" s="59"/>
      <c r="C68" s="59"/>
      <c r="D68" s="59"/>
      <c r="E68" s="35"/>
      <c r="F68" s="28"/>
    </row>
    <row r="69" spans="1:6" ht="14.25" x14ac:dyDescent="0.2">
      <c r="A69" s="28"/>
      <c r="B69" s="59"/>
      <c r="C69" s="59"/>
      <c r="D69" s="59"/>
      <c r="E69" s="35"/>
      <c r="F69" s="28"/>
    </row>
    <row r="70" spans="1:6" ht="14.25" x14ac:dyDescent="0.2">
      <c r="A70" s="28"/>
      <c r="B70" s="59"/>
      <c r="C70" s="59"/>
      <c r="D70" s="59"/>
      <c r="E70" s="35"/>
      <c r="F70" s="28"/>
    </row>
    <row r="71" spans="1:6" ht="14.25" x14ac:dyDescent="0.2">
      <c r="A71" s="28"/>
      <c r="B71" s="59"/>
      <c r="C71" s="59"/>
      <c r="D71" s="59"/>
      <c r="E71" s="35"/>
      <c r="F71" s="28"/>
    </row>
    <row r="72" spans="1:6" ht="13.5" customHeight="1" x14ac:dyDescent="0.2">
      <c r="A72" s="28"/>
      <c r="B72" s="59"/>
      <c r="C72" s="59"/>
      <c r="D72" s="59"/>
      <c r="E72" s="35"/>
      <c r="F72" s="28"/>
    </row>
    <row r="73" spans="1:6" ht="13.5" customHeight="1" x14ac:dyDescent="0.2">
      <c r="A73" s="28"/>
      <c r="B73" s="32" t="s">
        <v>23</v>
      </c>
      <c r="C73" s="33"/>
      <c r="D73" s="33"/>
      <c r="E73" s="36">
        <f>2.25*225</f>
        <v>506.25</v>
      </c>
      <c r="F73" s="28"/>
    </row>
    <row r="74" spans="1:6" ht="13.5" customHeight="1" x14ac:dyDescent="0.2">
      <c r="A74" s="28"/>
      <c r="B74" s="41" t="s">
        <v>20</v>
      </c>
      <c r="C74" s="33"/>
      <c r="D74" s="33"/>
      <c r="E74" s="37">
        <v>0</v>
      </c>
      <c r="F74" s="28"/>
    </row>
    <row r="75" spans="1:6" ht="13.5" customHeight="1" x14ac:dyDescent="0.2">
      <c r="A75" s="28"/>
      <c r="B75" s="41" t="s">
        <v>21</v>
      </c>
      <c r="C75" s="33"/>
      <c r="D75" s="33"/>
      <c r="E75" s="37">
        <v>0</v>
      </c>
      <c r="F75" s="28"/>
    </row>
    <row r="76" spans="1:6" ht="13.5" customHeight="1" x14ac:dyDescent="0.2">
      <c r="A76" s="28"/>
      <c r="B76" s="32" t="s">
        <v>22</v>
      </c>
      <c r="C76" s="33"/>
      <c r="D76" s="33"/>
      <c r="E76" s="36">
        <f>SUM(E73:E75)</f>
        <v>506.25</v>
      </c>
      <c r="F76" s="28"/>
    </row>
    <row r="77" spans="1:6" ht="13.5" customHeight="1" x14ac:dyDescent="0.2">
      <c r="A77" s="28"/>
      <c r="B77" s="33" t="s">
        <v>5</v>
      </c>
      <c r="C77" s="38">
        <v>0.05</v>
      </c>
      <c r="D77" s="33"/>
      <c r="E77" s="42">
        <f>ROUND(E76*C77,2)</f>
        <v>25.31</v>
      </c>
      <c r="F77" s="28"/>
    </row>
    <row r="78" spans="1:6" ht="13.5" customHeight="1" x14ac:dyDescent="0.2">
      <c r="A78" s="28"/>
      <c r="B78" s="33" t="s">
        <v>4</v>
      </c>
      <c r="C78" s="50">
        <v>9.9750000000000005E-2</v>
      </c>
      <c r="D78" s="33"/>
      <c r="E78" s="43">
        <f>ROUND(E76*C78,2)</f>
        <v>50.5</v>
      </c>
      <c r="F78" s="28"/>
    </row>
    <row r="79" spans="1:6" ht="13.5" customHeight="1" x14ac:dyDescent="0.2">
      <c r="A79" s="28"/>
      <c r="B79" s="33"/>
      <c r="C79" s="33"/>
      <c r="D79" s="33"/>
      <c r="E79" s="39"/>
      <c r="F79" s="28"/>
    </row>
    <row r="80" spans="1:6" ht="16.5" customHeight="1" thickBot="1" x14ac:dyDescent="0.25">
      <c r="A80" s="28"/>
      <c r="B80" s="32" t="s">
        <v>24</v>
      </c>
      <c r="C80" s="33"/>
      <c r="D80" s="33"/>
      <c r="E80" s="40">
        <f>SUM(E76:E78)</f>
        <v>582.05999999999995</v>
      </c>
      <c r="F80" s="28"/>
    </row>
    <row r="81" spans="1:6" ht="15.75" thickTop="1" x14ac:dyDescent="0.2">
      <c r="A81" s="28"/>
      <c r="B81" s="62"/>
      <c r="C81" s="62"/>
      <c r="D81" s="62"/>
      <c r="E81" s="44"/>
      <c r="F81" s="28"/>
    </row>
    <row r="82" spans="1:6" ht="15" x14ac:dyDescent="0.2">
      <c r="A82" s="28"/>
      <c r="B82" s="61" t="s">
        <v>26</v>
      </c>
      <c r="C82" s="61"/>
      <c r="D82" s="61"/>
      <c r="E82" s="44">
        <v>0</v>
      </c>
      <c r="F82" s="28"/>
    </row>
    <row r="83" spans="1:6" ht="15" x14ac:dyDescent="0.2">
      <c r="A83" s="28"/>
      <c r="B83" s="62"/>
      <c r="C83" s="62"/>
      <c r="D83" s="62"/>
      <c r="E83" s="44"/>
      <c r="F83" s="28"/>
    </row>
    <row r="84" spans="1:6" ht="19.5" customHeight="1" x14ac:dyDescent="0.2">
      <c r="A84" s="28"/>
      <c r="B84" s="45" t="s">
        <v>25</v>
      </c>
      <c r="C84" s="46"/>
      <c r="D84" s="46"/>
      <c r="E84" s="47">
        <f>E80-E82</f>
        <v>582.05999999999995</v>
      </c>
      <c r="F84" s="28"/>
    </row>
    <row r="85" spans="1:6" ht="13.5" customHeight="1" x14ac:dyDescent="0.2">
      <c r="A85" s="28"/>
      <c r="B85" s="28"/>
      <c r="C85" s="28"/>
      <c r="D85" s="28"/>
      <c r="E85" s="28"/>
      <c r="F85" s="28"/>
    </row>
    <row r="86" spans="1:6" x14ac:dyDescent="0.2">
      <c r="A86" s="28"/>
      <c r="B86" s="28"/>
      <c r="C86" s="28"/>
      <c r="D86" s="28"/>
      <c r="E86" s="28"/>
      <c r="F86" s="28"/>
    </row>
    <row r="87" spans="1:6" x14ac:dyDescent="0.2">
      <c r="A87" s="28"/>
      <c r="B87" s="57"/>
      <c r="C87" s="57"/>
      <c r="D87" s="57"/>
      <c r="E87" s="57"/>
      <c r="F87" s="28"/>
    </row>
    <row r="88" spans="1:6" ht="14.25" x14ac:dyDescent="0.2">
      <c r="A88" s="65" t="s">
        <v>27</v>
      </c>
      <c r="B88" s="65"/>
      <c r="C88" s="65"/>
      <c r="D88" s="65"/>
      <c r="E88" s="65"/>
      <c r="F88" s="65"/>
    </row>
    <row r="89" spans="1:6" ht="14.25" x14ac:dyDescent="0.2">
      <c r="A89" s="63" t="s">
        <v>6</v>
      </c>
      <c r="B89" s="63"/>
      <c r="C89" s="63"/>
      <c r="D89" s="63"/>
      <c r="E89" s="63"/>
      <c r="F89" s="63"/>
    </row>
    <row r="90" spans="1:6" x14ac:dyDescent="0.2">
      <c r="A90" s="28"/>
      <c r="B90" s="28"/>
      <c r="C90" s="28"/>
      <c r="D90" s="28"/>
      <c r="E90" s="28"/>
      <c r="F90" s="28"/>
    </row>
    <row r="91" spans="1:6" x14ac:dyDescent="0.2">
      <c r="A91" s="28"/>
      <c r="B91" s="58"/>
      <c r="C91" s="58"/>
      <c r="D91" s="58"/>
      <c r="E91" s="58"/>
      <c r="F91" s="28"/>
    </row>
    <row r="92" spans="1:6" ht="15" x14ac:dyDescent="0.2">
      <c r="A92" s="64" t="s">
        <v>7</v>
      </c>
      <c r="B92" s="64"/>
      <c r="C92" s="64"/>
      <c r="D92" s="64"/>
      <c r="E92" s="64"/>
      <c r="F92" s="64"/>
    </row>
    <row r="94" spans="1:6" ht="39.75" customHeight="1" x14ac:dyDescent="0.2">
      <c r="B94" s="55"/>
      <c r="C94" s="56"/>
      <c r="D94" s="56"/>
    </row>
    <row r="95" spans="1:6" ht="13.5" customHeight="1" x14ac:dyDescent="0.2"/>
    <row r="96" spans="1:6" x14ac:dyDescent="0.2">
      <c r="B96" s="20"/>
      <c r="C96" s="20"/>
      <c r="D96" s="20"/>
    </row>
  </sheetData>
  <mergeCells count="50">
    <mergeCell ref="A92:F92"/>
    <mergeCell ref="B94:D94"/>
    <mergeCell ref="B82:D82"/>
    <mergeCell ref="B83:D83"/>
    <mergeCell ref="B87:E87"/>
    <mergeCell ref="A88:F88"/>
    <mergeCell ref="A89:F89"/>
    <mergeCell ref="B91:E91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1:F31"/>
    <mergeCell ref="B33:D33"/>
    <mergeCell ref="B34:D34"/>
    <mergeCell ref="B35:D35"/>
    <mergeCell ref="B36:D36"/>
  </mergeCells>
  <dataValidations count="1">
    <dataValidation type="list" allowBlank="1" showInputMessage="1" showErrorMessage="1" sqref="B81:B83 B12:B20 B33:B72" xr:uid="{00000000-0002-0000-0800-000000000000}">
      <formula1>Liste_Activités</formula1>
    </dataValidation>
  </dataValidations>
  <pageMargins left="0" right="0" top="0" bottom="0" header="0" footer="0"/>
  <pageSetup paperSize="122" scale="48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42</vt:i4>
      </vt:variant>
      <vt:variant>
        <vt:lpstr>Plages nommées</vt:lpstr>
      </vt:variant>
      <vt:variant>
        <vt:i4>95</vt:i4>
      </vt:variant>
    </vt:vector>
  </HeadingPairs>
  <TitlesOfParts>
    <vt:vector size="137" baseType="lpstr">
      <vt:lpstr>15-06-11</vt:lpstr>
      <vt:lpstr>14-09-11</vt:lpstr>
      <vt:lpstr>29-09-11</vt:lpstr>
      <vt:lpstr>04-11-11</vt:lpstr>
      <vt:lpstr>05-04-12</vt:lpstr>
      <vt:lpstr>03-05-12</vt:lpstr>
      <vt:lpstr>28-01-13</vt:lpstr>
      <vt:lpstr>23-05-13</vt:lpstr>
      <vt:lpstr>11-07-13</vt:lpstr>
      <vt:lpstr>11-07-13 (2)</vt:lpstr>
      <vt:lpstr>03-02-14</vt:lpstr>
      <vt:lpstr>29-04-14</vt:lpstr>
      <vt:lpstr>25-07-14</vt:lpstr>
      <vt:lpstr>03-09-14</vt:lpstr>
      <vt:lpstr>30-10-14</vt:lpstr>
      <vt:lpstr>20-02-15</vt:lpstr>
      <vt:lpstr>08-06-15</vt:lpstr>
      <vt:lpstr>19-12-15</vt:lpstr>
      <vt:lpstr>16-05-16</vt:lpstr>
      <vt:lpstr>06-07-16</vt:lpstr>
      <vt:lpstr>04-11-16</vt:lpstr>
      <vt:lpstr>17-03-17</vt:lpstr>
      <vt:lpstr>03-05-17</vt:lpstr>
      <vt:lpstr>01-07-2017</vt:lpstr>
      <vt:lpstr>20-09-17</vt:lpstr>
      <vt:lpstr>27-11-17</vt:lpstr>
      <vt:lpstr>18-02-18</vt:lpstr>
      <vt:lpstr>14-06-18</vt:lpstr>
      <vt:lpstr>13-09-18</vt:lpstr>
      <vt:lpstr>14-12-18</vt:lpstr>
      <vt:lpstr>14-12-18 (2)</vt:lpstr>
      <vt:lpstr>14-12-18 (3)</vt:lpstr>
      <vt:lpstr>05-03-19</vt:lpstr>
      <vt:lpstr>19-04-19</vt:lpstr>
      <vt:lpstr>03-07-19</vt:lpstr>
      <vt:lpstr>30-09-2019</vt:lpstr>
      <vt:lpstr>16-03-20</vt:lpstr>
      <vt:lpstr>16-03-20(2)</vt:lpstr>
      <vt:lpstr>05-05-20</vt:lpstr>
      <vt:lpstr>17-06-20</vt:lpstr>
      <vt:lpstr>25-07-23</vt:lpstr>
      <vt:lpstr>Activités</vt:lpstr>
      <vt:lpstr>'01-07-2017'!Liste_Activités</vt:lpstr>
      <vt:lpstr>'03-05-17'!Liste_Activités</vt:lpstr>
      <vt:lpstr>'03-07-19'!Liste_Activités</vt:lpstr>
      <vt:lpstr>'04-11-16'!Liste_Activités</vt:lpstr>
      <vt:lpstr>'05-03-19'!Liste_Activités</vt:lpstr>
      <vt:lpstr>'05-05-20'!Liste_Activités</vt:lpstr>
      <vt:lpstr>'06-07-16'!Liste_Activités</vt:lpstr>
      <vt:lpstr>'08-06-15'!Liste_Activités</vt:lpstr>
      <vt:lpstr>'13-09-18'!Liste_Activités</vt:lpstr>
      <vt:lpstr>'14-06-18'!Liste_Activités</vt:lpstr>
      <vt:lpstr>'14-12-18'!Liste_Activités</vt:lpstr>
      <vt:lpstr>'14-12-18 (2)'!Liste_Activités</vt:lpstr>
      <vt:lpstr>'14-12-18 (3)'!Liste_Activités</vt:lpstr>
      <vt:lpstr>'16-03-20'!Liste_Activités</vt:lpstr>
      <vt:lpstr>'16-03-20(2)'!Liste_Activités</vt:lpstr>
      <vt:lpstr>'16-05-16'!Liste_Activités</vt:lpstr>
      <vt:lpstr>'17-03-17'!Liste_Activités</vt:lpstr>
      <vt:lpstr>'17-06-20'!Liste_Activités</vt:lpstr>
      <vt:lpstr>'18-02-18'!Liste_Activités</vt:lpstr>
      <vt:lpstr>'19-04-19'!Liste_Activités</vt:lpstr>
      <vt:lpstr>'19-12-15'!Liste_Activités</vt:lpstr>
      <vt:lpstr>'20-02-15'!Liste_Activités</vt:lpstr>
      <vt:lpstr>'20-09-17'!Liste_Activités</vt:lpstr>
      <vt:lpstr>'25-07-23'!Liste_Activités</vt:lpstr>
      <vt:lpstr>'27-11-17'!Liste_Activités</vt:lpstr>
      <vt:lpstr>'30-09-2019'!Liste_Activités</vt:lpstr>
      <vt:lpstr>Liste_Activités</vt:lpstr>
      <vt:lpstr>'01-07-2017'!Print_Area</vt:lpstr>
      <vt:lpstr>'03-05-17'!Print_Area</vt:lpstr>
      <vt:lpstr>'03-07-19'!Print_Area</vt:lpstr>
      <vt:lpstr>'04-11-16'!Print_Area</vt:lpstr>
      <vt:lpstr>'05-03-19'!Print_Area</vt:lpstr>
      <vt:lpstr>'05-05-20'!Print_Area</vt:lpstr>
      <vt:lpstr>'06-07-16'!Print_Area</vt:lpstr>
      <vt:lpstr>'08-06-15'!Print_Area</vt:lpstr>
      <vt:lpstr>'13-09-18'!Print_Area</vt:lpstr>
      <vt:lpstr>'14-06-18'!Print_Area</vt:lpstr>
      <vt:lpstr>'14-12-18'!Print_Area</vt:lpstr>
      <vt:lpstr>'14-12-18 (2)'!Print_Area</vt:lpstr>
      <vt:lpstr>'14-12-18 (3)'!Print_Area</vt:lpstr>
      <vt:lpstr>'16-03-20'!Print_Area</vt:lpstr>
      <vt:lpstr>'16-03-20(2)'!Print_Area</vt:lpstr>
      <vt:lpstr>'16-05-16'!Print_Area</vt:lpstr>
      <vt:lpstr>'17-03-17'!Print_Area</vt:lpstr>
      <vt:lpstr>'17-06-20'!Print_Area</vt:lpstr>
      <vt:lpstr>'18-02-18'!Print_Area</vt:lpstr>
      <vt:lpstr>'19-04-19'!Print_Area</vt:lpstr>
      <vt:lpstr>'19-12-15'!Print_Area</vt:lpstr>
      <vt:lpstr>'20-02-15'!Print_Area</vt:lpstr>
      <vt:lpstr>'20-09-17'!Print_Area</vt:lpstr>
      <vt:lpstr>'25-07-23'!Print_Area</vt:lpstr>
      <vt:lpstr>'27-11-17'!Print_Area</vt:lpstr>
      <vt:lpstr>'30-09-2019'!Print_Area</vt:lpstr>
      <vt:lpstr>'01-07-2017'!Zone_d_impression</vt:lpstr>
      <vt:lpstr>'03-02-14'!Zone_d_impression</vt:lpstr>
      <vt:lpstr>'03-05-12'!Zone_d_impression</vt:lpstr>
      <vt:lpstr>'03-05-17'!Zone_d_impression</vt:lpstr>
      <vt:lpstr>'03-07-19'!Zone_d_impression</vt:lpstr>
      <vt:lpstr>'03-09-14'!Zone_d_impression</vt:lpstr>
      <vt:lpstr>'04-11-11'!Zone_d_impression</vt:lpstr>
      <vt:lpstr>'04-11-16'!Zone_d_impression</vt:lpstr>
      <vt:lpstr>'05-03-19'!Zone_d_impression</vt:lpstr>
      <vt:lpstr>'05-04-12'!Zone_d_impression</vt:lpstr>
      <vt:lpstr>'05-05-20'!Zone_d_impression</vt:lpstr>
      <vt:lpstr>'06-07-16'!Zone_d_impression</vt:lpstr>
      <vt:lpstr>'08-06-15'!Zone_d_impression</vt:lpstr>
      <vt:lpstr>'11-07-13'!Zone_d_impression</vt:lpstr>
      <vt:lpstr>'11-07-13 (2)'!Zone_d_impression</vt:lpstr>
      <vt:lpstr>'13-09-18'!Zone_d_impression</vt:lpstr>
      <vt:lpstr>'14-06-18'!Zone_d_impression</vt:lpstr>
      <vt:lpstr>'14-09-11'!Zone_d_impression</vt:lpstr>
      <vt:lpstr>'14-12-18'!Zone_d_impression</vt:lpstr>
      <vt:lpstr>'14-12-18 (2)'!Zone_d_impression</vt:lpstr>
      <vt:lpstr>'14-12-18 (3)'!Zone_d_impression</vt:lpstr>
      <vt:lpstr>'15-06-11'!Zone_d_impression</vt:lpstr>
      <vt:lpstr>'16-03-20'!Zone_d_impression</vt:lpstr>
      <vt:lpstr>'16-03-20(2)'!Zone_d_impression</vt:lpstr>
      <vt:lpstr>'16-05-16'!Zone_d_impression</vt:lpstr>
      <vt:lpstr>'17-03-17'!Zone_d_impression</vt:lpstr>
      <vt:lpstr>'17-06-20'!Zone_d_impression</vt:lpstr>
      <vt:lpstr>'18-02-18'!Zone_d_impression</vt:lpstr>
      <vt:lpstr>'19-04-19'!Zone_d_impression</vt:lpstr>
      <vt:lpstr>'19-12-15'!Zone_d_impression</vt:lpstr>
      <vt:lpstr>'20-02-15'!Zone_d_impression</vt:lpstr>
      <vt:lpstr>'20-09-17'!Zone_d_impression</vt:lpstr>
      <vt:lpstr>'23-05-13'!Zone_d_impression</vt:lpstr>
      <vt:lpstr>'25-07-14'!Zone_d_impression</vt:lpstr>
      <vt:lpstr>'25-07-23'!Zone_d_impression</vt:lpstr>
      <vt:lpstr>'27-11-17'!Zone_d_impression</vt:lpstr>
      <vt:lpstr>'28-01-13'!Zone_d_impression</vt:lpstr>
      <vt:lpstr>'29-04-14'!Zone_d_impression</vt:lpstr>
      <vt:lpstr>'29-09-11'!Zone_d_impression</vt:lpstr>
      <vt:lpstr>'30-09-2019'!Zone_d_impression</vt:lpstr>
      <vt:lpstr>'30-10-14'!Zone_d_impression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2023-07-25T15:50:18Z</cp:lastPrinted>
  <dcterms:created xsi:type="dcterms:W3CDTF">1996-11-05T19:10:39Z</dcterms:created>
  <dcterms:modified xsi:type="dcterms:W3CDTF">2023-07-25T15:50:31Z</dcterms:modified>
</cp:coreProperties>
</file>