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60A55C0-FE98-4BC5-AA1D-19FDB66BA7AB}" xr6:coauthVersionLast="47" xr6:coauthVersionMax="47" xr10:uidLastSave="{00000000-0000-0000-0000-000000000000}"/>
  <bookViews>
    <workbookView xWindow="-120" yWindow="-120" windowWidth="38640" windowHeight="15840" tabRatio="895" firstSheet="32" activeTab="50" xr2:uid="{00000000-000D-0000-FFFF-FFFF00000000}"/>
  </bookViews>
  <sheets>
    <sheet name="16-08-12" sheetId="4" r:id="rId1"/>
    <sheet name="16-08-12 (2)" sheetId="6" r:id="rId2"/>
    <sheet name="16-08-12 (3)" sheetId="7" r:id="rId3"/>
    <sheet name="16-08-12 (4)" sheetId="8" r:id="rId4"/>
    <sheet name="23-10-12" sheetId="9" r:id="rId5"/>
    <sheet name="23-10-12 (2)" sheetId="10" r:id="rId6"/>
    <sheet name="23-10-12 (3)" sheetId="11" r:id="rId7"/>
    <sheet name="23-10-12 (4)" sheetId="12" r:id="rId8"/>
    <sheet name="23-10-12 (5)" sheetId="13" r:id="rId9"/>
    <sheet name="18-12-12" sheetId="14" r:id="rId10"/>
    <sheet name="18-12-12 (2)" sheetId="15" r:id="rId11"/>
    <sheet name="18-12-12 (3)" sheetId="16" r:id="rId12"/>
    <sheet name="18-12-12 (4)" sheetId="17" r:id="rId13"/>
    <sheet name="06-04-13" sheetId="18" r:id="rId14"/>
    <sheet name="06-04-13 (2)" sheetId="19" r:id="rId15"/>
    <sheet name="06-04-13 (3)" sheetId="20" r:id="rId16"/>
    <sheet name="06-04-13 (4)" sheetId="21" r:id="rId17"/>
    <sheet name="29-04-13" sheetId="22" r:id="rId18"/>
    <sheet name="29-04-13 (2)" sheetId="23" r:id="rId19"/>
    <sheet name="29-04-13 (3)" sheetId="24" r:id="rId20"/>
    <sheet name="29-04-13 (4)" sheetId="25" r:id="rId21"/>
    <sheet name="06-10-15" sheetId="26" r:id="rId22"/>
    <sheet name="31-03-16" sheetId="27" r:id="rId23"/>
    <sheet name="31-03-16 (3)" sheetId="29" r:id="rId24"/>
    <sheet name="31-03-16 (2)" sheetId="28" r:id="rId25"/>
    <sheet name="06-07-16" sheetId="30" r:id="rId26"/>
    <sheet name="06-02-17" sheetId="31" r:id="rId27"/>
    <sheet name="01-07-17" sheetId="32" r:id="rId28"/>
    <sheet name="01-07-17 (2)" sheetId="33" r:id="rId29"/>
    <sheet name="01-07-17 (3)" sheetId="34" r:id="rId30"/>
    <sheet name="01-07-17 (4)" sheetId="35" r:id="rId31"/>
    <sheet name="01-07-17 (5)" sheetId="36" r:id="rId32"/>
    <sheet name="01-07-17 (6)" sheetId="37" r:id="rId33"/>
    <sheet name="01-07-17 (7)" sheetId="39" r:id="rId34"/>
    <sheet name="01-07-17 (8)" sheetId="38" r:id="rId35"/>
    <sheet name="01-07-17 (9)" sheetId="40" r:id="rId36"/>
    <sheet name="01-07-17 (10)" sheetId="41" r:id="rId37"/>
    <sheet name="01-07-17 (11)" sheetId="42" r:id="rId38"/>
    <sheet name="01-07-17 (12)" sheetId="43" r:id="rId39"/>
    <sheet name="30-10-17" sheetId="44" r:id="rId40"/>
    <sheet name="30-10-17 (2)" sheetId="46" r:id="rId41"/>
    <sheet name="07-12-17" sheetId="45" r:id="rId42"/>
    <sheet name="19-02-18" sheetId="47" r:id="rId43"/>
    <sheet name="25-03-18" sheetId="48" r:id="rId44"/>
    <sheet name="05-03-19" sheetId="49" r:id="rId45"/>
    <sheet name="29-06-22" sheetId="51" r:id="rId46"/>
    <sheet name="07-06-23" sheetId="52" r:id="rId47"/>
    <sheet name="07-06-23 (2)" sheetId="53" r:id="rId48"/>
    <sheet name="03-10-23" sheetId="54" r:id="rId49"/>
    <sheet name="Activités" sheetId="5" r:id="rId50"/>
    <sheet name="2024-10-16 - 24-24547" sheetId="56" r:id="rId51"/>
  </sheets>
  <definedNames>
    <definedName name="Liste_Activités" localSheetId="27">Activités!$C$5:$C$53</definedName>
    <definedName name="Liste_Activités" localSheetId="36">Activités!$C$5:$C$53</definedName>
    <definedName name="Liste_Activités" localSheetId="37">Activités!$C$5:$C$53</definedName>
    <definedName name="Liste_Activités" localSheetId="38">Activités!$C$5:$C$53</definedName>
    <definedName name="Liste_Activités" localSheetId="28">Activités!$C$5:$C$53</definedName>
    <definedName name="Liste_Activités" localSheetId="29">Activités!$C$5:$C$53</definedName>
    <definedName name="Liste_Activités" localSheetId="30">Activités!$C$5:$C$53</definedName>
    <definedName name="Liste_Activités" localSheetId="31">Activités!$C$5:$C$53</definedName>
    <definedName name="Liste_Activités" localSheetId="32">Activités!$C$5:$C$53</definedName>
    <definedName name="Liste_Activités" localSheetId="33">Activités!$C$5:$C$53</definedName>
    <definedName name="Liste_Activités" localSheetId="34">Activités!$C$5:$C$53</definedName>
    <definedName name="Liste_Activités" localSheetId="35">Activités!$C$5:$C$53</definedName>
    <definedName name="Liste_Activités" localSheetId="48">Activités!$C$5:$C$53</definedName>
    <definedName name="Liste_Activités" localSheetId="44">Activités!$C$5:$C$53</definedName>
    <definedName name="Liste_Activités" localSheetId="26">Activités!$C$5:$C$53</definedName>
    <definedName name="Liste_Activités" localSheetId="25">Activités!$C$5:$C$53</definedName>
    <definedName name="Liste_Activités" localSheetId="21">Activités!$C$5:$C$53</definedName>
    <definedName name="Liste_Activités" localSheetId="46">Activités!$C$5:$C$53</definedName>
    <definedName name="Liste_Activités" localSheetId="47">Activités!$C$5:$C$53</definedName>
    <definedName name="Liste_Activités" localSheetId="41">Activités!$C$5:$C$53</definedName>
    <definedName name="Liste_Activités" localSheetId="42">Activités!$C$5:$C$53</definedName>
    <definedName name="Liste_Activités" localSheetId="43">Activités!$C$5:$C$53</definedName>
    <definedName name="Liste_Activités" localSheetId="45">Activités!$C$5:$C$53</definedName>
    <definedName name="Liste_Activités" localSheetId="39">Activités!$C$5:$C$53</definedName>
    <definedName name="Liste_Activités" localSheetId="40">Activités!$C$5:$C$53</definedName>
    <definedName name="Liste_Activités" localSheetId="22">Activités!$C$5:$C$53</definedName>
    <definedName name="Liste_Activités" localSheetId="24">Activités!$C$5:$C$53</definedName>
    <definedName name="Liste_Activités" localSheetId="23">Activités!$C$5:$C$53</definedName>
    <definedName name="Liste_Activités">Activités!$C$5:$C$47</definedName>
    <definedName name="Print_Area" localSheetId="27">'01-07-17'!$A$1:$F$88</definedName>
    <definedName name="Print_Area" localSheetId="36">'01-07-17 (10)'!$A$1:$F$90</definedName>
    <definedName name="Print_Area" localSheetId="37">'01-07-17 (11)'!$A$1:$F$88</definedName>
    <definedName name="Print_Area" localSheetId="38">'01-07-17 (12)'!$A$1:$F$88</definedName>
    <definedName name="Print_Area" localSheetId="28">'01-07-17 (2)'!$A$1:$F$88</definedName>
    <definedName name="Print_Area" localSheetId="29">'01-07-17 (3)'!$A$1:$F$88</definedName>
    <definedName name="Print_Area" localSheetId="30">'01-07-17 (4)'!$A$1:$F$88</definedName>
    <definedName name="Print_Area" localSheetId="31">'01-07-17 (5)'!$A$1:$F$88</definedName>
    <definedName name="Print_Area" localSheetId="32">'01-07-17 (6)'!$A$1:$F$88</definedName>
    <definedName name="Print_Area" localSheetId="33">'01-07-17 (7)'!$A$1:$F$88</definedName>
    <definedName name="Print_Area" localSheetId="34">'01-07-17 (8)'!$A$1:$F$89</definedName>
    <definedName name="Print_Area" localSheetId="35">'01-07-17 (9)'!$A$1:$F$90</definedName>
    <definedName name="Print_Area" localSheetId="48">'03-10-23'!$A$1:$F$89</definedName>
    <definedName name="Print_Area" localSheetId="44">'05-03-19'!$A$1:$F$89</definedName>
    <definedName name="Print_Area" localSheetId="26">'06-02-17'!$A$1:$F$87</definedName>
    <definedName name="Print_Area" localSheetId="25">'06-07-16'!$A$1:$F$87</definedName>
    <definedName name="Print_Area" localSheetId="21">'06-10-15'!$A$1:$F$89</definedName>
    <definedName name="Print_Area" localSheetId="46">'07-06-23'!$A$1:$F$88</definedName>
    <definedName name="Print_Area" localSheetId="47">'07-06-23 (2)'!$A$1:$F$88</definedName>
    <definedName name="Print_Area" localSheetId="41">'07-12-17'!$A$1:$F$89</definedName>
    <definedName name="Print_Area" localSheetId="42">'19-02-18'!$A$1:$F$88</definedName>
    <definedName name="Print_Area" localSheetId="43">'25-03-18'!$A$1:$F$89</definedName>
    <definedName name="Print_Area" localSheetId="45">'29-06-22'!$A$1:$F$89</definedName>
    <definedName name="Print_Area" localSheetId="39">'30-10-17'!$A$1:$F$89</definedName>
    <definedName name="Print_Area" localSheetId="40">'30-10-17 (2)'!$A$1:$F$89</definedName>
    <definedName name="Print_Area" localSheetId="22">'31-03-16'!$A$1:$F$89</definedName>
    <definedName name="Print_Area" localSheetId="24">'31-03-16 (2)'!$A$1:$F$89</definedName>
    <definedName name="Print_Area" localSheetId="23">'31-03-16 (3)'!$A$1:$F$89</definedName>
    <definedName name="_xlnm.Print_Area" localSheetId="27">'01-07-17'!$A$1:$F$88</definedName>
    <definedName name="_xlnm.Print_Area" localSheetId="36">'01-07-17 (10)'!$A$1:$F$90</definedName>
    <definedName name="_xlnm.Print_Area" localSheetId="37">'01-07-17 (11)'!$A$1:$F$88</definedName>
    <definedName name="_xlnm.Print_Area" localSheetId="38">'01-07-17 (12)'!$A$1:$F$88</definedName>
    <definedName name="_xlnm.Print_Area" localSheetId="28">'01-07-17 (2)'!$A$1:$F$88</definedName>
    <definedName name="_xlnm.Print_Area" localSheetId="29">'01-07-17 (3)'!$A$1:$F$88</definedName>
    <definedName name="_xlnm.Print_Area" localSheetId="30">'01-07-17 (4)'!$A$1:$F$88</definedName>
    <definedName name="_xlnm.Print_Area" localSheetId="31">'01-07-17 (5)'!$A$1:$F$88</definedName>
    <definedName name="_xlnm.Print_Area" localSheetId="32">'01-07-17 (6)'!$A$1:$F$88</definedName>
    <definedName name="_xlnm.Print_Area" localSheetId="33">'01-07-17 (7)'!$A$1:$F$88</definedName>
    <definedName name="_xlnm.Print_Area" localSheetId="34">'01-07-17 (8)'!$A$1:$F$89</definedName>
    <definedName name="_xlnm.Print_Area" localSheetId="35">'01-07-17 (9)'!$A$1:$F$90</definedName>
    <definedName name="_xlnm.Print_Area" localSheetId="48">'03-10-23'!$A$1:$F$89</definedName>
    <definedName name="_xlnm.Print_Area" localSheetId="44">'05-03-19'!$A$1:$F$89</definedName>
    <definedName name="_xlnm.Print_Area" localSheetId="26">'06-02-17'!$A$1:$F$87</definedName>
    <definedName name="_xlnm.Print_Area" localSheetId="13">'06-04-13'!$A$1:$F$93</definedName>
    <definedName name="_xlnm.Print_Area" localSheetId="14">'06-04-13 (2)'!$A$1:$F$93</definedName>
    <definedName name="_xlnm.Print_Area" localSheetId="15">'06-04-13 (3)'!$A$1:$F$93</definedName>
    <definedName name="_xlnm.Print_Area" localSheetId="16">'06-04-13 (4)'!$A$1:$F$93</definedName>
    <definedName name="_xlnm.Print_Area" localSheetId="25">'06-07-16'!$A$1:$F$87</definedName>
    <definedName name="_xlnm.Print_Area" localSheetId="21">'06-10-15'!$A$1:$F$89</definedName>
    <definedName name="_xlnm.Print_Area" localSheetId="46">'07-06-23'!$A$1:$F$88</definedName>
    <definedName name="_xlnm.Print_Area" localSheetId="47">'07-06-23 (2)'!$A$1:$F$88</definedName>
    <definedName name="_xlnm.Print_Area" localSheetId="41">'07-12-17'!$A$1:$F$89</definedName>
    <definedName name="_xlnm.Print_Area" localSheetId="0">'16-08-12'!$A$1:$F$95</definedName>
    <definedName name="_xlnm.Print_Area" localSheetId="1">'16-08-12 (2)'!$A$1:$F$95</definedName>
    <definedName name="_xlnm.Print_Area" localSheetId="2">'16-08-12 (3)'!$A$1:$F$95</definedName>
    <definedName name="_xlnm.Print_Area" localSheetId="3">'16-08-12 (4)'!$A$1:$F$95</definedName>
    <definedName name="_xlnm.Print_Area" localSheetId="9">'18-12-12'!$A$1:$F$93</definedName>
    <definedName name="_xlnm.Print_Area" localSheetId="10">'18-12-12 (2)'!$A$1:$F$93</definedName>
    <definedName name="_xlnm.Print_Area" localSheetId="11">'18-12-12 (3)'!$A$1:$F$93</definedName>
    <definedName name="_xlnm.Print_Area" localSheetId="12">'18-12-12 (4)'!$A$1:$F$93</definedName>
    <definedName name="_xlnm.Print_Area" localSheetId="42">'19-02-18'!$A$1:$F$88</definedName>
    <definedName name="_xlnm.Print_Area" localSheetId="50">'2024-10-16 - 24-24547'!$A$1:$F$89</definedName>
    <definedName name="_xlnm.Print_Area" localSheetId="4">'23-10-12'!$A$1:$F$94</definedName>
    <definedName name="_xlnm.Print_Area" localSheetId="5">'23-10-12 (2)'!$A$1:$F$94</definedName>
    <definedName name="_xlnm.Print_Area" localSheetId="6">'23-10-12 (3)'!$A$1:$F$94</definedName>
    <definedName name="_xlnm.Print_Area" localSheetId="7">'23-10-12 (4)'!$A$1:$F$94</definedName>
    <definedName name="_xlnm.Print_Area" localSheetId="8">'23-10-12 (5)'!$A$1:$F$94</definedName>
    <definedName name="_xlnm.Print_Area" localSheetId="43">'25-03-18'!$A$1:$F$89</definedName>
    <definedName name="_xlnm.Print_Area" localSheetId="17">'29-04-13'!$A$1:$F$95</definedName>
    <definedName name="_xlnm.Print_Area" localSheetId="18">'29-04-13 (2)'!$A$1:$F$95</definedName>
    <definedName name="_xlnm.Print_Area" localSheetId="19">'29-04-13 (3)'!$A$1:$F$95</definedName>
    <definedName name="_xlnm.Print_Area" localSheetId="20">'29-04-13 (4)'!$A$1:$F$95</definedName>
    <definedName name="_xlnm.Print_Area" localSheetId="45">'29-06-22'!$A$1:$F$89</definedName>
    <definedName name="_xlnm.Print_Area" localSheetId="39">'30-10-17'!$A$1:$F$89</definedName>
    <definedName name="_xlnm.Print_Area" localSheetId="40">'30-10-17 (2)'!$A$1:$F$89</definedName>
    <definedName name="_xlnm.Print_Area" localSheetId="22">'31-03-16'!$A$1:$F$89</definedName>
    <definedName name="_xlnm.Print_Area" localSheetId="24">'31-03-16 (2)'!$A$1:$F$89</definedName>
    <definedName name="_xlnm.Print_Area" localSheetId="23">'31-03-16 (3)'!$A$1:$F$89</definedName>
    <definedName name="_xlnm.Print_Area" localSheetId="49">Activités!$A$1:$D$47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54" l="1"/>
  <c r="E72" i="54" s="1"/>
  <c r="E68" i="53"/>
  <c r="E71" i="53" s="1"/>
  <c r="E68" i="52"/>
  <c r="E71" i="52" s="1"/>
  <c r="E69" i="51"/>
  <c r="E72" i="51"/>
  <c r="E73" i="51"/>
  <c r="E74" i="51"/>
  <c r="E76" i="51"/>
  <c r="E80" i="51"/>
  <c r="E69" i="49"/>
  <c r="E72" i="49"/>
  <c r="E73" i="49"/>
  <c r="E74" i="49"/>
  <c r="E76" i="49"/>
  <c r="E80" i="49"/>
  <c r="E69" i="48"/>
  <c r="E72" i="48"/>
  <c r="E73" i="48"/>
  <c r="E74" i="48"/>
  <c r="E76" i="48"/>
  <c r="E80" i="48"/>
  <c r="E68" i="47"/>
  <c r="E71" i="47"/>
  <c r="E72" i="47"/>
  <c r="E73" i="47"/>
  <c r="E75" i="47"/>
  <c r="E79" i="47"/>
  <c r="E72" i="46"/>
  <c r="E73" i="46"/>
  <c r="E74" i="46"/>
  <c r="E76" i="46"/>
  <c r="E80" i="46"/>
  <c r="E69" i="45"/>
  <c r="E72" i="45"/>
  <c r="E73" i="45"/>
  <c r="E74" i="45"/>
  <c r="E76" i="45"/>
  <c r="E80" i="45"/>
  <c r="E38" i="44"/>
  <c r="E36" i="44"/>
  <c r="E69" i="44"/>
  <c r="E72" i="44"/>
  <c r="E73" i="44"/>
  <c r="E74" i="44"/>
  <c r="E76" i="44"/>
  <c r="E80" i="44"/>
  <c r="E69" i="38"/>
  <c r="E70" i="40"/>
  <c r="E68" i="43"/>
  <c r="E71" i="43"/>
  <c r="E72" i="43"/>
  <c r="E73" i="43"/>
  <c r="E75" i="43"/>
  <c r="E79" i="43"/>
  <c r="E68" i="42"/>
  <c r="E71" i="42"/>
  <c r="E72" i="42"/>
  <c r="E73" i="42"/>
  <c r="E75" i="42"/>
  <c r="E79" i="42"/>
  <c r="E70" i="41"/>
  <c r="E73" i="41"/>
  <c r="E74" i="41"/>
  <c r="E75" i="41"/>
  <c r="E77" i="41"/>
  <c r="E81" i="41"/>
  <c r="E73" i="40"/>
  <c r="E74" i="40"/>
  <c r="E75" i="40"/>
  <c r="E77" i="40"/>
  <c r="E81" i="40"/>
  <c r="E68" i="39"/>
  <c r="E71" i="39"/>
  <c r="E72" i="39"/>
  <c r="E73" i="39"/>
  <c r="E75" i="39"/>
  <c r="E79" i="39"/>
  <c r="E72" i="38"/>
  <c r="E73" i="38"/>
  <c r="E74" i="38"/>
  <c r="E76" i="38"/>
  <c r="E80" i="38"/>
  <c r="E68" i="37"/>
  <c r="E71" i="37"/>
  <c r="E72" i="37"/>
  <c r="E73" i="37"/>
  <c r="E75" i="37"/>
  <c r="E79" i="37"/>
  <c r="E68" i="36"/>
  <c r="E71" i="36"/>
  <c r="E72" i="36"/>
  <c r="E73" i="36"/>
  <c r="E75" i="36"/>
  <c r="E79" i="36"/>
  <c r="E68" i="35"/>
  <c r="E71" i="35"/>
  <c r="E72" i="35"/>
  <c r="E73" i="35"/>
  <c r="E75" i="35"/>
  <c r="E79" i="35"/>
  <c r="E53" i="34"/>
  <c r="E68" i="34"/>
  <c r="E71" i="34"/>
  <c r="E72" i="34"/>
  <c r="E73" i="34"/>
  <c r="E75" i="34"/>
  <c r="E79" i="34"/>
  <c r="E68" i="33"/>
  <c r="E71" i="33"/>
  <c r="E72" i="33"/>
  <c r="E73" i="33"/>
  <c r="E75" i="33"/>
  <c r="E79" i="33"/>
  <c r="E53" i="32"/>
  <c r="E68" i="32"/>
  <c r="E71" i="32"/>
  <c r="E72" i="32"/>
  <c r="E73" i="32"/>
  <c r="E75" i="32"/>
  <c r="E79" i="32"/>
  <c r="E70" i="31"/>
  <c r="E71" i="31"/>
  <c r="E72" i="31"/>
  <c r="E74" i="31"/>
  <c r="E78" i="31"/>
  <c r="E67" i="30"/>
  <c r="E70" i="30"/>
  <c r="E71" i="30"/>
  <c r="E72" i="30"/>
  <c r="E74" i="30"/>
  <c r="E78" i="30"/>
  <c r="E69" i="27"/>
  <c r="E72" i="29"/>
  <c r="E73" i="29"/>
  <c r="E74" i="29"/>
  <c r="E76" i="29"/>
  <c r="E80" i="29"/>
  <c r="E69" i="28"/>
  <c r="E72" i="28"/>
  <c r="E73" i="28"/>
  <c r="E74" i="28"/>
  <c r="E76" i="28"/>
  <c r="E80" i="28"/>
  <c r="E72" i="27"/>
  <c r="E73" i="27"/>
  <c r="E74" i="27"/>
  <c r="E76" i="27"/>
  <c r="E80" i="27"/>
  <c r="E69" i="26"/>
  <c r="E72" i="26"/>
  <c r="E74" i="26"/>
  <c r="E73" i="26"/>
  <c r="E76" i="25"/>
  <c r="E75" i="25"/>
  <c r="E76" i="24"/>
  <c r="E75" i="24"/>
  <c r="E78" i="24"/>
  <c r="E76" i="23"/>
  <c r="E75" i="23"/>
  <c r="E78" i="23"/>
  <c r="E79" i="23"/>
  <c r="E78" i="25"/>
  <c r="E80" i="25"/>
  <c r="E76" i="22"/>
  <c r="E75" i="22"/>
  <c r="E78" i="22"/>
  <c r="E79" i="22"/>
  <c r="E73" i="21"/>
  <c r="E76" i="21"/>
  <c r="E77" i="21"/>
  <c r="E73" i="20"/>
  <c r="E76" i="20"/>
  <c r="E78" i="20"/>
  <c r="E73" i="18"/>
  <c r="E73" i="19"/>
  <c r="E76" i="19"/>
  <c r="E77" i="19"/>
  <c r="E76" i="26"/>
  <c r="E80" i="26"/>
  <c r="E79" i="25"/>
  <c r="E82" i="25"/>
  <c r="E86" i="25"/>
  <c r="E79" i="24"/>
  <c r="E80" i="24"/>
  <c r="E80" i="23"/>
  <c r="E82" i="23"/>
  <c r="E86" i="23"/>
  <c r="E80" i="22"/>
  <c r="E82" i="22"/>
  <c r="E86" i="22"/>
  <c r="E78" i="21"/>
  <c r="E80" i="21"/>
  <c r="E84" i="21"/>
  <c r="E77" i="20"/>
  <c r="E80" i="20"/>
  <c r="E84" i="20"/>
  <c r="E78" i="19"/>
  <c r="E80" i="19"/>
  <c r="E84" i="19"/>
  <c r="E76" i="18"/>
  <c r="E78" i="18"/>
  <c r="E75" i="17"/>
  <c r="E73" i="17"/>
  <c r="E75" i="14"/>
  <c r="E73" i="14"/>
  <c r="E76" i="17"/>
  <c r="E73" i="16"/>
  <c r="E75" i="16"/>
  <c r="E75" i="15"/>
  <c r="E73" i="15"/>
  <c r="E76" i="15"/>
  <c r="E74" i="13"/>
  <c r="E77" i="13"/>
  <c r="E74" i="9"/>
  <c r="E77" i="9"/>
  <c r="E74" i="10"/>
  <c r="E77" i="10"/>
  <c r="E74" i="11"/>
  <c r="E77" i="11"/>
  <c r="E74" i="12"/>
  <c r="E77" i="12"/>
  <c r="E77" i="4"/>
  <c r="E77" i="8"/>
  <c r="E75" i="8"/>
  <c r="E78" i="8"/>
  <c r="E75" i="4"/>
  <c r="E77" i="7"/>
  <c r="E75" i="7"/>
  <c r="E78" i="7"/>
  <c r="E77" i="6"/>
  <c r="E75" i="6"/>
  <c r="E78" i="6"/>
  <c r="E82" i="24"/>
  <c r="E86" i="24"/>
  <c r="E77" i="18"/>
  <c r="E76" i="14"/>
  <c r="E77" i="14"/>
  <c r="E78" i="14"/>
  <c r="E77" i="17"/>
  <c r="E78" i="17"/>
  <c r="E80" i="17"/>
  <c r="E84" i="17"/>
  <c r="E76" i="16"/>
  <c r="E77" i="16"/>
  <c r="E78" i="16"/>
  <c r="E80" i="16"/>
  <c r="E84" i="16"/>
  <c r="E77" i="15"/>
  <c r="E78" i="15"/>
  <c r="E78" i="13"/>
  <c r="E79" i="13"/>
  <c r="E78" i="12"/>
  <c r="E79" i="12"/>
  <c r="E81" i="12"/>
  <c r="E85" i="12"/>
  <c r="E78" i="11"/>
  <c r="E78" i="10"/>
  <c r="E79" i="10"/>
  <c r="E81" i="10"/>
  <c r="E85" i="10"/>
  <c r="E78" i="9"/>
  <c r="E79" i="9"/>
  <c r="E81" i="9"/>
  <c r="E85" i="9"/>
  <c r="E79" i="8"/>
  <c r="E79" i="7"/>
  <c r="E79" i="6"/>
  <c r="E78" i="4"/>
  <c r="E79" i="4"/>
  <c r="E80" i="18"/>
  <c r="E84" i="18"/>
  <c r="E80" i="15"/>
  <c r="E84" i="15"/>
  <c r="E80" i="14"/>
  <c r="E84" i="14"/>
  <c r="E81" i="13"/>
  <c r="E85" i="13"/>
  <c r="E79" i="11"/>
  <c r="E81" i="11"/>
  <c r="E85" i="11"/>
  <c r="E80" i="8"/>
  <c r="E82" i="8"/>
  <c r="E86" i="8"/>
  <c r="E80" i="7"/>
  <c r="E82" i="7"/>
  <c r="E86" i="7"/>
  <c r="E80" i="6"/>
  <c r="E82" i="6"/>
  <c r="E86" i="6"/>
  <c r="E80" i="4"/>
  <c r="E82" i="4"/>
  <c r="E86" i="4"/>
  <c r="E74" i="54" l="1"/>
  <c r="E73" i="54"/>
  <c r="E76" i="54" s="1"/>
  <c r="E80" i="54" s="1"/>
  <c r="E72" i="53"/>
  <c r="E73" i="53"/>
  <c r="E73" i="52"/>
  <c r="E72" i="52"/>
  <c r="E75" i="52" s="1"/>
  <c r="E79" i="52" s="1"/>
  <c r="E75" i="53" l="1"/>
  <c r="E79" i="53" s="1"/>
</calcChain>
</file>

<file path=xl/sharedStrings.xml><?xml version="1.0" encoding="utf-8"?>
<sst xmlns="http://schemas.openxmlformats.org/spreadsheetml/2006/main" count="1415" uniqueCount="309">
  <si>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</si>
  <si>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</si>
  <si>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</si>
  <si>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</si>
  <si>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</si>
  <si>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</si>
  <si>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</si>
  <si>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</si>
  <si>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</si>
  <si>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</si>
  <si>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</si>
  <si>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</si>
  <si>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</si>
  <si>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</si>
  <si>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 xml:space="preserve"> - Rencontre avec vous pour la signature des documents préparés;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</si>
  <si>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</si>
  <si>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</si>
  <si>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</si>
  <si>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</si>
  <si>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</si>
  <si>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</si>
  <si>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</si>
  <si>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</si>
  <si>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</si>
  <si>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</si>
  <si>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</si>
  <si>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</si>
  <si>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</si>
  <si>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</si>
  <si>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</si>
  <si>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</si>
  <si>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</si>
  <si>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</si>
  <si>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</si>
  <si>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</si>
  <si>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</si>
  <si>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</si>
  <si>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</si>
  <si>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Le 16 août 2012</t>
  </si>
  <si>
    <t>GINETTE ROBITAILLE</t>
  </si>
  <si>
    <t>LA CLINIQUE D'OPTOMÉTRIE LACHENAIE INC.</t>
  </si>
  <si>
    <t>1355, Boulevard Grande-Allée, suite 103</t>
  </si>
  <si>
    <t>Terrebonne (Québec) J6W 4K6</t>
  </si>
  <si>
    <t># 12141</t>
  </si>
  <si>
    <t xml:space="preserve"> - Rencontre avec vous à nos bureaux les 23 avril et 8 juin 2012;</t>
  </si>
  <si>
    <t xml:space="preserve"> - Avancement dans la rédaction d'un mémorandum fiscal pour mettre en place la réorganisation;</t>
  </si>
  <si>
    <t>Frais d'un consultant en taxes à la consommation</t>
  </si>
  <si>
    <t>LA CLINIQUE D'OPTOMÉTRIE L'ÉPIPHANIE SENC</t>
  </si>
  <si>
    <t>16, rue Leblanc</t>
  </si>
  <si>
    <t>L'Épiphanie (Québec) J5X 4R9</t>
  </si>
  <si>
    <t># 12142</t>
  </si>
  <si>
    <t>LA CLINIQUE D'OPTOMÉTRIE L'ASSOMPTION SENC</t>
  </si>
  <si>
    <t>110 - 1111 boul. L'Ange-Gardien Nord</t>
  </si>
  <si>
    <t>L'Assomption (Québec) J5W 1N7</t>
  </si>
  <si>
    <t># 12143</t>
  </si>
  <si>
    <t># 12144</t>
  </si>
  <si>
    <t>LA CLINIQUE D'OPTOMÉTRIE LACHENAIE SENC</t>
  </si>
  <si>
    <t>Le 23 octobre 2012</t>
  </si>
  <si>
    <t># 12166</t>
  </si>
  <si>
    <t xml:space="preserve"> - Démarches pour tenter d'obtenir toutes les informations sur le passé des différentes sociétés auprès de tous les intervenants afin de tenter d'établir le PBR des parts des sociétés de personne;</t>
  </si>
  <si>
    <t xml:space="preserve"> - Démarches avec Alain Pilon pour formulaire de roulement de 2009, analyse des conséquences de production, non production, choix actuels;</t>
  </si>
  <si>
    <t xml:space="preserve"> - Travail pour calculer les PBR des parts des SENC et pour faire les estimations, hypothèses, feuilles de travail;</t>
  </si>
  <si>
    <t xml:space="preserve"> - Discussions avec Ginette pour discuter de divers points: TPS/TVQ, comptabilité, dates, etc;</t>
  </si>
  <si>
    <t xml:space="preserve"> - Analyse plus poussée du paragraphe 55(2) LIR, de ses implications et des solutions potentielles pour régler le problème;</t>
  </si>
  <si>
    <t xml:space="preserve"> - Préparation et rencontre avec les associés pour expliquer la situation, la suite des choses, les options, le changement de fin d'exercice, etc;</t>
  </si>
  <si>
    <t xml:space="preserve"> - Modifications au mémorandum suite aux décisions prises par les associés;</t>
  </si>
  <si>
    <t xml:space="preserve"> - Diverses discussions téléphoniques avec vous et le comptable ;</t>
  </si>
  <si>
    <t xml:space="preserve"> - Discussions avec Gilles Morin pour transfert des placements et assurances;</t>
  </si>
  <si>
    <t xml:space="preserve"> - Demander le changement de fin d'exercices pour Lachenaie inc et MMSB;</t>
  </si>
  <si>
    <t>Frais de poste - Demande de changement de fin d'année</t>
  </si>
  <si>
    <t># 12167</t>
  </si>
  <si>
    <t># 12168</t>
  </si>
  <si>
    <t># 12169</t>
  </si>
  <si>
    <t># 12185</t>
  </si>
  <si>
    <t xml:space="preserve"> - Analyse des conséquences de production, de non production ou tout autre choix actuels;</t>
  </si>
  <si>
    <t xml:space="preserve"> - Diverses démarches avec Alain Pilon pour obtenir le formulaire de roulement de 2009 signé et envoyé (divers téléphones et courriels);</t>
  </si>
  <si>
    <t xml:space="preserve"> - Calcul des pénalités pour production tardives;</t>
  </si>
  <si>
    <t xml:space="preserve"> - Corrections nécessaires au formulaire pour production tardive;</t>
  </si>
  <si>
    <t xml:space="preserve"> - Préparation des documents à envoyer;</t>
  </si>
  <si>
    <t xml:space="preserve"> - Explications de toute la situation aux actionnaires et à Ginette, rencontre pour déterminer quoi faire;</t>
  </si>
  <si>
    <t>Le 18 décembre 2012</t>
  </si>
  <si>
    <t># 12219</t>
  </si>
  <si>
    <t xml:space="preserve"> - Démarches avec M. Gilles Morin afin de transférer les placements à MMSB;</t>
  </si>
  <si>
    <t xml:space="preserve"> - Supervision des incorporation des différentes sociétés;</t>
  </si>
  <si>
    <t xml:space="preserve"> - Démarches avec un expert en taxes à la consommation suite au problème passé de facturation avec un seul numéro de taxes pour toutes les entités du groupe;</t>
  </si>
  <si>
    <t xml:space="preserve"> - Recherches et compléter les formulaires de taxes FP-2044 pour transfert d'entreprise (SENC aux société);</t>
  </si>
  <si>
    <t xml:space="preserve"> - Démarches auprès du gouvernement pour demander de reconsidérer demande de changement de fin d'exercice;</t>
  </si>
  <si>
    <t xml:space="preserve"> - Discussions avec Ginette, Frédéric, Stéphanie et Mylène pour divers sujets reliés à la mise en place administrativement de la nouvelle structure - gestion des rémunération des actionnaires, facturation de loyer aux optométristes, cessations d'emplois, inscriptions aux TPS/TVQ et erreur de date d'inscriptions, convention d'actionnaires, etc;</t>
  </si>
  <si>
    <t># 12220</t>
  </si>
  <si>
    <t>LA CLINIQUE D'OPTOMÉTRIE L'ÉPIPHANIE INC</t>
  </si>
  <si>
    <t># 12221</t>
  </si>
  <si>
    <t>LA CLINIQUE D'OPTOMÉTRIE L'ASSOMPTION INC</t>
  </si>
  <si>
    <t># 12218</t>
  </si>
  <si>
    <t>GESTION M.M.S.B. INC.</t>
  </si>
  <si>
    <t>Le 6 avril 2013</t>
  </si>
  <si>
    <t># 13080</t>
  </si>
  <si>
    <t xml:space="preserve"> - Coordonner les états financiers vs la réorganisation, révision les états financiers et réviser les T5013 et T2 des diverses entités;</t>
  </si>
  <si>
    <t xml:space="preserve"> - Diverses discussions téléphoniques, lecture et rédactions de courriel avec Ginette, Julie Lebrun et Raynald Meilleur sur divers sujet;</t>
  </si>
  <si>
    <t xml:space="preserve"> - Finalisation du mémorandum suite à la réception des états financiers et autres informations requises;</t>
  </si>
  <si>
    <t xml:space="preserve"> - Début de révision de la documentation juridique et discussions avec la juriste;</t>
  </si>
  <si>
    <t># 13081</t>
  </si>
  <si>
    <t># 13082</t>
  </si>
  <si>
    <t># 13083</t>
  </si>
  <si>
    <t>Le 29 avril 2013</t>
  </si>
  <si>
    <t># 13114</t>
  </si>
  <si>
    <t xml:space="preserve"> - Révision finale des états financiers et déclarations d'impôt et coordination avec Julie et Ginette des écritures comptables;</t>
  </si>
  <si>
    <t xml:space="preserve"> - Révision des déclarations d'impôt de Mylène et Stéphanie pour m'assurer qu'elles reflètent la réorganisation;</t>
  </si>
  <si>
    <t xml:space="preserve"> - Préparation des 30 formulaires de roulements, assembler, préparer pour la rencontre et poster;</t>
  </si>
  <si>
    <t xml:space="preserve"> - Révision juridique de la documentation préparée par la juriste;</t>
  </si>
  <si>
    <t xml:space="preserve"> - Rencontre avec vous à nos bureaux et préparation à la rencontre;</t>
  </si>
  <si>
    <t xml:space="preserve"> - Préparer un sommaire des chèques à effectuer et coordonner le tout;</t>
  </si>
  <si>
    <t>Autres</t>
  </si>
  <si>
    <t># 13115</t>
  </si>
  <si>
    <t># 13116</t>
  </si>
  <si>
    <t># 13117</t>
  </si>
  <si>
    <t>Autres frais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</si>
  <si>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</si>
  <si>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</si>
  <si>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6 octobre 2015</t>
  </si>
  <si>
    <t># 15190</t>
  </si>
  <si>
    <t xml:space="preserve"> - Préparer une version épurée du mémorandum fiscal pour la vérificatrice;</t>
  </si>
  <si>
    <t xml:space="preserve"> - Sortir les documents et formulaires demandés par la vérificatrice;</t>
  </si>
  <si>
    <t xml:space="preserve"> - Préparation à la rencontre de la vérificatrice et rencontre de Ginette et de la vérificatrice à nos bureaux;</t>
  </si>
  <si>
    <t xml:space="preserve"> - Discussions téléphoniques et courriels avec vous et la vérificatrice;</t>
  </si>
  <si>
    <t xml:space="preserve"> - Préparation des formulaires d'autorisations requis par la vérificatrice;</t>
  </si>
  <si>
    <t>110 - 1111 boul. L'Ange-Gardien Nord
L'Assomption (Québec) J5W 1N7</t>
  </si>
  <si>
    <t>Le 31 mars 2016</t>
  </si>
  <si>
    <t># 16033</t>
  </si>
  <si>
    <t># 16034</t>
  </si>
  <si>
    <t>1355, Boulevard Grande-Allée, suite 103
Terrebonne (Québec) J6W 4K6</t>
  </si>
  <si>
    <t>Facturation relativement aux travaux effectués en lien avec les ventes d'actions de l'Assomption et l'Épiphanie:</t>
  </si>
  <si>
    <t xml:space="preserve"> - Fournir les directives à la juriste en charge de la documentation juridique ;</t>
  </si>
  <si>
    <t xml:space="preserve"> - Discussions téléphoniques avec vous pour déterminer le fonctionnement des transactions à venir ;</t>
  </si>
  <si>
    <t xml:space="preserve"> - Analyse des documents soumis pour planifier les transactions de vente ;</t>
  </si>
  <si>
    <t xml:space="preserve"> - Détermination de l'admissibilité à l'exonération pour gain en capital lors de la vente ;</t>
  </si>
  <si>
    <t xml:space="preserve"> - Fournir les directives pour les options d'achats d'actions à être préparées ;</t>
  </si>
  <si>
    <t xml:space="preserve"> - Révision de la documentation juridique pour les contrats de vente d'actions et les options d'achats d'actions ;</t>
  </si>
  <si>
    <t xml:space="preserve"> - Discussion téléphonique avec l'acheteur pour expliquer le fonctionnement ;</t>
  </si>
  <si>
    <t xml:space="preserve"> - Divers courriels pour répondres aux diverses questions entourant la vente ;</t>
  </si>
  <si>
    <t xml:space="preserve"> - Diverses questions comptables pour la comptabilisation de divers aspects aux états financiers ;</t>
  </si>
  <si>
    <t>Facturation relativement aux travaux effectués en lien avec la planification de transferts des assurance-vie:</t>
  </si>
  <si>
    <t xml:space="preserve"> - Analyse de l'impact du transfert des polices d'assurance de la société aux actionnaires ;</t>
  </si>
  <si>
    <t xml:space="preserve"> - Discussion téléphonique avec le courtier d'assurance ;</t>
  </si>
  <si>
    <t xml:space="preserve"> - Préparer deux sommaires par écrit des différentes options pour effectuer le transfert des assurances vie et implications fiscales ;</t>
  </si>
  <si>
    <t xml:space="preserve"> - Diverses discussions et échanges de courriel ;</t>
  </si>
  <si>
    <t># 16035</t>
  </si>
  <si>
    <t>16, rue Leblanc
L'Épiphanie (Québec) J5X 4R9</t>
  </si>
  <si>
    <t>Le 6 juillet 2016</t>
  </si>
  <si>
    <t xml:space="preserve"> - Divers échanges par courriel et par téléphone avec Mylène, Stéphanie, Stéphane et Daniel concernant le transfert des assurance-vie ;</t>
  </si>
  <si>
    <t xml:space="preserve"> - Analyse de la planification à mettre en place et rédaction des directives à la juriste pour la préparation de la documentation juridique concernant la réorganisation nécessaire pour le transfert des assurances et compensations à chacun ;</t>
  </si>
  <si>
    <t xml:space="preserve"> - Travail entourant la convention d'actionnaires - questions de la juriste, analyse de la meilleure formule à utiliser pour déterminer la juste valeur marchande de la société, préparer des tableaux sommaires avec les diverses formulaires possibles ;</t>
  </si>
  <si>
    <t xml:space="preserve"> - Préparer un tableaux sommaire de l'actionnariat post transactions pour démontrer clairement l'actionnariat ;</t>
  </si>
  <si>
    <t xml:space="preserve"> - Révision juridique de la documentation juridique préparée pour la mise en place du transfert des assurances ;</t>
  </si>
  <si>
    <t xml:space="preserve"> - Diverses questions par les divers intervenants ;</t>
  </si>
  <si>
    <t># 16152</t>
  </si>
  <si>
    <t xml:space="preserve"> - Confirmer les gains en capitaux pour Mylène et Stéphanie sur la vente de leurs actions de L'Assomption/L'Épiphanie ;</t>
  </si>
  <si>
    <t># 17007</t>
  </si>
  <si>
    <t xml:space="preserve"> - Téléphones et courriels avec vous et avec vos comptables sur les dividendes intersociétés et planifications à faire ;</t>
  </si>
  <si>
    <t>Le 6 février 2017</t>
  </si>
  <si>
    <t>Le 1er juillet 2017</t>
  </si>
  <si>
    <t># 17134</t>
  </si>
  <si>
    <t>MARIE-ÈVE THÉORÊT</t>
  </si>
  <si>
    <t>MARIE-ÈVE THÉORÊT OPTOMÉTRISTE INC</t>
  </si>
  <si>
    <t xml:space="preserve"> - Analyse des caractéristiques fiscales de vos actions de L'Assomption et L'Épiphanie détenues personnellement ;</t>
  </si>
  <si>
    <t>Portion transfert de vos actions personnelles de l'Assomption et L'Épiphanie à votre société :</t>
  </si>
  <si>
    <t xml:space="preserve"> - Divers calculs en liens avec la transaction ;</t>
  </si>
  <si>
    <t xml:space="preserve"> - Recherches fiscales entourant le transfert de vos actions ;</t>
  </si>
  <si>
    <t xml:space="preserve"> - Rédaction d'une partie du mémorandum en lien avec le transfert de vos actions à votre société ;</t>
  </si>
  <si>
    <t xml:space="preserve"> - Révision juridique des contrats de transfert à votre société ;</t>
  </si>
  <si>
    <t>Sous-total</t>
  </si>
  <si>
    <t>CAROLANE PAPILLON BOURDELAIS</t>
  </si>
  <si>
    <t>1110 rue Jolicoeur
L’Assomption, Québec, J5W 6H2</t>
  </si>
  <si>
    <t>8638 rue Drolet
Montréal (Québec) H2P 2H9</t>
  </si>
  <si>
    <t>Portion relative à l'achat des actions de l'Assomption et L'Épiphanie de Mylène tel qu'entendu avec Ginette :</t>
  </si>
  <si>
    <t xml:space="preserve"> - Rédaction d'une partie du mémorandum en lien avec l'achat des actions ;</t>
  </si>
  <si>
    <t xml:space="preserve"> - Révision juridique des contrats de vente ;</t>
  </si>
  <si>
    <t># 17135</t>
  </si>
  <si>
    <t>MYLÈNE MORIN</t>
  </si>
  <si>
    <t>1772 rue Desjardins
Terrebonne (Québec) J6W 5X9</t>
  </si>
  <si>
    <t># 17136</t>
  </si>
  <si>
    <t>Portion relative à la vente des actions de L'Assomption et L'Épiphanie à Carolane tel qu'entendu avec Ginette :</t>
  </si>
  <si>
    <t xml:space="preserve"> - Analyse de l'admissibilité des ventes à l'exonération de gain en capital ;</t>
  </si>
  <si>
    <t xml:space="preserve"> - Rédaction d'une partie du mémorandum en lien avec la vente de vos actions ;</t>
  </si>
  <si>
    <t>Portion relative à l'achat du condo avec vos parents :</t>
  </si>
  <si>
    <t xml:space="preserve"> - Fournir un calcul de loyer et explications ;</t>
  </si>
  <si>
    <t xml:space="preserve"> - Travail en lien avec la préparation d'un document de don mensuel par vos parents ;</t>
  </si>
  <si>
    <t># 17137</t>
  </si>
  <si>
    <t>STÉPHANIE BOURQUE</t>
  </si>
  <si>
    <t>22 rue du Belvédère
Blainville (Québec) J7B 1K7</t>
  </si>
  <si>
    <t>Portion relative à la vente des actions de L'Assomption et L'Épiphanie à Marie-Ève tel qu'entendu avec Ginette :</t>
  </si>
  <si>
    <t>SOPHIE RICHER</t>
  </si>
  <si>
    <t>61 rue Montmarquet
L’Assomption (Québec) J5W 4P8</t>
  </si>
  <si>
    <t># 17138</t>
  </si>
  <si>
    <t>DR SOPHIE RICHER OPTOMÉTRISTE INC</t>
  </si>
  <si>
    <t>Portion transfert de vos actions personnelles de l'Assomption et L'Épiphanie à votre société et modification de votre charte de capital-actions :</t>
  </si>
  <si>
    <t>GESTION S.B.M.M. INC</t>
  </si>
  <si>
    <t>103-1355 Grande Allée
Terrebonne (Québec) J6W 4K6</t>
  </si>
  <si>
    <t># 17139</t>
  </si>
  <si>
    <t>Portion pour modification à votre société afin d'être conforme au règlement de l'ordre pour percevoir les revenus d'examens :</t>
  </si>
  <si>
    <t xml:space="preserve"> - Analyse de votre livre des minutes et des caratéristiques de vos statuts ;</t>
  </si>
  <si>
    <t xml:space="preserve"> - Rédaction d'une partie du mémorandum en lien avec la modification des statuts de votre société ;</t>
  </si>
  <si>
    <t xml:space="preserve"> - Révision juridique de la modification des statuts de votre société ;</t>
  </si>
  <si>
    <t xml:space="preserve"> - Fournir les démarches à faire auprès de l'ordre à Ginette pour qu'elle puisse mettre le tout en ordre ;</t>
  </si>
  <si>
    <t>GESTION M.M.L.R. INC</t>
  </si>
  <si>
    <t># 17140</t>
  </si>
  <si>
    <t># 17141</t>
  </si>
  <si>
    <t>STÉPHANE LAFRAMBOISE</t>
  </si>
  <si>
    <t>328 rue Edmond-Larivée
Laval (Québec) H7L 6C2</t>
  </si>
  <si>
    <t>GESTION NIKLO INC</t>
  </si>
  <si>
    <t xml:space="preserve"> - Rédaction d'une partie du mémorandum en lien avec les rachats d'actions ;</t>
  </si>
  <si>
    <t>Honoraires d'un spécialiste en taxes à la consommation</t>
  </si>
  <si>
    <t>GESTION M.M.S.B. INC</t>
  </si>
  <si>
    <t># 17142</t>
  </si>
  <si>
    <t>Portion pour rachat d'actions, achat des équipements de Gestion MMSB et le fonctionnement des honoraires d'examens :</t>
  </si>
  <si>
    <t xml:space="preserve"> - Rédaction d'une partie du mémorandum en lien avec les rachats et transferts d'actions, vente des équipements et liquidation/dissolution de la société ;</t>
  </si>
  <si>
    <t>Portion pour rachat d'actions, transfert d'actions, vente des équipements et liquidation/dissolution de la société :</t>
  </si>
  <si>
    <t>Autre</t>
  </si>
  <si>
    <t># 17143</t>
  </si>
  <si>
    <t>LA CLINIQUE D'OPTOMÉTRIE L'ASSOMPTION INC / LA CLINIQUE D'OPTOMÉTRIE L'ÉPIPHANIE INC</t>
  </si>
  <si>
    <t xml:space="preserve"> - Travail avec FBL pour le traitement fiscal des dividendes dans L'Épiphanie et L'Assomption dorénavant vs les dividendes discrétionnaires vs 55(2) LIR et aide à la préparation des T5 de 2016 ;</t>
  </si>
  <si>
    <t xml:space="preserve"> - Préparation des 4 formulaires de roulement T2057 et TP-518 requis;</t>
  </si>
  <si>
    <t># 17144</t>
  </si>
  <si>
    <t># 17155</t>
  </si>
  <si>
    <t>Escompte</t>
  </si>
  <si>
    <t>Le 30 octrobre 2017</t>
  </si>
  <si>
    <t># 17229</t>
  </si>
  <si>
    <t xml:space="preserve"> - Travail entourant la fermeture / dissolution de MMSB, analyse, calculs, révision juridique, discussions téléphoniques, courriels, etc ;</t>
  </si>
  <si>
    <t xml:space="preserve"> - Travail entourant les incorporations de Geneviève et Isabelle, diverses discussions, analyses et directives à Chantal Émond ;</t>
  </si>
  <si>
    <t>Le 7 décembre 2017</t>
  </si>
  <si>
    <t xml:space="preserve"> - Travail concernant la juste valeur marchande des actions vendues ;</t>
  </si>
  <si>
    <t xml:space="preserve"> - Diverses discussions téléphoniques avec vous, les conseillers juridiques et le financement ;</t>
  </si>
  <si>
    <t># 17271</t>
  </si>
  <si>
    <t># 17229B</t>
  </si>
  <si>
    <t xml:space="preserve"> - Consultation en fiscalité</t>
  </si>
  <si>
    <t>Le 19 février 2018</t>
  </si>
  <si>
    <t># 18014</t>
  </si>
  <si>
    <t xml:space="preserve"> - Diverses discussions téléphoniques avec les juristes pour la mise en place de la vente des actions ;</t>
  </si>
  <si>
    <t xml:space="preserve"> - Diverses discussions téléphoniques avec vous concernant divers sujet dont les rapport de DAS de MMSB, la production de formulaire pour la fermeture des numéros de taxes, etc ;</t>
  </si>
  <si>
    <t xml:space="preserve"> - Modifications au mémorandum pour la mise en place de la vente des actions ;</t>
  </si>
  <si>
    <t>Le 25 mars 2018</t>
  </si>
  <si>
    <t># 18069</t>
  </si>
  <si>
    <t xml:space="preserve"> - Répondre aux différentes interrogations des comptables concernant les différents états financiers et révision des états financiers ;</t>
  </si>
  <si>
    <t xml:space="preserve"> - Discussions téléphoniques avec Mylène afin de répondre à différentes questions techniques de transition suite à tous les changements ;</t>
  </si>
  <si>
    <t>Le 5 MARS 2019</t>
  </si>
  <si>
    <t># 19024</t>
  </si>
  <si>
    <t>Le 29 JUIN 2022</t>
  </si>
  <si>
    <t># 22201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</si>
  <si>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</si>
  <si>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</si>
  <si>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</si>
  <si>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</si>
  <si>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</si>
  <si>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</si>
  <si>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</si>
  <si>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</si>
  <si>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</si>
  <si>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</si>
  <si>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</si>
  <si>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</si>
  <si>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</si>
  <si>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</si>
  <si>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</si>
  <si>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</si>
  <si>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</si>
  <si>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</si>
  <si>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</si>
  <si>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</si>
  <si>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</si>
  <si>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</si>
  <si>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Préparer un sommaire de chèques/virements à faire pour la séance de clôture ;</t>
  </si>
  <si>
    <t xml:space="preserve"> - Diverses discussions téléphoniques avec vous, la juriste et la banque;</t>
  </si>
  <si>
    <t>Heures</t>
  </si>
  <si>
    <t>Taux</t>
  </si>
  <si>
    <t xml:space="preserve"> - Analyse relativement aux montant à payer à MMLR et explications ;</t>
  </si>
  <si>
    <t xml:space="preserve"> - Travail avec votre banquier relativement au financement de la transaction à venir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</si>
  <si>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</si>
  <si>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</si>
  <si>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</si>
  <si>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</si>
  <si>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Préparation d'organigrammes corporatifs après opérations;</t>
  </si>
  <si>
    <t xml:space="preserve"> - Diverses discussions téléphoniques avec vous, le juriste et votre banquier;</t>
  </si>
  <si>
    <t xml:space="preserve"> - Rédaction d'un mémorandum fiscal et diverses modifications en cours de route suite aux modifications d'informations pour mettre en place la réorganisation fiscale déterminée ;</t>
  </si>
  <si>
    <t>CENTRE VISUEL STE-THÉRÈSE INC.</t>
  </si>
  <si>
    <t>27 rue Saint-Charles
Sainte-Thérèse (Québec) J7E 2A3</t>
  </si>
  <si>
    <t>LÉA ORAIN</t>
  </si>
  <si>
    <t>10856 rue Basile Routhier, apt 132
H2C 0B1</t>
  </si>
  <si>
    <t># 23227A</t>
  </si>
  <si>
    <t># 23227B</t>
  </si>
  <si>
    <t xml:space="preserve"> - Discussions téléphoniques avec vous concernant la planification fiscale à mettre en place ;</t>
  </si>
  <si>
    <t xml:space="preserve"> - Diverses modifications au mémorandum fiscal et aux organigrammes suites aux divers changement en lien avec la planification ;</t>
  </si>
  <si>
    <t>Le 14 JUILLET 2023</t>
  </si>
  <si>
    <t>Le 3 OCTOBRE 2023</t>
  </si>
  <si>
    <t># 23320</t>
  </si>
  <si>
    <t xml:space="preserve"> - Modifications au mémorandum fiscal pour mettre en place la réorganisation fiscale déterminée suite à l'avancement du dossier ;</t>
  </si>
  <si>
    <t xml:space="preserve"> - Modifications aux organigrammes corporatifs avant et après opérations;</t>
  </si>
  <si>
    <t xml:space="preserve"> - Diverses démarches entourant l'obtention de numéros pour la nouvelle société ;</t>
  </si>
  <si>
    <t xml:space="preserve"> - Diverses discussions téléphoniques avec vous, le juriste et votre banquier ;</t>
  </si>
  <si>
    <t>ISABELLE LECLERC</t>
  </si>
  <si>
    <t>Le 16 OCTOBRE 2024</t>
  </si>
  <si>
    <t>Isabelle Leclerc</t>
  </si>
  <si>
    <t>La Clinique d'optométrie Lachenaie Inc.</t>
  </si>
  <si>
    <t>103-1355 Grande Allée</t>
  </si>
  <si>
    <t>Terrebonne, Québec, J6W 4K6</t>
  </si>
  <si>
    <t>24-24547</t>
  </si>
  <si>
    <t xml:space="preserve"> - Analyse des livres des minutes pour déterminer les caractéristiques fiscales des actions à racheter;</t>
  </si>
  <si>
    <t/>
  </si>
  <si>
    <t xml:space="preserve"> - Rédaction d'une portion du mémorandum fiscal pour effectuer les rachats d'actions;</t>
  </si>
  <si>
    <t xml:space="preserve"> - Diverses discussions téléphoniques avec vous;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</si>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</sst>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  <numFmt numFmtId="170" formatCode="_(&quot;$&quot;* #,##0.00_);_(&quot;$&quot;* \(#,##0.00\);_(&quot;$&quot;* &quot;-&quot;??_);_(@_)"/>
    <numFmt numFmtId="171" formatCode="&quot;$&quot;#,##0.00_);\(&quot;$&quot;#,##0.00\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u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left" indent="2"/>
    </xf>
    <xf numFmtId="165" fontId="3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6" xfId="0" applyFont="1" applyFill="1" applyBorder="1" applyAlignment="1">
      <alignment horizontal="left" wrapText="1" shrinkToFit="1"/>
    </xf>
    <xf numFmtId="49" fontId="3" fillId="2" borderId="6" xfId="0" applyNumberFormat="1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6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11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3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166" fontId="18" fillId="0" borderId="2" xfId="1" applyNumberFormat="1" applyFont="1" applyBorder="1"/>
    <xf numFmtId="7" fontId="18" fillId="0" borderId="0" xfId="0" applyNumberFormat="1" applyFont="1"/>
    <xf numFmtId="0" fontId="20" fillId="3" borderId="15" xfId="0" applyFont="1" applyFill="1" applyBorder="1" applyAlignment="1">
      <alignment vertical="center"/>
    </xf>
    <xf numFmtId="0" fontId="21" fillId="3" borderId="16" xfId="0" applyFont="1" applyFill="1" applyBorder="1" applyAlignment="1">
      <alignment vertical="center"/>
    </xf>
    <xf numFmtId="7" fontId="20" fillId="3" borderId="17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2" fillId="2" borderId="6" xfId="0" applyFont="1" applyFill="1" applyBorder="1" applyAlignment="1">
      <alignment horizontal="left" wrapText="1" shrinkToFit="1"/>
    </xf>
    <xf numFmtId="0" fontId="18" fillId="0" borderId="0" xfId="0" applyFont="1" applyAlignment="1">
      <alignment wrapText="1"/>
    </xf>
    <xf numFmtId="0" fontId="13" fillId="0" borderId="0" xfId="0" applyFont="1" applyAlignment="1">
      <alignment horizontal="left" wrapText="1" indent="1" shrinkToFit="1"/>
    </xf>
    <xf numFmtId="167" fontId="18" fillId="0" borderId="0" xfId="0" applyNumberFormat="1" applyFont="1" applyAlignment="1">
      <alignment horizontal="left"/>
    </xf>
    <xf numFmtId="0" fontId="23" fillId="0" borderId="0" xfId="0" applyFont="1"/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4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3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0" fontId="7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8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4" fontId="18" fillId="0" borderId="0" xfId="3" applyNumberFormat="1" applyFont="1" applyAlignment="1">
      <alignment horizontal="right" vertical="center"/>
    </xf>
    <xf numFmtId="168" fontId="18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18" fillId="0" borderId="1" xfId="3" applyFont="1" applyBorder="1" applyAlignment="1">
      <alignment vertical="center"/>
    </xf>
    <xf numFmtId="4" fontId="18" fillId="0" borderId="1" xfId="3" applyNumberFormat="1" applyFont="1" applyBorder="1" applyAlignment="1">
      <alignment horizontal="right" vertical="center"/>
    </xf>
    <xf numFmtId="168" fontId="18" fillId="0" borderId="1" xfId="3" applyNumberFormat="1" applyFont="1" applyBorder="1" applyAlignment="1">
      <alignment horizontal="right" vertical="center"/>
    </xf>
    <xf numFmtId="0" fontId="12" fillId="0" borderId="0" xfId="3" applyFont="1" applyAlignment="1">
      <alignment vertical="top"/>
    </xf>
    <xf numFmtId="0" fontId="26" fillId="0" borderId="0" xfId="3" applyFont="1" applyAlignment="1">
      <alignment horizontal="center" vertical="top"/>
    </xf>
    <xf numFmtId="0" fontId="13" fillId="0" borderId="0" xfId="3" applyFont="1" applyAlignment="1">
      <alignment vertical="center"/>
    </xf>
    <xf numFmtId="0" fontId="13" fillId="0" borderId="0" xfId="3" applyFont="1"/>
    <xf numFmtId="0" fontId="26" fillId="0" borderId="0" xfId="3" applyFont="1" applyAlignment="1">
      <alignment vertical="center"/>
    </xf>
    <xf numFmtId="4" fontId="24" fillId="0" borderId="0" xfId="3" applyNumberFormat="1" applyFont="1" applyAlignment="1">
      <alignment horizontal="center" vertical="center"/>
    </xf>
    <xf numFmtId="168" fontId="24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indent="1"/>
    </xf>
    <xf numFmtId="2" fontId="13" fillId="0" borderId="0" xfId="3" applyNumberFormat="1" applyFont="1" applyAlignment="1">
      <alignment horizontal="right" vertical="center" wrapText="1" shrinkToFit="1"/>
    </xf>
    <xf numFmtId="168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0" fontId="13" fillId="0" borderId="0" xfId="3" quotePrefix="1" applyFont="1" applyAlignment="1">
      <alignment horizontal="left" vertical="center" wrapText="1" shrinkToFit="1"/>
    </xf>
    <xf numFmtId="0" fontId="26" fillId="0" borderId="0" xfId="3" quotePrefix="1" applyFont="1" applyAlignment="1">
      <alignment horizontal="right" vertical="center" wrapText="1" shrinkToFit="1"/>
    </xf>
    <xf numFmtId="169" fontId="13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vertical="center" wrapText="1" shrinkToFit="1"/>
    </xf>
    <xf numFmtId="0" fontId="26" fillId="0" borderId="0" xfId="3" quotePrefix="1" applyFont="1" applyAlignment="1">
      <alignment vertical="center" shrinkToFit="1"/>
    </xf>
    <xf numFmtId="0" fontId="26" fillId="0" borderId="0" xfId="3" applyFont="1" applyAlignment="1">
      <alignment vertical="center" shrinkToFit="1"/>
    </xf>
    <xf numFmtId="0" fontId="17" fillId="0" borderId="0" xfId="3" applyFont="1" applyAlignment="1">
      <alignment horizontal="left" vertical="center"/>
    </xf>
    <xf numFmtId="0" fontId="18" fillId="0" borderId="0" xfId="3" applyFont="1" applyAlignment="1">
      <alignment horizontal="right" vertical="center"/>
    </xf>
    <xf numFmtId="0" fontId="18" fillId="0" borderId="0" xfId="3" applyFont="1"/>
    <xf numFmtId="168" fontId="17" fillId="0" borderId="0" xfId="4" applyNumberFormat="1" applyFont="1"/>
    <xf numFmtId="168" fontId="18" fillId="0" borderId="0" xfId="4" applyNumberFormat="1" applyFont="1" applyBorder="1"/>
    <xf numFmtId="0" fontId="18" fillId="0" borderId="0" xfId="3" applyFont="1" applyAlignment="1">
      <alignment horizontal="left" vertical="center"/>
    </xf>
    <xf numFmtId="168" fontId="18" fillId="0" borderId="2" xfId="4" applyNumberFormat="1" applyFont="1" applyBorder="1"/>
    <xf numFmtId="0" fontId="26" fillId="0" borderId="0" xfId="3" applyFont="1"/>
    <xf numFmtId="166" fontId="18" fillId="0" borderId="0" xfId="4" applyNumberFormat="1" applyFont="1" applyBorder="1"/>
    <xf numFmtId="168" fontId="18" fillId="0" borderId="0" xfId="3" applyNumberFormat="1" applyFont="1" applyAlignment="1">
      <alignment horizontal="left" vertical="center"/>
    </xf>
    <xf numFmtId="4" fontId="29" fillId="3" borderId="16" xfId="3" applyNumberFormat="1" applyFont="1" applyFill="1" applyBorder="1" applyAlignment="1">
      <alignment horizontal="right" vertical="center"/>
    </xf>
    <xf numFmtId="168" fontId="28" fillId="3" borderId="16" xfId="3" applyNumberFormat="1" applyFont="1" applyFill="1" applyBorder="1" applyAlignment="1">
      <alignment horizontal="right" vertical="center"/>
    </xf>
    <xf numFmtId="0" fontId="15" fillId="0" borderId="0" xfId="3" applyFont="1" applyAlignment="1">
      <alignment vertical="center"/>
    </xf>
    <xf numFmtId="0" fontId="15" fillId="0" borderId="0" xfId="3" applyFont="1"/>
    <xf numFmtId="0" fontId="13" fillId="0" borderId="0" xfId="3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1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4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right" wrapText="1" indent="1" shrinkToFit="1"/>
    </xf>
    <xf numFmtId="0" fontId="6" fillId="2" borderId="0" xfId="0" applyFont="1" applyFill="1" applyAlignment="1">
      <alignment horizontal="center"/>
    </xf>
    <xf numFmtId="0" fontId="17" fillId="0" borderId="14" xfId="3" applyFont="1" applyBorder="1" applyAlignment="1">
      <alignment horizontal="center" vertical="center"/>
    </xf>
    <xf numFmtId="0" fontId="28" fillId="3" borderId="15" xfId="3" applyFont="1" applyFill="1" applyBorder="1" applyAlignment="1">
      <alignment horizontal="left" vertical="center"/>
    </xf>
    <xf numFmtId="0" fontId="28" fillId="3" borderId="16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" fillId="0" borderId="0" xfId="5"/>
    <xf numFmtId="0" fontId="17" fillId="0" borderId="0" xfId="5" applyFont="1" applyAlignment="1">
      <alignment horizontal="center"/>
    </xf>
    <xf numFmtId="166" fontId="17" fillId="0" borderId="0" xfId="6" applyNumberFormat="1" applyFont="1" applyBorder="1"/>
    <xf numFmtId="168" fontId="17" fillId="0" borderId="3" xfId="6" applyNumberFormat="1" applyFont="1" applyBorder="1"/>
    <xf numFmtId="167" fontId="18" fillId="0" borderId="0" xfId="7" applyNumberFormat="1" applyFont="1" applyAlignment="1">
      <alignment horizontal="left" vertical="center"/>
    </xf>
    <xf numFmtId="10" fontId="18" fillId="0" borderId="0" xfId="7" applyNumberFormat="1" applyFont="1" applyAlignment="1">
      <alignment horizontal="left" vertical="center"/>
    </xf>
    <xf numFmtId="168" fontId="18" fillId="0" borderId="0" xfId="6" applyNumberFormat="1" applyFont="1"/>
    <xf numFmtId="171" fontId="18" fillId="0" borderId="0" xfId="3" applyNumberFormat="1" applyFont="1" applyAlignment="1">
      <alignment horizontal="right" vertical="center"/>
    </xf>
    <xf numFmtId="168" fontId="17" fillId="0" borderId="0" xfId="6" applyNumberFormat="1" applyFont="1"/>
    <xf numFmtId="171" fontId="13" fillId="0" borderId="0" xfId="3" applyNumberFormat="1" applyFont="1" applyAlignment="1">
      <alignment vertical="center" wrapText="1" shrinkToFit="1"/>
    </xf>
    <xf numFmtId="168" fontId="24" fillId="0" borderId="0" xfId="5" applyNumberFormat="1" applyFont="1" applyAlignment="1">
      <alignment horizontal="center" vertical="center"/>
    </xf>
    <xf numFmtId="169" fontId="24" fillId="0" borderId="0" xfId="5" applyNumberFormat="1" applyFont="1" applyAlignment="1">
      <alignment horizontal="center" vertical="center"/>
    </xf>
    <xf numFmtId="168" fontId="27" fillId="0" borderId="0" xfId="5" applyNumberFormat="1" applyFont="1" applyAlignment="1">
      <alignment horizontal="center" wrapText="1"/>
    </xf>
    <xf numFmtId="4" fontId="27" fillId="0" borderId="0" xfId="5" applyNumberFormat="1" applyFont="1" applyAlignment="1">
      <alignment horizontal="center" vertical="center" wrapText="1"/>
    </xf>
  </cellXfs>
  <cellStyles count="8">
    <cellStyle name="Milliers" xfId="1" builtinId="3"/>
    <cellStyle name="Milliers 2" xfId="4" xr:uid="{80AA65D4-5195-4C5A-B1A4-563CAFEDAEF9}"/>
    <cellStyle name="Monétaire" xfId="2" builtinId="4"/>
    <cellStyle name="Monétaire 2" xfId="6" xr:uid="{EAA890F6-D274-4AA9-B994-CBA2E380E783}"/>
    <cellStyle name="Normal" xfId="0" builtinId="0"/>
    <cellStyle name="Normal 2" xfId="3" xr:uid="{46CBE628-0A83-45AC-B83B-281E19B436D2}"/>
    <cellStyle name="Normal 3" xfId="5" xr:uid="{63B72171-1CEF-4E90-B2ED-8CBC103B7140}"/>
    <cellStyle name="Pourcentage 2" xfId="7" xr:uid="{46BD59B1-E47B-436B-BFD6-B81DE1E6556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AE571F-F967-4883-A0FC-5F09B15A3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064602-6BE5-4362-BF81-705B4A536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AB05AB-BA1B-441E-A92E-1FFB198E6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73F63B-1A75-4A99-ACFF-1ECFF935B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709F8D-2FA0-4C1B-B401-84A2D5C2D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2E68F3-1DE3-4FEF-AE43-FF63D6431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C4EE76-A990-4307-ABBE-150B2558F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B30BF3-E74A-406D-95D3-367E6F512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FAC08F-8420-4CA4-8D39-C1C01B801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ED7CC4-4587-4908-BC7D-C4654E3B4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FF4586-ABF4-4411-BC82-D40D8FCF2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015CB2-AEE0-441B-9CC3-43DF8E12F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6D0630-5866-4EAB-BA55-CBD2CEBD1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851679-582A-47F0-A66F-564CB203F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1EB63D-B635-4F3C-A9C5-1A516509E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4DEB2AE-B518-4F07-8E8C-15E3B909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6C5573-06D6-4088-A3C2-503B28F1A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3C5C3C-763C-474F-91FC-928C1B92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2FE3C3-6A88-456A-94A3-260C1753D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EBF0785-5A25-4CF4-9E8F-2E8BDAB34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48AAFD-4B8E-4DD8-9D03-5B55BB5FC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B69507-8928-47A2-8293-CF97BA099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67D075-BAF0-40F8-B102-5B2967571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BF88BE2-BA3A-440F-8540-FDE1CD8132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4588962" cy="381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5" zoomScale="80" zoomScaleNormal="100" zoomScaleSheetLayoutView="80" workbookViewId="0">
      <selection activeCell="B86" sqref="B8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15" x14ac:dyDescent="0.2">
      <c r="A26" s="17"/>
      <c r="B26" s="43" t="s">
        <v>41</v>
      </c>
      <c r="C26" s="21"/>
      <c r="D26" s="21"/>
      <c r="E26" s="21"/>
      <c r="F26" s="21"/>
    </row>
    <row r="27" spans="1:6" ht="15" x14ac:dyDescent="0.2">
      <c r="A27" s="17"/>
      <c r="B27" s="26" t="s">
        <v>42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43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44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2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3.5" customHeight="1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25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45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26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24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 t="s">
        <v>27</v>
      </c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 t="s">
        <v>13</v>
      </c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 t="s">
        <v>34</v>
      </c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 t="s">
        <v>35</v>
      </c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 t="s">
        <v>36</v>
      </c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 t="s">
        <v>37</v>
      </c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4.25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108"/>
      <c r="C74" s="108"/>
      <c r="D74" s="10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39*190*0.3</f>
        <v>2223</v>
      </c>
      <c r="F75" s="21"/>
    </row>
    <row r="76" spans="1:6" ht="13.5" customHeight="1" x14ac:dyDescent="0.2">
      <c r="A76" s="21"/>
      <c r="B76" s="34" t="s">
        <v>16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46</v>
      </c>
      <c r="C77" s="26"/>
      <c r="D77" s="26"/>
      <c r="E77" s="30">
        <f>375*0.3</f>
        <v>112.5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2335.5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116.78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232.97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2685.25</v>
      </c>
      <c r="F82" s="21"/>
    </row>
    <row r="83" spans="1:6" ht="15.75" thickTop="1" x14ac:dyDescent="0.2">
      <c r="A83" s="21"/>
      <c r="B83" s="110"/>
      <c r="C83" s="110"/>
      <c r="D83" s="110"/>
      <c r="E83" s="37"/>
      <c r="F83" s="21"/>
    </row>
    <row r="84" spans="1:6" ht="15" x14ac:dyDescent="0.2">
      <c r="A84" s="21"/>
      <c r="B84" s="109" t="s">
        <v>21</v>
      </c>
      <c r="C84" s="109"/>
      <c r="D84" s="109"/>
      <c r="E84" s="37">
        <v>0</v>
      </c>
      <c r="F84" s="21"/>
    </row>
    <row r="85" spans="1:6" ht="15" x14ac:dyDescent="0.2">
      <c r="A85" s="21"/>
      <c r="B85" s="110"/>
      <c r="C85" s="110"/>
      <c r="D85" s="110"/>
      <c r="E85" s="37"/>
      <c r="F85" s="21"/>
    </row>
    <row r="86" spans="1:6" ht="19.5" customHeight="1" x14ac:dyDescent="0.2">
      <c r="A86" s="21"/>
      <c r="B86" s="38" t="s">
        <v>20</v>
      </c>
      <c r="C86" s="39"/>
      <c r="D86" s="39"/>
      <c r="E86" s="40">
        <f>E82-E84</f>
        <v>2685.25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4"/>
      <c r="C89" s="114"/>
      <c r="D89" s="114"/>
      <c r="E89" s="114"/>
      <c r="F89" s="21"/>
    </row>
    <row r="90" spans="1:6" ht="14.25" x14ac:dyDescent="0.2">
      <c r="A90" s="107" t="s">
        <v>22</v>
      </c>
      <c r="B90" s="107"/>
      <c r="C90" s="107"/>
      <c r="D90" s="107"/>
      <c r="E90" s="107"/>
      <c r="F90" s="107"/>
    </row>
    <row r="91" spans="1:6" ht="14.25" x14ac:dyDescent="0.2">
      <c r="A91" s="105" t="s">
        <v>7</v>
      </c>
      <c r="B91" s="105"/>
      <c r="C91" s="105"/>
      <c r="D91" s="105"/>
      <c r="E91" s="105"/>
      <c r="F91" s="10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15"/>
      <c r="C93" s="115"/>
      <c r="D93" s="115"/>
      <c r="E93" s="115"/>
      <c r="F93" s="21"/>
    </row>
    <row r="94" spans="1:6" ht="15" x14ac:dyDescent="0.2">
      <c r="A94" s="106" t="s">
        <v>8</v>
      </c>
      <c r="B94" s="106"/>
      <c r="C94" s="106"/>
      <c r="D94" s="106"/>
      <c r="E94" s="106"/>
      <c r="F94" s="106"/>
    </row>
    <row r="96" spans="1:6" ht="39.75" customHeight="1" x14ac:dyDescent="0.2">
      <c r="B96" s="112"/>
      <c r="C96" s="113"/>
      <c r="D96" s="113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6"/>
  <sheetViews>
    <sheetView view="pageBreakPreview" topLeftCell="A29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15" x14ac:dyDescent="0.2">
      <c r="A26" s="17"/>
      <c r="B26" s="43" t="s">
        <v>41</v>
      </c>
      <c r="C26" s="21"/>
      <c r="D26" s="21"/>
      <c r="E26" s="21"/>
      <c r="F26" s="21"/>
    </row>
    <row r="27" spans="1:6" ht="15" x14ac:dyDescent="0.2">
      <c r="A27" s="17"/>
      <c r="B27" s="26" t="s">
        <v>42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92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85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14.25" x14ac:dyDescent="0.2">
      <c r="A39" s="21"/>
      <c r="B39" s="108" t="s">
        <v>83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44.25" customHeight="1" x14ac:dyDescent="0.2">
      <c r="A42" s="21"/>
      <c r="B42" s="108" t="s">
        <v>87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30" customHeight="1" x14ac:dyDescent="0.2">
      <c r="A45" s="21"/>
      <c r="B45" s="108" t="s">
        <v>84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86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82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44"/>
      <c r="C62" s="44"/>
      <c r="D62" s="44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3.5" customHeight="1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25" t="s">
        <v>18</v>
      </c>
      <c r="C73" s="26"/>
      <c r="D73" s="26"/>
      <c r="E73" s="29">
        <f>17*190*0.25</f>
        <v>807.5</v>
      </c>
      <c r="F73" s="21"/>
    </row>
    <row r="74" spans="1:6" ht="13.5" customHeight="1" x14ac:dyDescent="0.2">
      <c r="A74" s="21"/>
      <c r="B74" s="34" t="s">
        <v>16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46</v>
      </c>
      <c r="C75" s="26"/>
      <c r="D75" s="26"/>
      <c r="E75" s="30">
        <f>580*0.25</f>
        <v>145</v>
      </c>
      <c r="F75" s="21"/>
    </row>
    <row r="76" spans="1:6" ht="13.5" customHeight="1" x14ac:dyDescent="0.2">
      <c r="A76" s="21"/>
      <c r="B76" s="25" t="s">
        <v>17</v>
      </c>
      <c r="C76" s="26"/>
      <c r="D76" s="26"/>
      <c r="E76" s="29">
        <f>SUM(E73:E75)</f>
        <v>952.5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47.63</v>
      </c>
      <c r="F77" s="21"/>
    </row>
    <row r="78" spans="1:6" ht="13.5" customHeight="1" x14ac:dyDescent="0.2">
      <c r="A78" s="21"/>
      <c r="B78" s="26" t="s">
        <v>4</v>
      </c>
      <c r="C78" s="31">
        <v>9.5000000000000001E-2</v>
      </c>
      <c r="D78" s="26"/>
      <c r="E78" s="36">
        <f>ROUND((E76+E77)*C78,2)</f>
        <v>95.01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19</v>
      </c>
      <c r="C80" s="26"/>
      <c r="D80" s="26"/>
      <c r="E80" s="33">
        <f>SUM(E76:E78)</f>
        <v>1095.1400000000001</v>
      </c>
      <c r="F80" s="21"/>
    </row>
    <row r="81" spans="1:6" ht="15.75" thickTop="1" x14ac:dyDescent="0.2">
      <c r="A81" s="21"/>
      <c r="B81" s="110"/>
      <c r="C81" s="110"/>
      <c r="D81" s="110"/>
      <c r="E81" s="37"/>
      <c r="F81" s="21"/>
    </row>
    <row r="82" spans="1:6" ht="15" x14ac:dyDescent="0.2">
      <c r="A82" s="21"/>
      <c r="B82" s="109" t="s">
        <v>21</v>
      </c>
      <c r="C82" s="109"/>
      <c r="D82" s="109"/>
      <c r="E82" s="37">
        <v>0</v>
      </c>
      <c r="F82" s="21"/>
    </row>
    <row r="83" spans="1:6" ht="15" x14ac:dyDescent="0.2">
      <c r="A83" s="21"/>
      <c r="B83" s="110"/>
      <c r="C83" s="110"/>
      <c r="D83" s="110"/>
      <c r="E83" s="37"/>
      <c r="F83" s="21"/>
    </row>
    <row r="84" spans="1:6" ht="19.5" customHeight="1" x14ac:dyDescent="0.2">
      <c r="A84" s="21"/>
      <c r="B84" s="38" t="s">
        <v>20</v>
      </c>
      <c r="C84" s="39"/>
      <c r="D84" s="39"/>
      <c r="E84" s="40">
        <f>E80-E82</f>
        <v>1095.1400000000001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4"/>
      <c r="C87" s="114"/>
      <c r="D87" s="114"/>
      <c r="E87" s="114"/>
      <c r="F87" s="21"/>
    </row>
    <row r="88" spans="1:6" ht="14.25" x14ac:dyDescent="0.2">
      <c r="A88" s="107" t="s">
        <v>22</v>
      </c>
      <c r="B88" s="107"/>
      <c r="C88" s="107"/>
      <c r="D88" s="107"/>
      <c r="E88" s="107"/>
      <c r="F88" s="107"/>
    </row>
    <row r="89" spans="1:6" ht="14.25" x14ac:dyDescent="0.2">
      <c r="A89" s="105" t="s">
        <v>7</v>
      </c>
      <c r="B89" s="105"/>
      <c r="C89" s="105"/>
      <c r="D89" s="105"/>
      <c r="E89" s="105"/>
      <c r="F89" s="105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15"/>
      <c r="C91" s="115"/>
      <c r="D91" s="115"/>
      <c r="E91" s="115"/>
      <c r="F91" s="21"/>
    </row>
    <row r="92" spans="1:6" ht="15" x14ac:dyDescent="0.2">
      <c r="A92" s="106" t="s">
        <v>8</v>
      </c>
      <c r="B92" s="106"/>
      <c r="C92" s="106"/>
      <c r="D92" s="106"/>
      <c r="E92" s="106"/>
      <c r="F92" s="106"/>
    </row>
    <row r="94" spans="1:6" ht="39.75" customHeight="1" x14ac:dyDescent="0.2">
      <c r="B94" s="112"/>
      <c r="C94" s="113"/>
      <c r="D94" s="113"/>
    </row>
    <row r="95" spans="1:6" ht="13.5" customHeight="1" x14ac:dyDescent="0.2"/>
    <row r="96" spans="1:6" x14ac:dyDescent="0.2">
      <c r="B96" s="16"/>
      <c r="C96" s="16"/>
      <c r="D96" s="16"/>
    </row>
  </sheetData>
  <mergeCells count="45">
    <mergeCell ref="B39:D39"/>
    <mergeCell ref="A31:F31"/>
    <mergeCell ref="B34:D34"/>
    <mergeCell ref="B35:D35"/>
    <mergeCell ref="B36:D36"/>
    <mergeCell ref="B37:D37"/>
    <mergeCell ref="B40:D40"/>
    <mergeCell ref="B41:D41"/>
    <mergeCell ref="B42:D42"/>
    <mergeCell ref="B43:D43"/>
    <mergeCell ref="B44:D44"/>
    <mergeCell ref="B45:D45"/>
    <mergeCell ref="B46:D46"/>
    <mergeCell ref="B53:D53"/>
    <mergeCell ref="B54:D54"/>
    <mergeCell ref="B55:D55"/>
    <mergeCell ref="B61:D61"/>
    <mergeCell ref="B47:D47"/>
    <mergeCell ref="B48:D48"/>
    <mergeCell ref="B49:D49"/>
    <mergeCell ref="B50:D50"/>
    <mergeCell ref="B51:D51"/>
    <mergeCell ref="B52:D52"/>
    <mergeCell ref="B56:D56"/>
    <mergeCell ref="B57:D57"/>
    <mergeCell ref="B58:D58"/>
    <mergeCell ref="B59:D59"/>
    <mergeCell ref="B60:D60"/>
    <mergeCell ref="B87:E87"/>
    <mergeCell ref="B64:D64"/>
    <mergeCell ref="B66:D66"/>
    <mergeCell ref="B67:D67"/>
    <mergeCell ref="B68:D68"/>
    <mergeCell ref="B69:D69"/>
    <mergeCell ref="B70:D70"/>
    <mergeCell ref="B71:D71"/>
    <mergeCell ref="B72:D72"/>
    <mergeCell ref="B81:D81"/>
    <mergeCell ref="B82:D82"/>
    <mergeCell ref="B83:D83"/>
    <mergeCell ref="A88:F88"/>
    <mergeCell ref="A89:F89"/>
    <mergeCell ref="B91:E91"/>
    <mergeCell ref="A92:F92"/>
    <mergeCell ref="B94:D94"/>
  </mergeCells>
  <dataValidations count="1">
    <dataValidation type="list" allowBlank="1" showInputMessage="1" showErrorMessage="1" sqref="B81:B83 B12:B20 B34:B72" xr:uid="{00000000-0002-0000-09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6"/>
  <sheetViews>
    <sheetView view="pageBreakPreview" topLeftCell="A31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89</v>
      </c>
      <c r="C25" s="21"/>
      <c r="D25" s="21"/>
      <c r="E25" s="21"/>
      <c r="F25" s="21"/>
    </row>
    <row r="26" spans="1:6" ht="15" x14ac:dyDescent="0.2">
      <c r="A26" s="17"/>
      <c r="B26" s="43" t="s">
        <v>48</v>
      </c>
      <c r="C26" s="21"/>
      <c r="D26" s="21"/>
      <c r="E26" s="21"/>
      <c r="F26" s="21"/>
    </row>
    <row r="27" spans="1:6" ht="15" x14ac:dyDescent="0.2">
      <c r="A27" s="17"/>
      <c r="B27" s="26" t="s">
        <v>49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81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85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14.25" x14ac:dyDescent="0.2">
      <c r="A39" s="21"/>
      <c r="B39" s="108" t="s">
        <v>83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44.25" customHeight="1" x14ac:dyDescent="0.2">
      <c r="A42" s="21"/>
      <c r="B42" s="108" t="s">
        <v>87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30" customHeight="1" x14ac:dyDescent="0.2">
      <c r="A45" s="21"/>
      <c r="B45" s="108" t="s">
        <v>84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44"/>
      <c r="C62" s="44"/>
      <c r="D62" s="44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3.5" customHeight="1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25" t="s">
        <v>18</v>
      </c>
      <c r="C73" s="26"/>
      <c r="D73" s="26"/>
      <c r="E73" s="29">
        <f>17*190*0.25</f>
        <v>807.5</v>
      </c>
      <c r="F73" s="21"/>
    </row>
    <row r="74" spans="1:6" ht="13.5" customHeight="1" x14ac:dyDescent="0.2">
      <c r="A74" s="21"/>
      <c r="B74" s="34" t="s">
        <v>16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46</v>
      </c>
      <c r="C75" s="26"/>
      <c r="D75" s="26"/>
      <c r="E75" s="30">
        <f>580*0.25</f>
        <v>145</v>
      </c>
      <c r="F75" s="21"/>
    </row>
    <row r="76" spans="1:6" ht="13.5" customHeight="1" x14ac:dyDescent="0.2">
      <c r="A76" s="21"/>
      <c r="B76" s="25" t="s">
        <v>17</v>
      </c>
      <c r="C76" s="26"/>
      <c r="D76" s="26"/>
      <c r="E76" s="29">
        <f>SUM(E73:E75)</f>
        <v>952.5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47.63</v>
      </c>
      <c r="F77" s="21"/>
    </row>
    <row r="78" spans="1:6" ht="13.5" customHeight="1" x14ac:dyDescent="0.2">
      <c r="A78" s="21"/>
      <c r="B78" s="26" t="s">
        <v>4</v>
      </c>
      <c r="C78" s="31">
        <v>9.5000000000000001E-2</v>
      </c>
      <c r="D78" s="26"/>
      <c r="E78" s="36">
        <f>ROUND((E76+E77)*C78,2)</f>
        <v>95.01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19</v>
      </c>
      <c r="C80" s="26"/>
      <c r="D80" s="26"/>
      <c r="E80" s="33">
        <f>SUM(E76:E78)</f>
        <v>1095.1400000000001</v>
      </c>
      <c r="F80" s="21"/>
    </row>
    <row r="81" spans="1:6" ht="15.75" thickTop="1" x14ac:dyDescent="0.2">
      <c r="A81" s="21"/>
      <c r="B81" s="110"/>
      <c r="C81" s="110"/>
      <c r="D81" s="110"/>
      <c r="E81" s="37"/>
      <c r="F81" s="21"/>
    </row>
    <row r="82" spans="1:6" ht="15" x14ac:dyDescent="0.2">
      <c r="A82" s="21"/>
      <c r="B82" s="109" t="s">
        <v>21</v>
      </c>
      <c r="C82" s="109"/>
      <c r="D82" s="109"/>
      <c r="E82" s="37">
        <v>0</v>
      </c>
      <c r="F82" s="21"/>
    </row>
    <row r="83" spans="1:6" ht="15" x14ac:dyDescent="0.2">
      <c r="A83" s="21"/>
      <c r="B83" s="110"/>
      <c r="C83" s="110"/>
      <c r="D83" s="110"/>
      <c r="E83" s="37"/>
      <c r="F83" s="21"/>
    </row>
    <row r="84" spans="1:6" ht="19.5" customHeight="1" x14ac:dyDescent="0.2">
      <c r="A84" s="21"/>
      <c r="B84" s="38" t="s">
        <v>20</v>
      </c>
      <c r="C84" s="39"/>
      <c r="D84" s="39"/>
      <c r="E84" s="40">
        <f>E80-E82</f>
        <v>1095.1400000000001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4"/>
      <c r="C87" s="114"/>
      <c r="D87" s="114"/>
      <c r="E87" s="114"/>
      <c r="F87" s="21"/>
    </row>
    <row r="88" spans="1:6" ht="14.25" x14ac:dyDescent="0.2">
      <c r="A88" s="107" t="s">
        <v>22</v>
      </c>
      <c r="B88" s="107"/>
      <c r="C88" s="107"/>
      <c r="D88" s="107"/>
      <c r="E88" s="107"/>
      <c r="F88" s="107"/>
    </row>
    <row r="89" spans="1:6" ht="14.25" x14ac:dyDescent="0.2">
      <c r="A89" s="105" t="s">
        <v>7</v>
      </c>
      <c r="B89" s="105"/>
      <c r="C89" s="105"/>
      <c r="D89" s="105"/>
      <c r="E89" s="105"/>
      <c r="F89" s="105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15"/>
      <c r="C91" s="115"/>
      <c r="D91" s="115"/>
      <c r="E91" s="115"/>
      <c r="F91" s="21"/>
    </row>
    <row r="92" spans="1:6" ht="15" x14ac:dyDescent="0.2">
      <c r="A92" s="106" t="s">
        <v>8</v>
      </c>
      <c r="B92" s="106"/>
      <c r="C92" s="106"/>
      <c r="D92" s="106"/>
      <c r="E92" s="106"/>
      <c r="F92" s="106"/>
    </row>
    <row r="94" spans="1:6" ht="39.75" customHeight="1" x14ac:dyDescent="0.2">
      <c r="B94" s="112"/>
      <c r="C94" s="113"/>
      <c r="D94" s="113"/>
    </row>
    <row r="95" spans="1:6" ht="13.5" customHeight="1" x14ac:dyDescent="0.2"/>
    <row r="96" spans="1:6" x14ac:dyDescent="0.2">
      <c r="B96" s="16"/>
      <c r="C96" s="16"/>
      <c r="D96" s="16"/>
    </row>
  </sheetData>
  <mergeCells count="45">
    <mergeCell ref="B45:D45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44:D44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72:D72"/>
    <mergeCell ref="B58:D58"/>
    <mergeCell ref="B59:D59"/>
    <mergeCell ref="B60:D60"/>
    <mergeCell ref="B61:D61"/>
    <mergeCell ref="B64:D64"/>
    <mergeCell ref="B66:D66"/>
    <mergeCell ref="B67:D67"/>
    <mergeCell ref="B68:D68"/>
    <mergeCell ref="B69:D69"/>
    <mergeCell ref="B70:D70"/>
    <mergeCell ref="B71:D71"/>
    <mergeCell ref="B91:E91"/>
    <mergeCell ref="A92:F92"/>
    <mergeCell ref="B94:D94"/>
    <mergeCell ref="B81:D81"/>
    <mergeCell ref="B82:D82"/>
    <mergeCell ref="B83:D83"/>
    <mergeCell ref="B87:E87"/>
    <mergeCell ref="A88:F88"/>
    <mergeCell ref="A89:F89"/>
  </mergeCells>
  <dataValidations count="1">
    <dataValidation type="list" allowBlank="1" showInputMessage="1" showErrorMessage="1" sqref="B81:B83 B12:B20 B34:B72" xr:uid="{00000000-0002-0000-0A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6"/>
  <sheetViews>
    <sheetView view="pageBreakPreview" zoomScale="80" zoomScaleNormal="100" zoomScaleSheetLayoutView="80" workbookViewId="0">
      <selection activeCell="B25" sqref="B25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91</v>
      </c>
      <c r="C25" s="21"/>
      <c r="D25" s="21"/>
      <c r="E25" s="21"/>
      <c r="F25" s="21"/>
    </row>
    <row r="26" spans="1:6" ht="15" x14ac:dyDescent="0.2">
      <c r="A26" s="17"/>
      <c r="B26" s="43" t="s">
        <v>52</v>
      </c>
      <c r="C26" s="21"/>
      <c r="D26" s="21"/>
      <c r="E26" s="21"/>
      <c r="F26" s="21"/>
    </row>
    <row r="27" spans="1:6" ht="15" x14ac:dyDescent="0.2">
      <c r="A27" s="17"/>
      <c r="B27" s="26" t="s">
        <v>53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88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85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14.25" x14ac:dyDescent="0.2">
      <c r="A39" s="21"/>
      <c r="B39" s="108" t="s">
        <v>83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44.25" customHeight="1" x14ac:dyDescent="0.2">
      <c r="A42" s="21"/>
      <c r="B42" s="108" t="s">
        <v>87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30" customHeight="1" x14ac:dyDescent="0.2">
      <c r="A45" s="21"/>
      <c r="B45" s="108" t="s">
        <v>84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44"/>
      <c r="C62" s="44"/>
      <c r="D62" s="44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3.5" customHeight="1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25" t="s">
        <v>18</v>
      </c>
      <c r="C73" s="26"/>
      <c r="D73" s="26"/>
      <c r="E73" s="29">
        <f>17*190*0.25</f>
        <v>807.5</v>
      </c>
      <c r="F73" s="21"/>
    </row>
    <row r="74" spans="1:6" ht="13.5" customHeight="1" x14ac:dyDescent="0.2">
      <c r="A74" s="21"/>
      <c r="B74" s="34" t="s">
        <v>16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46</v>
      </c>
      <c r="C75" s="26"/>
      <c r="D75" s="26"/>
      <c r="E75" s="30">
        <f>580*0.25</f>
        <v>145</v>
      </c>
      <c r="F75" s="21"/>
    </row>
    <row r="76" spans="1:6" ht="13.5" customHeight="1" x14ac:dyDescent="0.2">
      <c r="A76" s="21"/>
      <c r="B76" s="25" t="s">
        <v>17</v>
      </c>
      <c r="C76" s="26"/>
      <c r="D76" s="26"/>
      <c r="E76" s="29">
        <f>SUM(E73:E75)</f>
        <v>952.5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47.63</v>
      </c>
      <c r="F77" s="21"/>
    </row>
    <row r="78" spans="1:6" ht="13.5" customHeight="1" x14ac:dyDescent="0.2">
      <c r="A78" s="21"/>
      <c r="B78" s="26" t="s">
        <v>4</v>
      </c>
      <c r="C78" s="31">
        <v>9.5000000000000001E-2</v>
      </c>
      <c r="D78" s="26"/>
      <c r="E78" s="36">
        <f>ROUND((E76+E77)*C78,2)</f>
        <v>95.01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19</v>
      </c>
      <c r="C80" s="26"/>
      <c r="D80" s="26"/>
      <c r="E80" s="33">
        <f>SUM(E76:E78)</f>
        <v>1095.1400000000001</v>
      </c>
      <c r="F80" s="21"/>
    </row>
    <row r="81" spans="1:6" ht="15.75" thickTop="1" x14ac:dyDescent="0.2">
      <c r="A81" s="21"/>
      <c r="B81" s="110"/>
      <c r="C81" s="110"/>
      <c r="D81" s="110"/>
      <c r="E81" s="37"/>
      <c r="F81" s="21"/>
    </row>
    <row r="82" spans="1:6" ht="15" x14ac:dyDescent="0.2">
      <c r="A82" s="21"/>
      <c r="B82" s="109" t="s">
        <v>21</v>
      </c>
      <c r="C82" s="109"/>
      <c r="D82" s="109"/>
      <c r="E82" s="37">
        <v>0</v>
      </c>
      <c r="F82" s="21"/>
    </row>
    <row r="83" spans="1:6" ht="15" x14ac:dyDescent="0.2">
      <c r="A83" s="21"/>
      <c r="B83" s="110"/>
      <c r="C83" s="110"/>
      <c r="D83" s="110"/>
      <c r="E83" s="37"/>
      <c r="F83" s="21"/>
    </row>
    <row r="84" spans="1:6" ht="19.5" customHeight="1" x14ac:dyDescent="0.2">
      <c r="A84" s="21"/>
      <c r="B84" s="38" t="s">
        <v>20</v>
      </c>
      <c r="C84" s="39"/>
      <c r="D84" s="39"/>
      <c r="E84" s="40">
        <f>E80-E82</f>
        <v>1095.1400000000001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4"/>
      <c r="C87" s="114"/>
      <c r="D87" s="114"/>
      <c r="E87" s="114"/>
      <c r="F87" s="21"/>
    </row>
    <row r="88" spans="1:6" ht="14.25" x14ac:dyDescent="0.2">
      <c r="A88" s="107" t="s">
        <v>22</v>
      </c>
      <c r="B88" s="107"/>
      <c r="C88" s="107"/>
      <c r="D88" s="107"/>
      <c r="E88" s="107"/>
      <c r="F88" s="107"/>
    </row>
    <row r="89" spans="1:6" ht="14.25" x14ac:dyDescent="0.2">
      <c r="A89" s="105" t="s">
        <v>7</v>
      </c>
      <c r="B89" s="105"/>
      <c r="C89" s="105"/>
      <c r="D89" s="105"/>
      <c r="E89" s="105"/>
      <c r="F89" s="105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15"/>
      <c r="C91" s="115"/>
      <c r="D91" s="115"/>
      <c r="E91" s="115"/>
      <c r="F91" s="21"/>
    </row>
    <row r="92" spans="1:6" ht="15" x14ac:dyDescent="0.2">
      <c r="A92" s="106" t="s">
        <v>8</v>
      </c>
      <c r="B92" s="106"/>
      <c r="C92" s="106"/>
      <c r="D92" s="106"/>
      <c r="E92" s="106"/>
      <c r="F92" s="106"/>
    </row>
    <row r="94" spans="1:6" ht="39.75" customHeight="1" x14ac:dyDescent="0.2">
      <c r="B94" s="112"/>
      <c r="C94" s="113"/>
      <c r="D94" s="113"/>
    </row>
    <row r="95" spans="1:6" ht="13.5" customHeight="1" x14ac:dyDescent="0.2"/>
    <row r="96" spans="1:6" x14ac:dyDescent="0.2">
      <c r="B96" s="16"/>
      <c r="C96" s="16"/>
      <c r="D96" s="16"/>
    </row>
  </sheetData>
  <mergeCells count="45">
    <mergeCell ref="B45:D45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44:D44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72:D72"/>
    <mergeCell ref="B58:D58"/>
    <mergeCell ref="B59:D59"/>
    <mergeCell ref="B60:D60"/>
    <mergeCell ref="B61:D61"/>
    <mergeCell ref="B64:D64"/>
    <mergeCell ref="B66:D66"/>
    <mergeCell ref="B67:D67"/>
    <mergeCell ref="B68:D68"/>
    <mergeCell ref="B69:D69"/>
    <mergeCell ref="B70:D70"/>
    <mergeCell ref="B71:D71"/>
    <mergeCell ref="B91:E91"/>
    <mergeCell ref="A92:F92"/>
    <mergeCell ref="B94:D94"/>
    <mergeCell ref="B81:D81"/>
    <mergeCell ref="B82:D82"/>
    <mergeCell ref="B83:D83"/>
    <mergeCell ref="B87:E87"/>
    <mergeCell ref="A88:F88"/>
    <mergeCell ref="A89:F89"/>
  </mergeCells>
  <dataValidations count="1">
    <dataValidation type="list" allowBlank="1" showInputMessage="1" showErrorMessage="1" sqref="B81:B83 B12:B20 B34:B72" xr:uid="{00000000-0002-0000-0B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6"/>
  <sheetViews>
    <sheetView view="pageBreakPreview" zoomScale="80" zoomScaleNormal="100" zoomScaleSheetLayoutView="80" workbookViewId="0">
      <selection activeCell="B33" sqref="B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93</v>
      </c>
      <c r="C25" s="21"/>
      <c r="D25" s="21"/>
      <c r="E25" s="21"/>
      <c r="F25" s="21"/>
    </row>
    <row r="26" spans="1:6" ht="15" x14ac:dyDescent="0.2">
      <c r="A26" s="17"/>
      <c r="B26" s="43" t="s">
        <v>41</v>
      </c>
      <c r="C26" s="21"/>
      <c r="D26" s="21"/>
      <c r="E26" s="21"/>
      <c r="F26" s="21"/>
    </row>
    <row r="27" spans="1:6" ht="15" x14ac:dyDescent="0.2">
      <c r="A27" s="17"/>
      <c r="B27" s="26" t="s">
        <v>42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90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44.25" customHeight="1" x14ac:dyDescent="0.2">
      <c r="A35" s="21"/>
      <c r="B35" s="108" t="s">
        <v>87</v>
      </c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30" customHeight="1" x14ac:dyDescent="0.2">
      <c r="A38" s="21"/>
      <c r="B38" s="108" t="s">
        <v>84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 t="s">
        <v>86</v>
      </c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82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44"/>
      <c r="C49" s="44"/>
      <c r="D49" s="44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44"/>
      <c r="C62" s="44"/>
      <c r="D62" s="44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3.5" customHeight="1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25" t="s">
        <v>18</v>
      </c>
      <c r="C73" s="26"/>
      <c r="D73" s="26"/>
      <c r="E73" s="29">
        <f>17*190*0.25</f>
        <v>807.5</v>
      </c>
      <c r="F73" s="21"/>
    </row>
    <row r="74" spans="1:6" ht="13.5" customHeight="1" x14ac:dyDescent="0.2">
      <c r="A74" s="21"/>
      <c r="B74" s="34" t="s">
        <v>16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46</v>
      </c>
      <c r="C75" s="26"/>
      <c r="D75" s="26"/>
      <c r="E75" s="30">
        <f>580*0.25</f>
        <v>145</v>
      </c>
      <c r="F75" s="21"/>
    </row>
    <row r="76" spans="1:6" ht="13.5" customHeight="1" x14ac:dyDescent="0.2">
      <c r="A76" s="21"/>
      <c r="B76" s="25" t="s">
        <v>17</v>
      </c>
      <c r="C76" s="26"/>
      <c r="D76" s="26"/>
      <c r="E76" s="29">
        <f>SUM(E73:E75)</f>
        <v>952.5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47.63</v>
      </c>
      <c r="F77" s="21"/>
    </row>
    <row r="78" spans="1:6" ht="13.5" customHeight="1" x14ac:dyDescent="0.2">
      <c r="A78" s="21"/>
      <c r="B78" s="26" t="s">
        <v>4</v>
      </c>
      <c r="C78" s="31">
        <v>9.5000000000000001E-2</v>
      </c>
      <c r="D78" s="26"/>
      <c r="E78" s="36">
        <f>ROUND((E76+E77)*C78,2)</f>
        <v>95.01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19</v>
      </c>
      <c r="C80" s="26"/>
      <c r="D80" s="26"/>
      <c r="E80" s="33">
        <f>SUM(E76:E78)</f>
        <v>1095.1400000000001</v>
      </c>
      <c r="F80" s="21"/>
    </row>
    <row r="81" spans="1:6" ht="15.75" thickTop="1" x14ac:dyDescent="0.2">
      <c r="A81" s="21"/>
      <c r="B81" s="110"/>
      <c r="C81" s="110"/>
      <c r="D81" s="110"/>
      <c r="E81" s="37"/>
      <c r="F81" s="21"/>
    </row>
    <row r="82" spans="1:6" ht="15" x14ac:dyDescent="0.2">
      <c r="A82" s="21"/>
      <c r="B82" s="109" t="s">
        <v>21</v>
      </c>
      <c r="C82" s="109"/>
      <c r="D82" s="109"/>
      <c r="E82" s="37">
        <v>0</v>
      </c>
      <c r="F82" s="21"/>
    </row>
    <row r="83" spans="1:6" ht="15" x14ac:dyDescent="0.2">
      <c r="A83" s="21"/>
      <c r="B83" s="110"/>
      <c r="C83" s="110"/>
      <c r="D83" s="110"/>
      <c r="E83" s="37"/>
      <c r="F83" s="21"/>
    </row>
    <row r="84" spans="1:6" ht="19.5" customHeight="1" x14ac:dyDescent="0.2">
      <c r="A84" s="21"/>
      <c r="B84" s="38" t="s">
        <v>20</v>
      </c>
      <c r="C84" s="39"/>
      <c r="D84" s="39"/>
      <c r="E84" s="40">
        <f>E80-E82</f>
        <v>1095.1400000000001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4"/>
      <c r="C87" s="114"/>
      <c r="D87" s="114"/>
      <c r="E87" s="114"/>
      <c r="F87" s="21"/>
    </row>
    <row r="88" spans="1:6" ht="14.25" x14ac:dyDescent="0.2">
      <c r="A88" s="107" t="s">
        <v>22</v>
      </c>
      <c r="B88" s="107"/>
      <c r="C88" s="107"/>
      <c r="D88" s="107"/>
      <c r="E88" s="107"/>
      <c r="F88" s="107"/>
    </row>
    <row r="89" spans="1:6" ht="14.25" x14ac:dyDescent="0.2">
      <c r="A89" s="105" t="s">
        <v>7</v>
      </c>
      <c r="B89" s="105"/>
      <c r="C89" s="105"/>
      <c r="D89" s="105"/>
      <c r="E89" s="105"/>
      <c r="F89" s="105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15"/>
      <c r="C91" s="115"/>
      <c r="D91" s="115"/>
      <c r="E91" s="115"/>
      <c r="F91" s="21"/>
    </row>
    <row r="92" spans="1:6" ht="15" x14ac:dyDescent="0.2">
      <c r="A92" s="106" t="s">
        <v>8</v>
      </c>
      <c r="B92" s="106"/>
      <c r="C92" s="106"/>
      <c r="D92" s="106"/>
      <c r="E92" s="106"/>
      <c r="F92" s="106"/>
    </row>
    <row r="94" spans="1:6" ht="39.75" customHeight="1" x14ac:dyDescent="0.2">
      <c r="B94" s="112"/>
      <c r="C94" s="113"/>
      <c r="D94" s="113"/>
    </row>
    <row r="95" spans="1:6" ht="13.5" customHeight="1" x14ac:dyDescent="0.2"/>
    <row r="96" spans="1:6" x14ac:dyDescent="0.2">
      <c r="B96" s="16"/>
      <c r="C96" s="16"/>
      <c r="D96" s="16"/>
    </row>
  </sheetData>
  <mergeCells count="45">
    <mergeCell ref="A31:F31"/>
    <mergeCell ref="B34:D34"/>
    <mergeCell ref="B53:D53"/>
    <mergeCell ref="B54:D54"/>
    <mergeCell ref="B35:D35"/>
    <mergeCell ref="B36:D36"/>
    <mergeCell ref="B37:D37"/>
    <mergeCell ref="B38:D38"/>
    <mergeCell ref="B44:D44"/>
    <mergeCell ref="B51:D51"/>
    <mergeCell ref="B52:D52"/>
    <mergeCell ref="B46:D46"/>
    <mergeCell ref="B47:D47"/>
    <mergeCell ref="B48:D48"/>
    <mergeCell ref="B50:D50"/>
    <mergeCell ref="B45:D45"/>
    <mergeCell ref="B39:D39"/>
    <mergeCell ref="B40:D40"/>
    <mergeCell ref="B41:D41"/>
    <mergeCell ref="B42:D42"/>
    <mergeCell ref="B43:D43"/>
    <mergeCell ref="B55:D55"/>
    <mergeCell ref="B56:D56"/>
    <mergeCell ref="B72:D72"/>
    <mergeCell ref="B58:D58"/>
    <mergeCell ref="B59:D59"/>
    <mergeCell ref="B60:D60"/>
    <mergeCell ref="B61:D61"/>
    <mergeCell ref="B64:D64"/>
    <mergeCell ref="B66:D66"/>
    <mergeCell ref="B67:D67"/>
    <mergeCell ref="B68:D68"/>
    <mergeCell ref="B69:D69"/>
    <mergeCell ref="B70:D70"/>
    <mergeCell ref="B71:D71"/>
    <mergeCell ref="B57:D57"/>
    <mergeCell ref="B91:E91"/>
    <mergeCell ref="A92:F92"/>
    <mergeCell ref="B94:D94"/>
    <mergeCell ref="B81:D81"/>
    <mergeCell ref="B82:D82"/>
    <mergeCell ref="B83:D83"/>
    <mergeCell ref="B87:E87"/>
    <mergeCell ref="A88:F88"/>
    <mergeCell ref="A89:F89"/>
  </mergeCells>
  <dataValidations count="1">
    <dataValidation type="list" allowBlank="1" showInputMessage="1" showErrorMessage="1" sqref="B81:B83 B12:B20 B34:B72" xr:uid="{00000000-0002-0000-0C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6"/>
  <sheetViews>
    <sheetView view="pageBreakPreview" topLeftCell="A7" zoomScale="80" zoomScaleNormal="100" zoomScaleSheetLayoutView="80" workbookViewId="0">
      <selection activeCell="E74" sqref="E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15" x14ac:dyDescent="0.2">
      <c r="A26" s="17"/>
      <c r="B26" s="43" t="s">
        <v>41</v>
      </c>
      <c r="C26" s="21"/>
      <c r="D26" s="21"/>
      <c r="E26" s="21"/>
      <c r="F26" s="21"/>
    </row>
    <row r="27" spans="1:6" ht="15" x14ac:dyDescent="0.2">
      <c r="A27" s="17"/>
      <c r="B27" s="26" t="s">
        <v>42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95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30" customHeight="1" x14ac:dyDescent="0.2">
      <c r="A36" s="21"/>
      <c r="B36" s="108" t="s">
        <v>96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28.5" customHeight="1" x14ac:dyDescent="0.2">
      <c r="A39" s="21"/>
      <c r="B39" s="108" t="s">
        <v>97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98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99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44"/>
      <c r="C62" s="44"/>
      <c r="D62" s="44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3.5" customHeight="1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25" t="s">
        <v>18</v>
      </c>
      <c r="C73" s="26"/>
      <c r="D73" s="26"/>
      <c r="E73" s="29">
        <f>24.5*225*0.2</f>
        <v>1102.5</v>
      </c>
      <c r="F73" s="21"/>
    </row>
    <row r="74" spans="1:6" ht="13.5" customHeight="1" x14ac:dyDescent="0.2">
      <c r="A74" s="21"/>
      <c r="B74" s="34" t="s">
        <v>16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46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25" t="s">
        <v>17</v>
      </c>
      <c r="C76" s="26"/>
      <c r="D76" s="26"/>
      <c r="E76" s="29">
        <f>SUM(E73:E75)</f>
        <v>1102.5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55.13</v>
      </c>
      <c r="F77" s="21"/>
    </row>
    <row r="78" spans="1:6" ht="13.5" customHeight="1" x14ac:dyDescent="0.2">
      <c r="A78" s="21"/>
      <c r="B78" s="26" t="s">
        <v>4</v>
      </c>
      <c r="C78" s="45">
        <v>9.9750000000000005E-2</v>
      </c>
      <c r="D78" s="26"/>
      <c r="E78" s="36">
        <f>ROUND(E76*C78,2)</f>
        <v>109.97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19</v>
      </c>
      <c r="C80" s="26"/>
      <c r="D80" s="26"/>
      <c r="E80" s="33">
        <f>SUM(E76:E78)</f>
        <v>1267.6000000000001</v>
      </c>
      <c r="F80" s="21"/>
    </row>
    <row r="81" spans="1:6" ht="15.75" thickTop="1" x14ac:dyDescent="0.2">
      <c r="A81" s="21"/>
      <c r="B81" s="110"/>
      <c r="C81" s="110"/>
      <c r="D81" s="110"/>
      <c r="E81" s="37"/>
      <c r="F81" s="21"/>
    </row>
    <row r="82" spans="1:6" ht="15" x14ac:dyDescent="0.2">
      <c r="A82" s="21"/>
      <c r="B82" s="109" t="s">
        <v>21</v>
      </c>
      <c r="C82" s="109"/>
      <c r="D82" s="109"/>
      <c r="E82" s="37">
        <v>0</v>
      </c>
      <c r="F82" s="21"/>
    </row>
    <row r="83" spans="1:6" ht="15" x14ac:dyDescent="0.2">
      <c r="A83" s="21"/>
      <c r="B83" s="110"/>
      <c r="C83" s="110"/>
      <c r="D83" s="110"/>
      <c r="E83" s="37"/>
      <c r="F83" s="21"/>
    </row>
    <row r="84" spans="1:6" ht="19.5" customHeight="1" x14ac:dyDescent="0.2">
      <c r="A84" s="21"/>
      <c r="B84" s="38" t="s">
        <v>20</v>
      </c>
      <c r="C84" s="39"/>
      <c r="D84" s="39"/>
      <c r="E84" s="40">
        <f>E80-E82</f>
        <v>1267.6000000000001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4"/>
      <c r="C87" s="114"/>
      <c r="D87" s="114"/>
      <c r="E87" s="114"/>
      <c r="F87" s="21"/>
    </row>
    <row r="88" spans="1:6" ht="14.25" x14ac:dyDescent="0.2">
      <c r="A88" s="107" t="s">
        <v>22</v>
      </c>
      <c r="B88" s="107"/>
      <c r="C88" s="107"/>
      <c r="D88" s="107"/>
      <c r="E88" s="107"/>
      <c r="F88" s="107"/>
    </row>
    <row r="89" spans="1:6" ht="14.25" x14ac:dyDescent="0.2">
      <c r="A89" s="105" t="s">
        <v>7</v>
      </c>
      <c r="B89" s="105"/>
      <c r="C89" s="105"/>
      <c r="D89" s="105"/>
      <c r="E89" s="105"/>
      <c r="F89" s="105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15"/>
      <c r="C91" s="115"/>
      <c r="D91" s="115"/>
      <c r="E91" s="115"/>
      <c r="F91" s="21"/>
    </row>
    <row r="92" spans="1:6" ht="15" x14ac:dyDescent="0.2">
      <c r="A92" s="106" t="s">
        <v>8</v>
      </c>
      <c r="B92" s="106"/>
      <c r="C92" s="106"/>
      <c r="D92" s="106"/>
      <c r="E92" s="106"/>
      <c r="F92" s="106"/>
    </row>
    <row r="94" spans="1:6" ht="39.75" customHeight="1" x14ac:dyDescent="0.2">
      <c r="B94" s="112"/>
      <c r="C94" s="113"/>
      <c r="D94" s="113"/>
    </row>
    <row r="95" spans="1:6" ht="13.5" customHeight="1" x14ac:dyDescent="0.2"/>
    <row r="96" spans="1:6" x14ac:dyDescent="0.2">
      <c r="B96" s="16"/>
      <c r="C96" s="16"/>
      <c r="D96" s="16"/>
    </row>
  </sheetData>
  <mergeCells count="45">
    <mergeCell ref="B91:E91"/>
    <mergeCell ref="A92:F92"/>
    <mergeCell ref="B94:D94"/>
    <mergeCell ref="B81:D81"/>
    <mergeCell ref="B82:D82"/>
    <mergeCell ref="B83:D83"/>
    <mergeCell ref="B87:E87"/>
    <mergeCell ref="A88:F88"/>
    <mergeCell ref="A89:F89"/>
    <mergeCell ref="B72:D72"/>
    <mergeCell ref="B58:D58"/>
    <mergeCell ref="B59:D59"/>
    <mergeCell ref="B60:D60"/>
    <mergeCell ref="B61:D61"/>
    <mergeCell ref="B64:D64"/>
    <mergeCell ref="B66:D66"/>
    <mergeCell ref="B67:D67"/>
    <mergeCell ref="B68:D68"/>
    <mergeCell ref="B69:D69"/>
    <mergeCell ref="B70:D70"/>
    <mergeCell ref="B71:D71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44:D44"/>
  </mergeCells>
  <dataValidations count="1">
    <dataValidation type="list" allowBlank="1" showInputMessage="1" showErrorMessage="1" sqref="B81:B83 B12:B20 B34:B72" xr:uid="{00000000-0002-0000-0D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6"/>
  <sheetViews>
    <sheetView view="pageBreakPreview" topLeftCell="A34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89</v>
      </c>
      <c r="C25" s="21"/>
      <c r="D25" s="21"/>
      <c r="E25" s="21"/>
      <c r="F25" s="21"/>
    </row>
    <row r="26" spans="1:6" ht="15" x14ac:dyDescent="0.2">
      <c r="A26" s="17"/>
      <c r="B26" s="43" t="s">
        <v>48</v>
      </c>
      <c r="C26" s="21"/>
      <c r="D26" s="21"/>
      <c r="E26" s="21"/>
      <c r="F26" s="21"/>
    </row>
    <row r="27" spans="1:6" ht="15" x14ac:dyDescent="0.2">
      <c r="A27" s="17"/>
      <c r="B27" s="26" t="s">
        <v>49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100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30" customHeight="1" x14ac:dyDescent="0.2">
      <c r="A36" s="21"/>
      <c r="B36" s="108" t="s">
        <v>96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28.5" customHeight="1" x14ac:dyDescent="0.2">
      <c r="A39" s="21"/>
      <c r="B39" s="108" t="s">
        <v>97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98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99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44"/>
      <c r="C62" s="44"/>
      <c r="D62" s="44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3.5" customHeight="1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25" t="s">
        <v>18</v>
      </c>
      <c r="C73" s="26"/>
      <c r="D73" s="26"/>
      <c r="E73" s="29">
        <f>24.5*225*0.25</f>
        <v>1378.125</v>
      </c>
      <c r="F73" s="21"/>
    </row>
    <row r="74" spans="1:6" ht="13.5" customHeight="1" x14ac:dyDescent="0.2">
      <c r="A74" s="21"/>
      <c r="B74" s="34" t="s">
        <v>16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46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25" t="s">
        <v>17</v>
      </c>
      <c r="C76" s="26"/>
      <c r="D76" s="26"/>
      <c r="E76" s="29">
        <f>SUM(E73:E75)</f>
        <v>1378.125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68.91</v>
      </c>
      <c r="F77" s="21"/>
    </row>
    <row r="78" spans="1:6" ht="13.5" customHeight="1" x14ac:dyDescent="0.2">
      <c r="A78" s="21"/>
      <c r="B78" s="26" t="s">
        <v>4</v>
      </c>
      <c r="C78" s="45">
        <v>9.9750000000000005E-2</v>
      </c>
      <c r="D78" s="26"/>
      <c r="E78" s="36">
        <f>ROUND(E76*C78,2)</f>
        <v>137.47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19</v>
      </c>
      <c r="C80" s="26"/>
      <c r="D80" s="26"/>
      <c r="E80" s="33">
        <f>SUM(E76:E78)</f>
        <v>1584.5050000000001</v>
      </c>
      <c r="F80" s="21"/>
    </row>
    <row r="81" spans="1:6" ht="15.75" thickTop="1" x14ac:dyDescent="0.2">
      <c r="A81" s="21"/>
      <c r="B81" s="110"/>
      <c r="C81" s="110"/>
      <c r="D81" s="110"/>
      <c r="E81" s="37"/>
      <c r="F81" s="21"/>
    </row>
    <row r="82" spans="1:6" ht="15" x14ac:dyDescent="0.2">
      <c r="A82" s="21"/>
      <c r="B82" s="109" t="s">
        <v>21</v>
      </c>
      <c r="C82" s="109"/>
      <c r="D82" s="109"/>
      <c r="E82" s="37">
        <v>0</v>
      </c>
      <c r="F82" s="21"/>
    </row>
    <row r="83" spans="1:6" ht="15" x14ac:dyDescent="0.2">
      <c r="A83" s="21"/>
      <c r="B83" s="110"/>
      <c r="C83" s="110"/>
      <c r="D83" s="110"/>
      <c r="E83" s="37"/>
      <c r="F83" s="21"/>
    </row>
    <row r="84" spans="1:6" ht="19.5" customHeight="1" x14ac:dyDescent="0.2">
      <c r="A84" s="21"/>
      <c r="B84" s="38" t="s">
        <v>20</v>
      </c>
      <c r="C84" s="39"/>
      <c r="D84" s="39"/>
      <c r="E84" s="40">
        <f>E80-E82</f>
        <v>1584.5050000000001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4"/>
      <c r="C87" s="114"/>
      <c r="D87" s="114"/>
      <c r="E87" s="114"/>
      <c r="F87" s="21"/>
    </row>
    <row r="88" spans="1:6" ht="14.25" x14ac:dyDescent="0.2">
      <c r="A88" s="107" t="s">
        <v>22</v>
      </c>
      <c r="B88" s="107"/>
      <c r="C88" s="107"/>
      <c r="D88" s="107"/>
      <c r="E88" s="107"/>
      <c r="F88" s="107"/>
    </row>
    <row r="89" spans="1:6" ht="14.25" x14ac:dyDescent="0.2">
      <c r="A89" s="105" t="s">
        <v>7</v>
      </c>
      <c r="B89" s="105"/>
      <c r="C89" s="105"/>
      <c r="D89" s="105"/>
      <c r="E89" s="105"/>
      <c r="F89" s="105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15"/>
      <c r="C91" s="115"/>
      <c r="D91" s="115"/>
      <c r="E91" s="115"/>
      <c r="F91" s="21"/>
    </row>
    <row r="92" spans="1:6" ht="15" x14ac:dyDescent="0.2">
      <c r="A92" s="106" t="s">
        <v>8</v>
      </c>
      <c r="B92" s="106"/>
      <c r="C92" s="106"/>
      <c r="D92" s="106"/>
      <c r="E92" s="106"/>
      <c r="F92" s="106"/>
    </row>
    <row r="94" spans="1:6" ht="39.75" customHeight="1" x14ac:dyDescent="0.2">
      <c r="B94" s="112"/>
      <c r="C94" s="113"/>
      <c r="D94" s="113"/>
    </row>
    <row r="95" spans="1:6" ht="13.5" customHeight="1" x14ac:dyDescent="0.2"/>
    <row r="96" spans="1:6" x14ac:dyDescent="0.2">
      <c r="B96" s="16"/>
      <c r="C96" s="16"/>
      <c r="D96" s="16"/>
    </row>
  </sheetData>
  <mergeCells count="45">
    <mergeCell ref="B91:E91"/>
    <mergeCell ref="A92:F92"/>
    <mergeCell ref="B94:D94"/>
    <mergeCell ref="B81:D81"/>
    <mergeCell ref="B82:D82"/>
    <mergeCell ref="B83:D83"/>
    <mergeCell ref="B87:E87"/>
    <mergeCell ref="A88:F88"/>
    <mergeCell ref="A89:F89"/>
    <mergeCell ref="B72:D72"/>
    <mergeCell ref="B58:D58"/>
    <mergeCell ref="B59:D59"/>
    <mergeCell ref="B60:D60"/>
    <mergeCell ref="B61:D61"/>
    <mergeCell ref="B64:D64"/>
    <mergeCell ref="B66:D66"/>
    <mergeCell ref="B67:D67"/>
    <mergeCell ref="B68:D68"/>
    <mergeCell ref="B69:D69"/>
    <mergeCell ref="B70:D70"/>
    <mergeCell ref="B71:D71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44:D44"/>
  </mergeCells>
  <dataValidations count="1">
    <dataValidation type="list" allowBlank="1" showInputMessage="1" showErrorMessage="1" sqref="B81:B83 B12:B20 B34:B72" xr:uid="{00000000-0002-0000-0E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6"/>
  <sheetViews>
    <sheetView view="pageBreakPreview" zoomScale="80" zoomScaleNormal="100" zoomScaleSheetLayoutView="80" workbookViewId="0">
      <selection activeCell="B25" sqref="B25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91</v>
      </c>
      <c r="C25" s="21"/>
      <c r="D25" s="21"/>
      <c r="E25" s="21"/>
      <c r="F25" s="21"/>
    </row>
    <row r="26" spans="1:6" ht="15" x14ac:dyDescent="0.2">
      <c r="A26" s="17"/>
      <c r="B26" s="43" t="s">
        <v>52</v>
      </c>
      <c r="C26" s="21"/>
      <c r="D26" s="21"/>
      <c r="E26" s="21"/>
      <c r="F26" s="21"/>
    </row>
    <row r="27" spans="1:6" ht="15" x14ac:dyDescent="0.2">
      <c r="A27" s="17"/>
      <c r="B27" s="26" t="s">
        <v>53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101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30" customHeight="1" x14ac:dyDescent="0.2">
      <c r="A36" s="21"/>
      <c r="B36" s="108" t="s">
        <v>96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28.5" customHeight="1" x14ac:dyDescent="0.2">
      <c r="A39" s="21"/>
      <c r="B39" s="108" t="s">
        <v>97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98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99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44"/>
      <c r="C62" s="44"/>
      <c r="D62" s="44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3.5" customHeight="1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25" t="s">
        <v>18</v>
      </c>
      <c r="C73" s="26"/>
      <c r="D73" s="26"/>
      <c r="E73" s="29">
        <f>24.5*225*0.25</f>
        <v>1378.125</v>
      </c>
      <c r="F73" s="21"/>
    </row>
    <row r="74" spans="1:6" ht="13.5" customHeight="1" x14ac:dyDescent="0.2">
      <c r="A74" s="21"/>
      <c r="B74" s="34" t="s">
        <v>16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46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25" t="s">
        <v>17</v>
      </c>
      <c r="C76" s="26"/>
      <c r="D76" s="26"/>
      <c r="E76" s="29">
        <f>SUM(E73:E75)</f>
        <v>1378.125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68.91</v>
      </c>
      <c r="F77" s="21"/>
    </row>
    <row r="78" spans="1:6" ht="13.5" customHeight="1" x14ac:dyDescent="0.2">
      <c r="A78" s="21"/>
      <c r="B78" s="26" t="s">
        <v>4</v>
      </c>
      <c r="C78" s="45">
        <v>9.9750000000000005E-2</v>
      </c>
      <c r="D78" s="26"/>
      <c r="E78" s="36">
        <f>ROUND(E76*C78,2)</f>
        <v>137.47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19</v>
      </c>
      <c r="C80" s="26"/>
      <c r="D80" s="26"/>
      <c r="E80" s="33">
        <f>SUM(E76:E78)</f>
        <v>1584.5050000000001</v>
      </c>
      <c r="F80" s="21"/>
    </row>
    <row r="81" spans="1:6" ht="15.75" thickTop="1" x14ac:dyDescent="0.2">
      <c r="A81" s="21"/>
      <c r="B81" s="110"/>
      <c r="C81" s="110"/>
      <c r="D81" s="110"/>
      <c r="E81" s="37"/>
      <c r="F81" s="21"/>
    </row>
    <row r="82" spans="1:6" ht="15" x14ac:dyDescent="0.2">
      <c r="A82" s="21"/>
      <c r="B82" s="109" t="s">
        <v>21</v>
      </c>
      <c r="C82" s="109"/>
      <c r="D82" s="109"/>
      <c r="E82" s="37">
        <v>0</v>
      </c>
      <c r="F82" s="21"/>
    </row>
    <row r="83" spans="1:6" ht="15" x14ac:dyDescent="0.2">
      <c r="A83" s="21"/>
      <c r="B83" s="110"/>
      <c r="C83" s="110"/>
      <c r="D83" s="110"/>
      <c r="E83" s="37"/>
      <c r="F83" s="21"/>
    </row>
    <row r="84" spans="1:6" ht="19.5" customHeight="1" x14ac:dyDescent="0.2">
      <c r="A84" s="21"/>
      <c r="B84" s="38" t="s">
        <v>20</v>
      </c>
      <c r="C84" s="39"/>
      <c r="D84" s="39"/>
      <c r="E84" s="40">
        <f>E80-E82</f>
        <v>1584.5050000000001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4"/>
      <c r="C87" s="114"/>
      <c r="D87" s="114"/>
      <c r="E87" s="114"/>
      <c r="F87" s="21"/>
    </row>
    <row r="88" spans="1:6" ht="14.25" x14ac:dyDescent="0.2">
      <c r="A88" s="107" t="s">
        <v>22</v>
      </c>
      <c r="B88" s="107"/>
      <c r="C88" s="107"/>
      <c r="D88" s="107"/>
      <c r="E88" s="107"/>
      <c r="F88" s="107"/>
    </row>
    <row r="89" spans="1:6" ht="14.25" x14ac:dyDescent="0.2">
      <c r="A89" s="105" t="s">
        <v>7</v>
      </c>
      <c r="B89" s="105"/>
      <c r="C89" s="105"/>
      <c r="D89" s="105"/>
      <c r="E89" s="105"/>
      <c r="F89" s="105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15"/>
      <c r="C91" s="115"/>
      <c r="D91" s="115"/>
      <c r="E91" s="115"/>
      <c r="F91" s="21"/>
    </row>
    <row r="92" spans="1:6" ht="15" x14ac:dyDescent="0.2">
      <c r="A92" s="106" t="s">
        <v>8</v>
      </c>
      <c r="B92" s="106"/>
      <c r="C92" s="106"/>
      <c r="D92" s="106"/>
      <c r="E92" s="106"/>
      <c r="F92" s="106"/>
    </row>
    <row r="94" spans="1:6" ht="39.75" customHeight="1" x14ac:dyDescent="0.2">
      <c r="B94" s="112"/>
      <c r="C94" s="113"/>
      <c r="D94" s="113"/>
    </row>
    <row r="95" spans="1:6" ht="13.5" customHeight="1" x14ac:dyDescent="0.2"/>
    <row r="96" spans="1:6" x14ac:dyDescent="0.2">
      <c r="B96" s="16"/>
      <c r="C96" s="16"/>
      <c r="D96" s="16"/>
    </row>
  </sheetData>
  <mergeCells count="45">
    <mergeCell ref="B91:E91"/>
    <mergeCell ref="A92:F92"/>
    <mergeCell ref="B94:D94"/>
    <mergeCell ref="B81:D81"/>
    <mergeCell ref="B82:D82"/>
    <mergeCell ref="B83:D83"/>
    <mergeCell ref="B87:E87"/>
    <mergeCell ref="A88:F88"/>
    <mergeCell ref="A89:F89"/>
    <mergeCell ref="B72:D72"/>
    <mergeCell ref="B58:D58"/>
    <mergeCell ref="B59:D59"/>
    <mergeCell ref="B60:D60"/>
    <mergeCell ref="B61:D61"/>
    <mergeCell ref="B64:D64"/>
    <mergeCell ref="B66:D66"/>
    <mergeCell ref="B67:D67"/>
    <mergeCell ref="B68:D68"/>
    <mergeCell ref="B69:D69"/>
    <mergeCell ref="B70:D70"/>
    <mergeCell ref="B71:D71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44:D44"/>
  </mergeCells>
  <dataValidations count="1">
    <dataValidation type="list" allowBlank="1" showInputMessage="1" showErrorMessage="1" sqref="B81:B83 B12:B20 B34:B72" xr:uid="{00000000-0002-0000-0F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6"/>
  <sheetViews>
    <sheetView view="pageBreakPreview" topLeftCell="A4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93</v>
      </c>
      <c r="C25" s="21"/>
      <c r="D25" s="21"/>
      <c r="E25" s="21"/>
      <c r="F25" s="21"/>
    </row>
    <row r="26" spans="1:6" ht="15" x14ac:dyDescent="0.2">
      <c r="A26" s="17"/>
      <c r="B26" s="43" t="s">
        <v>41</v>
      </c>
      <c r="C26" s="21"/>
      <c r="D26" s="21"/>
      <c r="E26" s="21"/>
      <c r="F26" s="21"/>
    </row>
    <row r="27" spans="1:6" ht="15" x14ac:dyDescent="0.2">
      <c r="A27" s="17"/>
      <c r="B27" s="26" t="s">
        <v>42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102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30" customHeight="1" x14ac:dyDescent="0.2">
      <c r="A36" s="21"/>
      <c r="B36" s="108" t="s">
        <v>96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28.5" customHeight="1" x14ac:dyDescent="0.2">
      <c r="A39" s="21"/>
      <c r="B39" s="108" t="s">
        <v>97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98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99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44"/>
      <c r="C62" s="44"/>
      <c r="D62" s="44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3.5" customHeight="1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25" t="s">
        <v>18</v>
      </c>
      <c r="C73" s="26"/>
      <c r="D73" s="26"/>
      <c r="E73" s="29">
        <f>24.5*225*0.3</f>
        <v>1653.75</v>
      </c>
      <c r="F73" s="21"/>
    </row>
    <row r="74" spans="1:6" ht="13.5" customHeight="1" x14ac:dyDescent="0.2">
      <c r="A74" s="21"/>
      <c r="B74" s="34" t="s">
        <v>16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46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25" t="s">
        <v>17</v>
      </c>
      <c r="C76" s="26"/>
      <c r="D76" s="26"/>
      <c r="E76" s="29">
        <f>SUM(E73:E75)</f>
        <v>1653.75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82.69</v>
      </c>
      <c r="F77" s="21"/>
    </row>
    <row r="78" spans="1:6" ht="13.5" customHeight="1" x14ac:dyDescent="0.2">
      <c r="A78" s="21"/>
      <c r="B78" s="26" t="s">
        <v>4</v>
      </c>
      <c r="C78" s="45">
        <v>9.9750000000000005E-2</v>
      </c>
      <c r="D78" s="26"/>
      <c r="E78" s="36">
        <f>ROUND(E76*C78,2)</f>
        <v>164.96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19</v>
      </c>
      <c r="C80" s="26"/>
      <c r="D80" s="26"/>
      <c r="E80" s="33">
        <f>SUM(E76:E78)</f>
        <v>1901.4</v>
      </c>
      <c r="F80" s="21"/>
    </row>
    <row r="81" spans="1:6" ht="15.75" thickTop="1" x14ac:dyDescent="0.2">
      <c r="A81" s="21"/>
      <c r="B81" s="110"/>
      <c r="C81" s="110"/>
      <c r="D81" s="110"/>
      <c r="E81" s="37"/>
      <c r="F81" s="21"/>
    </row>
    <row r="82" spans="1:6" ht="15" x14ac:dyDescent="0.2">
      <c r="A82" s="21"/>
      <c r="B82" s="109" t="s">
        <v>21</v>
      </c>
      <c r="C82" s="109"/>
      <c r="D82" s="109"/>
      <c r="E82" s="37">
        <v>0</v>
      </c>
      <c r="F82" s="21"/>
    </row>
    <row r="83" spans="1:6" ht="15" x14ac:dyDescent="0.2">
      <c r="A83" s="21"/>
      <c r="B83" s="110"/>
      <c r="C83" s="110"/>
      <c r="D83" s="110"/>
      <c r="E83" s="37"/>
      <c r="F83" s="21"/>
    </row>
    <row r="84" spans="1:6" ht="19.5" customHeight="1" x14ac:dyDescent="0.2">
      <c r="A84" s="21"/>
      <c r="B84" s="38" t="s">
        <v>20</v>
      </c>
      <c r="C84" s="39"/>
      <c r="D84" s="39"/>
      <c r="E84" s="40">
        <f>E80-E82</f>
        <v>1901.4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4"/>
      <c r="C87" s="114"/>
      <c r="D87" s="114"/>
      <c r="E87" s="114"/>
      <c r="F87" s="21"/>
    </row>
    <row r="88" spans="1:6" ht="14.25" x14ac:dyDescent="0.2">
      <c r="A88" s="107" t="s">
        <v>22</v>
      </c>
      <c r="B88" s="107"/>
      <c r="C88" s="107"/>
      <c r="D88" s="107"/>
      <c r="E88" s="107"/>
      <c r="F88" s="107"/>
    </row>
    <row r="89" spans="1:6" ht="14.25" x14ac:dyDescent="0.2">
      <c r="A89" s="105" t="s">
        <v>7</v>
      </c>
      <c r="B89" s="105"/>
      <c r="C89" s="105"/>
      <c r="D89" s="105"/>
      <c r="E89" s="105"/>
      <c r="F89" s="105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15"/>
      <c r="C91" s="115"/>
      <c r="D91" s="115"/>
      <c r="E91" s="115"/>
      <c r="F91" s="21"/>
    </row>
    <row r="92" spans="1:6" ht="15" x14ac:dyDescent="0.2">
      <c r="A92" s="106" t="s">
        <v>8</v>
      </c>
      <c r="B92" s="106"/>
      <c r="C92" s="106"/>
      <c r="D92" s="106"/>
      <c r="E92" s="106"/>
      <c r="F92" s="106"/>
    </row>
    <row r="94" spans="1:6" ht="39.75" customHeight="1" x14ac:dyDescent="0.2">
      <c r="B94" s="112"/>
      <c r="C94" s="113"/>
      <c r="D94" s="113"/>
    </row>
    <row r="95" spans="1:6" ht="13.5" customHeight="1" x14ac:dyDescent="0.2"/>
    <row r="96" spans="1:6" x14ac:dyDescent="0.2">
      <c r="B96" s="16"/>
      <c r="C96" s="16"/>
      <c r="D96" s="16"/>
    </row>
  </sheetData>
  <mergeCells count="45">
    <mergeCell ref="B91:E91"/>
    <mergeCell ref="A92:F92"/>
    <mergeCell ref="B94:D94"/>
    <mergeCell ref="B81:D81"/>
    <mergeCell ref="B82:D82"/>
    <mergeCell ref="B83:D83"/>
    <mergeCell ref="B87:E87"/>
    <mergeCell ref="A88:F88"/>
    <mergeCell ref="A89:F89"/>
    <mergeCell ref="B72:D72"/>
    <mergeCell ref="B58:D58"/>
    <mergeCell ref="B59:D59"/>
    <mergeCell ref="B60:D60"/>
    <mergeCell ref="B61:D61"/>
    <mergeCell ref="B64:D64"/>
    <mergeCell ref="B66:D66"/>
    <mergeCell ref="B67:D67"/>
    <mergeCell ref="B68:D68"/>
    <mergeCell ref="B69:D69"/>
    <mergeCell ref="B70:D70"/>
    <mergeCell ref="B71:D71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44:D44"/>
  </mergeCells>
  <dataValidations count="1">
    <dataValidation type="list" allowBlank="1" showInputMessage="1" showErrorMessage="1" sqref="B81:B83 B12:B20 B34:B72" xr:uid="{00000000-0002-0000-10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8"/>
  <sheetViews>
    <sheetView view="pageBreakPreview" topLeftCell="A7" zoomScale="80" zoomScaleNormal="100" zoomScaleSheetLayoutView="80" workbookViewId="0">
      <selection activeCell="B25" sqref="B25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15" x14ac:dyDescent="0.2">
      <c r="A26" s="17"/>
      <c r="B26" s="43" t="s">
        <v>41</v>
      </c>
      <c r="C26" s="21"/>
      <c r="D26" s="21"/>
      <c r="E26" s="21"/>
      <c r="F26" s="21"/>
    </row>
    <row r="27" spans="1:6" ht="15" x14ac:dyDescent="0.2">
      <c r="A27" s="17"/>
      <c r="B27" s="26" t="s">
        <v>42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104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105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14.25" x14ac:dyDescent="0.2">
      <c r="A39" s="21"/>
      <c r="B39" s="44" t="s">
        <v>107</v>
      </c>
      <c r="C39" s="44"/>
      <c r="D39" s="44"/>
      <c r="E39" s="28"/>
      <c r="F39" s="21"/>
    </row>
    <row r="40" spans="1:6" ht="14.25" x14ac:dyDescent="0.2">
      <c r="A40" s="21"/>
      <c r="B40" s="44"/>
      <c r="C40" s="44"/>
      <c r="D40" s="44"/>
      <c r="E40" s="28"/>
      <c r="F40" s="21"/>
    </row>
    <row r="41" spans="1:6" ht="14.25" x14ac:dyDescent="0.2">
      <c r="A41" s="21"/>
      <c r="B41" s="44"/>
      <c r="C41" s="44"/>
      <c r="D41" s="44"/>
      <c r="E41" s="28"/>
      <c r="F41" s="21"/>
    </row>
    <row r="42" spans="1:6" ht="14.25" x14ac:dyDescent="0.2">
      <c r="A42" s="21"/>
      <c r="B42" s="44" t="s">
        <v>108</v>
      </c>
      <c r="C42" s="44"/>
      <c r="D42" s="44"/>
      <c r="E42" s="28"/>
      <c r="F42" s="21"/>
    </row>
    <row r="43" spans="1:6" ht="14.25" x14ac:dyDescent="0.2">
      <c r="A43" s="21"/>
      <c r="B43" s="44"/>
      <c r="C43" s="44"/>
      <c r="D43" s="44"/>
      <c r="E43" s="28"/>
      <c r="F43" s="21"/>
    </row>
    <row r="44" spans="1:6" ht="14.25" x14ac:dyDescent="0.2">
      <c r="A44" s="21"/>
      <c r="B44" s="44"/>
      <c r="C44" s="44"/>
      <c r="D44" s="44"/>
      <c r="E44" s="28"/>
      <c r="F44" s="21"/>
    </row>
    <row r="45" spans="1:6" ht="14.25" x14ac:dyDescent="0.2">
      <c r="A45" s="21"/>
      <c r="B45" s="44" t="s">
        <v>109</v>
      </c>
      <c r="C45" s="44"/>
      <c r="D45" s="44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110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44"/>
      <c r="C67" s="44"/>
      <c r="D67" s="44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4.25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108"/>
      <c r="C74" s="108"/>
      <c r="D74" s="10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21.5*225*0.2</f>
        <v>967.5</v>
      </c>
      <c r="F75" s="21"/>
    </row>
    <row r="76" spans="1:6" ht="13.5" customHeight="1" x14ac:dyDescent="0.2">
      <c r="A76" s="21"/>
      <c r="B76" s="34" t="s">
        <v>16</v>
      </c>
      <c r="C76" s="26"/>
      <c r="D76" s="26"/>
      <c r="E76" s="30">
        <f>339.41*0.2</f>
        <v>67.882000000000005</v>
      </c>
      <c r="F76" s="21"/>
    </row>
    <row r="77" spans="1:6" ht="13.5" customHeight="1" x14ac:dyDescent="0.2">
      <c r="A77" s="21"/>
      <c r="B77" s="34" t="s">
        <v>111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1035.3820000000001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51.77</v>
      </c>
      <c r="F79" s="21"/>
    </row>
    <row r="80" spans="1:6" ht="13.5" customHeight="1" x14ac:dyDescent="0.2">
      <c r="A80" s="21"/>
      <c r="B80" s="26" t="s">
        <v>4</v>
      </c>
      <c r="C80" s="45">
        <v>9.9750000000000005E-2</v>
      </c>
      <c r="D80" s="26"/>
      <c r="E80" s="36">
        <f>ROUND(E78*C80,2)</f>
        <v>103.28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1190.432</v>
      </c>
      <c r="F82" s="21"/>
    </row>
    <row r="83" spans="1:6" ht="15.75" thickTop="1" x14ac:dyDescent="0.2">
      <c r="A83" s="21"/>
      <c r="B83" s="110"/>
      <c r="C83" s="110"/>
      <c r="D83" s="110"/>
      <c r="E83" s="37"/>
      <c r="F83" s="21"/>
    </row>
    <row r="84" spans="1:6" ht="15" x14ac:dyDescent="0.2">
      <c r="A84" s="21"/>
      <c r="B84" s="109" t="s">
        <v>21</v>
      </c>
      <c r="C84" s="109"/>
      <c r="D84" s="109"/>
      <c r="E84" s="37">
        <v>0</v>
      </c>
      <c r="F84" s="21"/>
    </row>
    <row r="85" spans="1:6" ht="15" x14ac:dyDescent="0.2">
      <c r="A85" s="21"/>
      <c r="B85" s="110"/>
      <c r="C85" s="110"/>
      <c r="D85" s="110"/>
      <c r="E85" s="37"/>
      <c r="F85" s="21"/>
    </row>
    <row r="86" spans="1:6" ht="19.5" customHeight="1" x14ac:dyDescent="0.2">
      <c r="A86" s="21"/>
      <c r="B86" s="38" t="s">
        <v>20</v>
      </c>
      <c r="C86" s="39"/>
      <c r="D86" s="39"/>
      <c r="E86" s="40">
        <f>E82-E84</f>
        <v>1190.432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4"/>
      <c r="C89" s="114"/>
      <c r="D89" s="114"/>
      <c r="E89" s="114"/>
      <c r="F89" s="21"/>
    </row>
    <row r="90" spans="1:6" ht="14.25" x14ac:dyDescent="0.2">
      <c r="A90" s="107" t="s">
        <v>22</v>
      </c>
      <c r="B90" s="107"/>
      <c r="C90" s="107"/>
      <c r="D90" s="107"/>
      <c r="E90" s="107"/>
      <c r="F90" s="107"/>
    </row>
    <row r="91" spans="1:6" ht="14.25" x14ac:dyDescent="0.2">
      <c r="A91" s="105" t="s">
        <v>7</v>
      </c>
      <c r="B91" s="105"/>
      <c r="C91" s="105"/>
      <c r="D91" s="105"/>
      <c r="E91" s="105"/>
      <c r="F91" s="10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15"/>
      <c r="C93" s="115"/>
      <c r="D93" s="115"/>
      <c r="E93" s="115"/>
      <c r="F93" s="21"/>
    </row>
    <row r="94" spans="1:6" ht="15" x14ac:dyDescent="0.2">
      <c r="A94" s="106" t="s">
        <v>8</v>
      </c>
      <c r="B94" s="106"/>
      <c r="C94" s="106"/>
      <c r="D94" s="106"/>
      <c r="E94" s="106"/>
      <c r="F94" s="106"/>
    </row>
    <row r="96" spans="1:6" ht="39.75" customHeight="1" x14ac:dyDescent="0.2">
      <c r="B96" s="112"/>
      <c r="C96" s="113"/>
      <c r="D96" s="113"/>
    </row>
    <row r="97" spans="2:4" ht="13.5" customHeight="1" x14ac:dyDescent="0.2"/>
    <row r="98" spans="2:4" x14ac:dyDescent="0.2">
      <c r="B98" s="16"/>
      <c r="C98" s="16"/>
      <c r="D98" s="16"/>
    </row>
  </sheetData>
  <mergeCells count="40">
    <mergeCell ref="B46:D46"/>
    <mergeCell ref="B47:D47"/>
    <mergeCell ref="A31:F31"/>
    <mergeCell ref="B34:D34"/>
    <mergeCell ref="B35:D35"/>
    <mergeCell ref="B36:D36"/>
    <mergeCell ref="B37:D37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74:D74"/>
    <mergeCell ref="B60:D60"/>
    <mergeCell ref="B61:D61"/>
    <mergeCell ref="B62:D62"/>
    <mergeCell ref="B63:D63"/>
    <mergeCell ref="B66:D66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11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8"/>
  <sheetViews>
    <sheetView view="pageBreakPreview" zoomScale="80" zoomScaleNormal="100" zoomScaleSheetLayoutView="80" workbookViewId="0">
      <selection activeCell="B25" sqref="B25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89</v>
      </c>
      <c r="C25" s="21"/>
      <c r="D25" s="21"/>
      <c r="E25" s="21"/>
      <c r="F25" s="21"/>
    </row>
    <row r="26" spans="1:6" ht="15" x14ac:dyDescent="0.2">
      <c r="A26" s="17"/>
      <c r="B26" s="43" t="s">
        <v>48</v>
      </c>
      <c r="C26" s="21"/>
      <c r="D26" s="21"/>
      <c r="E26" s="21"/>
      <c r="F26" s="21"/>
    </row>
    <row r="27" spans="1:6" ht="15" x14ac:dyDescent="0.2">
      <c r="A27" s="17"/>
      <c r="B27" s="26" t="s">
        <v>49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112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105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14.25" customHeight="1" x14ac:dyDescent="0.2">
      <c r="A39" s="21"/>
      <c r="B39" s="44" t="s">
        <v>107</v>
      </c>
      <c r="C39" s="44"/>
      <c r="D39" s="44"/>
      <c r="E39" s="28"/>
      <c r="F39" s="21"/>
    </row>
    <row r="40" spans="1:6" ht="14.25" x14ac:dyDescent="0.2">
      <c r="A40" s="21"/>
      <c r="B40" s="44"/>
      <c r="C40" s="44"/>
      <c r="D40" s="44"/>
      <c r="E40" s="28"/>
      <c r="F40" s="21"/>
    </row>
    <row r="41" spans="1:6" ht="14.25" x14ac:dyDescent="0.2">
      <c r="A41" s="21"/>
      <c r="B41" s="44"/>
      <c r="C41" s="44"/>
      <c r="D41" s="44"/>
      <c r="E41" s="28"/>
      <c r="F41" s="21"/>
    </row>
    <row r="42" spans="1:6" ht="14.25" x14ac:dyDescent="0.2">
      <c r="A42" s="21"/>
      <c r="B42" s="44" t="s">
        <v>108</v>
      </c>
      <c r="C42" s="44"/>
      <c r="D42" s="44"/>
      <c r="E42" s="28"/>
      <c r="F42" s="21"/>
    </row>
    <row r="43" spans="1:6" ht="14.25" x14ac:dyDescent="0.2">
      <c r="A43" s="21"/>
      <c r="B43" s="44"/>
      <c r="C43" s="44"/>
      <c r="D43" s="44"/>
      <c r="E43" s="28"/>
      <c r="F43" s="21"/>
    </row>
    <row r="44" spans="1:6" ht="14.25" x14ac:dyDescent="0.2">
      <c r="A44" s="21"/>
      <c r="B44" s="44"/>
      <c r="C44" s="44"/>
      <c r="D44" s="44"/>
      <c r="E44" s="28"/>
      <c r="F44" s="21"/>
    </row>
    <row r="45" spans="1:6" ht="14.25" x14ac:dyDescent="0.2">
      <c r="A45" s="21"/>
      <c r="B45" s="44" t="s">
        <v>109</v>
      </c>
      <c r="C45" s="44"/>
      <c r="D45" s="44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110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44"/>
      <c r="C67" s="44"/>
      <c r="D67" s="44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4.25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108"/>
      <c r="C74" s="108"/>
      <c r="D74" s="10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21.5*225*0.25</f>
        <v>1209.375</v>
      </c>
      <c r="F75" s="21"/>
    </row>
    <row r="76" spans="1:6" ht="13.5" customHeight="1" x14ac:dyDescent="0.2">
      <c r="A76" s="21"/>
      <c r="B76" s="34" t="s">
        <v>16</v>
      </c>
      <c r="C76" s="26"/>
      <c r="D76" s="26"/>
      <c r="E76" s="30">
        <f>339.41*0.25</f>
        <v>84.852500000000006</v>
      </c>
      <c r="F76" s="21"/>
    </row>
    <row r="77" spans="1:6" ht="13.5" customHeight="1" x14ac:dyDescent="0.2">
      <c r="A77" s="21"/>
      <c r="B77" s="34" t="s">
        <v>111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1294.2275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64.709999999999994</v>
      </c>
      <c r="F79" s="21"/>
    </row>
    <row r="80" spans="1:6" ht="13.5" customHeight="1" x14ac:dyDescent="0.2">
      <c r="A80" s="21"/>
      <c r="B80" s="26" t="s">
        <v>4</v>
      </c>
      <c r="C80" s="45">
        <v>9.9750000000000005E-2</v>
      </c>
      <c r="D80" s="26"/>
      <c r="E80" s="36">
        <f>ROUND(E78*C80,2)</f>
        <v>129.1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1488.0374999999999</v>
      </c>
      <c r="F82" s="21"/>
    </row>
    <row r="83" spans="1:6" ht="15.75" thickTop="1" x14ac:dyDescent="0.2">
      <c r="A83" s="21"/>
      <c r="B83" s="110"/>
      <c r="C83" s="110"/>
      <c r="D83" s="110"/>
      <c r="E83" s="37"/>
      <c r="F83" s="21"/>
    </row>
    <row r="84" spans="1:6" ht="15" x14ac:dyDescent="0.2">
      <c r="A84" s="21"/>
      <c r="B84" s="109" t="s">
        <v>21</v>
      </c>
      <c r="C84" s="109"/>
      <c r="D84" s="109"/>
      <c r="E84" s="37">
        <v>0</v>
      </c>
      <c r="F84" s="21"/>
    </row>
    <row r="85" spans="1:6" ht="15" x14ac:dyDescent="0.2">
      <c r="A85" s="21"/>
      <c r="B85" s="110"/>
      <c r="C85" s="110"/>
      <c r="D85" s="110"/>
      <c r="E85" s="37"/>
      <c r="F85" s="21"/>
    </row>
    <row r="86" spans="1:6" ht="19.5" customHeight="1" x14ac:dyDescent="0.2">
      <c r="A86" s="21"/>
      <c r="B86" s="38" t="s">
        <v>20</v>
      </c>
      <c r="C86" s="39"/>
      <c r="D86" s="39"/>
      <c r="E86" s="40">
        <f>E82-E84</f>
        <v>1488.0374999999999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4"/>
      <c r="C89" s="114"/>
      <c r="D89" s="114"/>
      <c r="E89" s="114"/>
      <c r="F89" s="21"/>
    </row>
    <row r="90" spans="1:6" ht="14.25" x14ac:dyDescent="0.2">
      <c r="A90" s="107" t="s">
        <v>22</v>
      </c>
      <c r="B90" s="107"/>
      <c r="C90" s="107"/>
      <c r="D90" s="107"/>
      <c r="E90" s="107"/>
      <c r="F90" s="107"/>
    </row>
    <row r="91" spans="1:6" ht="14.25" x14ac:dyDescent="0.2">
      <c r="A91" s="105" t="s">
        <v>7</v>
      </c>
      <c r="B91" s="105"/>
      <c r="C91" s="105"/>
      <c r="D91" s="105"/>
      <c r="E91" s="105"/>
      <c r="F91" s="10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15"/>
      <c r="C93" s="115"/>
      <c r="D93" s="115"/>
      <c r="E93" s="115"/>
      <c r="F93" s="21"/>
    </row>
    <row r="94" spans="1:6" ht="15" x14ac:dyDescent="0.2">
      <c r="A94" s="106" t="s">
        <v>8</v>
      </c>
      <c r="B94" s="106"/>
      <c r="C94" s="106"/>
      <c r="D94" s="106"/>
      <c r="E94" s="106"/>
      <c r="F94" s="106"/>
    </row>
    <row r="96" spans="1:6" ht="39.75" customHeight="1" x14ac:dyDescent="0.2">
      <c r="B96" s="112"/>
      <c r="C96" s="113"/>
      <c r="D96" s="113"/>
    </row>
    <row r="97" spans="2:4" ht="13.5" customHeight="1" x14ac:dyDescent="0.2"/>
    <row r="98" spans="2:4" x14ac:dyDescent="0.2">
      <c r="B98" s="16"/>
      <c r="C98" s="16"/>
      <c r="D98" s="16"/>
    </row>
  </sheetData>
  <mergeCells count="40">
    <mergeCell ref="B46:D46"/>
    <mergeCell ref="B47:D47"/>
    <mergeCell ref="A31:F31"/>
    <mergeCell ref="B34:D34"/>
    <mergeCell ref="B35:D35"/>
    <mergeCell ref="B36:D36"/>
    <mergeCell ref="B37:D37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74:D74"/>
    <mergeCell ref="B60:D60"/>
    <mergeCell ref="B61:D61"/>
    <mergeCell ref="B62:D62"/>
    <mergeCell ref="B63:D63"/>
    <mergeCell ref="B66:D66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12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19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15" x14ac:dyDescent="0.2">
      <c r="A26" s="17"/>
      <c r="B26" s="43" t="s">
        <v>48</v>
      </c>
      <c r="C26" s="21"/>
      <c r="D26" s="21"/>
      <c r="E26" s="21"/>
      <c r="F26" s="21"/>
    </row>
    <row r="27" spans="1:6" ht="15" x14ac:dyDescent="0.2">
      <c r="A27" s="17"/>
      <c r="B27" s="26" t="s">
        <v>49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50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44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2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3.5" customHeight="1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25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45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26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24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 t="s">
        <v>27</v>
      </c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 t="s">
        <v>13</v>
      </c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 t="s">
        <v>34</v>
      </c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 t="s">
        <v>35</v>
      </c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 t="s">
        <v>36</v>
      </c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 t="s">
        <v>37</v>
      </c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4.25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108"/>
      <c r="C74" s="108"/>
      <c r="D74" s="10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39*190*0.25</f>
        <v>1852.5</v>
      </c>
      <c r="F75" s="21"/>
    </row>
    <row r="76" spans="1:6" ht="13.5" customHeight="1" x14ac:dyDescent="0.2">
      <c r="A76" s="21"/>
      <c r="B76" s="34" t="s">
        <v>16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46</v>
      </c>
      <c r="C77" s="26"/>
      <c r="D77" s="26"/>
      <c r="E77" s="30">
        <f>375*0.25</f>
        <v>93.75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1946.25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97.31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194.14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2237.6999999999998</v>
      </c>
      <c r="F82" s="21"/>
    </row>
    <row r="83" spans="1:6" ht="15.75" thickTop="1" x14ac:dyDescent="0.2">
      <c r="A83" s="21"/>
      <c r="B83" s="110"/>
      <c r="C83" s="110"/>
      <c r="D83" s="110"/>
      <c r="E83" s="37"/>
      <c r="F83" s="21"/>
    </row>
    <row r="84" spans="1:6" ht="15" x14ac:dyDescent="0.2">
      <c r="A84" s="21"/>
      <c r="B84" s="109" t="s">
        <v>21</v>
      </c>
      <c r="C84" s="109"/>
      <c r="D84" s="109"/>
      <c r="E84" s="37">
        <v>0</v>
      </c>
      <c r="F84" s="21"/>
    </row>
    <row r="85" spans="1:6" ht="15" x14ac:dyDescent="0.2">
      <c r="A85" s="21"/>
      <c r="B85" s="110"/>
      <c r="C85" s="110"/>
      <c r="D85" s="110"/>
      <c r="E85" s="37"/>
      <c r="F85" s="21"/>
    </row>
    <row r="86" spans="1:6" ht="19.5" customHeight="1" x14ac:dyDescent="0.2">
      <c r="A86" s="21"/>
      <c r="B86" s="38" t="s">
        <v>20</v>
      </c>
      <c r="C86" s="39"/>
      <c r="D86" s="39"/>
      <c r="E86" s="40">
        <f>E82-E84</f>
        <v>2237.6999999999998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4"/>
      <c r="C89" s="114"/>
      <c r="D89" s="114"/>
      <c r="E89" s="114"/>
      <c r="F89" s="21"/>
    </row>
    <row r="90" spans="1:6" ht="14.25" x14ac:dyDescent="0.2">
      <c r="A90" s="107" t="s">
        <v>22</v>
      </c>
      <c r="B90" s="107"/>
      <c r="C90" s="107"/>
      <c r="D90" s="107"/>
      <c r="E90" s="107"/>
      <c r="F90" s="107"/>
    </row>
    <row r="91" spans="1:6" ht="14.25" x14ac:dyDescent="0.2">
      <c r="A91" s="105" t="s">
        <v>7</v>
      </c>
      <c r="B91" s="105"/>
      <c r="C91" s="105"/>
      <c r="D91" s="105"/>
      <c r="E91" s="105"/>
      <c r="F91" s="10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15"/>
      <c r="C93" s="115"/>
      <c r="D93" s="115"/>
      <c r="E93" s="115"/>
      <c r="F93" s="21"/>
    </row>
    <row r="94" spans="1:6" ht="15" x14ac:dyDescent="0.2">
      <c r="A94" s="106" t="s">
        <v>8</v>
      </c>
      <c r="B94" s="106"/>
      <c r="C94" s="106"/>
      <c r="D94" s="106"/>
      <c r="E94" s="106"/>
      <c r="F94" s="106"/>
    </row>
    <row r="96" spans="1:6" ht="39.75" customHeight="1" x14ac:dyDescent="0.2">
      <c r="B96" s="112"/>
      <c r="C96" s="113"/>
      <c r="D96" s="113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8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91</v>
      </c>
      <c r="C25" s="21"/>
      <c r="D25" s="21"/>
      <c r="E25" s="21"/>
      <c r="F25" s="21"/>
    </row>
    <row r="26" spans="1:6" ht="15" x14ac:dyDescent="0.2">
      <c r="A26" s="17"/>
      <c r="B26" s="43" t="s">
        <v>52</v>
      </c>
      <c r="C26" s="21"/>
      <c r="D26" s="21"/>
      <c r="E26" s="21"/>
      <c r="F26" s="21"/>
    </row>
    <row r="27" spans="1:6" ht="15" x14ac:dyDescent="0.2">
      <c r="A27" s="17"/>
      <c r="B27" s="26" t="s">
        <v>53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113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105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14.25" customHeight="1" x14ac:dyDescent="0.2">
      <c r="A39" s="21"/>
      <c r="B39" s="44" t="s">
        <v>107</v>
      </c>
      <c r="C39" s="44"/>
      <c r="D39" s="44"/>
      <c r="E39" s="28"/>
      <c r="F39" s="21"/>
    </row>
    <row r="40" spans="1:6" ht="14.25" x14ac:dyDescent="0.2">
      <c r="A40" s="21"/>
      <c r="B40" s="44"/>
      <c r="C40" s="44"/>
      <c r="D40" s="44"/>
      <c r="E40" s="28"/>
      <c r="F40" s="21"/>
    </row>
    <row r="41" spans="1:6" ht="14.25" x14ac:dyDescent="0.2">
      <c r="A41" s="21"/>
      <c r="B41" s="44"/>
      <c r="C41" s="44"/>
      <c r="D41" s="44"/>
      <c r="E41" s="28"/>
      <c r="F41" s="21"/>
    </row>
    <row r="42" spans="1:6" ht="14.25" x14ac:dyDescent="0.2">
      <c r="A42" s="21"/>
      <c r="B42" s="44" t="s">
        <v>108</v>
      </c>
      <c r="C42" s="44"/>
      <c r="D42" s="44"/>
      <c r="E42" s="28"/>
      <c r="F42" s="21"/>
    </row>
    <row r="43" spans="1:6" ht="14.25" x14ac:dyDescent="0.2">
      <c r="A43" s="21"/>
      <c r="B43" s="44"/>
      <c r="C43" s="44"/>
      <c r="D43" s="44"/>
      <c r="E43" s="28"/>
      <c r="F43" s="21"/>
    </row>
    <row r="44" spans="1:6" ht="14.25" x14ac:dyDescent="0.2">
      <c r="A44" s="21"/>
      <c r="B44" s="44"/>
      <c r="C44" s="44"/>
      <c r="D44" s="44"/>
      <c r="E44" s="28"/>
      <c r="F44" s="21"/>
    </row>
    <row r="45" spans="1:6" ht="14.25" x14ac:dyDescent="0.2">
      <c r="A45" s="21"/>
      <c r="B45" s="44" t="s">
        <v>109</v>
      </c>
      <c r="C45" s="44"/>
      <c r="D45" s="44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110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44"/>
      <c r="C67" s="44"/>
      <c r="D67" s="44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4.25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108"/>
      <c r="C74" s="108"/>
      <c r="D74" s="10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21.5*225*0.25</f>
        <v>1209.375</v>
      </c>
      <c r="F75" s="21"/>
    </row>
    <row r="76" spans="1:6" ht="13.5" customHeight="1" x14ac:dyDescent="0.2">
      <c r="A76" s="21"/>
      <c r="B76" s="34" t="s">
        <v>16</v>
      </c>
      <c r="C76" s="26"/>
      <c r="D76" s="26"/>
      <c r="E76" s="30">
        <f>339.41*0.25</f>
        <v>84.852500000000006</v>
      </c>
      <c r="F76" s="21"/>
    </row>
    <row r="77" spans="1:6" ht="13.5" customHeight="1" x14ac:dyDescent="0.2">
      <c r="A77" s="21"/>
      <c r="B77" s="34" t="s">
        <v>111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1294.2275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64.709999999999994</v>
      </c>
      <c r="F79" s="21"/>
    </row>
    <row r="80" spans="1:6" ht="13.5" customHeight="1" x14ac:dyDescent="0.2">
      <c r="A80" s="21"/>
      <c r="B80" s="26" t="s">
        <v>4</v>
      </c>
      <c r="C80" s="45">
        <v>9.9750000000000005E-2</v>
      </c>
      <c r="D80" s="26"/>
      <c r="E80" s="36">
        <f>ROUND(E78*C80,2)</f>
        <v>129.1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1488.0374999999999</v>
      </c>
      <c r="F82" s="21"/>
    </row>
    <row r="83" spans="1:6" ht="15.75" thickTop="1" x14ac:dyDescent="0.2">
      <c r="A83" s="21"/>
      <c r="B83" s="110"/>
      <c r="C83" s="110"/>
      <c r="D83" s="110"/>
      <c r="E83" s="37"/>
      <c r="F83" s="21"/>
    </row>
    <row r="84" spans="1:6" ht="15" x14ac:dyDescent="0.2">
      <c r="A84" s="21"/>
      <c r="B84" s="109" t="s">
        <v>21</v>
      </c>
      <c r="C84" s="109"/>
      <c r="D84" s="109"/>
      <c r="E84" s="37">
        <v>0</v>
      </c>
      <c r="F84" s="21"/>
    </row>
    <row r="85" spans="1:6" ht="15" x14ac:dyDescent="0.2">
      <c r="A85" s="21"/>
      <c r="B85" s="110"/>
      <c r="C85" s="110"/>
      <c r="D85" s="110"/>
      <c r="E85" s="37"/>
      <c r="F85" s="21"/>
    </row>
    <row r="86" spans="1:6" ht="19.5" customHeight="1" x14ac:dyDescent="0.2">
      <c r="A86" s="21"/>
      <c r="B86" s="38" t="s">
        <v>20</v>
      </c>
      <c r="C86" s="39"/>
      <c r="D86" s="39"/>
      <c r="E86" s="40">
        <f>E82-E84</f>
        <v>1488.0374999999999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4"/>
      <c r="C89" s="114"/>
      <c r="D89" s="114"/>
      <c r="E89" s="114"/>
      <c r="F89" s="21"/>
    </row>
    <row r="90" spans="1:6" ht="14.25" x14ac:dyDescent="0.2">
      <c r="A90" s="107" t="s">
        <v>22</v>
      </c>
      <c r="B90" s="107"/>
      <c r="C90" s="107"/>
      <c r="D90" s="107"/>
      <c r="E90" s="107"/>
      <c r="F90" s="107"/>
    </row>
    <row r="91" spans="1:6" ht="14.25" x14ac:dyDescent="0.2">
      <c r="A91" s="105" t="s">
        <v>7</v>
      </c>
      <c r="B91" s="105"/>
      <c r="C91" s="105"/>
      <c r="D91" s="105"/>
      <c r="E91" s="105"/>
      <c r="F91" s="10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15"/>
      <c r="C93" s="115"/>
      <c r="D93" s="115"/>
      <c r="E93" s="115"/>
      <c r="F93" s="21"/>
    </row>
    <row r="94" spans="1:6" ht="15" x14ac:dyDescent="0.2">
      <c r="A94" s="106" t="s">
        <v>8</v>
      </c>
      <c r="B94" s="106"/>
      <c r="C94" s="106"/>
      <c r="D94" s="106"/>
      <c r="E94" s="106"/>
      <c r="F94" s="106"/>
    </row>
    <row r="96" spans="1:6" ht="39.75" customHeight="1" x14ac:dyDescent="0.2">
      <c r="B96" s="112"/>
      <c r="C96" s="113"/>
      <c r="D96" s="113"/>
    </row>
    <row r="97" spans="2:4" ht="13.5" customHeight="1" x14ac:dyDescent="0.2"/>
    <row r="98" spans="2:4" x14ac:dyDescent="0.2">
      <c r="B98" s="16"/>
      <c r="C98" s="16"/>
      <c r="D98" s="16"/>
    </row>
  </sheetData>
  <mergeCells count="40">
    <mergeCell ref="B46:D46"/>
    <mergeCell ref="B47:D47"/>
    <mergeCell ref="A31:F31"/>
    <mergeCell ref="B34:D34"/>
    <mergeCell ref="B35:D35"/>
    <mergeCell ref="B36:D36"/>
    <mergeCell ref="B37:D37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74:D74"/>
    <mergeCell ref="B60:D60"/>
    <mergeCell ref="B61:D61"/>
    <mergeCell ref="B62:D62"/>
    <mergeCell ref="B63:D63"/>
    <mergeCell ref="B66:D66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13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8"/>
  <sheetViews>
    <sheetView view="pageBreakPreview" zoomScale="80" zoomScaleNormal="100" zoomScaleSheetLayoutView="80" workbookViewId="0">
      <selection activeCell="B25" sqref="B25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93</v>
      </c>
      <c r="C25" s="21"/>
      <c r="D25" s="21"/>
      <c r="E25" s="21"/>
      <c r="F25" s="21"/>
    </row>
    <row r="26" spans="1:6" ht="15" x14ac:dyDescent="0.2">
      <c r="A26" s="17"/>
      <c r="B26" s="43" t="s">
        <v>41</v>
      </c>
      <c r="C26" s="21"/>
      <c r="D26" s="21"/>
      <c r="E26" s="21"/>
      <c r="F26" s="21"/>
    </row>
    <row r="27" spans="1:6" ht="15" x14ac:dyDescent="0.2">
      <c r="A27" s="17"/>
      <c r="B27" s="26" t="s">
        <v>42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114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105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14.25" x14ac:dyDescent="0.2">
      <c r="A39" s="21"/>
      <c r="B39" s="108" t="s">
        <v>106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107</v>
      </c>
      <c r="C42" s="108"/>
      <c r="D42" s="108"/>
      <c r="E42" s="28"/>
      <c r="F42" s="21"/>
    </row>
    <row r="43" spans="1:6" ht="14.25" x14ac:dyDescent="0.2">
      <c r="A43" s="21"/>
      <c r="B43" s="44"/>
      <c r="C43" s="44"/>
      <c r="D43" s="44"/>
      <c r="E43" s="28"/>
      <c r="F43" s="21"/>
    </row>
    <row r="44" spans="1:6" ht="14.25" x14ac:dyDescent="0.2">
      <c r="A44" s="21"/>
      <c r="B44" s="44"/>
      <c r="C44" s="44"/>
      <c r="D44" s="44"/>
      <c r="E44" s="28"/>
      <c r="F44" s="21"/>
    </row>
    <row r="45" spans="1:6" ht="14.25" x14ac:dyDescent="0.2">
      <c r="A45" s="21"/>
      <c r="B45" s="108" t="s">
        <v>108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109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110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44"/>
      <c r="C67" s="44"/>
      <c r="D67" s="44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4.25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108"/>
      <c r="C74" s="108"/>
      <c r="D74" s="10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21.5*225*0.3</f>
        <v>1451.25</v>
      </c>
      <c r="F75" s="21"/>
    </row>
    <row r="76" spans="1:6" ht="13.5" customHeight="1" x14ac:dyDescent="0.2">
      <c r="A76" s="21"/>
      <c r="B76" s="34" t="s">
        <v>16</v>
      </c>
      <c r="C76" s="26"/>
      <c r="D76" s="26"/>
      <c r="E76" s="30">
        <f>339.41*0.3</f>
        <v>101.82300000000001</v>
      </c>
      <c r="F76" s="21"/>
    </row>
    <row r="77" spans="1:6" ht="13.5" customHeight="1" x14ac:dyDescent="0.2">
      <c r="A77" s="21"/>
      <c r="B77" s="34" t="s">
        <v>111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1553.0730000000001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77.650000000000006</v>
      </c>
      <c r="F79" s="21"/>
    </row>
    <row r="80" spans="1:6" ht="13.5" customHeight="1" x14ac:dyDescent="0.2">
      <c r="A80" s="21"/>
      <c r="B80" s="26" t="s">
        <v>4</v>
      </c>
      <c r="C80" s="45">
        <v>9.9750000000000005E-2</v>
      </c>
      <c r="D80" s="26"/>
      <c r="E80" s="36">
        <f>ROUND(E78*C80,2)</f>
        <v>154.91999999999999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1785.6430000000003</v>
      </c>
      <c r="F82" s="21"/>
    </row>
    <row r="83" spans="1:6" ht="15.75" thickTop="1" x14ac:dyDescent="0.2">
      <c r="A83" s="21"/>
      <c r="B83" s="110"/>
      <c r="C83" s="110"/>
      <c r="D83" s="110"/>
      <c r="E83" s="37"/>
      <c r="F83" s="21"/>
    </row>
    <row r="84" spans="1:6" ht="15" x14ac:dyDescent="0.2">
      <c r="A84" s="21"/>
      <c r="B84" s="109" t="s">
        <v>21</v>
      </c>
      <c r="C84" s="109"/>
      <c r="D84" s="109"/>
      <c r="E84" s="37">
        <v>0</v>
      </c>
      <c r="F84" s="21"/>
    </row>
    <row r="85" spans="1:6" ht="15" x14ac:dyDescent="0.2">
      <c r="A85" s="21"/>
      <c r="B85" s="110"/>
      <c r="C85" s="110"/>
      <c r="D85" s="110"/>
      <c r="E85" s="37"/>
      <c r="F85" s="21"/>
    </row>
    <row r="86" spans="1:6" ht="19.5" customHeight="1" x14ac:dyDescent="0.2">
      <c r="A86" s="21"/>
      <c r="B86" s="38" t="s">
        <v>20</v>
      </c>
      <c r="C86" s="39"/>
      <c r="D86" s="39"/>
      <c r="E86" s="40">
        <f>E82-E84</f>
        <v>1785.6430000000003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4"/>
      <c r="C89" s="114"/>
      <c r="D89" s="114"/>
      <c r="E89" s="114"/>
      <c r="F89" s="21"/>
    </row>
    <row r="90" spans="1:6" ht="14.25" x14ac:dyDescent="0.2">
      <c r="A90" s="107" t="s">
        <v>22</v>
      </c>
      <c r="B90" s="107"/>
      <c r="C90" s="107"/>
      <c r="D90" s="107"/>
      <c r="E90" s="107"/>
      <c r="F90" s="107"/>
    </row>
    <row r="91" spans="1:6" ht="14.25" x14ac:dyDescent="0.2">
      <c r="A91" s="105" t="s">
        <v>7</v>
      </c>
      <c r="B91" s="105"/>
      <c r="C91" s="105"/>
      <c r="D91" s="105"/>
      <c r="E91" s="105"/>
      <c r="F91" s="10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15"/>
      <c r="C93" s="115"/>
      <c r="D93" s="115"/>
      <c r="E93" s="115"/>
      <c r="F93" s="21"/>
    </row>
    <row r="94" spans="1:6" ht="15" x14ac:dyDescent="0.2">
      <c r="A94" s="106" t="s">
        <v>8</v>
      </c>
      <c r="B94" s="106"/>
      <c r="C94" s="106"/>
      <c r="D94" s="106"/>
      <c r="E94" s="106"/>
      <c r="F94" s="106"/>
    </row>
    <row r="96" spans="1:6" ht="39.75" customHeight="1" x14ac:dyDescent="0.2">
      <c r="B96" s="112"/>
      <c r="C96" s="113"/>
      <c r="D96" s="113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47:D47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5:D45"/>
    <mergeCell ref="B46:D46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74:D74"/>
    <mergeCell ref="B60:D60"/>
    <mergeCell ref="B61:D61"/>
    <mergeCell ref="B62:D62"/>
    <mergeCell ref="B63:D63"/>
    <mergeCell ref="B66:D66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14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92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91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 t="s">
        <v>120</v>
      </c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121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 t="s">
        <v>122</v>
      </c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123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 t="s">
        <v>124</v>
      </c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6.5*230</f>
        <v>1495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1495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74.75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149.13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1718.88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1718.88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5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93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46" t="s">
        <v>130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 t="s">
        <v>132</v>
      </c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 t="s">
        <v>133</v>
      </c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134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 t="s">
        <v>131</v>
      </c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 t="s">
        <v>135</v>
      </c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136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 t="s">
        <v>137</v>
      </c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 t="s">
        <v>138</v>
      </c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139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14*235</f>
        <v>3290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3290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164.5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328.18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3782.68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3782.68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6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32" sqref="B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89</v>
      </c>
      <c r="C25" s="21"/>
      <c r="D25" s="21"/>
      <c r="E25" s="21"/>
      <c r="F25" s="21"/>
    </row>
    <row r="26" spans="1:6" ht="33.75" customHeight="1" x14ac:dyDescent="0.2">
      <c r="A26" s="17"/>
      <c r="B26" s="43" t="s">
        <v>146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128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46" t="s">
        <v>130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 t="s">
        <v>132</v>
      </c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 t="s">
        <v>133</v>
      </c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134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 t="s">
        <v>131</v>
      </c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 t="s">
        <v>135</v>
      </c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136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 t="s">
        <v>137</v>
      </c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 t="s">
        <v>138</v>
      </c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139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v>0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7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46" t="s">
        <v>140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 t="s">
        <v>141</v>
      </c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 t="s">
        <v>142</v>
      </c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143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 t="s">
        <v>144</v>
      </c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5*235</f>
        <v>1175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1175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58.75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117.21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1350.96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1350.96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8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2:F90"/>
  <sheetViews>
    <sheetView view="pageBreakPreview" topLeftCell="A4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 t="s">
        <v>148</v>
      </c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 t="s">
        <v>155</v>
      </c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29.25" customHeight="1" x14ac:dyDescent="0.2">
      <c r="A39" s="21"/>
      <c r="B39" s="108" t="s">
        <v>149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29.25" customHeight="1" x14ac:dyDescent="0.2">
      <c r="A41" s="21"/>
      <c r="B41" s="108" t="s">
        <v>150</v>
      </c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 t="s">
        <v>151</v>
      </c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152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 t="s">
        <v>153</v>
      </c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44"/>
      <c r="C53" s="44"/>
      <c r="D53" s="44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3.5" customHeight="1" x14ac:dyDescent="0.2">
      <c r="A66" s="21"/>
      <c r="B66" s="108"/>
      <c r="C66" s="108"/>
      <c r="D66" s="108"/>
      <c r="E66" s="28"/>
      <c r="F66" s="21"/>
    </row>
    <row r="67" spans="1:6" ht="13.5" customHeight="1" x14ac:dyDescent="0.2">
      <c r="A67" s="21"/>
      <c r="B67" s="25" t="s">
        <v>18</v>
      </c>
      <c r="C67" s="26"/>
      <c r="D67" s="26"/>
      <c r="E67" s="29">
        <f>13.5*235</f>
        <v>3172.5</v>
      </c>
      <c r="F67" s="21"/>
    </row>
    <row r="68" spans="1:6" ht="13.5" customHeight="1" x14ac:dyDescent="0.2">
      <c r="A68" s="21"/>
      <c r="B68" s="34" t="s">
        <v>16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115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17</v>
      </c>
      <c r="C70" s="26"/>
      <c r="D70" s="26"/>
      <c r="E70" s="29">
        <f>SUM(E67:E69)</f>
        <v>3172.5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158.63</v>
      </c>
      <c r="F71" s="21"/>
    </row>
    <row r="72" spans="1:6" ht="13.5" customHeight="1" x14ac:dyDescent="0.2">
      <c r="A72" s="21"/>
      <c r="B72" s="26" t="s">
        <v>4</v>
      </c>
      <c r="C72" s="45">
        <v>9.9750000000000005E-2</v>
      </c>
      <c r="D72" s="26"/>
      <c r="E72" s="36">
        <f>ROUND(E70*C72,2)</f>
        <v>316.45999999999998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19</v>
      </c>
      <c r="C74" s="26"/>
      <c r="D74" s="26"/>
      <c r="E74" s="33">
        <f>SUM(E70:E72)</f>
        <v>3647.59</v>
      </c>
      <c r="F74" s="21"/>
    </row>
    <row r="75" spans="1:6" ht="15.75" thickTop="1" x14ac:dyDescent="0.2">
      <c r="A75" s="21"/>
      <c r="B75" s="110"/>
      <c r="C75" s="110"/>
      <c r="D75" s="110"/>
      <c r="E75" s="37"/>
      <c r="F75" s="21"/>
    </row>
    <row r="76" spans="1:6" ht="15" x14ac:dyDescent="0.2">
      <c r="A76" s="21"/>
      <c r="B76" s="109" t="s">
        <v>21</v>
      </c>
      <c r="C76" s="109"/>
      <c r="D76" s="109"/>
      <c r="E76" s="37">
        <v>0</v>
      </c>
      <c r="F76" s="21"/>
    </row>
    <row r="77" spans="1:6" ht="15" x14ac:dyDescent="0.2">
      <c r="A77" s="21"/>
      <c r="B77" s="110"/>
      <c r="C77" s="110"/>
      <c r="D77" s="110"/>
      <c r="E77" s="37"/>
      <c r="F77" s="21"/>
    </row>
    <row r="78" spans="1:6" ht="19.5" customHeight="1" x14ac:dyDescent="0.2">
      <c r="A78" s="21"/>
      <c r="B78" s="38" t="s">
        <v>20</v>
      </c>
      <c r="C78" s="39"/>
      <c r="D78" s="39"/>
      <c r="E78" s="40">
        <f>E74-E76</f>
        <v>3647.59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14"/>
      <c r="C81" s="114"/>
      <c r="D81" s="114"/>
      <c r="E81" s="114"/>
      <c r="F81" s="21"/>
    </row>
    <row r="82" spans="1:6" ht="14.25" x14ac:dyDescent="0.2">
      <c r="A82" s="107" t="s">
        <v>116</v>
      </c>
      <c r="B82" s="107"/>
      <c r="C82" s="107"/>
      <c r="D82" s="107"/>
      <c r="E82" s="107"/>
      <c r="F82" s="107"/>
    </row>
    <row r="83" spans="1:6" ht="14.25" x14ac:dyDescent="0.2">
      <c r="A83" s="105" t="s">
        <v>117</v>
      </c>
      <c r="B83" s="105"/>
      <c r="C83" s="105"/>
      <c r="D83" s="105"/>
      <c r="E83" s="105"/>
      <c r="F83" s="10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5"/>
      <c r="C85" s="115"/>
      <c r="D85" s="115"/>
      <c r="E85" s="115"/>
      <c r="F85" s="21"/>
    </row>
    <row r="86" spans="1:6" ht="15" x14ac:dyDescent="0.2">
      <c r="A86" s="106" t="s">
        <v>8</v>
      </c>
      <c r="B86" s="106"/>
      <c r="C86" s="106"/>
      <c r="D86" s="106"/>
      <c r="E86" s="106"/>
      <c r="F86" s="106"/>
    </row>
    <row r="88" spans="1:6" ht="39.75" customHeight="1" x14ac:dyDescent="0.2">
      <c r="B88" s="112"/>
      <c r="C88" s="113"/>
      <c r="D88" s="113"/>
    </row>
    <row r="89" spans="1:6" ht="13.5" customHeight="1" x14ac:dyDescent="0.2"/>
    <row r="90" spans="1:6" x14ac:dyDescent="0.2">
      <c r="B90" s="16"/>
      <c r="C90" s="16"/>
      <c r="D90" s="16"/>
    </row>
  </sheetData>
  <mergeCells count="43">
    <mergeCell ref="B85:E85"/>
    <mergeCell ref="A86:F86"/>
    <mergeCell ref="B88:D88"/>
    <mergeCell ref="B75:D75"/>
    <mergeCell ref="B76:D76"/>
    <mergeCell ref="B77:D77"/>
    <mergeCell ref="B81:E81"/>
    <mergeCell ref="A82:F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00000000-0002-0000-19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2:F90"/>
  <sheetViews>
    <sheetView view="pageBreakPreview" topLeftCell="A10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 t="s">
        <v>157</v>
      </c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29.25" customHeight="1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29.25" customHeight="1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44"/>
      <c r="C53" s="44"/>
      <c r="D53" s="44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3.5" customHeight="1" x14ac:dyDescent="0.2">
      <c r="A66" s="21"/>
      <c r="B66" s="108"/>
      <c r="C66" s="108"/>
      <c r="D66" s="108"/>
      <c r="E66" s="28"/>
      <c r="F66" s="21"/>
    </row>
    <row r="67" spans="1:6" ht="13.5" customHeight="1" x14ac:dyDescent="0.2">
      <c r="A67" s="21"/>
      <c r="B67" s="25" t="s">
        <v>18</v>
      </c>
      <c r="C67" s="26"/>
      <c r="D67" s="26"/>
      <c r="E67" s="29">
        <v>245</v>
      </c>
      <c r="F67" s="21"/>
    </row>
    <row r="68" spans="1:6" ht="13.5" customHeight="1" x14ac:dyDescent="0.2">
      <c r="A68" s="21"/>
      <c r="B68" s="34" t="s">
        <v>16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115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17</v>
      </c>
      <c r="C70" s="26"/>
      <c r="D70" s="26"/>
      <c r="E70" s="29">
        <f>SUM(E67:E69)</f>
        <v>245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12.25</v>
      </c>
      <c r="F71" s="21"/>
    </row>
    <row r="72" spans="1:6" ht="13.5" customHeight="1" x14ac:dyDescent="0.2">
      <c r="A72" s="21"/>
      <c r="B72" s="26" t="s">
        <v>4</v>
      </c>
      <c r="C72" s="45">
        <v>9.9750000000000005E-2</v>
      </c>
      <c r="D72" s="26"/>
      <c r="E72" s="36">
        <f>ROUND(E70*C72,2)</f>
        <v>24.44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19</v>
      </c>
      <c r="C74" s="26"/>
      <c r="D74" s="26"/>
      <c r="E74" s="33">
        <f>SUM(E70:E72)</f>
        <v>281.69</v>
      </c>
      <c r="F74" s="21"/>
    </row>
    <row r="75" spans="1:6" ht="15.75" thickTop="1" x14ac:dyDescent="0.2">
      <c r="A75" s="21"/>
      <c r="B75" s="110"/>
      <c r="C75" s="110"/>
      <c r="D75" s="110"/>
      <c r="E75" s="37"/>
      <c r="F75" s="21"/>
    </row>
    <row r="76" spans="1:6" ht="15" x14ac:dyDescent="0.2">
      <c r="A76" s="21"/>
      <c r="B76" s="109" t="s">
        <v>21</v>
      </c>
      <c r="C76" s="109"/>
      <c r="D76" s="109"/>
      <c r="E76" s="37">
        <v>0</v>
      </c>
      <c r="F76" s="21"/>
    </row>
    <row r="77" spans="1:6" ht="15" x14ac:dyDescent="0.2">
      <c r="A77" s="21"/>
      <c r="B77" s="110"/>
      <c r="C77" s="110"/>
      <c r="D77" s="110"/>
      <c r="E77" s="37"/>
      <c r="F77" s="21"/>
    </row>
    <row r="78" spans="1:6" ht="19.5" customHeight="1" x14ac:dyDescent="0.2">
      <c r="A78" s="21"/>
      <c r="B78" s="38" t="s">
        <v>20</v>
      </c>
      <c r="C78" s="39"/>
      <c r="D78" s="39"/>
      <c r="E78" s="40">
        <f>E74-E76</f>
        <v>281.69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14"/>
      <c r="C81" s="114"/>
      <c r="D81" s="114"/>
      <c r="E81" s="114"/>
      <c r="F81" s="21"/>
    </row>
    <row r="82" spans="1:6" ht="14.25" x14ac:dyDescent="0.2">
      <c r="A82" s="107" t="s">
        <v>116</v>
      </c>
      <c r="B82" s="107"/>
      <c r="C82" s="107"/>
      <c r="D82" s="107"/>
      <c r="E82" s="107"/>
      <c r="F82" s="107"/>
    </row>
    <row r="83" spans="1:6" ht="14.25" x14ac:dyDescent="0.2">
      <c r="A83" s="105" t="s">
        <v>117</v>
      </c>
      <c r="B83" s="105"/>
      <c r="C83" s="105"/>
      <c r="D83" s="105"/>
      <c r="E83" s="105"/>
      <c r="F83" s="10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5"/>
      <c r="C85" s="115"/>
      <c r="D85" s="115"/>
      <c r="E85" s="115"/>
      <c r="F85" s="21"/>
    </row>
    <row r="86" spans="1:6" ht="15" x14ac:dyDescent="0.2">
      <c r="A86" s="106" t="s">
        <v>8</v>
      </c>
      <c r="B86" s="106"/>
      <c r="C86" s="106"/>
      <c r="D86" s="106"/>
      <c r="E86" s="106"/>
      <c r="F86" s="106"/>
    </row>
    <row r="88" spans="1:6" ht="39.75" customHeight="1" x14ac:dyDescent="0.2">
      <c r="B88" s="112"/>
      <c r="C88" s="113"/>
      <c r="D88" s="113"/>
    </row>
    <row r="89" spans="1:6" ht="13.5" customHeight="1" x14ac:dyDescent="0.2"/>
    <row r="90" spans="1:6" x14ac:dyDescent="0.2">
      <c r="B90" s="16"/>
      <c r="C90" s="16"/>
      <c r="D90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4:D54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00000000-0002-0000-1A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161</v>
      </c>
      <c r="C24" s="21"/>
      <c r="D24" s="21"/>
      <c r="E24" s="21"/>
      <c r="F24" s="21"/>
    </row>
    <row r="25" spans="1:6" ht="15" x14ac:dyDescent="0.2">
      <c r="A25" s="17"/>
      <c r="B25" s="25" t="s">
        <v>162</v>
      </c>
      <c r="C25" s="21"/>
      <c r="D25" s="21"/>
      <c r="E25" s="21"/>
      <c r="F25" s="21"/>
    </row>
    <row r="26" spans="1:6" ht="33.75" customHeight="1" x14ac:dyDescent="0.2">
      <c r="A26" s="17"/>
      <c r="B26" s="43" t="s">
        <v>172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 t="s">
        <v>164</v>
      </c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12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163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165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166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167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168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34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 t="s">
        <v>37</v>
      </c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 t="s">
        <v>14</v>
      </c>
      <c r="C52" s="108"/>
      <c r="D52" s="108"/>
      <c r="E52" s="28"/>
      <c r="F52" s="21"/>
    </row>
    <row r="53" spans="1:6" ht="14.25" x14ac:dyDescent="0.2">
      <c r="A53" s="21"/>
      <c r="B53" s="117" t="s">
        <v>169</v>
      </c>
      <c r="C53" s="117"/>
      <c r="D53" s="117"/>
      <c r="E53" s="28">
        <f>5.75*245</f>
        <v>1408.75</v>
      </c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28.5" customHeight="1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SUM(E36:E67)</f>
        <v>1408.75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1408.75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70.44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140.52000000000001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1619.71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1619.71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4">
    <mergeCell ref="B89:D89"/>
    <mergeCell ref="B35:D35"/>
    <mergeCell ref="B41:D41"/>
    <mergeCell ref="B78:D78"/>
    <mergeCell ref="B82:E82"/>
    <mergeCell ref="A83:F83"/>
    <mergeCell ref="A84:F84"/>
    <mergeCell ref="B86:E86"/>
    <mergeCell ref="A87:F87"/>
    <mergeCell ref="B64:D64"/>
    <mergeCell ref="B65:D65"/>
    <mergeCell ref="B66:D66"/>
    <mergeCell ref="B67:D67"/>
    <mergeCell ref="B76:D76"/>
    <mergeCell ref="B77:D77"/>
    <mergeCell ref="B59:D59"/>
    <mergeCell ref="B60:D60"/>
    <mergeCell ref="B61:D61"/>
    <mergeCell ref="B62:D62"/>
    <mergeCell ref="B63:D63"/>
    <mergeCell ref="B52:D52"/>
    <mergeCell ref="B53:D53"/>
    <mergeCell ref="B54:D54"/>
    <mergeCell ref="B56:D56"/>
    <mergeCell ref="B57:D57"/>
    <mergeCell ref="B58:D58"/>
    <mergeCell ref="B51:D51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38:D38"/>
    <mergeCell ref="A30:F30"/>
    <mergeCell ref="B33:D33"/>
    <mergeCell ref="B34:D34"/>
    <mergeCell ref="B36:D36"/>
    <mergeCell ref="B37:D37"/>
  </mergeCells>
  <dataValidations count="1">
    <dataValidation type="list" allowBlank="1" showInputMessage="1" showErrorMessage="1" sqref="B76:B78 B12:B20 B33:B67" xr:uid="{00000000-0002-0000-1B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170</v>
      </c>
      <c r="C25" s="21"/>
      <c r="D25" s="21"/>
      <c r="E25" s="21"/>
      <c r="F25" s="21"/>
    </row>
    <row r="26" spans="1:6" ht="33.75" customHeight="1" x14ac:dyDescent="0.2">
      <c r="A26" s="17"/>
      <c r="B26" s="43" t="s">
        <v>171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 t="s">
        <v>173</v>
      </c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2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165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174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175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37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14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26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 t="s">
        <v>33</v>
      </c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28.5" customHeight="1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3*245</f>
        <v>735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735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36.75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73.319999999999993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845.06999999999994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845.06999999999994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1C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22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51</v>
      </c>
      <c r="C25" s="21"/>
      <c r="D25" s="21"/>
      <c r="E25" s="21"/>
      <c r="F25" s="21"/>
    </row>
    <row r="26" spans="1:6" ht="15" x14ac:dyDescent="0.2">
      <c r="A26" s="17"/>
      <c r="B26" s="43" t="s">
        <v>52</v>
      </c>
      <c r="C26" s="21"/>
      <c r="D26" s="21"/>
      <c r="E26" s="21"/>
      <c r="F26" s="21"/>
    </row>
    <row r="27" spans="1:6" ht="15" x14ac:dyDescent="0.2">
      <c r="A27" s="17"/>
      <c r="B27" s="26" t="s">
        <v>53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54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44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2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3.5" customHeight="1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25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45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26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24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 t="s">
        <v>27</v>
      </c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 t="s">
        <v>13</v>
      </c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 t="s">
        <v>34</v>
      </c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 t="s">
        <v>35</v>
      </c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 t="s">
        <v>36</v>
      </c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 t="s">
        <v>37</v>
      </c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4.25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108"/>
      <c r="C74" s="108"/>
      <c r="D74" s="10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39*190*0.25</f>
        <v>1852.5</v>
      </c>
      <c r="F75" s="21"/>
    </row>
    <row r="76" spans="1:6" ht="13.5" customHeight="1" x14ac:dyDescent="0.2">
      <c r="A76" s="21"/>
      <c r="B76" s="34" t="s">
        <v>16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46</v>
      </c>
      <c r="C77" s="26"/>
      <c r="D77" s="26"/>
      <c r="E77" s="30">
        <f>375*0.25</f>
        <v>93.75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1946.25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97.31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194.14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2237.6999999999998</v>
      </c>
      <c r="F82" s="21"/>
    </row>
    <row r="83" spans="1:6" ht="15.75" thickTop="1" x14ac:dyDescent="0.2">
      <c r="A83" s="21"/>
      <c r="B83" s="110"/>
      <c r="C83" s="110"/>
      <c r="D83" s="110"/>
      <c r="E83" s="37"/>
      <c r="F83" s="21"/>
    </row>
    <row r="84" spans="1:6" ht="15" x14ac:dyDescent="0.2">
      <c r="A84" s="21"/>
      <c r="B84" s="109" t="s">
        <v>21</v>
      </c>
      <c r="C84" s="109"/>
      <c r="D84" s="109"/>
      <c r="E84" s="37">
        <v>0</v>
      </c>
      <c r="F84" s="21"/>
    </row>
    <row r="85" spans="1:6" ht="15" x14ac:dyDescent="0.2">
      <c r="A85" s="21"/>
      <c r="B85" s="110"/>
      <c r="C85" s="110"/>
      <c r="D85" s="110"/>
      <c r="E85" s="37"/>
      <c r="F85" s="21"/>
    </row>
    <row r="86" spans="1:6" ht="19.5" customHeight="1" x14ac:dyDescent="0.2">
      <c r="A86" s="21"/>
      <c r="B86" s="38" t="s">
        <v>20</v>
      </c>
      <c r="C86" s="39"/>
      <c r="D86" s="39"/>
      <c r="E86" s="40">
        <f>E82-E84</f>
        <v>2237.6999999999998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4"/>
      <c r="C89" s="114"/>
      <c r="D89" s="114"/>
      <c r="E89" s="114"/>
      <c r="F89" s="21"/>
    </row>
    <row r="90" spans="1:6" ht="14.25" x14ac:dyDescent="0.2">
      <c r="A90" s="107" t="s">
        <v>22</v>
      </c>
      <c r="B90" s="107"/>
      <c r="C90" s="107"/>
      <c r="D90" s="107"/>
      <c r="E90" s="107"/>
      <c r="F90" s="107"/>
    </row>
    <row r="91" spans="1:6" ht="14.25" x14ac:dyDescent="0.2">
      <c r="A91" s="105" t="s">
        <v>7</v>
      </c>
      <c r="B91" s="105"/>
      <c r="C91" s="105"/>
      <c r="D91" s="105"/>
      <c r="E91" s="105"/>
      <c r="F91" s="10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15"/>
      <c r="C93" s="115"/>
      <c r="D93" s="115"/>
      <c r="E93" s="115"/>
      <c r="F93" s="21"/>
    </row>
    <row r="94" spans="1:6" ht="15" x14ac:dyDescent="0.2">
      <c r="A94" s="106" t="s">
        <v>8</v>
      </c>
      <c r="B94" s="106"/>
      <c r="C94" s="106"/>
      <c r="D94" s="106"/>
      <c r="E94" s="106"/>
      <c r="F94" s="106"/>
    </row>
    <row r="96" spans="1:6" ht="39.75" customHeight="1" x14ac:dyDescent="0.2">
      <c r="B96" s="112"/>
      <c r="C96" s="113"/>
      <c r="D96" s="113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177</v>
      </c>
      <c r="C25" s="21"/>
      <c r="D25" s="21"/>
      <c r="E25" s="21"/>
      <c r="F25" s="21"/>
    </row>
    <row r="26" spans="1:6" ht="33.75" customHeight="1" x14ac:dyDescent="0.2">
      <c r="A26" s="17"/>
      <c r="B26" s="43" t="s">
        <v>178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 t="s">
        <v>180</v>
      </c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2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165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181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182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175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37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14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 t="s">
        <v>26</v>
      </c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 t="s">
        <v>33</v>
      </c>
      <c r="C52" s="108"/>
      <c r="D52" s="108"/>
      <c r="E52" s="28"/>
      <c r="F52" s="21"/>
    </row>
    <row r="53" spans="1:6" ht="14.25" x14ac:dyDescent="0.2">
      <c r="A53" s="21"/>
      <c r="B53" s="117" t="s">
        <v>169</v>
      </c>
      <c r="C53" s="117"/>
      <c r="D53" s="117"/>
      <c r="E53" s="28">
        <f>4.5*245</f>
        <v>1102.5</v>
      </c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SUM(E32:E67)</f>
        <v>1102.5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1102.5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55.13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109.97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1267.6000000000001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1267.6000000000001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62:D62"/>
    <mergeCell ref="A87:F87"/>
    <mergeCell ref="B89:D89"/>
    <mergeCell ref="B55:D55"/>
    <mergeCell ref="B77:D77"/>
    <mergeCell ref="B78:D78"/>
    <mergeCell ref="B82:E82"/>
    <mergeCell ref="A83:F83"/>
    <mergeCell ref="A84:F84"/>
    <mergeCell ref="B86:E86"/>
    <mergeCell ref="B63:D63"/>
    <mergeCell ref="B64:D64"/>
    <mergeCell ref="B65:D65"/>
    <mergeCell ref="B66:D66"/>
    <mergeCell ref="B67:D67"/>
    <mergeCell ref="B76:D76"/>
    <mergeCell ref="B45:D45"/>
    <mergeCell ref="B58:D58"/>
    <mergeCell ref="B59:D59"/>
    <mergeCell ref="B60:D60"/>
    <mergeCell ref="B61:D61"/>
    <mergeCell ref="B57:D57"/>
    <mergeCell ref="B56:D56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2:D42"/>
    <mergeCell ref="B43:D43"/>
    <mergeCell ref="B44:D44"/>
    <mergeCell ref="B40:D40"/>
    <mergeCell ref="B41:D41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58:B67 B33:B57" xr:uid="{00000000-0002-0000-1D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2:F91"/>
  <sheetViews>
    <sheetView view="pageBreakPreview" topLeftCell="A19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187</v>
      </c>
      <c r="C25" s="21"/>
      <c r="D25" s="21"/>
      <c r="E25" s="21"/>
      <c r="F25" s="21"/>
    </row>
    <row r="26" spans="1:6" ht="33.75" customHeight="1" x14ac:dyDescent="0.2">
      <c r="A26" s="17"/>
      <c r="B26" s="43" t="s">
        <v>188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 t="s">
        <v>189</v>
      </c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2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165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181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182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175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37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14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 t="s">
        <v>26</v>
      </c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 t="s">
        <v>33</v>
      </c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4.5*245</f>
        <v>1102.5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1102.5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55.13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109.97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1267.6000000000001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1267.6000000000001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1E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2:F91"/>
  <sheetViews>
    <sheetView view="pageBreakPreview" topLeftCell="A22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190</v>
      </c>
      <c r="C24" s="21"/>
      <c r="D24" s="21"/>
      <c r="E24" s="21"/>
      <c r="F24" s="21"/>
    </row>
    <row r="25" spans="1:6" ht="15" x14ac:dyDescent="0.2">
      <c r="A25" s="17"/>
      <c r="B25" s="25" t="s">
        <v>193</v>
      </c>
      <c r="C25" s="21"/>
      <c r="D25" s="21"/>
      <c r="E25" s="21"/>
      <c r="F25" s="21"/>
    </row>
    <row r="26" spans="1:6" ht="33.75" customHeight="1" x14ac:dyDescent="0.2">
      <c r="A26" s="17"/>
      <c r="B26" s="43" t="s">
        <v>191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192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29.25" customHeight="1" x14ac:dyDescent="0.2">
      <c r="A34" s="21"/>
      <c r="B34" s="116" t="s">
        <v>194</v>
      </c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12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163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165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166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167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168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34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 t="s">
        <v>37</v>
      </c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 t="s">
        <v>14</v>
      </c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 t="s">
        <v>25</v>
      </c>
      <c r="C54" s="108"/>
      <c r="D54" s="10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108" t="s">
        <v>26</v>
      </c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 t="s">
        <v>220</v>
      </c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8.5*245</f>
        <v>2082.5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50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2132.5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106.63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212.72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2451.85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2451.85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1F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2:F91"/>
  <sheetViews>
    <sheetView view="pageBreakPreview" topLeftCell="A7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187</v>
      </c>
      <c r="C24" s="21"/>
      <c r="D24" s="21"/>
      <c r="E24" s="21"/>
      <c r="F24" s="21"/>
    </row>
    <row r="25" spans="1:6" ht="15" x14ac:dyDescent="0.2">
      <c r="A25" s="17"/>
      <c r="B25" s="25" t="s">
        <v>195</v>
      </c>
      <c r="C25" s="21"/>
      <c r="D25" s="21"/>
      <c r="E25" s="21"/>
      <c r="F25" s="21"/>
    </row>
    <row r="26" spans="1:6" ht="33.75" customHeight="1" x14ac:dyDescent="0.2">
      <c r="A26" s="17"/>
      <c r="B26" s="43" t="s">
        <v>196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197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31.5" customHeight="1" x14ac:dyDescent="0.2">
      <c r="A34" s="21"/>
      <c r="B34" s="116" t="s">
        <v>198</v>
      </c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199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200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201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37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14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202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3*245</f>
        <v>735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735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36.75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73.319999999999993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845.06999999999994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845.06999999999994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20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206</v>
      </c>
      <c r="C24" s="21"/>
      <c r="D24" s="21"/>
      <c r="E24" s="21"/>
      <c r="F24" s="21"/>
    </row>
    <row r="25" spans="1:6" ht="15" x14ac:dyDescent="0.2">
      <c r="A25" s="17"/>
      <c r="B25" s="25" t="s">
        <v>208</v>
      </c>
      <c r="C25" s="21"/>
      <c r="D25" s="21"/>
      <c r="E25" s="21"/>
      <c r="F25" s="21"/>
    </row>
    <row r="26" spans="1:6" ht="33.75" customHeight="1" x14ac:dyDescent="0.2">
      <c r="A26" s="17"/>
      <c r="B26" s="43" t="s">
        <v>207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31.5" customHeight="1" x14ac:dyDescent="0.2">
      <c r="A34" s="21"/>
      <c r="B34" s="116" t="s">
        <v>198</v>
      </c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199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200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201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37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14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202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3*245</f>
        <v>735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735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36.75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73.319999999999993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845.06999999999994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845.06999999999994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21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2:F92"/>
  <sheetViews>
    <sheetView view="pageBreakPreview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205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 t="s">
        <v>213</v>
      </c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209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25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26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37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14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11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24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 t="s">
        <v>33</v>
      </c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 t="s">
        <v>34</v>
      </c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(4*245)+(735*3)</f>
        <v>3185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210</v>
      </c>
      <c r="C71" s="26"/>
      <c r="D71" s="26"/>
      <c r="E71" s="30">
        <v>150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3335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166.75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332.67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3834.42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3834.42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A88:F88"/>
    <mergeCell ref="B90:D90"/>
    <mergeCell ref="B55:D55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  <mergeCell ref="B59:D59"/>
    <mergeCell ref="B60:D60"/>
    <mergeCell ref="B61:D61"/>
    <mergeCell ref="B62:D62"/>
    <mergeCell ref="B63:D63"/>
    <mergeCell ref="B57:D57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22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2:F93"/>
  <sheetViews>
    <sheetView view="pageBreakPreview" topLeftCell="A22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211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212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 t="s">
        <v>215</v>
      </c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28.5" customHeight="1" x14ac:dyDescent="0.2">
      <c r="A36" s="21"/>
      <c r="B36" s="108" t="s">
        <v>214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25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26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37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14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11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24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 t="s">
        <v>33</v>
      </c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 t="s">
        <v>34</v>
      </c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 t="s">
        <v>13</v>
      </c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44"/>
      <c r="C57" s="44"/>
      <c r="D57" s="44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108"/>
      <c r="C69" s="108"/>
      <c r="D69" s="108"/>
      <c r="E69" s="28"/>
      <c r="F69" s="21"/>
    </row>
    <row r="70" spans="1:6" ht="13.5" customHeight="1" x14ac:dyDescent="0.2">
      <c r="A70" s="21"/>
      <c r="B70" s="25" t="s">
        <v>18</v>
      </c>
      <c r="C70" s="26"/>
      <c r="D70" s="26"/>
      <c r="E70" s="29">
        <f>(5*245)+735+735+1102.5+1102.5</f>
        <v>4900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216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17</v>
      </c>
      <c r="C73" s="26"/>
      <c r="D73" s="26"/>
      <c r="E73" s="29">
        <f>SUM(E70:E72)</f>
        <v>4900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245</v>
      </c>
      <c r="F74" s="21"/>
    </row>
    <row r="75" spans="1:6" ht="13.5" customHeight="1" x14ac:dyDescent="0.2">
      <c r="A75" s="21"/>
      <c r="B75" s="26" t="s">
        <v>4</v>
      </c>
      <c r="C75" s="45">
        <v>9.9750000000000005E-2</v>
      </c>
      <c r="D75" s="26"/>
      <c r="E75" s="36">
        <f>ROUND(E73*C75,2)</f>
        <v>488.78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19</v>
      </c>
      <c r="C77" s="26"/>
      <c r="D77" s="26"/>
      <c r="E77" s="33">
        <f>SUM(E73:E75)</f>
        <v>5633.78</v>
      </c>
      <c r="F77" s="21"/>
    </row>
    <row r="78" spans="1:6" ht="15.75" thickTop="1" x14ac:dyDescent="0.2">
      <c r="A78" s="21"/>
      <c r="B78" s="110"/>
      <c r="C78" s="110"/>
      <c r="D78" s="110"/>
      <c r="E78" s="37"/>
      <c r="F78" s="21"/>
    </row>
    <row r="79" spans="1:6" ht="15" x14ac:dyDescent="0.2">
      <c r="A79" s="21"/>
      <c r="B79" s="109" t="s">
        <v>21</v>
      </c>
      <c r="C79" s="109"/>
      <c r="D79" s="109"/>
      <c r="E79" s="37">
        <v>0</v>
      </c>
      <c r="F79" s="21"/>
    </row>
    <row r="80" spans="1:6" ht="15" x14ac:dyDescent="0.2">
      <c r="A80" s="21"/>
      <c r="B80" s="110"/>
      <c r="C80" s="110"/>
      <c r="D80" s="110"/>
      <c r="E80" s="37"/>
      <c r="F80" s="21"/>
    </row>
    <row r="81" spans="1:6" ht="19.5" customHeight="1" x14ac:dyDescent="0.2">
      <c r="A81" s="21"/>
      <c r="B81" s="38" t="s">
        <v>20</v>
      </c>
      <c r="C81" s="39"/>
      <c r="D81" s="39"/>
      <c r="E81" s="40">
        <f>E77-E79</f>
        <v>5633.78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4"/>
      <c r="C84" s="114"/>
      <c r="D84" s="114"/>
      <c r="E84" s="114"/>
      <c r="F84" s="21"/>
    </row>
    <row r="85" spans="1:6" ht="14.25" x14ac:dyDescent="0.2">
      <c r="A85" s="107" t="s">
        <v>116</v>
      </c>
      <c r="B85" s="107"/>
      <c r="C85" s="107"/>
      <c r="D85" s="107"/>
      <c r="E85" s="107"/>
      <c r="F85" s="107"/>
    </row>
    <row r="86" spans="1:6" ht="14.25" x14ac:dyDescent="0.2">
      <c r="A86" s="105" t="s">
        <v>117</v>
      </c>
      <c r="B86" s="105"/>
      <c r="C86" s="105"/>
      <c r="D86" s="105"/>
      <c r="E86" s="105"/>
      <c r="F86" s="10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5"/>
      <c r="C88" s="115"/>
      <c r="D88" s="115"/>
      <c r="E88" s="115"/>
      <c r="F88" s="21"/>
    </row>
    <row r="89" spans="1:6" ht="15" x14ac:dyDescent="0.2">
      <c r="A89" s="106" t="s">
        <v>8</v>
      </c>
      <c r="B89" s="106"/>
      <c r="C89" s="106"/>
      <c r="D89" s="106"/>
      <c r="E89" s="106"/>
      <c r="F89" s="106"/>
    </row>
    <row r="91" spans="1:6" ht="39.75" customHeight="1" x14ac:dyDescent="0.2">
      <c r="B91" s="112"/>
      <c r="C91" s="113"/>
      <c r="D91" s="113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A89:F89"/>
    <mergeCell ref="B91:D91"/>
    <mergeCell ref="B56:D56"/>
    <mergeCell ref="B55:D55"/>
    <mergeCell ref="B79:D79"/>
    <mergeCell ref="B80:D80"/>
    <mergeCell ref="B84:E84"/>
    <mergeCell ref="A85:F85"/>
    <mergeCell ref="A86:F86"/>
    <mergeCell ref="B88:E88"/>
    <mergeCell ref="B65:D65"/>
    <mergeCell ref="B66:D66"/>
    <mergeCell ref="B67:D67"/>
    <mergeCell ref="B68:D68"/>
    <mergeCell ref="B69:D69"/>
    <mergeCell ref="B78:D78"/>
    <mergeCell ref="B64:D64"/>
    <mergeCell ref="B50:D50"/>
    <mergeCell ref="B51:D51"/>
    <mergeCell ref="B52:D52"/>
    <mergeCell ref="B53:D53"/>
    <mergeCell ref="B54:D54"/>
    <mergeCell ref="B58:D58"/>
    <mergeCell ref="B59:D59"/>
    <mergeCell ref="B60:D60"/>
    <mergeCell ref="B61:D61"/>
    <mergeCell ref="B62:D62"/>
    <mergeCell ref="B63:D63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00000000-0002-0000-23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2:F93"/>
  <sheetViews>
    <sheetView view="pageBreakPreview" topLeftCell="A22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218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28.5" customHeight="1" x14ac:dyDescent="0.2">
      <c r="A36" s="21"/>
      <c r="B36" s="108" t="s">
        <v>219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44"/>
      <c r="C57" s="44"/>
      <c r="D57" s="44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108"/>
      <c r="C69" s="108"/>
      <c r="D69" s="108"/>
      <c r="E69" s="28"/>
      <c r="F69" s="21"/>
    </row>
    <row r="70" spans="1:6" ht="13.5" customHeight="1" x14ac:dyDescent="0.2">
      <c r="A70" s="21"/>
      <c r="B70" s="25" t="s">
        <v>18</v>
      </c>
      <c r="C70" s="26"/>
      <c r="D70" s="26"/>
      <c r="E70" s="29">
        <f>1.75*245</f>
        <v>428.75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216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17</v>
      </c>
      <c r="C73" s="26"/>
      <c r="D73" s="26"/>
      <c r="E73" s="29">
        <f>SUM(E70:E72)</f>
        <v>428.75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21.44</v>
      </c>
      <c r="F74" s="21"/>
    </row>
    <row r="75" spans="1:6" ht="13.5" customHeight="1" x14ac:dyDescent="0.2">
      <c r="A75" s="21"/>
      <c r="B75" s="26" t="s">
        <v>4</v>
      </c>
      <c r="C75" s="45">
        <v>9.9750000000000005E-2</v>
      </c>
      <c r="D75" s="26"/>
      <c r="E75" s="36">
        <f>ROUND(E73*C75,2)</f>
        <v>42.77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19</v>
      </c>
      <c r="C77" s="26"/>
      <c r="D77" s="26"/>
      <c r="E77" s="33">
        <f>SUM(E73:E75)</f>
        <v>492.96</v>
      </c>
      <c r="F77" s="21"/>
    </row>
    <row r="78" spans="1:6" ht="15.75" thickTop="1" x14ac:dyDescent="0.2">
      <c r="A78" s="21"/>
      <c r="B78" s="110"/>
      <c r="C78" s="110"/>
      <c r="D78" s="110"/>
      <c r="E78" s="37"/>
      <c r="F78" s="21"/>
    </row>
    <row r="79" spans="1:6" ht="15" x14ac:dyDescent="0.2">
      <c r="A79" s="21"/>
      <c r="B79" s="109" t="s">
        <v>21</v>
      </c>
      <c r="C79" s="109"/>
      <c r="D79" s="109"/>
      <c r="E79" s="37">
        <v>0</v>
      </c>
      <c r="F79" s="21"/>
    </row>
    <row r="80" spans="1:6" ht="15" x14ac:dyDescent="0.2">
      <c r="A80" s="21"/>
      <c r="B80" s="110"/>
      <c r="C80" s="110"/>
      <c r="D80" s="110"/>
      <c r="E80" s="37"/>
      <c r="F80" s="21"/>
    </row>
    <row r="81" spans="1:6" ht="19.5" customHeight="1" x14ac:dyDescent="0.2">
      <c r="A81" s="21"/>
      <c r="B81" s="38" t="s">
        <v>20</v>
      </c>
      <c r="C81" s="39"/>
      <c r="D81" s="39"/>
      <c r="E81" s="40">
        <f>E77-E79</f>
        <v>492.96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4"/>
      <c r="C84" s="114"/>
      <c r="D84" s="114"/>
      <c r="E84" s="114"/>
      <c r="F84" s="21"/>
    </row>
    <row r="85" spans="1:6" ht="14.25" x14ac:dyDescent="0.2">
      <c r="A85" s="107" t="s">
        <v>116</v>
      </c>
      <c r="B85" s="107"/>
      <c r="C85" s="107"/>
      <c r="D85" s="107"/>
      <c r="E85" s="107"/>
      <c r="F85" s="107"/>
    </row>
    <row r="86" spans="1:6" ht="14.25" x14ac:dyDescent="0.2">
      <c r="A86" s="105" t="s">
        <v>117</v>
      </c>
      <c r="B86" s="105"/>
      <c r="C86" s="105"/>
      <c r="D86" s="105"/>
      <c r="E86" s="105"/>
      <c r="F86" s="10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5"/>
      <c r="C88" s="115"/>
      <c r="D88" s="115"/>
      <c r="E88" s="115"/>
      <c r="F88" s="21"/>
    </row>
    <row r="89" spans="1:6" ht="15" x14ac:dyDescent="0.2">
      <c r="A89" s="106" t="s">
        <v>8</v>
      </c>
      <c r="B89" s="106"/>
      <c r="C89" s="106"/>
      <c r="D89" s="106"/>
      <c r="E89" s="106"/>
      <c r="F89" s="106"/>
    </row>
    <row r="91" spans="1:6" ht="39.75" customHeight="1" x14ac:dyDescent="0.2">
      <c r="B91" s="112"/>
      <c r="C91" s="113"/>
      <c r="D91" s="113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8:D68"/>
    <mergeCell ref="B56:D56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00000000-0002-0000-24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177</v>
      </c>
      <c r="C24" s="21"/>
      <c r="D24" s="21"/>
      <c r="E24" s="21"/>
      <c r="F24" s="21"/>
    </row>
    <row r="25" spans="1:6" ht="15" x14ac:dyDescent="0.2">
      <c r="A25" s="17"/>
      <c r="B25" s="25" t="s">
        <v>203</v>
      </c>
      <c r="C25" s="21"/>
      <c r="D25" s="21"/>
      <c r="E25" s="21"/>
      <c r="F25" s="21"/>
    </row>
    <row r="26" spans="1:6" ht="33.75" customHeight="1" x14ac:dyDescent="0.2">
      <c r="A26" s="17"/>
      <c r="B26" s="43" t="s">
        <v>196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31.5" customHeight="1" x14ac:dyDescent="0.2">
      <c r="A34" s="21"/>
      <c r="B34" s="116" t="s">
        <v>198</v>
      </c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199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200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201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37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14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202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3*245</f>
        <v>735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735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36.75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73.319999999999993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845.06999999999994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845.06999999999994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25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2:F91"/>
  <sheetViews>
    <sheetView view="pageBreakPreview" topLeftCell="A10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177</v>
      </c>
      <c r="C25" s="21"/>
      <c r="D25" s="21"/>
      <c r="E25" s="21"/>
      <c r="F25" s="21"/>
    </row>
    <row r="26" spans="1:6" ht="33.75" customHeight="1" x14ac:dyDescent="0.2">
      <c r="A26" s="17"/>
      <c r="B26" s="43" t="s">
        <v>178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183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08" t="s">
        <v>34</v>
      </c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2</v>
      </c>
      <c r="C39" s="108"/>
      <c r="D39" s="108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08" t="s">
        <v>13</v>
      </c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 t="s">
        <v>184</v>
      </c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185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 t="s">
        <v>169</v>
      </c>
      <c r="C47" s="108"/>
      <c r="D47" s="108"/>
      <c r="E47" s="28">
        <v>918.75</v>
      </c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17" t="s">
        <v>223</v>
      </c>
      <c r="C65" s="117"/>
      <c r="D65" s="117"/>
      <c r="E65" s="28">
        <v>-500</v>
      </c>
      <c r="F65" s="21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SUM(E47:E66)</f>
        <v>418.75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418.75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20.94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41.77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481.46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481.46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26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15" x14ac:dyDescent="0.2">
      <c r="A26" s="17"/>
      <c r="B26" s="43" t="s">
        <v>41</v>
      </c>
      <c r="C26" s="21"/>
      <c r="D26" s="21"/>
      <c r="E26" s="21"/>
      <c r="F26" s="21"/>
    </row>
    <row r="27" spans="1:6" ht="15" x14ac:dyDescent="0.2">
      <c r="A27" s="17"/>
      <c r="B27" s="26" t="s">
        <v>42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55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44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2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3.5" customHeight="1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25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45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26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24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 t="s">
        <v>27</v>
      </c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 t="s">
        <v>13</v>
      </c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 t="s">
        <v>34</v>
      </c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 t="s">
        <v>35</v>
      </c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 t="s">
        <v>36</v>
      </c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 t="s">
        <v>37</v>
      </c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4.25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108"/>
      <c r="C74" s="108"/>
      <c r="D74" s="108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39*190*0.2</f>
        <v>1482</v>
      </c>
      <c r="F75" s="21"/>
    </row>
    <row r="76" spans="1:6" ht="13.5" customHeight="1" x14ac:dyDescent="0.2">
      <c r="A76" s="21"/>
      <c r="B76" s="34" t="s">
        <v>16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46</v>
      </c>
      <c r="C77" s="26"/>
      <c r="D77" s="26"/>
      <c r="E77" s="30">
        <f>375*0.2</f>
        <v>75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1557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77.849999999999994</v>
      </c>
      <c r="F79" s="21"/>
    </row>
    <row r="80" spans="1:6" ht="13.5" customHeight="1" x14ac:dyDescent="0.2">
      <c r="A80" s="21"/>
      <c r="B80" s="26" t="s">
        <v>4</v>
      </c>
      <c r="C80" s="31">
        <v>9.5000000000000001E-2</v>
      </c>
      <c r="D80" s="26"/>
      <c r="E80" s="36">
        <f>ROUND((E78+E79)*C80,2)</f>
        <v>155.31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1790.1599999999999</v>
      </c>
      <c r="F82" s="21"/>
    </row>
    <row r="83" spans="1:6" ht="15.75" thickTop="1" x14ac:dyDescent="0.2">
      <c r="A83" s="21"/>
      <c r="B83" s="110"/>
      <c r="C83" s="110"/>
      <c r="D83" s="110"/>
      <c r="E83" s="37"/>
      <c r="F83" s="21"/>
    </row>
    <row r="84" spans="1:6" ht="15" x14ac:dyDescent="0.2">
      <c r="A84" s="21"/>
      <c r="B84" s="109" t="s">
        <v>21</v>
      </c>
      <c r="C84" s="109"/>
      <c r="D84" s="109"/>
      <c r="E84" s="37">
        <v>0</v>
      </c>
      <c r="F84" s="21"/>
    </row>
    <row r="85" spans="1:6" ht="15" x14ac:dyDescent="0.2">
      <c r="A85" s="21"/>
      <c r="B85" s="110"/>
      <c r="C85" s="110"/>
      <c r="D85" s="110"/>
      <c r="E85" s="37"/>
      <c r="F85" s="21"/>
    </row>
    <row r="86" spans="1:6" ht="19.5" customHeight="1" x14ac:dyDescent="0.2">
      <c r="A86" s="21"/>
      <c r="B86" s="38" t="s">
        <v>20</v>
      </c>
      <c r="C86" s="39"/>
      <c r="D86" s="39"/>
      <c r="E86" s="40">
        <f>E82-E84</f>
        <v>1790.1599999999999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14"/>
      <c r="C89" s="114"/>
      <c r="D89" s="114"/>
      <c r="E89" s="114"/>
      <c r="F89" s="21"/>
    </row>
    <row r="90" spans="1:6" ht="14.25" x14ac:dyDescent="0.2">
      <c r="A90" s="107" t="s">
        <v>22</v>
      </c>
      <c r="B90" s="107"/>
      <c r="C90" s="107"/>
      <c r="D90" s="107"/>
      <c r="E90" s="107"/>
      <c r="F90" s="107"/>
    </row>
    <row r="91" spans="1:6" ht="14.25" x14ac:dyDescent="0.2">
      <c r="A91" s="105" t="s">
        <v>7</v>
      </c>
      <c r="B91" s="105"/>
      <c r="C91" s="105"/>
      <c r="D91" s="105"/>
      <c r="E91" s="105"/>
      <c r="F91" s="105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15"/>
      <c r="C93" s="115"/>
      <c r="D93" s="115"/>
      <c r="E93" s="115"/>
      <c r="F93" s="21"/>
    </row>
    <row r="94" spans="1:6" ht="15" x14ac:dyDescent="0.2">
      <c r="A94" s="106" t="s">
        <v>8</v>
      </c>
      <c r="B94" s="106"/>
      <c r="C94" s="106"/>
      <c r="D94" s="106"/>
      <c r="E94" s="106"/>
      <c r="F94" s="106"/>
    </row>
    <row r="96" spans="1:6" ht="39.75" customHeight="1" x14ac:dyDescent="0.2">
      <c r="B96" s="112"/>
      <c r="C96" s="113"/>
      <c r="D96" s="113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2:F92"/>
  <sheetViews>
    <sheetView view="pageBreakPreview" topLeftCell="A4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226</v>
      </c>
      <c r="C36" s="108"/>
      <c r="D36" s="108"/>
      <c r="E36" s="28">
        <f>2388.75-E38-E40</f>
        <v>1898.75</v>
      </c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227</v>
      </c>
      <c r="C38" s="108"/>
      <c r="D38" s="108"/>
      <c r="E38" s="28">
        <f>2*245</f>
        <v>490</v>
      </c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9.75*245</f>
        <v>2388.75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210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2388.75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119.44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238.28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2746.4700000000003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2746.4700000000003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27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177</v>
      </c>
      <c r="C24" s="21"/>
      <c r="D24" s="21"/>
      <c r="E24" s="21"/>
      <c r="F24" s="21"/>
    </row>
    <row r="25" spans="1:6" ht="15" x14ac:dyDescent="0.2">
      <c r="A25" s="17"/>
      <c r="B25" s="25" t="s">
        <v>203</v>
      </c>
      <c r="C25" s="21"/>
      <c r="D25" s="21"/>
      <c r="E25" s="21"/>
      <c r="F25" s="21"/>
    </row>
    <row r="26" spans="1:6" ht="33.75" customHeight="1" x14ac:dyDescent="0.2">
      <c r="A26" s="17"/>
      <c r="B26" s="43" t="s">
        <v>196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08" t="s">
        <v>233</v>
      </c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v>735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210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735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36.75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73.319999999999993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845.06999999999994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845.06999999999994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28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228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231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 t="s">
        <v>229</v>
      </c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9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 t="s">
        <v>26</v>
      </c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 t="s">
        <v>24</v>
      </c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11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 t="s">
        <v>13</v>
      </c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 t="s">
        <v>230</v>
      </c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37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19*245</f>
        <v>4655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4655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232.75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464.34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5352.09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5352.09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29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 t="s">
        <v>236</v>
      </c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28.5" customHeight="1" x14ac:dyDescent="0.2">
      <c r="A39" s="21"/>
      <c r="B39" s="108" t="s">
        <v>237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 t="s">
        <v>238</v>
      </c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2*245</f>
        <v>490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490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24.5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48.88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563.38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563.38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4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2A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240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08" t="s">
        <v>241</v>
      </c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 t="s">
        <v>242</v>
      </c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2.5*255</f>
        <v>637.5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637.5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31.88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63.59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732.97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732.97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A88:F88"/>
    <mergeCell ref="B90:D90"/>
    <mergeCell ref="B41:D41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  <mergeCell ref="B59:D59"/>
    <mergeCell ref="B60:D60"/>
    <mergeCell ref="B61:D61"/>
    <mergeCell ref="B62:D62"/>
    <mergeCell ref="B63:D63"/>
    <mergeCell ref="B57:D57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</mergeCells>
  <dataValidations count="1">
    <dataValidation type="list" allowBlank="1" showInputMessage="1" showErrorMessage="1" sqref="B77:B79 B12:B20 B33:B68" xr:uid="{00000000-0002-0000-2B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5C54-D2E2-47E5-953F-7B958DA9829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177</v>
      </c>
      <c r="C24" s="21"/>
      <c r="D24" s="21"/>
      <c r="E24" s="21"/>
      <c r="F24" s="21"/>
    </row>
    <row r="25" spans="1:6" ht="15" x14ac:dyDescent="0.2">
      <c r="A25" s="17"/>
      <c r="B25" s="25" t="s">
        <v>203</v>
      </c>
      <c r="C25" s="21"/>
      <c r="D25" s="21"/>
      <c r="E25" s="21"/>
      <c r="F25" s="21"/>
    </row>
    <row r="26" spans="1:6" ht="33.75" customHeight="1" x14ac:dyDescent="0.2">
      <c r="A26" s="17"/>
      <c r="B26" s="43" t="s">
        <v>196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08" t="s">
        <v>233</v>
      </c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108"/>
      <c r="C66" s="108"/>
      <c r="D66" s="108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1.75*265</f>
        <v>463.75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210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463.75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23.19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46.26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533.20000000000005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533.20000000000005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B6133845-423E-4861-8283-6420459F3B08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4EBC-FF4A-4484-A2DA-9A0A074EE99C}">
  <sheetPr>
    <pageSetUpPr fitToPage="1"/>
  </sheetPr>
  <dimension ref="A12:F92"/>
  <sheetViews>
    <sheetView view="pageBreakPreview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43" t="s">
        <v>129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08" t="s">
        <v>253</v>
      </c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2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25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256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257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258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24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27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 t="s">
        <v>11</v>
      </c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 t="s">
        <v>259</v>
      </c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 t="s">
        <v>269</v>
      </c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44" t="s">
        <v>270</v>
      </c>
      <c r="C56" s="44"/>
      <c r="D56" s="44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 t="s">
        <v>266</v>
      </c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s="51" customFormat="1" ht="14.25" x14ac:dyDescent="0.2">
      <c r="A66" s="47"/>
      <c r="B66" s="48"/>
      <c r="C66" s="49" t="s">
        <v>271</v>
      </c>
      <c r="D66" s="49" t="s">
        <v>272</v>
      </c>
      <c r="E66" s="50"/>
      <c r="F66" s="47"/>
    </row>
    <row r="67" spans="1:6" s="51" customFormat="1" ht="14.25" x14ac:dyDescent="0.2">
      <c r="A67" s="47"/>
      <c r="B67" s="48"/>
      <c r="C67" s="52">
        <v>33</v>
      </c>
      <c r="D67" s="53">
        <v>325</v>
      </c>
      <c r="E67" s="50"/>
      <c r="F67" s="47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C67*D67</f>
        <v>10725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10725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536.25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1069.82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12331.07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12331.07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FDEBA19-DEDC-4D87-BEBE-2E0E0C6FF5A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3CF9-D6FD-45CC-88D5-523AFE95C786}">
  <sheetPr>
    <pageSetUpPr fitToPage="1"/>
  </sheetPr>
  <dimension ref="A12:F91"/>
  <sheetViews>
    <sheetView view="pageBreakPreview" topLeftCell="A21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282</v>
      </c>
      <c r="C25" s="21"/>
      <c r="D25" s="21"/>
      <c r="E25" s="21"/>
      <c r="F25" s="21"/>
    </row>
    <row r="26" spans="1:6" ht="33.75" customHeight="1" x14ac:dyDescent="0.2">
      <c r="A26" s="17"/>
      <c r="B26" s="43" t="s">
        <v>283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08" t="s">
        <v>252</v>
      </c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14.25" x14ac:dyDescent="0.2">
      <c r="A36" s="21"/>
      <c r="B36" s="108" t="s">
        <v>273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 t="s">
        <v>274</v>
      </c>
      <c r="C38" s="108"/>
      <c r="D38" s="108"/>
      <c r="E38" s="28"/>
      <c r="F38" s="21"/>
    </row>
    <row r="39" spans="1:6" ht="14.25" x14ac:dyDescent="0.2">
      <c r="A39" s="21"/>
      <c r="B39" s="108"/>
      <c r="C39" s="108"/>
      <c r="D39" s="108"/>
      <c r="E39" s="28"/>
      <c r="F39" s="21"/>
    </row>
    <row r="40" spans="1:6" ht="14.25" x14ac:dyDescent="0.2">
      <c r="A40" s="21"/>
      <c r="B40" s="108" t="s">
        <v>253</v>
      </c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254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 t="s">
        <v>2</v>
      </c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 t="s">
        <v>256</v>
      </c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30" customHeight="1" x14ac:dyDescent="0.2">
      <c r="A48" s="21"/>
      <c r="B48" s="108" t="s">
        <v>281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 t="s">
        <v>279</v>
      </c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 t="s">
        <v>24</v>
      </c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 t="s">
        <v>27</v>
      </c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44" t="s">
        <v>259</v>
      </c>
      <c r="C56" s="44"/>
      <c r="D56" s="44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 t="s">
        <v>280</v>
      </c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 t="s">
        <v>266</v>
      </c>
      <c r="C60" s="108"/>
      <c r="D60" s="108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s="51" customFormat="1" ht="14.25" x14ac:dyDescent="0.2">
      <c r="A65" s="47"/>
      <c r="B65" s="48"/>
      <c r="C65" s="49" t="s">
        <v>271</v>
      </c>
      <c r="D65" s="49" t="s">
        <v>272</v>
      </c>
      <c r="E65" s="50"/>
      <c r="F65" s="47"/>
    </row>
    <row r="66" spans="1:6" s="51" customFormat="1" ht="14.25" x14ac:dyDescent="0.2">
      <c r="A66" s="47"/>
      <c r="B66" s="48"/>
      <c r="C66" s="52">
        <v>39</v>
      </c>
      <c r="D66" s="53">
        <v>350</v>
      </c>
      <c r="E66" s="50"/>
      <c r="F66" s="47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C66*D66</f>
        <v>13650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13650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682.5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1361.59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15694.09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15694.09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2">
    <mergeCell ref="B89:D89"/>
    <mergeCell ref="B78:D78"/>
    <mergeCell ref="B82:E82"/>
    <mergeCell ref="A83:F83"/>
    <mergeCell ref="A84:F84"/>
    <mergeCell ref="B86:E86"/>
    <mergeCell ref="A87:F87"/>
    <mergeCell ref="B77:D77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D6B20D5-7E28-4FC6-8908-8A6DE1FE9EB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AB58-B27C-4249-B4AF-C22F413E9F19}">
  <sheetPr>
    <pageSetUpPr fitToPage="1"/>
  </sheetPr>
  <dimension ref="A12:F91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284</v>
      </c>
      <c r="C25" s="21"/>
      <c r="D25" s="21"/>
      <c r="E25" s="21"/>
      <c r="F25" s="21"/>
    </row>
    <row r="26" spans="1:6" ht="33.75" customHeight="1" x14ac:dyDescent="0.2">
      <c r="A26" s="17"/>
      <c r="B26" s="43" t="s">
        <v>285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 t="s">
        <v>288</v>
      </c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 t="s">
        <v>289</v>
      </c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266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/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30" customHeight="1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/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s="51" customFormat="1" ht="14.25" x14ac:dyDescent="0.2">
      <c r="A65" s="47"/>
      <c r="B65" s="48"/>
      <c r="C65" s="49" t="s">
        <v>271</v>
      </c>
      <c r="D65" s="49" t="s">
        <v>272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350</v>
      </c>
      <c r="E66" s="50"/>
      <c r="F66" s="47"/>
    </row>
    <row r="67" spans="1:6" ht="13.5" customHeight="1" x14ac:dyDescent="0.2">
      <c r="A67" s="21"/>
      <c r="B67" s="108"/>
      <c r="C67" s="108"/>
      <c r="D67" s="108"/>
      <c r="E67" s="28"/>
      <c r="F67" s="21"/>
    </row>
    <row r="68" spans="1:6" ht="13.5" customHeight="1" x14ac:dyDescent="0.2">
      <c r="A68" s="21"/>
      <c r="B68" s="25" t="s">
        <v>18</v>
      </c>
      <c r="C68" s="26"/>
      <c r="D68" s="26"/>
      <c r="E68" s="29">
        <f>C66*D66</f>
        <v>700</v>
      </c>
      <c r="F68" s="21"/>
    </row>
    <row r="69" spans="1:6" ht="13.5" customHeight="1" x14ac:dyDescent="0.2">
      <c r="A69" s="21"/>
      <c r="B69" s="34" t="s">
        <v>16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17</v>
      </c>
      <c r="C71" s="26"/>
      <c r="D71" s="26"/>
      <c r="E71" s="29">
        <f>SUM(E68:E70)</f>
        <v>700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35</v>
      </c>
      <c r="F72" s="21"/>
    </row>
    <row r="73" spans="1:6" ht="13.5" customHeight="1" x14ac:dyDescent="0.2">
      <c r="A73" s="21"/>
      <c r="B73" s="26" t="s">
        <v>4</v>
      </c>
      <c r="C73" s="45">
        <v>9.9750000000000005E-2</v>
      </c>
      <c r="D73" s="26"/>
      <c r="E73" s="36">
        <f>ROUND(E71*C73,2)</f>
        <v>69.83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19</v>
      </c>
      <c r="C75" s="26"/>
      <c r="D75" s="26"/>
      <c r="E75" s="33">
        <f>SUM(E71:E73)</f>
        <v>804.83</v>
      </c>
      <c r="F75" s="21"/>
    </row>
    <row r="76" spans="1:6" ht="15.75" thickTop="1" x14ac:dyDescent="0.2">
      <c r="A76" s="21"/>
      <c r="B76" s="110"/>
      <c r="C76" s="110"/>
      <c r="D76" s="110"/>
      <c r="E76" s="37"/>
      <c r="F76" s="21"/>
    </row>
    <row r="77" spans="1:6" ht="15" x14ac:dyDescent="0.2">
      <c r="A77" s="21"/>
      <c r="B77" s="109" t="s">
        <v>21</v>
      </c>
      <c r="C77" s="109"/>
      <c r="D77" s="109"/>
      <c r="E77" s="37">
        <v>0</v>
      </c>
      <c r="F77" s="21"/>
    </row>
    <row r="78" spans="1:6" ht="15" x14ac:dyDescent="0.2">
      <c r="A78" s="21"/>
      <c r="B78" s="110"/>
      <c r="C78" s="110"/>
      <c r="D78" s="110"/>
      <c r="E78" s="37"/>
      <c r="F78" s="21"/>
    </row>
    <row r="79" spans="1:6" ht="19.5" customHeight="1" x14ac:dyDescent="0.2">
      <c r="A79" s="21"/>
      <c r="B79" s="38" t="s">
        <v>20</v>
      </c>
      <c r="C79" s="39"/>
      <c r="D79" s="39"/>
      <c r="E79" s="40">
        <f>E75-E77</f>
        <v>804.83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4"/>
      <c r="C82" s="114"/>
      <c r="D82" s="114"/>
      <c r="E82" s="114"/>
      <c r="F82" s="21"/>
    </row>
    <row r="83" spans="1:6" ht="14.25" x14ac:dyDescent="0.2">
      <c r="A83" s="107" t="s">
        <v>116</v>
      </c>
      <c r="B83" s="107"/>
      <c r="C83" s="107"/>
      <c r="D83" s="107"/>
      <c r="E83" s="107"/>
      <c r="F83" s="107"/>
    </row>
    <row r="84" spans="1:6" ht="14.25" x14ac:dyDescent="0.2">
      <c r="A84" s="105" t="s">
        <v>117</v>
      </c>
      <c r="B84" s="105"/>
      <c r="C84" s="105"/>
      <c r="D84" s="105"/>
      <c r="E84" s="105"/>
      <c r="F84" s="10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5"/>
      <c r="C86" s="115"/>
      <c r="D86" s="115"/>
      <c r="E86" s="115"/>
      <c r="F86" s="21"/>
    </row>
    <row r="87" spans="1:6" ht="15" x14ac:dyDescent="0.2">
      <c r="A87" s="106" t="s">
        <v>8</v>
      </c>
      <c r="B87" s="106"/>
      <c r="C87" s="106"/>
      <c r="D87" s="106"/>
      <c r="E87" s="106"/>
      <c r="F87" s="106"/>
    </row>
    <row r="89" spans="1:6" ht="39.75" customHeight="1" x14ac:dyDescent="0.2">
      <c r="B89" s="112"/>
      <c r="C89" s="113"/>
      <c r="D89" s="113"/>
    </row>
    <row r="90" spans="1:6" ht="13.5" customHeight="1" x14ac:dyDescent="0.2"/>
    <row r="91" spans="1:6" x14ac:dyDescent="0.2">
      <c r="B91" s="16"/>
      <c r="C91" s="16"/>
      <c r="D91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  <mergeCell ref="B89:D89"/>
    <mergeCell ref="B63:D63"/>
    <mergeCell ref="B64:D64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9A04EF9A-C952-4BC1-9E01-B8293D5DA2E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6994-7B0F-4B1E-B1B0-B8401D41F166}">
  <sheetPr>
    <pageSetUpPr fitToPage="1"/>
  </sheetPr>
  <dimension ref="A12:F92"/>
  <sheetViews>
    <sheetView view="pageBreakPreview" topLeftCell="A42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291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297</v>
      </c>
      <c r="C24" s="21"/>
      <c r="D24" s="21"/>
      <c r="E24" s="21"/>
      <c r="F24" s="21"/>
    </row>
    <row r="25" spans="1:6" ht="15" x14ac:dyDescent="0.2">
      <c r="A25" s="17"/>
      <c r="B25" s="25" t="s">
        <v>282</v>
      </c>
      <c r="C25" s="21"/>
      <c r="D25" s="21"/>
      <c r="E25" s="21"/>
      <c r="F25" s="21"/>
    </row>
    <row r="26" spans="1:6" ht="33.75" customHeight="1" x14ac:dyDescent="0.2">
      <c r="A26" s="17"/>
      <c r="B26" s="43" t="s">
        <v>283</v>
      </c>
      <c r="C26" s="21"/>
      <c r="D26" s="21"/>
      <c r="E26" s="21"/>
      <c r="F26" s="21"/>
    </row>
    <row r="27" spans="1:6" ht="15" x14ac:dyDescent="0.2">
      <c r="A27" s="18"/>
      <c r="B27" s="26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15</v>
      </c>
      <c r="E28" s="27" t="s">
        <v>292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08"/>
      <c r="C33" s="108"/>
      <c r="D33" s="108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 t="s">
        <v>293</v>
      </c>
      <c r="C35" s="108"/>
      <c r="D35" s="108"/>
      <c r="E35" s="28"/>
      <c r="F35" s="21"/>
    </row>
    <row r="36" spans="1:6" ht="14.25" x14ac:dyDescent="0.2">
      <c r="A36" s="21"/>
      <c r="B36" s="108"/>
      <c r="C36" s="108"/>
      <c r="D36" s="108"/>
      <c r="E36" s="28"/>
      <c r="F36" s="21"/>
    </row>
    <row r="37" spans="1:6" ht="14.25" x14ac:dyDescent="0.2">
      <c r="A37" s="21"/>
      <c r="B37" s="108" t="s">
        <v>294</v>
      </c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11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 t="s">
        <v>295</v>
      </c>
      <c r="C41" s="108"/>
      <c r="D41" s="108"/>
      <c r="E41" s="28"/>
      <c r="F41" s="21"/>
    </row>
    <row r="42" spans="1:6" ht="14.25" x14ac:dyDescent="0.2">
      <c r="A42" s="21"/>
      <c r="B42" s="108"/>
      <c r="C42" s="108"/>
      <c r="D42" s="108"/>
      <c r="E42" s="28"/>
      <c r="F42" s="21"/>
    </row>
    <row r="43" spans="1:6" ht="14.25" x14ac:dyDescent="0.2">
      <c r="A43" s="21"/>
      <c r="B43" s="108" t="s">
        <v>262</v>
      </c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278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 t="s">
        <v>296</v>
      </c>
      <c r="C47" s="108"/>
      <c r="D47" s="108"/>
      <c r="E47" s="28"/>
      <c r="F47" s="21"/>
    </row>
    <row r="48" spans="1:6" ht="14.25" x14ac:dyDescent="0.2">
      <c r="A48" s="21"/>
      <c r="B48" s="108"/>
      <c r="C48" s="108"/>
      <c r="D48" s="108"/>
      <c r="E48" s="28"/>
      <c r="F48" s="21"/>
    </row>
    <row r="49" spans="1:6" ht="14.25" x14ac:dyDescent="0.2">
      <c r="A49" s="21"/>
      <c r="B49" s="108" t="s">
        <v>266</v>
      </c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268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44"/>
      <c r="C57" s="44"/>
      <c r="D57" s="44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08"/>
      <c r="C63" s="108"/>
      <c r="D63" s="108"/>
      <c r="E63" s="28"/>
      <c r="F63" s="21"/>
    </row>
    <row r="64" spans="1:6" ht="14.25" x14ac:dyDescent="0.2">
      <c r="A64" s="21"/>
      <c r="B64" s="108"/>
      <c r="C64" s="108"/>
      <c r="D64" s="108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s="51" customFormat="1" ht="14.25" x14ac:dyDescent="0.2">
      <c r="A66" s="47"/>
      <c r="B66" s="48"/>
      <c r="C66" s="49" t="s">
        <v>271</v>
      </c>
      <c r="D66" s="49" t="s">
        <v>272</v>
      </c>
      <c r="E66" s="50"/>
      <c r="F66" s="47"/>
    </row>
    <row r="67" spans="1:6" s="51" customFormat="1" ht="14.25" x14ac:dyDescent="0.2">
      <c r="A67" s="47"/>
      <c r="B67" s="48"/>
      <c r="C67" s="52">
        <v>17.5</v>
      </c>
      <c r="D67" s="53">
        <v>350</v>
      </c>
      <c r="E67" s="50"/>
      <c r="F67" s="47"/>
    </row>
    <row r="68" spans="1:6" ht="13.5" customHeight="1" x14ac:dyDescent="0.2">
      <c r="A68" s="21"/>
      <c r="B68" s="108"/>
      <c r="C68" s="108"/>
      <c r="D68" s="108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C67*D67</f>
        <v>6125</v>
      </c>
      <c r="F69" s="21"/>
    </row>
    <row r="70" spans="1:6" ht="13.5" customHeight="1" x14ac:dyDescent="0.2">
      <c r="A70" s="21"/>
      <c r="B70" s="34" t="s">
        <v>16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6125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306.25</v>
      </c>
      <c r="F73" s="21"/>
    </row>
    <row r="74" spans="1:6" ht="13.5" customHeight="1" x14ac:dyDescent="0.2">
      <c r="A74" s="21"/>
      <c r="B74" s="26" t="s">
        <v>4</v>
      </c>
      <c r="C74" s="45">
        <v>9.9750000000000005E-2</v>
      </c>
      <c r="D74" s="26"/>
      <c r="E74" s="36">
        <f>ROUND(E72*C74,2)</f>
        <v>610.97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7042.22</v>
      </c>
      <c r="F76" s="21"/>
    </row>
    <row r="77" spans="1:6" ht="15.75" thickTop="1" x14ac:dyDescent="0.2">
      <c r="A77" s="21"/>
      <c r="B77" s="110"/>
      <c r="C77" s="110"/>
      <c r="D77" s="110"/>
      <c r="E77" s="37"/>
      <c r="F77" s="21"/>
    </row>
    <row r="78" spans="1:6" ht="15" x14ac:dyDescent="0.2">
      <c r="A78" s="21"/>
      <c r="B78" s="109" t="s">
        <v>21</v>
      </c>
      <c r="C78" s="109"/>
      <c r="D78" s="109"/>
      <c r="E78" s="37">
        <v>0</v>
      </c>
      <c r="F78" s="21"/>
    </row>
    <row r="79" spans="1:6" ht="15" x14ac:dyDescent="0.2">
      <c r="A79" s="21"/>
      <c r="B79" s="110"/>
      <c r="C79" s="110"/>
      <c r="D79" s="110"/>
      <c r="E79" s="37"/>
      <c r="F79" s="21"/>
    </row>
    <row r="80" spans="1:6" ht="19.5" customHeight="1" x14ac:dyDescent="0.2">
      <c r="A80" s="21"/>
      <c r="B80" s="38" t="s">
        <v>20</v>
      </c>
      <c r="C80" s="39"/>
      <c r="D80" s="39"/>
      <c r="E80" s="40">
        <f>E76-E78</f>
        <v>7042.22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4"/>
      <c r="C83" s="114"/>
      <c r="D83" s="114"/>
      <c r="E83" s="114"/>
      <c r="F83" s="21"/>
    </row>
    <row r="84" spans="1:6" ht="14.25" x14ac:dyDescent="0.2">
      <c r="A84" s="107" t="s">
        <v>116</v>
      </c>
      <c r="B84" s="107"/>
      <c r="C84" s="107"/>
      <c r="D84" s="107"/>
      <c r="E84" s="107"/>
      <c r="F84" s="107"/>
    </row>
    <row r="85" spans="1:6" ht="14.25" x14ac:dyDescent="0.2">
      <c r="A85" s="105" t="s">
        <v>117</v>
      </c>
      <c r="B85" s="105"/>
      <c r="C85" s="105"/>
      <c r="D85" s="105"/>
      <c r="E85" s="105"/>
      <c r="F85" s="10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5"/>
      <c r="C87" s="115"/>
      <c r="D87" s="115"/>
      <c r="E87" s="115"/>
      <c r="F87" s="21"/>
    </row>
    <row r="88" spans="1:6" ht="15" x14ac:dyDescent="0.2">
      <c r="A88" s="106" t="s">
        <v>8</v>
      </c>
      <c r="B88" s="106"/>
      <c r="C88" s="106"/>
      <c r="D88" s="106"/>
      <c r="E88" s="106"/>
      <c r="F88" s="106"/>
    </row>
    <row r="90" spans="1:6" ht="39.75" customHeight="1" x14ac:dyDescent="0.2">
      <c r="B90" s="112"/>
      <c r="C90" s="113"/>
      <c r="D90" s="113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90:D90"/>
    <mergeCell ref="B64:D64"/>
    <mergeCell ref="B65:D65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  <mergeCell ref="B63:D63"/>
    <mergeCell ref="B50:D50"/>
    <mergeCell ref="B52:D52"/>
    <mergeCell ref="B53:D53"/>
    <mergeCell ref="B54:D54"/>
    <mergeCell ref="B55:D55"/>
    <mergeCell ref="B56:D56"/>
    <mergeCell ref="B51:D51"/>
    <mergeCell ref="B58:D58"/>
    <mergeCell ref="B59:D59"/>
    <mergeCell ref="B60:D60"/>
    <mergeCell ref="B61:D61"/>
    <mergeCell ref="B62:D62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50BC5309-E1D3-4C60-B274-36504A47E88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7"/>
  <sheetViews>
    <sheetView view="pageBreakPreview" topLeftCell="A31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15" x14ac:dyDescent="0.2">
      <c r="A26" s="17"/>
      <c r="B26" s="43" t="s">
        <v>41</v>
      </c>
      <c r="C26" s="21"/>
      <c r="D26" s="21"/>
      <c r="E26" s="21"/>
      <c r="F26" s="21"/>
    </row>
    <row r="27" spans="1:6" ht="15" x14ac:dyDescent="0.2">
      <c r="A27" s="17"/>
      <c r="B27" s="26" t="s">
        <v>42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58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29.25" customHeight="1" x14ac:dyDescent="0.2">
      <c r="A36" s="21"/>
      <c r="B36" s="108" t="s">
        <v>59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33" customHeight="1" x14ac:dyDescent="0.2">
      <c r="A39" s="21"/>
      <c r="B39" s="108" t="s">
        <v>60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61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62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63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32.25" customHeight="1" x14ac:dyDescent="0.2">
      <c r="A51" s="21"/>
      <c r="B51" s="108" t="s">
        <v>64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 t="s">
        <v>65</v>
      </c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 t="s">
        <v>67</v>
      </c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 t="s">
        <v>68</v>
      </c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44" t="s">
        <v>66</v>
      </c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44" t="s">
        <v>37</v>
      </c>
      <c r="C66" s="44"/>
      <c r="D66" s="44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25" t="s">
        <v>18</v>
      </c>
      <c r="C74" s="26"/>
      <c r="D74" s="26"/>
      <c r="E74" s="29">
        <f>24*190*0.3</f>
        <v>1368</v>
      </c>
      <c r="F74" s="21"/>
    </row>
    <row r="75" spans="1:6" ht="13.5" customHeight="1" x14ac:dyDescent="0.2">
      <c r="A75" s="21"/>
      <c r="B75" s="34" t="s">
        <v>69</v>
      </c>
      <c r="C75" s="26"/>
      <c r="D75" s="26"/>
      <c r="E75" s="30">
        <v>40</v>
      </c>
      <c r="F75" s="21"/>
    </row>
    <row r="76" spans="1:6" ht="13.5" customHeight="1" x14ac:dyDescent="0.2">
      <c r="A76" s="21"/>
      <c r="B76" s="34" t="s">
        <v>46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25" t="s">
        <v>17</v>
      </c>
      <c r="C77" s="26"/>
      <c r="D77" s="26"/>
      <c r="E77" s="29">
        <f>SUM(E74:E76)</f>
        <v>1408</v>
      </c>
      <c r="F77" s="21"/>
    </row>
    <row r="78" spans="1:6" ht="13.5" customHeight="1" x14ac:dyDescent="0.2">
      <c r="A78" s="21"/>
      <c r="B78" s="26" t="s">
        <v>5</v>
      </c>
      <c r="C78" s="31">
        <v>0.05</v>
      </c>
      <c r="D78" s="26"/>
      <c r="E78" s="35">
        <f>ROUND(E77*C78,2)</f>
        <v>70.400000000000006</v>
      </c>
      <c r="F78" s="21"/>
    </row>
    <row r="79" spans="1:6" ht="13.5" customHeight="1" x14ac:dyDescent="0.2">
      <c r="A79" s="21"/>
      <c r="B79" s="26" t="s">
        <v>4</v>
      </c>
      <c r="C79" s="31">
        <v>9.5000000000000001E-2</v>
      </c>
      <c r="D79" s="26"/>
      <c r="E79" s="36">
        <f>ROUND((E77+E78)*C79,2)</f>
        <v>140.44999999999999</v>
      </c>
      <c r="F79" s="21"/>
    </row>
    <row r="80" spans="1:6" ht="13.5" customHeight="1" x14ac:dyDescent="0.2">
      <c r="A80" s="21"/>
      <c r="B80" s="26"/>
      <c r="C80" s="26"/>
      <c r="D80" s="26"/>
      <c r="E80" s="32"/>
      <c r="F80" s="21"/>
    </row>
    <row r="81" spans="1:6" ht="16.5" customHeight="1" thickBot="1" x14ac:dyDescent="0.25">
      <c r="A81" s="21"/>
      <c r="B81" s="25" t="s">
        <v>19</v>
      </c>
      <c r="C81" s="26"/>
      <c r="D81" s="26"/>
      <c r="E81" s="33">
        <f>SUM(E77:E79)</f>
        <v>1618.8500000000001</v>
      </c>
      <c r="F81" s="21"/>
    </row>
    <row r="82" spans="1:6" ht="15.75" thickTop="1" x14ac:dyDescent="0.2">
      <c r="A82" s="21"/>
      <c r="B82" s="110"/>
      <c r="C82" s="110"/>
      <c r="D82" s="110"/>
      <c r="E82" s="37"/>
      <c r="F82" s="21"/>
    </row>
    <row r="83" spans="1:6" ht="15" x14ac:dyDescent="0.2">
      <c r="A83" s="21"/>
      <c r="B83" s="109" t="s">
        <v>21</v>
      </c>
      <c r="C83" s="109"/>
      <c r="D83" s="109"/>
      <c r="E83" s="37">
        <v>0</v>
      </c>
      <c r="F83" s="21"/>
    </row>
    <row r="84" spans="1:6" ht="15" x14ac:dyDescent="0.2">
      <c r="A84" s="21"/>
      <c r="B84" s="110"/>
      <c r="C84" s="110"/>
      <c r="D84" s="110"/>
      <c r="E84" s="37"/>
      <c r="F84" s="21"/>
    </row>
    <row r="85" spans="1:6" ht="19.5" customHeight="1" x14ac:dyDescent="0.2">
      <c r="A85" s="21"/>
      <c r="B85" s="38" t="s">
        <v>20</v>
      </c>
      <c r="C85" s="39"/>
      <c r="D85" s="39"/>
      <c r="E85" s="40">
        <f>E81-E83</f>
        <v>1618.8500000000001</v>
      </c>
      <c r="F85" s="21"/>
    </row>
    <row r="86" spans="1:6" ht="13.5" customHeight="1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4"/>
      <c r="C88" s="114"/>
      <c r="D88" s="114"/>
      <c r="E88" s="114"/>
      <c r="F88" s="21"/>
    </row>
    <row r="89" spans="1:6" ht="14.25" x14ac:dyDescent="0.2">
      <c r="A89" s="107" t="s">
        <v>22</v>
      </c>
      <c r="B89" s="107"/>
      <c r="C89" s="107"/>
      <c r="D89" s="107"/>
      <c r="E89" s="107"/>
      <c r="F89" s="107"/>
    </row>
    <row r="90" spans="1:6" ht="14.25" x14ac:dyDescent="0.2">
      <c r="A90" s="105" t="s">
        <v>7</v>
      </c>
      <c r="B90" s="105"/>
      <c r="C90" s="105"/>
      <c r="D90" s="105"/>
      <c r="E90" s="105"/>
      <c r="F90" s="105"/>
    </row>
    <row r="91" spans="1:6" x14ac:dyDescent="0.2">
      <c r="A91" s="21"/>
      <c r="B91" s="21"/>
      <c r="C91" s="21"/>
      <c r="D91" s="21"/>
      <c r="E91" s="21"/>
      <c r="F91" s="21"/>
    </row>
    <row r="92" spans="1:6" x14ac:dyDescent="0.2">
      <c r="A92" s="21"/>
      <c r="B92" s="115"/>
      <c r="C92" s="115"/>
      <c r="D92" s="115"/>
      <c r="E92" s="115"/>
      <c r="F92" s="21"/>
    </row>
    <row r="93" spans="1:6" ht="15" x14ac:dyDescent="0.2">
      <c r="A93" s="106" t="s">
        <v>8</v>
      </c>
      <c r="B93" s="106"/>
      <c r="C93" s="106"/>
      <c r="D93" s="106"/>
      <c r="E93" s="106"/>
      <c r="F93" s="106"/>
    </row>
    <row r="95" spans="1:6" ht="39.75" customHeight="1" x14ac:dyDescent="0.2">
      <c r="B95" s="112"/>
      <c r="C95" s="113"/>
      <c r="D95" s="113"/>
    </row>
    <row r="96" spans="1:6" ht="13.5" customHeight="1" x14ac:dyDescent="0.2"/>
    <row r="97" spans="2:4" x14ac:dyDescent="0.2">
      <c r="B97" s="16"/>
      <c r="C97" s="16"/>
      <c r="D97" s="16"/>
    </row>
  </sheetData>
  <mergeCells count="47">
    <mergeCell ref="B38:D38"/>
    <mergeCell ref="A31:F31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3:D73"/>
    <mergeCell ref="B62:D62"/>
    <mergeCell ref="B65:D65"/>
    <mergeCell ref="B67:D67"/>
    <mergeCell ref="B56:D56"/>
    <mergeCell ref="B57:D57"/>
    <mergeCell ref="B58:D58"/>
    <mergeCell ref="B59:D59"/>
    <mergeCell ref="B60:D60"/>
    <mergeCell ref="B61:D61"/>
    <mergeCell ref="B68:D68"/>
    <mergeCell ref="B69:D69"/>
    <mergeCell ref="B70:D70"/>
    <mergeCell ref="B71:D71"/>
    <mergeCell ref="B72:D72"/>
    <mergeCell ref="B92:E92"/>
    <mergeCell ref="A93:F93"/>
    <mergeCell ref="B95:D95"/>
    <mergeCell ref="B82:D82"/>
    <mergeCell ref="B83:D83"/>
    <mergeCell ref="B84:D84"/>
    <mergeCell ref="B88:E88"/>
    <mergeCell ref="A89:F89"/>
    <mergeCell ref="A90:F90"/>
  </mergeCells>
  <dataValidations count="1">
    <dataValidation type="list" allowBlank="1" showInputMessage="1" showErrorMessage="1" sqref="B82:B84 B12:B20 B34:B73" xr:uid="{00000000-0002-0000-0400-000000000000}">
      <formula1>Liste_Activités</formula1>
    </dataValidation>
  </dataValidations>
  <pageMargins left="0" right="0" top="0" bottom="0" header="0" footer="0"/>
  <pageSetup paperSize="122" scale="44" orientation="portrait" horizontalDpi="1200" verticalDpi="12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Feuil2">
    <pageSetUpPr fitToPage="1"/>
  </sheetPr>
  <dimension ref="A1:D47"/>
  <sheetViews>
    <sheetView view="pageBreakPreview" zoomScaleNormal="100" workbookViewId="0">
      <selection activeCell="C39" sqref="C3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18" t="s">
        <v>1</v>
      </c>
      <c r="C1" s="118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54"/>
      <c r="C4" s="55" t="s">
        <v>3</v>
      </c>
      <c r="D4" s="7"/>
    </row>
    <row r="5" spans="1:4" x14ac:dyDescent="0.2">
      <c r="A5" s="6"/>
      <c r="B5" s="14"/>
      <c r="C5" s="42"/>
      <c r="D5" s="7"/>
    </row>
    <row r="6" spans="1:4" x14ac:dyDescent="0.2">
      <c r="A6" s="6"/>
      <c r="B6" s="14"/>
      <c r="C6" s="8" t="s">
        <v>12</v>
      </c>
      <c r="D6" s="7"/>
    </row>
    <row r="7" spans="1:4" x14ac:dyDescent="0.2">
      <c r="A7" s="6"/>
      <c r="B7" s="14"/>
      <c r="C7" s="8" t="s">
        <v>247</v>
      </c>
      <c r="D7" s="7"/>
    </row>
    <row r="8" spans="1:4" x14ac:dyDescent="0.2">
      <c r="A8" s="6"/>
      <c r="B8" s="14"/>
      <c r="C8" s="8" t="s">
        <v>23</v>
      </c>
      <c r="D8" s="7"/>
    </row>
    <row r="9" spans="1:4" x14ac:dyDescent="0.2">
      <c r="A9" s="6"/>
      <c r="B9" s="14"/>
      <c r="C9" s="8" t="s">
        <v>248</v>
      </c>
      <c r="D9" s="7"/>
    </row>
    <row r="10" spans="1:4" x14ac:dyDescent="0.2">
      <c r="A10" s="6"/>
      <c r="B10" s="14"/>
      <c r="C10" s="8" t="s">
        <v>249</v>
      </c>
      <c r="D10" s="7"/>
    </row>
    <row r="11" spans="1:4" x14ac:dyDescent="0.2">
      <c r="A11" s="6"/>
      <c r="B11" s="14"/>
      <c r="C11" s="8" t="s">
        <v>250</v>
      </c>
      <c r="D11" s="7"/>
    </row>
    <row r="12" spans="1:4" x14ac:dyDescent="0.2">
      <c r="A12" s="6"/>
      <c r="B12" s="14"/>
      <c r="C12" s="8" t="s">
        <v>251</v>
      </c>
      <c r="D12" s="7"/>
    </row>
    <row r="13" spans="1:4" x14ac:dyDescent="0.2">
      <c r="A13" s="6"/>
      <c r="B13" s="14"/>
      <c r="C13" s="8" t="s">
        <v>252</v>
      </c>
      <c r="D13" s="7"/>
    </row>
    <row r="14" spans="1:4" x14ac:dyDescent="0.2">
      <c r="A14" s="6"/>
      <c r="B14" s="14"/>
      <c r="C14" s="8" t="s">
        <v>253</v>
      </c>
      <c r="D14" s="7"/>
    </row>
    <row r="15" spans="1:4" x14ac:dyDescent="0.2">
      <c r="A15" s="6"/>
      <c r="B15" s="14"/>
      <c r="C15" s="8" t="s">
        <v>254</v>
      </c>
      <c r="D15" s="7"/>
    </row>
    <row r="16" spans="1:4" x14ac:dyDescent="0.2">
      <c r="A16" s="6"/>
      <c r="B16" s="14"/>
      <c r="C16" s="8" t="s">
        <v>255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25</v>
      </c>
      <c r="D18" s="7"/>
    </row>
    <row r="19" spans="1:4" x14ac:dyDescent="0.2">
      <c r="A19" s="6"/>
      <c r="B19" s="14"/>
      <c r="C19" s="8" t="s">
        <v>256</v>
      </c>
      <c r="D19" s="7"/>
    </row>
    <row r="20" spans="1:4" x14ac:dyDescent="0.2">
      <c r="A20" s="6"/>
      <c r="B20" s="14"/>
      <c r="C20" s="8" t="s">
        <v>257</v>
      </c>
      <c r="D20" s="7"/>
    </row>
    <row r="21" spans="1:4" x14ac:dyDescent="0.2">
      <c r="A21" s="6"/>
      <c r="B21" s="14"/>
      <c r="C21" s="8" t="s">
        <v>275</v>
      </c>
      <c r="D21" s="7"/>
    </row>
    <row r="22" spans="1:4" x14ac:dyDescent="0.2">
      <c r="A22" s="6"/>
      <c r="B22" s="14"/>
      <c r="C22" s="8" t="s">
        <v>258</v>
      </c>
      <c r="D22" s="7"/>
    </row>
    <row r="23" spans="1:4" x14ac:dyDescent="0.2">
      <c r="A23" s="6"/>
      <c r="B23" s="14"/>
      <c r="C23" s="8" t="s">
        <v>24</v>
      </c>
      <c r="D23" s="7"/>
    </row>
    <row r="24" spans="1:4" x14ac:dyDescent="0.2">
      <c r="A24" s="6"/>
      <c r="B24" s="14"/>
      <c r="C24" s="8" t="s">
        <v>27</v>
      </c>
      <c r="D24" s="7"/>
    </row>
    <row r="25" spans="1:4" x14ac:dyDescent="0.2">
      <c r="A25" s="6"/>
      <c r="B25" s="14"/>
      <c r="C25" s="8" t="s">
        <v>28</v>
      </c>
      <c r="D25" s="7"/>
    </row>
    <row r="26" spans="1:4" x14ac:dyDescent="0.2">
      <c r="A26" s="6"/>
      <c r="B26" s="14"/>
      <c r="C26" s="8" t="s">
        <v>11</v>
      </c>
      <c r="D26" s="7"/>
    </row>
    <row r="27" spans="1:4" x14ac:dyDescent="0.2">
      <c r="A27" s="6"/>
      <c r="B27" s="14"/>
      <c r="C27" s="8" t="s">
        <v>10</v>
      </c>
      <c r="D27" s="7"/>
    </row>
    <row r="28" spans="1:4" ht="25.5" x14ac:dyDescent="0.2">
      <c r="A28" s="6"/>
      <c r="B28" s="14"/>
      <c r="C28" s="8" t="s">
        <v>276</v>
      </c>
      <c r="D28" s="7"/>
    </row>
    <row r="29" spans="1:4" x14ac:dyDescent="0.2">
      <c r="A29" s="6"/>
      <c r="B29" s="14"/>
      <c r="C29" s="8" t="s">
        <v>259</v>
      </c>
      <c r="D29" s="7"/>
    </row>
    <row r="30" spans="1:4" x14ac:dyDescent="0.2">
      <c r="A30" s="6"/>
      <c r="B30" s="14"/>
      <c r="C30" s="8" t="s">
        <v>260</v>
      </c>
      <c r="D30" s="7"/>
    </row>
    <row r="31" spans="1:4" x14ac:dyDescent="0.2">
      <c r="A31" s="6"/>
      <c r="B31" s="14"/>
      <c r="C31" s="8" t="s">
        <v>277</v>
      </c>
      <c r="D31" s="7"/>
    </row>
    <row r="32" spans="1:4" x14ac:dyDescent="0.2">
      <c r="A32" s="6"/>
      <c r="B32" s="14"/>
      <c r="C32" s="9" t="s">
        <v>30</v>
      </c>
      <c r="D32" s="7"/>
    </row>
    <row r="33" spans="1:4" x14ac:dyDescent="0.2">
      <c r="A33" s="6"/>
      <c r="B33" s="14"/>
      <c r="C33" s="9" t="s">
        <v>32</v>
      </c>
      <c r="D33" s="7"/>
    </row>
    <row r="34" spans="1:4" x14ac:dyDescent="0.2">
      <c r="A34" s="6"/>
      <c r="B34" s="14"/>
      <c r="C34" s="9" t="s">
        <v>31</v>
      </c>
      <c r="D34" s="7"/>
    </row>
    <row r="35" spans="1:4" x14ac:dyDescent="0.2">
      <c r="A35" s="6"/>
      <c r="B35" s="14"/>
      <c r="C35" s="9" t="s">
        <v>261</v>
      </c>
      <c r="D35" s="7"/>
    </row>
    <row r="36" spans="1:4" x14ac:dyDescent="0.2">
      <c r="A36" s="6"/>
      <c r="B36" s="14"/>
      <c r="C36" s="9" t="s">
        <v>29</v>
      </c>
      <c r="D36" s="7"/>
    </row>
    <row r="37" spans="1:4" x14ac:dyDescent="0.2">
      <c r="A37" s="6"/>
      <c r="B37" s="14"/>
      <c r="C37" s="9" t="s">
        <v>262</v>
      </c>
      <c r="D37" s="7"/>
    </row>
    <row r="38" spans="1:4" x14ac:dyDescent="0.2">
      <c r="A38" s="6"/>
      <c r="B38" s="14"/>
      <c r="C38" s="9" t="s">
        <v>278</v>
      </c>
      <c r="D38" s="7"/>
    </row>
    <row r="39" spans="1:4" x14ac:dyDescent="0.2">
      <c r="A39" s="6"/>
      <c r="B39" s="14"/>
      <c r="C39" s="9" t="s">
        <v>263</v>
      </c>
      <c r="D39" s="7"/>
    </row>
    <row r="40" spans="1:4" x14ac:dyDescent="0.2">
      <c r="A40" s="6"/>
      <c r="B40" s="14"/>
      <c r="C40" s="8" t="s">
        <v>34</v>
      </c>
      <c r="D40" s="7"/>
    </row>
    <row r="41" spans="1:4" x14ac:dyDescent="0.2">
      <c r="A41" s="6"/>
      <c r="B41" s="14"/>
      <c r="C41" s="8" t="s">
        <v>264</v>
      </c>
      <c r="D41" s="7"/>
    </row>
    <row r="42" spans="1:4" x14ac:dyDescent="0.2">
      <c r="A42" s="6"/>
      <c r="B42" s="14"/>
      <c r="C42" s="8" t="s">
        <v>265</v>
      </c>
      <c r="D42" s="7"/>
    </row>
    <row r="43" spans="1:4" x14ac:dyDescent="0.2">
      <c r="A43" s="6"/>
      <c r="B43" s="14"/>
      <c r="C43" s="8" t="s">
        <v>266</v>
      </c>
      <c r="D43" s="7"/>
    </row>
    <row r="44" spans="1:4" x14ac:dyDescent="0.2">
      <c r="A44" s="6"/>
      <c r="B44" s="14"/>
      <c r="C44" s="8" t="s">
        <v>267</v>
      </c>
      <c r="D44" s="7"/>
    </row>
    <row r="45" spans="1:4" x14ac:dyDescent="0.2">
      <c r="A45" s="6"/>
      <c r="B45" s="14"/>
      <c r="C45" s="8" t="s">
        <v>268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5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812F-EAFA-422B-B98E-8182789DC18B}">
  <sheetPr>
    <pageSetUpPr fitToPage="1"/>
  </sheetPr>
  <dimension ref="A1:F88"/>
  <sheetViews>
    <sheetView tabSelected="1" workbookViewId="0">
      <selection sqref="A1:F88"/>
    </sheetView>
  </sheetViews>
  <sheetFormatPr baseColWidth="10" defaultRowHeight="15" x14ac:dyDescent="0.25"/>
  <cols>
    <col min="1" max="1" width="5.140625" style="126" customWidth="1"/>
    <col min="2" max="2" width="120" style="126" customWidth="1"/>
    <col min="3" max="3" width="11.5703125" style="126" customWidth="1"/>
    <col min="4" max="4" width="17.5703125" style="126" customWidth="1"/>
    <col min="5" max="5" width="17.7109375" style="126" customWidth="1"/>
    <col min="6" max="6" width="10.5703125" style="126" customWidth="1"/>
    <col min="7" max="16384" width="11.42578125" style="126"/>
  </cols>
  <sheetData>
    <row r="1" spans="1:6" ht="12.75" customHeight="1" x14ac:dyDescent="0.25">
      <c r="A1" s="56"/>
      <c r="B1" s="56"/>
      <c r="C1" s="56"/>
      <c r="D1" s="57"/>
      <c r="E1" s="58"/>
      <c r="F1" s="58"/>
    </row>
    <row r="2" spans="1:6" ht="12.75" customHeight="1" x14ac:dyDescent="0.25">
      <c r="A2" s="56"/>
      <c r="B2" s="56"/>
      <c r="C2" s="56"/>
      <c r="D2" s="57"/>
      <c r="E2" s="58"/>
      <c r="F2" s="58"/>
    </row>
    <row r="3" spans="1:6" ht="12.75" customHeight="1" x14ac:dyDescent="0.25">
      <c r="A3" s="56"/>
      <c r="B3" s="56"/>
      <c r="C3" s="56"/>
      <c r="D3" s="57"/>
      <c r="E3" s="58"/>
      <c r="F3" s="58"/>
    </row>
    <row r="4" spans="1:6" ht="12.75" customHeight="1" x14ac:dyDescent="0.25">
      <c r="A4" s="56"/>
      <c r="B4" s="56"/>
      <c r="C4" s="56"/>
      <c r="D4" s="57"/>
      <c r="E4" s="58"/>
      <c r="F4" s="58"/>
    </row>
    <row r="5" spans="1:6" ht="12.75" customHeight="1" x14ac:dyDescent="0.25">
      <c r="A5" s="56"/>
      <c r="B5" s="56"/>
      <c r="C5" s="56"/>
      <c r="D5" s="57"/>
      <c r="E5" s="58"/>
      <c r="F5" s="58"/>
    </row>
    <row r="6" spans="1:6" ht="12.75" customHeight="1" x14ac:dyDescent="0.25">
      <c r="A6" s="56"/>
      <c r="B6" s="56"/>
      <c r="C6" s="56"/>
      <c r="D6" s="57"/>
      <c r="E6" s="58"/>
      <c r="F6" s="58"/>
    </row>
    <row r="7" spans="1:6" ht="12.75" customHeight="1" x14ac:dyDescent="0.25">
      <c r="A7" s="56"/>
      <c r="B7" s="56"/>
      <c r="C7" s="56"/>
      <c r="D7" s="57"/>
      <c r="E7" s="58"/>
      <c r="F7" s="58"/>
    </row>
    <row r="8" spans="1:6" ht="12.75" customHeight="1" x14ac:dyDescent="0.25">
      <c r="A8" s="56"/>
      <c r="B8" s="56"/>
      <c r="C8" s="56"/>
      <c r="D8" s="57"/>
      <c r="E8" s="58"/>
      <c r="F8" s="58"/>
    </row>
    <row r="9" spans="1:6" ht="12.75" customHeight="1" x14ac:dyDescent="0.25">
      <c r="A9" s="56"/>
      <c r="B9" s="56"/>
      <c r="C9" s="56"/>
      <c r="D9" s="57"/>
      <c r="E9" s="58"/>
      <c r="F9" s="58"/>
    </row>
    <row r="10" spans="1:6" ht="12.75" customHeight="1" x14ac:dyDescent="0.25">
      <c r="A10" s="56"/>
      <c r="B10" s="56"/>
      <c r="C10" s="56"/>
      <c r="D10" s="57"/>
      <c r="E10" s="58"/>
      <c r="F10" s="58"/>
    </row>
    <row r="11" spans="1:6" ht="12.75" customHeight="1" x14ac:dyDescent="0.25">
      <c r="A11" s="56"/>
      <c r="B11" s="56"/>
      <c r="C11" s="56"/>
      <c r="D11" s="57"/>
      <c r="E11" s="58"/>
      <c r="F11" s="58"/>
    </row>
    <row r="12" spans="1:6" ht="12.75" customHeight="1" x14ac:dyDescent="0.25">
      <c r="A12" s="56"/>
      <c r="B12" s="59"/>
      <c r="C12" s="59"/>
      <c r="D12" s="57"/>
      <c r="E12" s="58"/>
      <c r="F12" s="58"/>
    </row>
    <row r="13" spans="1:6" ht="12.75" customHeight="1" x14ac:dyDescent="0.25">
      <c r="A13" s="56"/>
      <c r="B13" s="59"/>
      <c r="C13" s="59"/>
      <c r="D13" s="57"/>
      <c r="E13" s="58"/>
      <c r="F13" s="58"/>
    </row>
    <row r="14" spans="1:6" ht="12.75" customHeight="1" x14ac:dyDescent="0.25">
      <c r="A14" s="56"/>
      <c r="B14" s="59"/>
      <c r="C14" s="59"/>
      <c r="D14" s="57"/>
      <c r="E14" s="58"/>
      <c r="F14" s="58"/>
    </row>
    <row r="15" spans="1:6" ht="12.75" customHeight="1" x14ac:dyDescent="0.25">
      <c r="A15" s="56"/>
      <c r="B15" s="59"/>
      <c r="C15" s="59"/>
      <c r="D15" s="57"/>
      <c r="E15" s="58"/>
      <c r="F15" s="58"/>
    </row>
    <row r="16" spans="1:6" ht="12.75" customHeight="1" x14ac:dyDescent="0.25">
      <c r="A16" s="56"/>
      <c r="B16" s="59"/>
      <c r="C16" s="59"/>
      <c r="D16" s="57"/>
      <c r="E16" s="58"/>
      <c r="F16" s="58"/>
    </row>
    <row r="17" spans="1:6" ht="12.75" customHeight="1" x14ac:dyDescent="0.25">
      <c r="A17" s="56"/>
      <c r="B17" s="59"/>
      <c r="C17" s="59"/>
      <c r="D17" s="57"/>
      <c r="E17" s="58"/>
      <c r="F17" s="58"/>
    </row>
    <row r="18" spans="1:6" ht="12.75" customHeight="1" x14ac:dyDescent="0.25">
      <c r="A18" s="56"/>
      <c r="B18" s="59"/>
      <c r="C18" s="59"/>
      <c r="D18" s="57"/>
      <c r="E18" s="58"/>
      <c r="F18" s="58"/>
    </row>
    <row r="19" spans="1:6" ht="12.75" customHeight="1" x14ac:dyDescent="0.25">
      <c r="A19" s="56"/>
      <c r="B19" s="59"/>
      <c r="C19" s="59"/>
      <c r="D19" s="57"/>
      <c r="E19" s="58"/>
      <c r="F19" s="58"/>
    </row>
    <row r="20" spans="1:6" ht="12.75" customHeight="1" x14ac:dyDescent="0.25">
      <c r="A20" s="56"/>
      <c r="B20" s="59"/>
      <c r="C20" s="59"/>
      <c r="D20" s="57"/>
      <c r="E20" s="58"/>
      <c r="F20" s="58"/>
    </row>
    <row r="21" spans="1:6" ht="15" customHeight="1" x14ac:dyDescent="0.25">
      <c r="A21" s="60"/>
      <c r="B21" s="61" t="s">
        <v>298</v>
      </c>
      <c r="C21" s="61"/>
      <c r="D21" s="62"/>
      <c r="E21" s="63"/>
      <c r="F21" s="63"/>
    </row>
    <row r="22" spans="1:6" ht="15" customHeight="1" x14ac:dyDescent="0.25">
      <c r="A22" s="60"/>
      <c r="B22" s="60"/>
      <c r="C22" s="60"/>
      <c r="D22" s="62"/>
      <c r="E22" s="63"/>
      <c r="F22" s="63"/>
    </row>
    <row r="23" spans="1:6" ht="15" customHeight="1" x14ac:dyDescent="0.25">
      <c r="A23" s="60"/>
      <c r="B23" s="61" t="s">
        <v>299</v>
      </c>
      <c r="C23" s="61"/>
      <c r="D23" s="62"/>
      <c r="E23" s="63"/>
      <c r="F23" s="63"/>
    </row>
    <row r="24" spans="1:6" ht="15" customHeight="1" x14ac:dyDescent="0.25">
      <c r="A24" s="60"/>
      <c r="B24" s="64" t="s">
        <v>300</v>
      </c>
      <c r="C24" s="60"/>
      <c r="D24" s="62"/>
      <c r="E24" s="63"/>
      <c r="F24" s="63"/>
    </row>
    <row r="25" spans="1:6" ht="15" customHeight="1" x14ac:dyDescent="0.25">
      <c r="A25" s="60"/>
      <c r="B25" s="60" t="s">
        <v>301</v>
      </c>
      <c r="C25" s="60"/>
      <c r="D25" s="62"/>
      <c r="E25" s="63"/>
      <c r="F25" s="63"/>
    </row>
    <row r="26" spans="1:6" ht="15" customHeight="1" x14ac:dyDescent="0.25">
      <c r="A26" s="60"/>
      <c r="B26" s="60" t="s">
        <v>302</v>
      </c>
      <c r="C26" s="60"/>
      <c r="D26" s="62"/>
      <c r="E26" s="63"/>
      <c r="F26" s="63"/>
    </row>
    <row r="27" spans="1:6" ht="15" customHeight="1" x14ac:dyDescent="0.25">
      <c r="A27" s="61"/>
      <c r="B27" s="60"/>
      <c r="C27" s="60"/>
      <c r="D27" s="65"/>
      <c r="E27" s="66"/>
      <c r="F27" s="66"/>
    </row>
    <row r="28" spans="1:6" ht="15.95" customHeight="1" x14ac:dyDescent="0.25">
      <c r="A28" s="60"/>
      <c r="B28" s="61"/>
      <c r="C28" s="61"/>
      <c r="D28" s="66" t="s">
        <v>15</v>
      </c>
      <c r="E28" s="67" t="s">
        <v>303</v>
      </c>
      <c r="F28" s="67"/>
    </row>
    <row r="29" spans="1:6" ht="13.5" customHeight="1" thickBot="1" x14ac:dyDescent="0.3">
      <c r="A29" s="68"/>
      <c r="B29" s="68"/>
      <c r="C29" s="68"/>
      <c r="D29" s="69"/>
      <c r="E29" s="70"/>
      <c r="F29" s="70"/>
    </row>
    <row r="30" spans="1:6" ht="21.75" customHeight="1" x14ac:dyDescent="0.25">
      <c r="A30" s="119" t="s">
        <v>0</v>
      </c>
      <c r="B30" s="119"/>
      <c r="C30" s="119"/>
      <c r="D30" s="119"/>
      <c r="E30" s="119"/>
      <c r="F30" s="71"/>
    </row>
    <row r="31" spans="1:6" ht="14.25" customHeight="1" x14ac:dyDescent="0.25">
      <c r="A31" s="72"/>
      <c r="B31" s="72"/>
      <c r="C31" s="72"/>
      <c r="D31" s="72"/>
      <c r="E31" s="72"/>
      <c r="F31" s="72"/>
    </row>
    <row r="32" spans="1:6" ht="14.25" customHeight="1" x14ac:dyDescent="0.25">
      <c r="A32" s="73"/>
      <c r="B32" s="74" t="s">
        <v>6</v>
      </c>
      <c r="C32" s="75"/>
      <c r="D32" s="76"/>
      <c r="E32" s="77"/>
      <c r="F32" s="77"/>
    </row>
    <row r="33" spans="1:6" ht="14.25" customHeight="1" x14ac:dyDescent="0.25">
      <c r="A33" s="73"/>
      <c r="B33" s="73"/>
      <c r="C33" s="73"/>
      <c r="D33" s="76"/>
      <c r="E33" s="77"/>
      <c r="F33" s="77"/>
    </row>
    <row r="34" spans="1:6" ht="14.25" customHeight="1" x14ac:dyDescent="0.25">
      <c r="A34" s="73"/>
      <c r="B34" s="78" t="s">
        <v>304</v>
      </c>
      <c r="C34" s="79"/>
      <c r="D34" s="80"/>
      <c r="E34" s="80"/>
      <c r="F34" s="80"/>
    </row>
    <row r="35" spans="1:6" ht="14.25" customHeight="1" x14ac:dyDescent="0.25">
      <c r="A35" s="73"/>
      <c r="B35" s="78" t="s">
        <v>305</v>
      </c>
      <c r="C35" s="81"/>
      <c r="D35" s="80"/>
      <c r="E35" s="80"/>
      <c r="F35" s="80"/>
    </row>
    <row r="36" spans="1:6" ht="14.25" customHeight="1" x14ac:dyDescent="0.25">
      <c r="A36" s="73"/>
      <c r="B36" s="78" t="s">
        <v>306</v>
      </c>
      <c r="C36" s="79"/>
      <c r="D36" s="80"/>
      <c r="E36" s="80"/>
      <c r="F36" s="80"/>
    </row>
    <row r="37" spans="1:6" ht="14.25" customHeight="1" x14ac:dyDescent="0.25">
      <c r="A37" s="73"/>
      <c r="B37" s="78" t="s">
        <v>305</v>
      </c>
      <c r="C37" s="79"/>
      <c r="D37" s="80"/>
      <c r="E37" s="80"/>
      <c r="F37" s="80"/>
    </row>
    <row r="38" spans="1:6" ht="14.25" customHeight="1" x14ac:dyDescent="0.25">
      <c r="A38" s="73"/>
      <c r="B38" s="78" t="s">
        <v>307</v>
      </c>
      <c r="C38" s="79"/>
      <c r="D38" s="80"/>
      <c r="E38" s="80"/>
      <c r="F38" s="80"/>
    </row>
    <row r="39" spans="1:6" ht="14.25" customHeight="1" x14ac:dyDescent="0.25">
      <c r="A39" s="73"/>
      <c r="B39" s="78"/>
      <c r="C39" s="79"/>
      <c r="D39" s="80"/>
      <c r="E39" s="80"/>
      <c r="F39" s="80"/>
    </row>
    <row r="40" spans="1:6" ht="14.25" customHeight="1" x14ac:dyDescent="0.25">
      <c r="A40" s="73"/>
      <c r="B40" s="78"/>
      <c r="C40" s="81"/>
      <c r="D40" s="80"/>
      <c r="E40" s="80"/>
      <c r="F40" s="80"/>
    </row>
    <row r="41" spans="1:6" ht="14.25" customHeight="1" x14ac:dyDescent="0.25">
      <c r="A41" s="73"/>
      <c r="B41" s="78"/>
      <c r="C41" s="79"/>
      <c r="D41" s="80"/>
      <c r="E41" s="80"/>
      <c r="F41" s="80"/>
    </row>
    <row r="42" spans="1:6" ht="14.25" customHeight="1" x14ac:dyDescent="0.25">
      <c r="A42" s="73"/>
      <c r="B42" s="78"/>
      <c r="C42" s="79"/>
      <c r="D42" s="80"/>
      <c r="E42" s="80"/>
      <c r="F42" s="80"/>
    </row>
    <row r="43" spans="1:6" ht="14.25" customHeight="1" x14ac:dyDescent="0.25">
      <c r="A43" s="73"/>
      <c r="B43" s="78"/>
      <c r="C43" s="79"/>
      <c r="D43" s="80"/>
      <c r="E43" s="80"/>
      <c r="F43" s="80"/>
    </row>
    <row r="44" spans="1:6" ht="14.25" customHeight="1" x14ac:dyDescent="0.25">
      <c r="A44" s="73"/>
      <c r="B44" s="78"/>
      <c r="C44" s="79"/>
      <c r="D44" s="80"/>
      <c r="E44" s="80"/>
      <c r="F44" s="80"/>
    </row>
    <row r="45" spans="1:6" ht="14.25" customHeight="1" x14ac:dyDescent="0.25">
      <c r="A45" s="73"/>
      <c r="B45" s="78"/>
      <c r="C45" s="79"/>
      <c r="D45" s="80"/>
      <c r="E45" s="80"/>
      <c r="F45" s="80"/>
    </row>
    <row r="46" spans="1:6" ht="14.25" customHeight="1" x14ac:dyDescent="0.25">
      <c r="A46" s="73"/>
      <c r="B46" s="78"/>
      <c r="C46" s="79"/>
      <c r="D46" s="80"/>
      <c r="E46" s="80"/>
      <c r="F46" s="80"/>
    </row>
    <row r="47" spans="1:6" ht="14.25" customHeight="1" x14ac:dyDescent="0.25">
      <c r="A47" s="73"/>
      <c r="B47" s="78"/>
      <c r="C47" s="79"/>
      <c r="D47" s="80"/>
      <c r="E47" s="80"/>
      <c r="F47" s="80"/>
    </row>
    <row r="48" spans="1:6" ht="14.25" customHeight="1" x14ac:dyDescent="0.25">
      <c r="A48" s="73"/>
      <c r="B48" s="78"/>
      <c r="C48" s="79"/>
      <c r="D48" s="80"/>
      <c r="E48" s="80"/>
      <c r="F48" s="80"/>
    </row>
    <row r="49" spans="1:6" ht="14.25" customHeight="1" x14ac:dyDescent="0.25">
      <c r="A49" s="73"/>
      <c r="B49" s="78"/>
      <c r="C49" s="79"/>
      <c r="D49" s="80"/>
      <c r="E49" s="80"/>
      <c r="F49" s="80"/>
    </row>
    <row r="50" spans="1:6" ht="14.25" customHeight="1" x14ac:dyDescent="0.25">
      <c r="A50" s="73"/>
      <c r="B50" s="78"/>
      <c r="C50" s="82"/>
      <c r="D50" s="82"/>
      <c r="E50" s="80"/>
      <c r="F50" s="80"/>
    </row>
    <row r="51" spans="1:6" ht="14.25" customHeight="1" x14ac:dyDescent="0.25">
      <c r="A51" s="73"/>
      <c r="B51" s="78"/>
      <c r="C51" s="79"/>
      <c r="D51" s="80"/>
      <c r="E51" s="80"/>
      <c r="F51" s="80"/>
    </row>
    <row r="52" spans="1:6" ht="14.25" customHeight="1" x14ac:dyDescent="0.25">
      <c r="A52" s="73"/>
      <c r="B52" s="78"/>
      <c r="C52" s="79"/>
      <c r="D52" s="80"/>
      <c r="E52" s="80"/>
      <c r="F52" s="80"/>
    </row>
    <row r="53" spans="1:6" ht="14.25" customHeight="1" x14ac:dyDescent="0.25">
      <c r="A53" s="73"/>
      <c r="B53" s="78"/>
      <c r="C53" s="79"/>
      <c r="D53" s="80"/>
      <c r="E53" s="80"/>
      <c r="F53" s="80"/>
    </row>
    <row r="54" spans="1:6" ht="14.25" customHeight="1" x14ac:dyDescent="0.25">
      <c r="A54" s="73"/>
      <c r="B54" s="78"/>
      <c r="C54" s="79"/>
      <c r="D54" s="80"/>
      <c r="E54" s="80"/>
      <c r="F54" s="80"/>
    </row>
    <row r="55" spans="1:6" ht="14.25" customHeight="1" x14ac:dyDescent="0.25">
      <c r="A55" s="73"/>
      <c r="B55" s="78"/>
      <c r="C55" s="79"/>
      <c r="D55" s="80"/>
      <c r="E55" s="80"/>
      <c r="F55" s="80"/>
    </row>
    <row r="56" spans="1:6" ht="14.25" customHeight="1" x14ac:dyDescent="0.25">
      <c r="A56" s="73"/>
      <c r="B56" s="78"/>
      <c r="C56" s="79"/>
      <c r="D56" s="80"/>
      <c r="E56" s="80"/>
      <c r="F56" s="80"/>
    </row>
    <row r="57" spans="1:6" ht="14.25" customHeight="1" x14ac:dyDescent="0.25">
      <c r="A57" s="73"/>
      <c r="B57" s="78"/>
      <c r="C57" s="79"/>
      <c r="D57" s="80"/>
      <c r="E57" s="80"/>
      <c r="F57" s="80"/>
    </row>
    <row r="58" spans="1:6" ht="14.25" customHeight="1" x14ac:dyDescent="0.25">
      <c r="A58" s="73"/>
      <c r="B58" s="83"/>
      <c r="C58" s="79"/>
      <c r="D58" s="80"/>
      <c r="E58" s="80"/>
      <c r="F58" s="80"/>
    </row>
    <row r="59" spans="1:6" ht="14.25" customHeight="1" x14ac:dyDescent="0.25">
      <c r="A59" s="73"/>
      <c r="B59" s="83"/>
      <c r="C59" s="79"/>
      <c r="D59" s="80"/>
      <c r="E59" s="80"/>
      <c r="F59" s="80"/>
    </row>
    <row r="60" spans="1:6" ht="14.25" customHeight="1" x14ac:dyDescent="0.25">
      <c r="A60" s="73"/>
      <c r="B60" s="83"/>
      <c r="C60" s="79"/>
      <c r="D60" s="80"/>
      <c r="E60" s="80"/>
      <c r="F60" s="80"/>
    </row>
    <row r="61" spans="1:6" ht="14.25" customHeight="1" x14ac:dyDescent="0.25">
      <c r="A61" s="73"/>
      <c r="B61" s="83"/>
      <c r="C61" s="79"/>
      <c r="D61" s="80"/>
      <c r="E61" s="80"/>
      <c r="F61" s="80"/>
    </row>
    <row r="62" spans="1:6" ht="14.25" customHeight="1" x14ac:dyDescent="0.25">
      <c r="A62" s="73"/>
      <c r="B62" s="83"/>
      <c r="C62" s="79"/>
      <c r="D62" s="80"/>
      <c r="E62" s="80"/>
      <c r="F62" s="80"/>
    </row>
    <row r="63" spans="1:6" ht="14.25" customHeight="1" x14ac:dyDescent="0.25">
      <c r="A63" s="73"/>
      <c r="B63" s="84"/>
      <c r="C63" s="139"/>
      <c r="D63" s="138"/>
      <c r="E63" s="80"/>
      <c r="F63" s="80"/>
    </row>
    <row r="64" spans="1:6" ht="14.25" customHeight="1" x14ac:dyDescent="0.25">
      <c r="A64" s="73"/>
      <c r="B64" s="84"/>
      <c r="C64" s="85"/>
      <c r="D64" s="86"/>
      <c r="E64" s="80"/>
      <c r="F64" s="80"/>
    </row>
    <row r="65" spans="1:6" ht="14.25" customHeight="1" x14ac:dyDescent="0.25">
      <c r="A65" s="73"/>
      <c r="B65" s="83"/>
      <c r="C65" s="137" t="s">
        <v>271</v>
      </c>
      <c r="D65" s="136" t="s">
        <v>272</v>
      </c>
      <c r="E65" s="80"/>
      <c r="F65" s="80"/>
    </row>
    <row r="66" spans="1:6" ht="14.25" customHeight="1" x14ac:dyDescent="0.25">
      <c r="A66" s="73"/>
      <c r="B66" s="87"/>
      <c r="C66" s="85">
        <v>7.25</v>
      </c>
      <c r="D66" s="86">
        <v>350</v>
      </c>
      <c r="E66" s="135"/>
      <c r="F66" s="135"/>
    </row>
    <row r="67" spans="1:6" ht="14.25" customHeight="1" x14ac:dyDescent="0.25">
      <c r="A67" s="73"/>
      <c r="B67" s="84"/>
      <c r="C67" s="85"/>
      <c r="D67" s="86"/>
      <c r="E67" s="80"/>
      <c r="F67" s="80"/>
    </row>
    <row r="68" spans="1:6" ht="13.5" customHeight="1" x14ac:dyDescent="0.25">
      <c r="A68" s="73"/>
      <c r="B68" s="88"/>
      <c r="C68" s="89"/>
      <c r="D68" s="89"/>
      <c r="E68" s="89"/>
      <c r="F68" s="73"/>
    </row>
    <row r="69" spans="1:6" ht="15.95" customHeight="1" x14ac:dyDescent="0.25">
      <c r="A69" s="60"/>
      <c r="B69" s="90" t="s">
        <v>18</v>
      </c>
      <c r="C69" s="90"/>
      <c r="D69" s="62"/>
      <c r="E69" s="134">
        <v>2537.5</v>
      </c>
      <c r="F69" s="134"/>
    </row>
    <row r="70" spans="1:6" ht="15.95" customHeight="1" x14ac:dyDescent="0.25">
      <c r="A70" s="60"/>
      <c r="B70" s="91" t="s">
        <v>16</v>
      </c>
      <c r="C70" s="92"/>
      <c r="D70" s="62"/>
      <c r="E70" s="132">
        <v>0</v>
      </c>
      <c r="F70" s="132"/>
    </row>
    <row r="71" spans="1:6" ht="15.95" customHeight="1" x14ac:dyDescent="0.25">
      <c r="A71" s="60"/>
      <c r="B71" s="133" t="s">
        <v>308</v>
      </c>
      <c r="C71" s="92"/>
      <c r="D71" s="62"/>
      <c r="E71" s="132">
        <v>0</v>
      </c>
      <c r="F71" s="132"/>
    </row>
    <row r="72" spans="1:6" ht="15.95" customHeight="1" x14ac:dyDescent="0.25">
      <c r="A72" s="60"/>
      <c r="B72" s="133" t="s">
        <v>115</v>
      </c>
      <c r="C72" s="92"/>
      <c r="D72" s="62"/>
      <c r="E72" s="132">
        <v>0</v>
      </c>
      <c r="F72" s="132"/>
    </row>
    <row r="73" spans="1:6" ht="15.95" customHeight="1" x14ac:dyDescent="0.25">
      <c r="A73" s="60"/>
      <c r="B73" s="61" t="s">
        <v>17</v>
      </c>
      <c r="C73" s="90"/>
      <c r="D73" s="62"/>
      <c r="E73" s="93">
        <v>2537.5</v>
      </c>
      <c r="F73" s="93"/>
    </row>
    <row r="74" spans="1:6" ht="15.95" customHeight="1" x14ac:dyDescent="0.25">
      <c r="A74" s="60"/>
      <c r="B74" s="92" t="s">
        <v>5</v>
      </c>
      <c r="C74" s="131">
        <v>0.05</v>
      </c>
      <c r="D74" s="92"/>
      <c r="E74" s="94">
        <v>126.88</v>
      </c>
      <c r="F74" s="94"/>
    </row>
    <row r="75" spans="1:6" ht="15.95" customHeight="1" x14ac:dyDescent="0.25">
      <c r="A75" s="60"/>
      <c r="B75" s="95" t="s">
        <v>4</v>
      </c>
      <c r="C75" s="130">
        <v>9.9750000000000005E-2</v>
      </c>
      <c r="D75" s="92"/>
      <c r="E75" s="96">
        <v>253.12</v>
      </c>
      <c r="F75" s="94"/>
    </row>
    <row r="76" spans="1:6" ht="15.95" customHeight="1" x14ac:dyDescent="0.25">
      <c r="A76" s="60"/>
      <c r="B76" s="74"/>
      <c r="C76" s="60"/>
      <c r="D76" s="62"/>
      <c r="E76" s="63"/>
      <c r="F76" s="63"/>
    </row>
    <row r="77" spans="1:6" ht="15.95" customHeight="1" thickBot="1" x14ac:dyDescent="0.3">
      <c r="A77" s="60"/>
      <c r="B77" s="97" t="s">
        <v>19</v>
      </c>
      <c r="C77" s="90"/>
      <c r="D77" s="98"/>
      <c r="E77" s="129">
        <v>2917.5</v>
      </c>
      <c r="F77" s="128"/>
    </row>
    <row r="78" spans="1:6" ht="15.95" customHeight="1" thickTop="1" x14ac:dyDescent="0.25">
      <c r="A78" s="60"/>
      <c r="B78" s="95"/>
      <c r="C78" s="95"/>
      <c r="D78" s="95"/>
      <c r="E78" s="99"/>
      <c r="F78" s="95"/>
    </row>
    <row r="79" spans="1:6" ht="15.95" customHeight="1" x14ac:dyDescent="0.25">
      <c r="A79" s="60"/>
      <c r="B79" s="74" t="s">
        <v>21</v>
      </c>
      <c r="C79" s="95"/>
      <c r="D79" s="62"/>
      <c r="E79" s="63">
        <v>0</v>
      </c>
      <c r="F79" s="63"/>
    </row>
    <row r="80" spans="1:6" ht="15.95" customHeight="1" x14ac:dyDescent="0.25">
      <c r="A80" s="60"/>
      <c r="B80" s="90"/>
      <c r="C80" s="95"/>
      <c r="D80" s="95"/>
      <c r="E80" s="99"/>
      <c r="F80" s="95"/>
    </row>
    <row r="81" spans="1:6" ht="15.95" customHeight="1" x14ac:dyDescent="0.25">
      <c r="A81" s="60"/>
      <c r="B81" s="120" t="s">
        <v>20</v>
      </c>
      <c r="C81" s="121"/>
      <c r="D81" s="100"/>
      <c r="E81" s="101">
        <v>2917.5</v>
      </c>
      <c r="F81" s="63"/>
    </row>
    <row r="82" spans="1:6" ht="15.95" customHeight="1" x14ac:dyDescent="0.25">
      <c r="A82" s="60"/>
      <c r="B82" s="60"/>
      <c r="C82" s="60"/>
      <c r="D82" s="62"/>
      <c r="E82" s="63"/>
      <c r="F82" s="63"/>
    </row>
    <row r="83" spans="1:6" ht="15.95" customHeight="1" x14ac:dyDescent="0.25">
      <c r="A83" s="102"/>
      <c r="B83" s="122"/>
      <c r="C83" s="123"/>
      <c r="D83" s="123"/>
      <c r="E83" s="123"/>
      <c r="F83" s="103"/>
    </row>
    <row r="84" spans="1:6" ht="15.95" customHeight="1" x14ac:dyDescent="0.25">
      <c r="A84" s="124" t="s">
        <v>116</v>
      </c>
      <c r="B84" s="124"/>
      <c r="C84" s="124"/>
      <c r="D84" s="124"/>
      <c r="E84" s="124"/>
      <c r="F84" s="74"/>
    </row>
    <row r="85" spans="1:6" ht="15.95" customHeight="1" x14ac:dyDescent="0.25">
      <c r="A85" s="125" t="s">
        <v>117</v>
      </c>
      <c r="B85" s="125"/>
      <c r="C85" s="125"/>
      <c r="D85" s="125"/>
      <c r="E85" s="125"/>
      <c r="F85" s="47"/>
    </row>
    <row r="86" spans="1:6" ht="15.95" customHeight="1" x14ac:dyDescent="0.25">
      <c r="A86" s="104"/>
      <c r="B86" s="104"/>
      <c r="C86" s="104"/>
      <c r="D86" s="104"/>
      <c r="E86" s="104"/>
      <c r="F86" s="47"/>
    </row>
    <row r="87" spans="1:6" ht="15.95" customHeight="1" x14ac:dyDescent="0.25">
      <c r="A87" s="104"/>
      <c r="B87" s="104"/>
      <c r="C87" s="104"/>
      <c r="D87" s="104"/>
      <c r="E87" s="104"/>
      <c r="F87" s="47"/>
    </row>
    <row r="88" spans="1:6" ht="15.95" customHeight="1" x14ac:dyDescent="0.25">
      <c r="A88" s="127" t="s">
        <v>8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7"/>
  <sheetViews>
    <sheetView view="pageBreakPreview" zoomScale="80" zoomScaleNormal="100" zoomScaleSheetLayoutView="80" workbookViewId="0">
      <selection activeCell="B24" sqref="B24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15" x14ac:dyDescent="0.2">
      <c r="A26" s="17"/>
      <c r="B26" s="43" t="s">
        <v>48</v>
      </c>
      <c r="C26" s="21"/>
      <c r="D26" s="21"/>
      <c r="E26" s="21"/>
      <c r="F26" s="21"/>
    </row>
    <row r="27" spans="1:6" ht="15" x14ac:dyDescent="0.2">
      <c r="A27" s="17"/>
      <c r="B27" s="26" t="s">
        <v>49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70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29.25" customHeight="1" x14ac:dyDescent="0.2">
      <c r="A36" s="21"/>
      <c r="B36" s="108" t="s">
        <v>59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61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62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63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27" customHeight="1" x14ac:dyDescent="0.2">
      <c r="A48" s="21"/>
      <c r="B48" s="108" t="s">
        <v>64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65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44" t="s">
        <v>66</v>
      </c>
      <c r="C54" s="44"/>
      <c r="D54" s="44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44" t="s">
        <v>37</v>
      </c>
      <c r="C57" s="44"/>
      <c r="D57" s="44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44"/>
      <c r="C66" s="44"/>
      <c r="D66" s="44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25" t="s">
        <v>18</v>
      </c>
      <c r="C74" s="26"/>
      <c r="D74" s="26"/>
      <c r="E74" s="29">
        <f>24*190*0.25</f>
        <v>1140</v>
      </c>
      <c r="F74" s="21"/>
    </row>
    <row r="75" spans="1:6" ht="13.5" customHeight="1" x14ac:dyDescent="0.2">
      <c r="A75" s="21"/>
      <c r="B75" s="34" t="s">
        <v>69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34" t="s">
        <v>46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25" t="s">
        <v>17</v>
      </c>
      <c r="C77" s="26"/>
      <c r="D77" s="26"/>
      <c r="E77" s="29">
        <f>SUM(E74:E76)</f>
        <v>1140</v>
      </c>
      <c r="F77" s="21"/>
    </row>
    <row r="78" spans="1:6" ht="13.5" customHeight="1" x14ac:dyDescent="0.2">
      <c r="A78" s="21"/>
      <c r="B78" s="26" t="s">
        <v>5</v>
      </c>
      <c r="C78" s="31">
        <v>0.05</v>
      </c>
      <c r="D78" s="26"/>
      <c r="E78" s="35">
        <f>ROUND(E77*C78,2)</f>
        <v>57</v>
      </c>
      <c r="F78" s="21"/>
    </row>
    <row r="79" spans="1:6" ht="13.5" customHeight="1" x14ac:dyDescent="0.2">
      <c r="A79" s="21"/>
      <c r="B79" s="26" t="s">
        <v>4</v>
      </c>
      <c r="C79" s="31">
        <v>9.5000000000000001E-2</v>
      </c>
      <c r="D79" s="26"/>
      <c r="E79" s="36">
        <f>ROUND((E77+E78)*C79,2)</f>
        <v>113.72</v>
      </c>
      <c r="F79" s="21"/>
    </row>
    <row r="80" spans="1:6" ht="13.5" customHeight="1" x14ac:dyDescent="0.2">
      <c r="A80" s="21"/>
      <c r="B80" s="26"/>
      <c r="C80" s="26"/>
      <c r="D80" s="26"/>
      <c r="E80" s="32"/>
      <c r="F80" s="21"/>
    </row>
    <row r="81" spans="1:6" ht="16.5" customHeight="1" thickBot="1" x14ac:dyDescent="0.25">
      <c r="A81" s="21"/>
      <c r="B81" s="25" t="s">
        <v>19</v>
      </c>
      <c r="C81" s="26"/>
      <c r="D81" s="26"/>
      <c r="E81" s="33">
        <f>SUM(E77:E79)</f>
        <v>1310.72</v>
      </c>
      <c r="F81" s="21"/>
    </row>
    <row r="82" spans="1:6" ht="15.75" thickTop="1" x14ac:dyDescent="0.2">
      <c r="A82" s="21"/>
      <c r="B82" s="110"/>
      <c r="C82" s="110"/>
      <c r="D82" s="110"/>
      <c r="E82" s="37"/>
      <c r="F82" s="21"/>
    </row>
    <row r="83" spans="1:6" ht="15" x14ac:dyDescent="0.2">
      <c r="A83" s="21"/>
      <c r="B83" s="109" t="s">
        <v>21</v>
      </c>
      <c r="C83" s="109"/>
      <c r="D83" s="109"/>
      <c r="E83" s="37">
        <v>0</v>
      </c>
      <c r="F83" s="21"/>
    </row>
    <row r="84" spans="1:6" ht="15" x14ac:dyDescent="0.2">
      <c r="A84" s="21"/>
      <c r="B84" s="110"/>
      <c r="C84" s="110"/>
      <c r="D84" s="110"/>
      <c r="E84" s="37"/>
      <c r="F84" s="21"/>
    </row>
    <row r="85" spans="1:6" ht="19.5" customHeight="1" x14ac:dyDescent="0.2">
      <c r="A85" s="21"/>
      <c r="B85" s="38" t="s">
        <v>20</v>
      </c>
      <c r="C85" s="39"/>
      <c r="D85" s="39"/>
      <c r="E85" s="40">
        <f>E81-E83</f>
        <v>1310.72</v>
      </c>
      <c r="F85" s="21"/>
    </row>
    <row r="86" spans="1:6" ht="13.5" customHeight="1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4"/>
      <c r="C88" s="114"/>
      <c r="D88" s="114"/>
      <c r="E88" s="114"/>
      <c r="F88" s="21"/>
    </row>
    <row r="89" spans="1:6" ht="14.25" x14ac:dyDescent="0.2">
      <c r="A89" s="107" t="s">
        <v>22</v>
      </c>
      <c r="B89" s="107"/>
      <c r="C89" s="107"/>
      <c r="D89" s="107"/>
      <c r="E89" s="107"/>
      <c r="F89" s="107"/>
    </row>
    <row r="90" spans="1:6" ht="14.25" x14ac:dyDescent="0.2">
      <c r="A90" s="105" t="s">
        <v>7</v>
      </c>
      <c r="B90" s="105"/>
      <c r="C90" s="105"/>
      <c r="D90" s="105"/>
      <c r="E90" s="105"/>
      <c r="F90" s="105"/>
    </row>
    <row r="91" spans="1:6" x14ac:dyDescent="0.2">
      <c r="A91" s="21"/>
      <c r="B91" s="21"/>
      <c r="C91" s="21"/>
      <c r="D91" s="21"/>
      <c r="E91" s="21"/>
      <c r="F91" s="21"/>
    </row>
    <row r="92" spans="1:6" x14ac:dyDescent="0.2">
      <c r="A92" s="21"/>
      <c r="B92" s="115"/>
      <c r="C92" s="115"/>
      <c r="D92" s="115"/>
      <c r="E92" s="115"/>
      <c r="F92" s="21"/>
    </row>
    <row r="93" spans="1:6" ht="15" x14ac:dyDescent="0.2">
      <c r="A93" s="106" t="s">
        <v>8</v>
      </c>
      <c r="B93" s="106"/>
      <c r="C93" s="106"/>
      <c r="D93" s="106"/>
      <c r="E93" s="106"/>
      <c r="F93" s="106"/>
    </row>
    <row r="95" spans="1:6" ht="39.75" customHeight="1" x14ac:dyDescent="0.2">
      <c r="B95" s="112"/>
      <c r="C95" s="113"/>
      <c r="D95" s="113"/>
    </row>
    <row r="96" spans="1:6" ht="13.5" customHeight="1" x14ac:dyDescent="0.2"/>
    <row r="97" spans="2:4" x14ac:dyDescent="0.2">
      <c r="B97" s="16"/>
      <c r="C97" s="16"/>
      <c r="D97" s="16"/>
    </row>
  </sheetData>
  <mergeCells count="42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51:D51"/>
    <mergeCell ref="B52:D52"/>
    <mergeCell ref="B53:D53"/>
    <mergeCell ref="B45:D45"/>
    <mergeCell ref="B46:D46"/>
    <mergeCell ref="B47:D47"/>
    <mergeCell ref="B48:D48"/>
    <mergeCell ref="B49:D49"/>
    <mergeCell ref="B50:D50"/>
    <mergeCell ref="B72:D72"/>
    <mergeCell ref="B58:D58"/>
    <mergeCell ref="B59:D59"/>
    <mergeCell ref="B60:D60"/>
    <mergeCell ref="B61:D61"/>
    <mergeCell ref="B62:D62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 C54:D57" xr:uid="{00000000-0002-0000-05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7"/>
  <sheetViews>
    <sheetView view="pageBreakPreview" zoomScale="80" zoomScaleNormal="100" zoomScaleSheetLayoutView="80" workbookViewId="0">
      <selection activeCell="B24" sqref="B24: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51</v>
      </c>
      <c r="C25" s="21"/>
      <c r="D25" s="21"/>
      <c r="E25" s="21"/>
      <c r="F25" s="21"/>
    </row>
    <row r="26" spans="1:6" ht="15" x14ac:dyDescent="0.2">
      <c r="A26" s="17"/>
      <c r="B26" s="43" t="s">
        <v>52</v>
      </c>
      <c r="C26" s="21"/>
      <c r="D26" s="21"/>
      <c r="E26" s="21"/>
      <c r="F26" s="21"/>
    </row>
    <row r="27" spans="1:6" ht="15" x14ac:dyDescent="0.2">
      <c r="A27" s="17"/>
      <c r="B27" s="26" t="s">
        <v>53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71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29.25" customHeight="1" x14ac:dyDescent="0.2">
      <c r="A36" s="21"/>
      <c r="B36" s="108" t="s">
        <v>59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61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62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63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27" customHeight="1" x14ac:dyDescent="0.2">
      <c r="A48" s="21"/>
      <c r="B48" s="108" t="s">
        <v>64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65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44" t="s">
        <v>66</v>
      </c>
      <c r="C54" s="44"/>
      <c r="D54" s="44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44" t="s">
        <v>37</v>
      </c>
      <c r="C57" s="44"/>
      <c r="D57" s="44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44"/>
      <c r="C66" s="44"/>
      <c r="D66" s="44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25" t="s">
        <v>18</v>
      </c>
      <c r="C74" s="26"/>
      <c r="D74" s="26"/>
      <c r="E74" s="29">
        <f>24*190*0.25</f>
        <v>1140</v>
      </c>
      <c r="F74" s="21"/>
    </row>
    <row r="75" spans="1:6" ht="13.5" customHeight="1" x14ac:dyDescent="0.2">
      <c r="A75" s="21"/>
      <c r="B75" s="34" t="s">
        <v>69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34" t="s">
        <v>46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25" t="s">
        <v>17</v>
      </c>
      <c r="C77" s="26"/>
      <c r="D77" s="26"/>
      <c r="E77" s="29">
        <f>SUM(E74:E76)</f>
        <v>1140</v>
      </c>
      <c r="F77" s="21"/>
    </row>
    <row r="78" spans="1:6" ht="13.5" customHeight="1" x14ac:dyDescent="0.2">
      <c r="A78" s="21"/>
      <c r="B78" s="26" t="s">
        <v>5</v>
      </c>
      <c r="C78" s="31">
        <v>0.05</v>
      </c>
      <c r="D78" s="26"/>
      <c r="E78" s="35">
        <f>ROUND(E77*C78,2)</f>
        <v>57</v>
      </c>
      <c r="F78" s="21"/>
    </row>
    <row r="79" spans="1:6" ht="13.5" customHeight="1" x14ac:dyDescent="0.2">
      <c r="A79" s="21"/>
      <c r="B79" s="26" t="s">
        <v>4</v>
      </c>
      <c r="C79" s="31">
        <v>9.5000000000000001E-2</v>
      </c>
      <c r="D79" s="26"/>
      <c r="E79" s="36">
        <f>ROUND((E77+E78)*C79,2)</f>
        <v>113.72</v>
      </c>
      <c r="F79" s="21"/>
    </row>
    <row r="80" spans="1:6" ht="13.5" customHeight="1" x14ac:dyDescent="0.2">
      <c r="A80" s="21"/>
      <c r="B80" s="26"/>
      <c r="C80" s="26"/>
      <c r="D80" s="26"/>
      <c r="E80" s="32"/>
      <c r="F80" s="21"/>
    </row>
    <row r="81" spans="1:6" ht="16.5" customHeight="1" thickBot="1" x14ac:dyDescent="0.25">
      <c r="A81" s="21"/>
      <c r="B81" s="25" t="s">
        <v>19</v>
      </c>
      <c r="C81" s="26"/>
      <c r="D81" s="26"/>
      <c r="E81" s="33">
        <f>SUM(E77:E79)</f>
        <v>1310.72</v>
      </c>
      <c r="F81" s="21"/>
    </row>
    <row r="82" spans="1:6" ht="15.75" thickTop="1" x14ac:dyDescent="0.2">
      <c r="A82" s="21"/>
      <c r="B82" s="110"/>
      <c r="C82" s="110"/>
      <c r="D82" s="110"/>
      <c r="E82" s="37"/>
      <c r="F82" s="21"/>
    </row>
    <row r="83" spans="1:6" ht="15" x14ac:dyDescent="0.2">
      <c r="A83" s="21"/>
      <c r="B83" s="109" t="s">
        <v>21</v>
      </c>
      <c r="C83" s="109"/>
      <c r="D83" s="109"/>
      <c r="E83" s="37">
        <v>0</v>
      </c>
      <c r="F83" s="21"/>
    </row>
    <row r="84" spans="1:6" ht="15" x14ac:dyDescent="0.2">
      <c r="A84" s="21"/>
      <c r="B84" s="110"/>
      <c r="C84" s="110"/>
      <c r="D84" s="110"/>
      <c r="E84" s="37"/>
      <c r="F84" s="21"/>
    </row>
    <row r="85" spans="1:6" ht="19.5" customHeight="1" x14ac:dyDescent="0.2">
      <c r="A85" s="21"/>
      <c r="B85" s="38" t="s">
        <v>20</v>
      </c>
      <c r="C85" s="39"/>
      <c r="D85" s="39"/>
      <c r="E85" s="40">
        <f>E81-E83</f>
        <v>1310.72</v>
      </c>
      <c r="F85" s="21"/>
    </row>
    <row r="86" spans="1:6" ht="13.5" customHeight="1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4"/>
      <c r="C88" s="114"/>
      <c r="D88" s="114"/>
      <c r="E88" s="114"/>
      <c r="F88" s="21"/>
    </row>
    <row r="89" spans="1:6" ht="14.25" x14ac:dyDescent="0.2">
      <c r="A89" s="107" t="s">
        <v>22</v>
      </c>
      <c r="B89" s="107"/>
      <c r="C89" s="107"/>
      <c r="D89" s="107"/>
      <c r="E89" s="107"/>
      <c r="F89" s="107"/>
    </row>
    <row r="90" spans="1:6" ht="14.25" x14ac:dyDescent="0.2">
      <c r="A90" s="105" t="s">
        <v>7</v>
      </c>
      <c r="B90" s="105"/>
      <c r="C90" s="105"/>
      <c r="D90" s="105"/>
      <c r="E90" s="105"/>
      <c r="F90" s="105"/>
    </row>
    <row r="91" spans="1:6" x14ac:dyDescent="0.2">
      <c r="A91" s="21"/>
      <c r="B91" s="21"/>
      <c r="C91" s="21"/>
      <c r="D91" s="21"/>
      <c r="E91" s="21"/>
      <c r="F91" s="21"/>
    </row>
    <row r="92" spans="1:6" x14ac:dyDescent="0.2">
      <c r="A92" s="21"/>
      <c r="B92" s="115"/>
      <c r="C92" s="115"/>
      <c r="D92" s="115"/>
      <c r="E92" s="115"/>
      <c r="F92" s="21"/>
    </row>
    <row r="93" spans="1:6" ht="15" x14ac:dyDescent="0.2">
      <c r="A93" s="106" t="s">
        <v>8</v>
      </c>
      <c r="B93" s="106"/>
      <c r="C93" s="106"/>
      <c r="D93" s="106"/>
      <c r="E93" s="106"/>
      <c r="F93" s="106"/>
    </row>
    <row r="95" spans="1:6" ht="39.75" customHeight="1" x14ac:dyDescent="0.2">
      <c r="B95" s="112"/>
      <c r="C95" s="113"/>
      <c r="D95" s="113"/>
    </row>
    <row r="96" spans="1:6" ht="13.5" customHeight="1" x14ac:dyDescent="0.2"/>
    <row r="97" spans="2:4" x14ac:dyDescent="0.2">
      <c r="B97" s="16"/>
      <c r="C97" s="16"/>
      <c r="D97" s="16"/>
    </row>
  </sheetData>
  <mergeCells count="42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51:D51"/>
    <mergeCell ref="B52:D52"/>
    <mergeCell ref="B53:D53"/>
    <mergeCell ref="B45:D45"/>
    <mergeCell ref="B46:D46"/>
    <mergeCell ref="B47:D47"/>
    <mergeCell ref="B48:D48"/>
    <mergeCell ref="B49:D49"/>
    <mergeCell ref="B50:D50"/>
    <mergeCell ref="B72:D72"/>
    <mergeCell ref="B58:D58"/>
    <mergeCell ref="B59:D59"/>
    <mergeCell ref="B60:D60"/>
    <mergeCell ref="B61:D61"/>
    <mergeCell ref="B62:D62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 C54:D57" xr:uid="{00000000-0002-0000-06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7"/>
  <sheetViews>
    <sheetView view="pageBreakPreview" topLeftCell="A22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15" x14ac:dyDescent="0.2">
      <c r="A26" s="17"/>
      <c r="B26" s="43" t="s">
        <v>41</v>
      </c>
      <c r="C26" s="21"/>
      <c r="D26" s="21"/>
      <c r="E26" s="21"/>
      <c r="F26" s="21"/>
    </row>
    <row r="27" spans="1:6" ht="15" x14ac:dyDescent="0.2">
      <c r="A27" s="17"/>
      <c r="B27" s="26" t="s">
        <v>42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72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29.25" customHeight="1" x14ac:dyDescent="0.2">
      <c r="A36" s="21"/>
      <c r="B36" s="108" t="s">
        <v>59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61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62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63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27" customHeight="1" x14ac:dyDescent="0.2">
      <c r="A48" s="21"/>
      <c r="B48" s="108" t="s">
        <v>64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65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44" t="s">
        <v>66</v>
      </c>
      <c r="C54" s="44"/>
      <c r="D54" s="44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44" t="s">
        <v>37</v>
      </c>
      <c r="C57" s="44"/>
      <c r="D57" s="44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44"/>
      <c r="C66" s="44"/>
      <c r="D66" s="44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25" t="s">
        <v>18</v>
      </c>
      <c r="C74" s="26"/>
      <c r="D74" s="26"/>
      <c r="E74" s="29">
        <f>24*190*0.2</f>
        <v>912</v>
      </c>
      <c r="F74" s="21"/>
    </row>
    <row r="75" spans="1:6" ht="13.5" customHeight="1" x14ac:dyDescent="0.2">
      <c r="A75" s="21"/>
      <c r="B75" s="34" t="s">
        <v>69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34" t="s">
        <v>46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25" t="s">
        <v>17</v>
      </c>
      <c r="C77" s="26"/>
      <c r="D77" s="26"/>
      <c r="E77" s="29">
        <f>SUM(E74:E76)</f>
        <v>912</v>
      </c>
      <c r="F77" s="21"/>
    </row>
    <row r="78" spans="1:6" ht="13.5" customHeight="1" x14ac:dyDescent="0.2">
      <c r="A78" s="21"/>
      <c r="B78" s="26" t="s">
        <v>5</v>
      </c>
      <c r="C78" s="31">
        <v>0.05</v>
      </c>
      <c r="D78" s="26"/>
      <c r="E78" s="35">
        <f>ROUND(E77*C78,2)</f>
        <v>45.6</v>
      </c>
      <c r="F78" s="21"/>
    </row>
    <row r="79" spans="1:6" ht="13.5" customHeight="1" x14ac:dyDescent="0.2">
      <c r="A79" s="21"/>
      <c r="B79" s="26" t="s">
        <v>4</v>
      </c>
      <c r="C79" s="31">
        <v>9.5000000000000001E-2</v>
      </c>
      <c r="D79" s="26"/>
      <c r="E79" s="36">
        <f>ROUND((E77+E78)*C79,2)</f>
        <v>90.97</v>
      </c>
      <c r="F79" s="21"/>
    </row>
    <row r="80" spans="1:6" ht="13.5" customHeight="1" x14ac:dyDescent="0.2">
      <c r="A80" s="21"/>
      <c r="B80" s="26"/>
      <c r="C80" s="26"/>
      <c r="D80" s="26"/>
      <c r="E80" s="32"/>
      <c r="F80" s="21"/>
    </row>
    <row r="81" spans="1:6" ht="16.5" customHeight="1" thickBot="1" x14ac:dyDescent="0.25">
      <c r="A81" s="21"/>
      <c r="B81" s="25" t="s">
        <v>19</v>
      </c>
      <c r="C81" s="26"/>
      <c r="D81" s="26"/>
      <c r="E81" s="33">
        <f>SUM(E77:E79)</f>
        <v>1048.57</v>
      </c>
      <c r="F81" s="21"/>
    </row>
    <row r="82" spans="1:6" ht="15.75" thickTop="1" x14ac:dyDescent="0.2">
      <c r="A82" s="21"/>
      <c r="B82" s="110"/>
      <c r="C82" s="110"/>
      <c r="D82" s="110"/>
      <c r="E82" s="37"/>
      <c r="F82" s="21"/>
    </row>
    <row r="83" spans="1:6" ht="15" x14ac:dyDescent="0.2">
      <c r="A83" s="21"/>
      <c r="B83" s="109" t="s">
        <v>21</v>
      </c>
      <c r="C83" s="109"/>
      <c r="D83" s="109"/>
      <c r="E83" s="37">
        <v>0</v>
      </c>
      <c r="F83" s="21"/>
    </row>
    <row r="84" spans="1:6" ht="15" x14ac:dyDescent="0.2">
      <c r="A84" s="21"/>
      <c r="B84" s="110"/>
      <c r="C84" s="110"/>
      <c r="D84" s="110"/>
      <c r="E84" s="37"/>
      <c r="F84" s="21"/>
    </row>
    <row r="85" spans="1:6" ht="19.5" customHeight="1" x14ac:dyDescent="0.2">
      <c r="A85" s="21"/>
      <c r="B85" s="38" t="s">
        <v>20</v>
      </c>
      <c r="C85" s="39"/>
      <c r="D85" s="39"/>
      <c r="E85" s="40">
        <f>E81-E83</f>
        <v>1048.57</v>
      </c>
      <c r="F85" s="21"/>
    </row>
    <row r="86" spans="1:6" ht="13.5" customHeight="1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4"/>
      <c r="C88" s="114"/>
      <c r="D88" s="114"/>
      <c r="E88" s="114"/>
      <c r="F88" s="21"/>
    </row>
    <row r="89" spans="1:6" ht="14.25" x14ac:dyDescent="0.2">
      <c r="A89" s="107" t="s">
        <v>22</v>
      </c>
      <c r="B89" s="107"/>
      <c r="C89" s="107"/>
      <c r="D89" s="107"/>
      <c r="E89" s="107"/>
      <c r="F89" s="107"/>
    </row>
    <row r="90" spans="1:6" ht="14.25" x14ac:dyDescent="0.2">
      <c r="A90" s="105" t="s">
        <v>7</v>
      </c>
      <c r="B90" s="105"/>
      <c r="C90" s="105"/>
      <c r="D90" s="105"/>
      <c r="E90" s="105"/>
      <c r="F90" s="105"/>
    </row>
    <row r="91" spans="1:6" x14ac:dyDescent="0.2">
      <c r="A91" s="21"/>
      <c r="B91" s="21"/>
      <c r="C91" s="21"/>
      <c r="D91" s="21"/>
      <c r="E91" s="21"/>
      <c r="F91" s="21"/>
    </row>
    <row r="92" spans="1:6" x14ac:dyDescent="0.2">
      <c r="A92" s="21"/>
      <c r="B92" s="115"/>
      <c r="C92" s="115"/>
      <c r="D92" s="115"/>
      <c r="E92" s="115"/>
      <c r="F92" s="21"/>
    </row>
    <row r="93" spans="1:6" ht="15" x14ac:dyDescent="0.2">
      <c r="A93" s="106" t="s">
        <v>8</v>
      </c>
      <c r="B93" s="106"/>
      <c r="C93" s="106"/>
      <c r="D93" s="106"/>
      <c r="E93" s="106"/>
      <c r="F93" s="106"/>
    </row>
    <row r="95" spans="1:6" ht="39.75" customHeight="1" x14ac:dyDescent="0.2">
      <c r="B95" s="112"/>
      <c r="C95" s="113"/>
      <c r="D95" s="113"/>
    </row>
    <row r="96" spans="1:6" ht="13.5" customHeight="1" x14ac:dyDescent="0.2"/>
    <row r="97" spans="2:4" x14ac:dyDescent="0.2">
      <c r="B97" s="16"/>
      <c r="C97" s="16"/>
      <c r="D97" s="16"/>
    </row>
  </sheetData>
  <mergeCells count="42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51:D51"/>
    <mergeCell ref="B52:D52"/>
    <mergeCell ref="B53:D53"/>
    <mergeCell ref="B45:D45"/>
    <mergeCell ref="B46:D46"/>
    <mergeCell ref="B47:D47"/>
    <mergeCell ref="B48:D48"/>
    <mergeCell ref="B49:D49"/>
    <mergeCell ref="B50:D50"/>
    <mergeCell ref="B72:D72"/>
    <mergeCell ref="B58:D58"/>
    <mergeCell ref="B59:D59"/>
    <mergeCell ref="B60:D60"/>
    <mergeCell ref="B61:D61"/>
    <mergeCell ref="B62:D62"/>
    <mergeCell ref="B67:D67"/>
    <mergeCell ref="B68:D68"/>
    <mergeCell ref="B69:D69"/>
    <mergeCell ref="B70:D70"/>
    <mergeCell ref="B71:D71"/>
    <mergeCell ref="A90:F90"/>
    <mergeCell ref="B92:E92"/>
    <mergeCell ref="A93:F93"/>
    <mergeCell ref="B95:D95"/>
    <mergeCell ref="B73:D73"/>
    <mergeCell ref="B82:D82"/>
    <mergeCell ref="B83:D83"/>
    <mergeCell ref="B84:D84"/>
    <mergeCell ref="B88:E88"/>
    <mergeCell ref="A89:F89"/>
  </mergeCells>
  <dataValidations count="1">
    <dataValidation type="list" allowBlank="1" showInputMessage="1" showErrorMessage="1" sqref="B82:B84 B12:B20 B34:B73 C54:D57" xr:uid="{00000000-0002-0000-07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7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39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15" x14ac:dyDescent="0.2">
      <c r="A26" s="17"/>
      <c r="B26" s="43" t="s">
        <v>41</v>
      </c>
      <c r="C26" s="21"/>
      <c r="D26" s="21"/>
      <c r="E26" s="21"/>
      <c r="F26" s="21"/>
    </row>
    <row r="27" spans="1:6" ht="15" x14ac:dyDescent="0.2">
      <c r="A27" s="17"/>
      <c r="B27" s="26" t="s">
        <v>42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73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1" customFormat="1" ht="21.75" customHeight="1" x14ac:dyDescent="0.2">
      <c r="A31" s="111" t="s">
        <v>0</v>
      </c>
      <c r="B31" s="111"/>
      <c r="C31" s="111"/>
      <c r="D31" s="111"/>
      <c r="E31" s="111"/>
      <c r="F31" s="11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08"/>
      <c r="C34" s="108"/>
      <c r="D34" s="108"/>
      <c r="E34" s="28"/>
      <c r="F34" s="21"/>
    </row>
    <row r="35" spans="1:6" ht="14.25" x14ac:dyDescent="0.2">
      <c r="A35" s="21"/>
      <c r="B35" s="108"/>
      <c r="C35" s="108"/>
      <c r="D35" s="108"/>
      <c r="E35" s="28"/>
      <c r="F35" s="21"/>
    </row>
    <row r="36" spans="1:6" ht="31.5" customHeight="1" x14ac:dyDescent="0.2">
      <c r="A36" s="21"/>
      <c r="B36" s="108" t="s">
        <v>75</v>
      </c>
      <c r="C36" s="108"/>
      <c r="D36" s="108"/>
      <c r="E36" s="28"/>
      <c r="F36" s="21"/>
    </row>
    <row r="37" spans="1:6" ht="14.25" x14ac:dyDescent="0.2">
      <c r="A37" s="21"/>
      <c r="B37" s="108"/>
      <c r="C37" s="108"/>
      <c r="D37" s="108"/>
      <c r="E37" s="28"/>
      <c r="F37" s="21"/>
    </row>
    <row r="38" spans="1:6" ht="14.25" x14ac:dyDescent="0.2">
      <c r="A38" s="21"/>
      <c r="B38" s="108"/>
      <c r="C38" s="108"/>
      <c r="D38" s="108"/>
      <c r="E38" s="28"/>
      <c r="F38" s="21"/>
    </row>
    <row r="39" spans="1:6" ht="14.25" x14ac:dyDescent="0.2">
      <c r="A39" s="21"/>
      <c r="B39" s="108" t="s">
        <v>74</v>
      </c>
      <c r="C39" s="108"/>
      <c r="D39" s="108"/>
      <c r="E39" s="28"/>
      <c r="F39" s="21"/>
    </row>
    <row r="40" spans="1:6" ht="14.25" x14ac:dyDescent="0.2">
      <c r="A40" s="21"/>
      <c r="B40" s="108"/>
      <c r="C40" s="108"/>
      <c r="D40" s="108"/>
      <c r="E40" s="28"/>
      <c r="F40" s="21"/>
    </row>
    <row r="41" spans="1:6" ht="14.25" x14ac:dyDescent="0.2">
      <c r="A41" s="21"/>
      <c r="B41" s="108"/>
      <c r="C41" s="108"/>
      <c r="D41" s="108"/>
      <c r="E41" s="28"/>
      <c r="F41" s="21"/>
    </row>
    <row r="42" spans="1:6" ht="14.25" x14ac:dyDescent="0.2">
      <c r="A42" s="21"/>
      <c r="B42" s="108" t="s">
        <v>76</v>
      </c>
      <c r="C42" s="108"/>
      <c r="D42" s="108"/>
      <c r="E42" s="28"/>
      <c r="F42" s="21"/>
    </row>
    <row r="43" spans="1:6" ht="14.25" x14ac:dyDescent="0.2">
      <c r="A43" s="21"/>
      <c r="B43" s="108"/>
      <c r="C43" s="108"/>
      <c r="D43" s="108"/>
      <c r="E43" s="28"/>
      <c r="F43" s="21"/>
    </row>
    <row r="44" spans="1:6" ht="14.25" x14ac:dyDescent="0.2">
      <c r="A44" s="21"/>
      <c r="B44" s="108"/>
      <c r="C44" s="108"/>
      <c r="D44" s="108"/>
      <c r="E44" s="28"/>
      <c r="F44" s="21"/>
    </row>
    <row r="45" spans="1:6" ht="14.25" x14ac:dyDescent="0.2">
      <c r="A45" s="21"/>
      <c r="B45" s="108" t="s">
        <v>77</v>
      </c>
      <c r="C45" s="108"/>
      <c r="D45" s="108"/>
      <c r="E45" s="28"/>
      <c r="F45" s="21"/>
    </row>
    <row r="46" spans="1:6" ht="14.25" x14ac:dyDescent="0.2">
      <c r="A46" s="21"/>
      <c r="B46" s="108"/>
      <c r="C46" s="108"/>
      <c r="D46" s="108"/>
      <c r="E46" s="28"/>
      <c r="F46" s="21"/>
    </row>
    <row r="47" spans="1:6" ht="14.25" x14ac:dyDescent="0.2">
      <c r="A47" s="21"/>
      <c r="B47" s="108"/>
      <c r="C47" s="108"/>
      <c r="D47" s="108"/>
      <c r="E47" s="28"/>
      <c r="F47" s="21"/>
    </row>
    <row r="48" spans="1:6" ht="14.25" x14ac:dyDescent="0.2">
      <c r="A48" s="21"/>
      <c r="B48" s="108" t="s">
        <v>78</v>
      </c>
      <c r="C48" s="108"/>
      <c r="D48" s="108"/>
      <c r="E48" s="28"/>
      <c r="F48" s="21"/>
    </row>
    <row r="49" spans="1:6" ht="14.25" x14ac:dyDescent="0.2">
      <c r="A49" s="21"/>
      <c r="B49" s="108"/>
      <c r="C49" s="108"/>
      <c r="D49" s="108"/>
      <c r="E49" s="28"/>
      <c r="F49" s="21"/>
    </row>
    <row r="50" spans="1:6" ht="14.25" x14ac:dyDescent="0.2">
      <c r="A50" s="21"/>
      <c r="B50" s="108"/>
      <c r="C50" s="108"/>
      <c r="D50" s="108"/>
      <c r="E50" s="28"/>
      <c r="F50" s="21"/>
    </row>
    <row r="51" spans="1:6" ht="14.25" x14ac:dyDescent="0.2">
      <c r="A51" s="21"/>
      <c r="B51" s="108" t="s">
        <v>79</v>
      </c>
      <c r="C51" s="108"/>
      <c r="D51" s="108"/>
      <c r="E51" s="28"/>
      <c r="F51" s="21"/>
    </row>
    <row r="52" spans="1:6" ht="14.25" x14ac:dyDescent="0.2">
      <c r="A52" s="21"/>
      <c r="B52" s="108"/>
      <c r="C52" s="108"/>
      <c r="D52" s="108"/>
      <c r="E52" s="28"/>
      <c r="F52" s="21"/>
    </row>
    <row r="53" spans="1:6" ht="14.25" x14ac:dyDescent="0.2">
      <c r="A53" s="21"/>
      <c r="B53" s="108"/>
      <c r="C53" s="108"/>
      <c r="D53" s="108"/>
      <c r="E53" s="28"/>
      <c r="F53" s="21"/>
    </row>
    <row r="54" spans="1:6" ht="14.25" x14ac:dyDescent="0.2">
      <c r="A54" s="21"/>
      <c r="B54" s="108"/>
      <c r="C54" s="108"/>
      <c r="D54" s="108"/>
      <c r="E54" s="28"/>
      <c r="F54" s="21"/>
    </row>
    <row r="55" spans="1:6" ht="14.25" x14ac:dyDescent="0.2">
      <c r="A55" s="21"/>
      <c r="B55" s="108"/>
      <c r="C55" s="108"/>
      <c r="D55" s="108"/>
      <c r="E55" s="28"/>
      <c r="F55" s="21"/>
    </row>
    <row r="56" spans="1:6" ht="14.25" x14ac:dyDescent="0.2">
      <c r="A56" s="21"/>
      <c r="B56" s="108"/>
      <c r="C56" s="108"/>
      <c r="D56" s="108"/>
      <c r="E56" s="28"/>
      <c r="F56" s="21"/>
    </row>
    <row r="57" spans="1:6" ht="14.25" x14ac:dyDescent="0.2">
      <c r="A57" s="21"/>
      <c r="B57" s="108"/>
      <c r="C57" s="108"/>
      <c r="D57" s="108"/>
      <c r="E57" s="28"/>
      <c r="F57" s="21"/>
    </row>
    <row r="58" spans="1:6" ht="14.25" x14ac:dyDescent="0.2">
      <c r="A58" s="21"/>
      <c r="B58" s="108"/>
      <c r="C58" s="108"/>
      <c r="D58" s="108"/>
      <c r="E58" s="28"/>
      <c r="F58" s="21"/>
    </row>
    <row r="59" spans="1:6" ht="14.25" x14ac:dyDescent="0.2">
      <c r="A59" s="21"/>
      <c r="B59" s="108"/>
      <c r="C59" s="108"/>
      <c r="D59" s="108"/>
      <c r="E59" s="28"/>
      <c r="F59" s="21"/>
    </row>
    <row r="60" spans="1:6" ht="14.25" x14ac:dyDescent="0.2">
      <c r="A60" s="21"/>
      <c r="B60" s="108"/>
      <c r="C60" s="108"/>
      <c r="D60" s="108"/>
      <c r="E60" s="28"/>
      <c r="F60" s="21"/>
    </row>
    <row r="61" spans="1:6" ht="14.25" x14ac:dyDescent="0.2">
      <c r="A61" s="21"/>
      <c r="B61" s="108"/>
      <c r="C61" s="108"/>
      <c r="D61" s="108"/>
      <c r="E61" s="28"/>
      <c r="F61" s="21"/>
    </row>
    <row r="62" spans="1:6" ht="14.25" x14ac:dyDescent="0.2">
      <c r="A62" s="21"/>
      <c r="B62" s="108"/>
      <c r="C62" s="108"/>
      <c r="D62" s="108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08"/>
      <c r="C65" s="108"/>
      <c r="D65" s="108"/>
      <c r="E65" s="28"/>
      <c r="F65" s="21"/>
    </row>
    <row r="66" spans="1:6" ht="14.25" x14ac:dyDescent="0.2">
      <c r="A66" s="21"/>
      <c r="B66" s="44"/>
      <c r="C66" s="44"/>
      <c r="D66" s="44"/>
      <c r="E66" s="28"/>
      <c r="F66" s="21"/>
    </row>
    <row r="67" spans="1:6" ht="14.25" x14ac:dyDescent="0.2">
      <c r="A67" s="21"/>
      <c r="B67" s="108"/>
      <c r="C67" s="108"/>
      <c r="D67" s="108"/>
      <c r="E67" s="28"/>
      <c r="F67" s="21"/>
    </row>
    <row r="68" spans="1:6" ht="14.25" x14ac:dyDescent="0.2">
      <c r="A68" s="21"/>
      <c r="B68" s="108"/>
      <c r="C68" s="108"/>
      <c r="D68" s="108"/>
      <c r="E68" s="28"/>
      <c r="F68" s="21"/>
    </row>
    <row r="69" spans="1:6" ht="14.25" x14ac:dyDescent="0.2">
      <c r="A69" s="21"/>
      <c r="B69" s="108"/>
      <c r="C69" s="108"/>
      <c r="D69" s="108"/>
      <c r="E69" s="28"/>
      <c r="F69" s="21"/>
    </row>
    <row r="70" spans="1:6" ht="14.25" x14ac:dyDescent="0.2">
      <c r="A70" s="21"/>
      <c r="B70" s="108"/>
      <c r="C70" s="108"/>
      <c r="D70" s="108"/>
      <c r="E70" s="28"/>
      <c r="F70" s="21"/>
    </row>
    <row r="71" spans="1:6" ht="14.25" x14ac:dyDescent="0.2">
      <c r="A71" s="21"/>
      <c r="B71" s="108"/>
      <c r="C71" s="108"/>
      <c r="D71" s="108"/>
      <c r="E71" s="28"/>
      <c r="F71" s="21"/>
    </row>
    <row r="72" spans="1:6" ht="14.25" x14ac:dyDescent="0.2">
      <c r="A72" s="21"/>
      <c r="B72" s="108"/>
      <c r="C72" s="108"/>
      <c r="D72" s="108"/>
      <c r="E72" s="28"/>
      <c r="F72" s="21"/>
    </row>
    <row r="73" spans="1:6" ht="13.5" customHeight="1" x14ac:dyDescent="0.2">
      <c r="A73" s="21"/>
      <c r="B73" s="108"/>
      <c r="C73" s="108"/>
      <c r="D73" s="108"/>
      <c r="E73" s="28"/>
      <c r="F73" s="21"/>
    </row>
    <row r="74" spans="1:6" ht="13.5" customHeight="1" x14ac:dyDescent="0.2">
      <c r="A74" s="21"/>
      <c r="B74" s="25" t="s">
        <v>18</v>
      </c>
      <c r="C74" s="26"/>
      <c r="D74" s="26"/>
      <c r="E74" s="29">
        <f>10*190</f>
        <v>1900</v>
      </c>
      <c r="F74" s="21"/>
    </row>
    <row r="75" spans="1:6" ht="13.5" customHeight="1" x14ac:dyDescent="0.2">
      <c r="A75" s="21"/>
      <c r="B75" s="34" t="s">
        <v>69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34" t="s">
        <v>46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25" t="s">
        <v>17</v>
      </c>
      <c r="C77" s="26"/>
      <c r="D77" s="26"/>
      <c r="E77" s="29">
        <f>SUM(E74:E76)</f>
        <v>1900</v>
      </c>
      <c r="F77" s="21"/>
    </row>
    <row r="78" spans="1:6" ht="13.5" customHeight="1" x14ac:dyDescent="0.2">
      <c r="A78" s="21"/>
      <c r="B78" s="26" t="s">
        <v>5</v>
      </c>
      <c r="C78" s="31">
        <v>0.05</v>
      </c>
      <c r="D78" s="26"/>
      <c r="E78" s="35">
        <f>ROUND(E77*C78,2)</f>
        <v>95</v>
      </c>
      <c r="F78" s="21"/>
    </row>
    <row r="79" spans="1:6" ht="13.5" customHeight="1" x14ac:dyDescent="0.2">
      <c r="A79" s="21"/>
      <c r="B79" s="26" t="s">
        <v>4</v>
      </c>
      <c r="C79" s="31">
        <v>9.5000000000000001E-2</v>
      </c>
      <c r="D79" s="26"/>
      <c r="E79" s="36">
        <f>ROUND((E77+E78)*C79,2)</f>
        <v>189.53</v>
      </c>
      <c r="F79" s="21"/>
    </row>
    <row r="80" spans="1:6" ht="13.5" customHeight="1" x14ac:dyDescent="0.2">
      <c r="A80" s="21"/>
      <c r="B80" s="26"/>
      <c r="C80" s="26"/>
      <c r="D80" s="26"/>
      <c r="E80" s="32"/>
      <c r="F80" s="21"/>
    </row>
    <row r="81" spans="1:6" ht="16.5" customHeight="1" thickBot="1" x14ac:dyDescent="0.25">
      <c r="A81" s="21"/>
      <c r="B81" s="25" t="s">
        <v>19</v>
      </c>
      <c r="C81" s="26"/>
      <c r="D81" s="26"/>
      <c r="E81" s="33">
        <f>SUM(E77:E79)</f>
        <v>2184.5300000000002</v>
      </c>
      <c r="F81" s="21"/>
    </row>
    <row r="82" spans="1:6" ht="15.75" thickTop="1" x14ac:dyDescent="0.2">
      <c r="A82" s="21"/>
      <c r="B82" s="110"/>
      <c r="C82" s="110"/>
      <c r="D82" s="110"/>
      <c r="E82" s="37"/>
      <c r="F82" s="21"/>
    </row>
    <row r="83" spans="1:6" ht="15" x14ac:dyDescent="0.2">
      <c r="A83" s="21"/>
      <c r="B83" s="109" t="s">
        <v>21</v>
      </c>
      <c r="C83" s="109"/>
      <c r="D83" s="109"/>
      <c r="E83" s="37">
        <v>0</v>
      </c>
      <c r="F83" s="21"/>
    </row>
    <row r="84" spans="1:6" ht="15" x14ac:dyDescent="0.2">
      <c r="A84" s="21"/>
      <c r="B84" s="110"/>
      <c r="C84" s="110"/>
      <c r="D84" s="110"/>
      <c r="E84" s="37"/>
      <c r="F84" s="21"/>
    </row>
    <row r="85" spans="1:6" ht="19.5" customHeight="1" x14ac:dyDescent="0.2">
      <c r="A85" s="21"/>
      <c r="B85" s="38" t="s">
        <v>20</v>
      </c>
      <c r="C85" s="39"/>
      <c r="D85" s="39"/>
      <c r="E85" s="40">
        <f>E81-E83</f>
        <v>2184.5300000000002</v>
      </c>
      <c r="F85" s="21"/>
    </row>
    <row r="86" spans="1:6" ht="13.5" customHeight="1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4"/>
      <c r="C88" s="114"/>
      <c r="D88" s="114"/>
      <c r="E88" s="114"/>
      <c r="F88" s="21"/>
    </row>
    <row r="89" spans="1:6" ht="14.25" x14ac:dyDescent="0.2">
      <c r="A89" s="107" t="s">
        <v>22</v>
      </c>
      <c r="B89" s="107"/>
      <c r="C89" s="107"/>
      <c r="D89" s="107"/>
      <c r="E89" s="107"/>
      <c r="F89" s="107"/>
    </row>
    <row r="90" spans="1:6" ht="14.25" x14ac:dyDescent="0.2">
      <c r="A90" s="105" t="s">
        <v>7</v>
      </c>
      <c r="B90" s="105"/>
      <c r="C90" s="105"/>
      <c r="D90" s="105"/>
      <c r="E90" s="105"/>
      <c r="F90" s="105"/>
    </row>
    <row r="91" spans="1:6" x14ac:dyDescent="0.2">
      <c r="A91" s="21"/>
      <c r="B91" s="21"/>
      <c r="C91" s="21"/>
      <c r="D91" s="21"/>
      <c r="E91" s="21"/>
      <c r="F91" s="21"/>
    </row>
    <row r="92" spans="1:6" x14ac:dyDescent="0.2">
      <c r="A92" s="21"/>
      <c r="B92" s="115"/>
      <c r="C92" s="115"/>
      <c r="D92" s="115"/>
      <c r="E92" s="115"/>
      <c r="F92" s="21"/>
    </row>
    <row r="93" spans="1:6" ht="15" x14ac:dyDescent="0.2">
      <c r="A93" s="106" t="s">
        <v>8</v>
      </c>
      <c r="B93" s="106"/>
      <c r="C93" s="106"/>
      <c r="D93" s="106"/>
      <c r="E93" s="106"/>
      <c r="F93" s="106"/>
    </row>
    <row r="95" spans="1:6" ht="39.75" customHeight="1" x14ac:dyDescent="0.2">
      <c r="B95" s="112"/>
      <c r="C95" s="113"/>
      <c r="D95" s="113"/>
    </row>
    <row r="96" spans="1:6" ht="13.5" customHeight="1" x14ac:dyDescent="0.2"/>
    <row r="97" spans="2:4" x14ac:dyDescent="0.2">
      <c r="B97" s="16"/>
      <c r="C97" s="16"/>
      <c r="D97" s="16"/>
    </row>
  </sheetData>
  <mergeCells count="47">
    <mergeCell ref="A89:F89"/>
    <mergeCell ref="A90:F90"/>
    <mergeCell ref="B92:E92"/>
    <mergeCell ref="A93:F93"/>
    <mergeCell ref="B95:D95"/>
    <mergeCell ref="B88:E88"/>
    <mergeCell ref="B65:D65"/>
    <mergeCell ref="B67:D67"/>
    <mergeCell ref="B68:D68"/>
    <mergeCell ref="B69:D69"/>
    <mergeCell ref="B70:D70"/>
    <mergeCell ref="B71:D71"/>
    <mergeCell ref="B72:D72"/>
    <mergeCell ref="B73:D73"/>
    <mergeCell ref="B82:D82"/>
    <mergeCell ref="B83:D83"/>
    <mergeCell ref="B84:D84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12:B20 B34:B73" xr:uid="{00000000-0002-0000-08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51</vt:i4>
      </vt:variant>
      <vt:variant>
        <vt:lpstr>Plages nommées</vt:lpstr>
      </vt:variant>
      <vt:variant>
        <vt:i4>108</vt:i4>
      </vt:variant>
    </vt:vector>
  </HeadingPairs>
  <TitlesOfParts>
    <vt:vector size="159" baseType="lpstr">
      <vt:lpstr>16-08-12</vt:lpstr>
      <vt:lpstr>16-08-12 (2)</vt:lpstr>
      <vt:lpstr>16-08-12 (3)</vt:lpstr>
      <vt:lpstr>16-08-12 (4)</vt:lpstr>
      <vt:lpstr>23-10-12</vt:lpstr>
      <vt:lpstr>23-10-12 (2)</vt:lpstr>
      <vt:lpstr>23-10-12 (3)</vt:lpstr>
      <vt:lpstr>23-10-12 (4)</vt:lpstr>
      <vt:lpstr>23-10-12 (5)</vt:lpstr>
      <vt:lpstr>18-12-12</vt:lpstr>
      <vt:lpstr>18-12-12 (2)</vt:lpstr>
      <vt:lpstr>18-12-12 (3)</vt:lpstr>
      <vt:lpstr>18-12-12 (4)</vt:lpstr>
      <vt:lpstr>06-04-13</vt:lpstr>
      <vt:lpstr>06-04-13 (2)</vt:lpstr>
      <vt:lpstr>06-04-13 (3)</vt:lpstr>
      <vt:lpstr>06-04-13 (4)</vt:lpstr>
      <vt:lpstr>29-04-13</vt:lpstr>
      <vt:lpstr>29-04-13 (2)</vt:lpstr>
      <vt:lpstr>29-04-13 (3)</vt:lpstr>
      <vt:lpstr>29-04-13 (4)</vt:lpstr>
      <vt:lpstr>06-10-15</vt:lpstr>
      <vt:lpstr>31-03-16</vt:lpstr>
      <vt:lpstr>31-03-16 (3)</vt:lpstr>
      <vt:lpstr>31-03-16 (2)</vt:lpstr>
      <vt:lpstr>06-07-16</vt:lpstr>
      <vt:lpstr>06-02-17</vt:lpstr>
      <vt:lpstr>01-07-17</vt:lpstr>
      <vt:lpstr>01-07-17 (2)</vt:lpstr>
      <vt:lpstr>01-07-17 (3)</vt:lpstr>
      <vt:lpstr>01-07-17 (4)</vt:lpstr>
      <vt:lpstr>01-07-17 (5)</vt:lpstr>
      <vt:lpstr>01-07-17 (6)</vt:lpstr>
      <vt:lpstr>01-07-17 (7)</vt:lpstr>
      <vt:lpstr>01-07-17 (8)</vt:lpstr>
      <vt:lpstr>01-07-17 (9)</vt:lpstr>
      <vt:lpstr>01-07-17 (10)</vt:lpstr>
      <vt:lpstr>01-07-17 (11)</vt:lpstr>
      <vt:lpstr>01-07-17 (12)</vt:lpstr>
      <vt:lpstr>30-10-17</vt:lpstr>
      <vt:lpstr>30-10-17 (2)</vt:lpstr>
      <vt:lpstr>07-12-17</vt:lpstr>
      <vt:lpstr>19-02-18</vt:lpstr>
      <vt:lpstr>25-03-18</vt:lpstr>
      <vt:lpstr>05-03-19</vt:lpstr>
      <vt:lpstr>29-06-22</vt:lpstr>
      <vt:lpstr>07-06-23</vt:lpstr>
      <vt:lpstr>07-06-23 (2)</vt:lpstr>
      <vt:lpstr>03-10-23</vt:lpstr>
      <vt:lpstr>Activités</vt:lpstr>
      <vt:lpstr>2024-10-16 - 24-24547</vt:lpstr>
      <vt:lpstr>'01-07-17'!Liste_Activités</vt:lpstr>
      <vt:lpstr>'01-07-17 (10)'!Liste_Activités</vt:lpstr>
      <vt:lpstr>'01-07-17 (11)'!Liste_Activités</vt:lpstr>
      <vt:lpstr>'01-07-17 (12)'!Liste_Activités</vt:lpstr>
      <vt:lpstr>'01-07-17 (2)'!Liste_Activités</vt:lpstr>
      <vt:lpstr>'01-07-17 (3)'!Liste_Activités</vt:lpstr>
      <vt:lpstr>'01-07-17 (4)'!Liste_Activités</vt:lpstr>
      <vt:lpstr>'01-07-17 (5)'!Liste_Activités</vt:lpstr>
      <vt:lpstr>'01-07-17 (6)'!Liste_Activités</vt:lpstr>
      <vt:lpstr>'01-07-17 (7)'!Liste_Activités</vt:lpstr>
      <vt:lpstr>'01-07-17 (8)'!Liste_Activités</vt:lpstr>
      <vt:lpstr>'01-07-17 (9)'!Liste_Activités</vt:lpstr>
      <vt:lpstr>'03-10-23'!Liste_Activités</vt:lpstr>
      <vt:lpstr>'05-03-19'!Liste_Activités</vt:lpstr>
      <vt:lpstr>'06-02-17'!Liste_Activités</vt:lpstr>
      <vt:lpstr>'06-07-16'!Liste_Activités</vt:lpstr>
      <vt:lpstr>'06-10-15'!Liste_Activités</vt:lpstr>
      <vt:lpstr>'07-06-23'!Liste_Activités</vt:lpstr>
      <vt:lpstr>'07-06-23 (2)'!Liste_Activités</vt:lpstr>
      <vt:lpstr>'07-12-17'!Liste_Activités</vt:lpstr>
      <vt:lpstr>'19-02-18'!Liste_Activités</vt:lpstr>
      <vt:lpstr>'25-03-18'!Liste_Activités</vt:lpstr>
      <vt:lpstr>'29-06-22'!Liste_Activités</vt:lpstr>
      <vt:lpstr>'30-10-17'!Liste_Activités</vt:lpstr>
      <vt:lpstr>'30-10-17 (2)'!Liste_Activités</vt:lpstr>
      <vt:lpstr>'31-03-16'!Liste_Activités</vt:lpstr>
      <vt:lpstr>'31-03-16 (2)'!Liste_Activités</vt:lpstr>
      <vt:lpstr>'31-03-16 (3)'!Liste_Activités</vt:lpstr>
      <vt:lpstr>Liste_Activités</vt:lpstr>
      <vt:lpstr>'01-07-17'!Print_Area</vt:lpstr>
      <vt:lpstr>'01-07-17 (10)'!Print_Area</vt:lpstr>
      <vt:lpstr>'01-07-17 (11)'!Print_Area</vt:lpstr>
      <vt:lpstr>'01-07-17 (12)'!Print_Area</vt:lpstr>
      <vt:lpstr>'01-07-17 (2)'!Print_Area</vt:lpstr>
      <vt:lpstr>'01-07-17 (3)'!Print_Area</vt:lpstr>
      <vt:lpstr>'01-07-17 (4)'!Print_Area</vt:lpstr>
      <vt:lpstr>'01-07-17 (5)'!Print_Area</vt:lpstr>
      <vt:lpstr>'01-07-17 (6)'!Print_Area</vt:lpstr>
      <vt:lpstr>'01-07-17 (7)'!Print_Area</vt:lpstr>
      <vt:lpstr>'01-07-17 (8)'!Print_Area</vt:lpstr>
      <vt:lpstr>'01-07-17 (9)'!Print_Area</vt:lpstr>
      <vt:lpstr>'03-10-23'!Print_Area</vt:lpstr>
      <vt:lpstr>'05-03-19'!Print_Area</vt:lpstr>
      <vt:lpstr>'06-02-17'!Print_Area</vt:lpstr>
      <vt:lpstr>'06-07-16'!Print_Area</vt:lpstr>
      <vt:lpstr>'06-10-15'!Print_Area</vt:lpstr>
      <vt:lpstr>'07-06-23'!Print_Area</vt:lpstr>
      <vt:lpstr>'07-06-23 (2)'!Print_Area</vt:lpstr>
      <vt:lpstr>'07-12-17'!Print_Area</vt:lpstr>
      <vt:lpstr>'19-02-18'!Print_Area</vt:lpstr>
      <vt:lpstr>'25-03-18'!Print_Area</vt:lpstr>
      <vt:lpstr>'29-06-22'!Print_Area</vt:lpstr>
      <vt:lpstr>'30-10-17'!Print_Area</vt:lpstr>
      <vt:lpstr>'30-10-17 (2)'!Print_Area</vt:lpstr>
      <vt:lpstr>'31-03-16'!Print_Area</vt:lpstr>
      <vt:lpstr>'31-03-16 (2)'!Print_Area</vt:lpstr>
      <vt:lpstr>'31-03-16 (3)'!Print_Area</vt:lpstr>
      <vt:lpstr>'01-07-17'!Zone_d_impression</vt:lpstr>
      <vt:lpstr>'01-07-17 (10)'!Zone_d_impression</vt:lpstr>
      <vt:lpstr>'01-07-17 (11)'!Zone_d_impression</vt:lpstr>
      <vt:lpstr>'01-07-17 (12)'!Zone_d_impression</vt:lpstr>
      <vt:lpstr>'01-07-17 (2)'!Zone_d_impression</vt:lpstr>
      <vt:lpstr>'01-07-17 (3)'!Zone_d_impression</vt:lpstr>
      <vt:lpstr>'01-07-17 (4)'!Zone_d_impression</vt:lpstr>
      <vt:lpstr>'01-07-17 (5)'!Zone_d_impression</vt:lpstr>
      <vt:lpstr>'01-07-17 (6)'!Zone_d_impression</vt:lpstr>
      <vt:lpstr>'01-07-17 (7)'!Zone_d_impression</vt:lpstr>
      <vt:lpstr>'01-07-17 (8)'!Zone_d_impression</vt:lpstr>
      <vt:lpstr>'01-07-17 (9)'!Zone_d_impression</vt:lpstr>
      <vt:lpstr>'03-10-23'!Zone_d_impression</vt:lpstr>
      <vt:lpstr>'05-03-19'!Zone_d_impression</vt:lpstr>
      <vt:lpstr>'06-02-17'!Zone_d_impression</vt:lpstr>
      <vt:lpstr>'06-04-13'!Zone_d_impression</vt:lpstr>
      <vt:lpstr>'06-04-13 (2)'!Zone_d_impression</vt:lpstr>
      <vt:lpstr>'06-04-13 (3)'!Zone_d_impression</vt:lpstr>
      <vt:lpstr>'06-04-13 (4)'!Zone_d_impression</vt:lpstr>
      <vt:lpstr>'06-07-16'!Zone_d_impression</vt:lpstr>
      <vt:lpstr>'06-10-15'!Zone_d_impression</vt:lpstr>
      <vt:lpstr>'07-06-23'!Zone_d_impression</vt:lpstr>
      <vt:lpstr>'07-06-23 (2)'!Zone_d_impression</vt:lpstr>
      <vt:lpstr>'07-12-17'!Zone_d_impression</vt:lpstr>
      <vt:lpstr>'16-08-12'!Zone_d_impression</vt:lpstr>
      <vt:lpstr>'16-08-12 (2)'!Zone_d_impression</vt:lpstr>
      <vt:lpstr>'16-08-12 (3)'!Zone_d_impression</vt:lpstr>
      <vt:lpstr>'16-08-12 (4)'!Zone_d_impression</vt:lpstr>
      <vt:lpstr>'18-12-12'!Zone_d_impression</vt:lpstr>
      <vt:lpstr>'18-12-12 (2)'!Zone_d_impression</vt:lpstr>
      <vt:lpstr>'18-12-12 (3)'!Zone_d_impression</vt:lpstr>
      <vt:lpstr>'18-12-12 (4)'!Zone_d_impression</vt:lpstr>
      <vt:lpstr>'19-02-18'!Zone_d_impression</vt:lpstr>
      <vt:lpstr>'2024-10-16 - 24-24547'!Zone_d_impression</vt:lpstr>
      <vt:lpstr>'23-10-12'!Zone_d_impression</vt:lpstr>
      <vt:lpstr>'23-10-12 (2)'!Zone_d_impression</vt:lpstr>
      <vt:lpstr>'23-10-12 (3)'!Zone_d_impression</vt:lpstr>
      <vt:lpstr>'23-10-12 (4)'!Zone_d_impression</vt:lpstr>
      <vt:lpstr>'23-10-12 (5)'!Zone_d_impression</vt:lpstr>
      <vt:lpstr>'25-03-18'!Zone_d_impression</vt:lpstr>
      <vt:lpstr>'29-04-13'!Zone_d_impression</vt:lpstr>
      <vt:lpstr>'29-04-13 (2)'!Zone_d_impression</vt:lpstr>
      <vt:lpstr>'29-04-13 (3)'!Zone_d_impression</vt:lpstr>
      <vt:lpstr>'29-04-13 (4)'!Zone_d_impression</vt:lpstr>
      <vt:lpstr>'29-06-22'!Zone_d_impression</vt:lpstr>
      <vt:lpstr>'30-10-17'!Zone_d_impression</vt:lpstr>
      <vt:lpstr>'30-10-17 (2)'!Zone_d_impression</vt:lpstr>
      <vt:lpstr>'31-03-16'!Zone_d_impression</vt:lpstr>
      <vt:lpstr>'31-03-16 (2)'!Zone_d_impression</vt:lpstr>
      <vt:lpstr>'31-03-16 (3)'!Zone_d_impression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2023-10-03T10:36:08Z</cp:lastPrinted>
  <dcterms:created xsi:type="dcterms:W3CDTF">1996-11-05T19:10:39Z</dcterms:created>
  <dcterms:modified xsi:type="dcterms:W3CDTF">2024-10-18T09:35:31Z</dcterms:modified>
</cp:coreProperties>
</file>