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8DBFB1C-68EE-480C-AA92-2E5B0A95BAF8}" xr6:coauthVersionLast="47" xr6:coauthVersionMax="47" xr10:uidLastSave="{00000000-0000-0000-0000-000000000000}"/>
  <bookViews>
    <workbookView xWindow="-120" yWindow="-120" windowWidth="38640" windowHeight="15840" firstSheet="47" activeTab="64" xr2:uid="{00000000-000D-0000-FFFF-FFFF00000000}"/>
  </bookViews>
  <sheets>
    <sheet name="03-05-12" sheetId="4" r:id="rId1"/>
    <sheet name="11-07-13" sheetId="6" r:id="rId2"/>
    <sheet name="11-09-13" sheetId="7" r:id="rId3"/>
    <sheet name="29-04-14" sheetId="8" r:id="rId4"/>
    <sheet name="06-06-14" sheetId="9" r:id="rId5"/>
    <sheet name="30-10-14" sheetId="10" r:id="rId6"/>
    <sheet name="20-02-15" sheetId="11" r:id="rId7"/>
    <sheet name="24-03-15" sheetId="12" r:id="rId8"/>
    <sheet name="24-03-15 (2)" sheetId="13" r:id="rId9"/>
    <sheet name="05-05-15" sheetId="14" r:id="rId10"/>
    <sheet name="01-07-15" sheetId="15" r:id="rId11"/>
    <sheet name="06-10-15" sheetId="16" r:id="rId12"/>
    <sheet name="29-11-15" sheetId="17" r:id="rId13"/>
    <sheet name="29-01-16" sheetId="18" r:id="rId14"/>
    <sheet name="31-03-16" sheetId="19" r:id="rId15"/>
    <sheet name="27-04-16" sheetId="20" r:id="rId16"/>
    <sheet name="06-07-16" sheetId="21" r:id="rId17"/>
    <sheet name="08-09-16" sheetId="22" r:id="rId18"/>
    <sheet name="04-11-16" sheetId="23" r:id="rId19"/>
    <sheet name="24-11-16" sheetId="24" r:id="rId20"/>
    <sheet name="06-02-17" sheetId="25" r:id="rId21"/>
    <sheet name="17-03-17" sheetId="26" r:id="rId22"/>
    <sheet name="01-07-17" sheetId="27" r:id="rId23"/>
    <sheet name="20-09-17" sheetId="28" r:id="rId24"/>
    <sheet name="31-10-17" sheetId="29" r:id="rId25"/>
    <sheet name="27-11-17" sheetId="30" r:id="rId26"/>
    <sheet name="25-03-18" sheetId="31" r:id="rId27"/>
    <sheet name="18-04-18" sheetId="32" r:id="rId28"/>
    <sheet name="17-07-18" sheetId="33" r:id="rId29"/>
    <sheet name="31-08-18" sheetId="34" r:id="rId30"/>
    <sheet name="22-10-18" sheetId="35" r:id="rId31"/>
    <sheet name="14-12-18" sheetId="36" r:id="rId32"/>
    <sheet name="05-03-19" sheetId="37" r:id="rId33"/>
    <sheet name="19-04-19" sheetId="38" r:id="rId34"/>
    <sheet name="28-06-19" sheetId="39" r:id="rId35"/>
    <sheet name="25-07-19" sheetId="40" r:id="rId36"/>
    <sheet name="04-11-19" sheetId="41" r:id="rId37"/>
    <sheet name="16-12-19" sheetId="42" r:id="rId38"/>
    <sheet name="03-04-20" sheetId="43" r:id="rId39"/>
    <sheet name="29-04-20" sheetId="44" r:id="rId40"/>
    <sheet name="28-05-20" sheetId="45" r:id="rId41"/>
    <sheet name="24-07-20" sheetId="46" r:id="rId42"/>
    <sheet name="19-11-20" sheetId="47" r:id="rId43"/>
    <sheet name="14-12-20" sheetId="48" r:id="rId44"/>
    <sheet name="04-03-21" sheetId="49" r:id="rId45"/>
    <sheet name="16-04-21" sheetId="50" r:id="rId46"/>
    <sheet name="21-05-21" sheetId="51" r:id="rId47"/>
    <sheet name="21-07-21" sheetId="52" r:id="rId48"/>
    <sheet name="05-10-21" sheetId="53" r:id="rId49"/>
    <sheet name="04-02-22" sheetId="54" r:id="rId50"/>
    <sheet name="28-03-22" sheetId="55" r:id="rId51"/>
    <sheet name="25-04-22" sheetId="56" r:id="rId52"/>
    <sheet name="12-05-22" sheetId="57" r:id="rId53"/>
    <sheet name="09-09-22" sheetId="58" r:id="rId54"/>
    <sheet name="15-10-22" sheetId="59" r:id="rId55"/>
    <sheet name="04-02-23" sheetId="60" r:id="rId56"/>
    <sheet name="21-03-23" sheetId="61" r:id="rId57"/>
    <sheet name="28-04-23" sheetId="62" r:id="rId58"/>
    <sheet name="05-11-23" sheetId="63" r:id="rId59"/>
    <sheet name="18-02-24" sheetId="64" r:id="rId60"/>
    <sheet name="24-03-24" sheetId="65" r:id="rId61"/>
    <sheet name="01-06-24" sheetId="66" r:id="rId62"/>
    <sheet name="27-07-24" sheetId="67" r:id="rId63"/>
    <sheet name="Activités" sheetId="5" r:id="rId64"/>
    <sheet name="2024-11-16 - 24-24626" sheetId="68" r:id="rId65"/>
  </sheets>
  <definedNames>
    <definedName name="Liste_Activités" localSheetId="61">Activités!$C$5:$C$39</definedName>
    <definedName name="Liste_Activités" localSheetId="10">Activités!$C$5:$C$39</definedName>
    <definedName name="Liste_Activités" localSheetId="22">Activités!$C$5:$C$39</definedName>
    <definedName name="Liste_Activités" localSheetId="38">Activités!$C$5:$C$39</definedName>
    <definedName name="Liste_Activités" localSheetId="49">Activités!$C$5:$C$39</definedName>
    <definedName name="Liste_Activités" localSheetId="55">Activités!$C$5:$C$39</definedName>
    <definedName name="Liste_Activités" localSheetId="44">Activités!$C$5:$C$39</definedName>
    <definedName name="Liste_Activités" localSheetId="18">Activités!$C$5:$C$39</definedName>
    <definedName name="Liste_Activités" localSheetId="36">Activités!$C$5:$C$39</definedName>
    <definedName name="Liste_Activités" localSheetId="32">Activités!$C$5:$C$39</definedName>
    <definedName name="Liste_Activités" localSheetId="9">Activités!$C$5:$C$39</definedName>
    <definedName name="Liste_Activités" localSheetId="48">Activités!$C$5:$C$39</definedName>
    <definedName name="Liste_Activités" localSheetId="58">Activités!$C$5:$C$39</definedName>
    <definedName name="Liste_Activités" localSheetId="20">Activités!$C$5:$C$39</definedName>
    <definedName name="Liste_Activités" localSheetId="16">Activités!$C$5:$C$39</definedName>
    <definedName name="Liste_Activités" localSheetId="11">Activités!$C$5:$C$39</definedName>
    <definedName name="Liste_Activités" localSheetId="17">Activités!$C$5:$C$39</definedName>
    <definedName name="Liste_Activités" localSheetId="53">Activités!$C$5:$C$39</definedName>
    <definedName name="Liste_Activités" localSheetId="52">Activités!$C$5:$C$39</definedName>
    <definedName name="Liste_Activités" localSheetId="31">Activités!$C$5:$C$39</definedName>
    <definedName name="Liste_Activités" localSheetId="43">Activités!$C$5:$C$39</definedName>
    <definedName name="Liste_Activités" localSheetId="54">Activités!$C$5:$C$39</definedName>
    <definedName name="Liste_Activités" localSheetId="45">Activités!$C$5:$C$39</definedName>
    <definedName name="Liste_Activités" localSheetId="37">Activités!$C$5:$C$39</definedName>
    <definedName name="Liste_Activités" localSheetId="21">Activités!$C$5:$C$39</definedName>
    <definedName name="Liste_Activités" localSheetId="28">Activités!$C$5:$C$39</definedName>
    <definedName name="Liste_Activités" localSheetId="59">Activités!$C$5:$C$39</definedName>
    <definedName name="Liste_Activités" localSheetId="27">Activités!$C$5:$C$39</definedName>
    <definedName name="Liste_Activités" localSheetId="33">Activités!$C$5:$C$39</definedName>
    <definedName name="Liste_Activités" localSheetId="42">Activités!$C$5:$C$39</definedName>
    <definedName name="Liste_Activités" localSheetId="6">Activités!$C$5:$C$39</definedName>
    <definedName name="Liste_Activités" localSheetId="23">Activités!$C$5:$C$39</definedName>
    <definedName name="Liste_Activités" localSheetId="56">Activités!$C$5:$C$39</definedName>
    <definedName name="Liste_Activités" localSheetId="46">Activités!$C$5:$C$39</definedName>
    <definedName name="Liste_Activités" localSheetId="47">Activités!$C$5:$C$39</definedName>
    <definedName name="Liste_Activités" localSheetId="30">Activités!$C$5:$C$39</definedName>
    <definedName name="Liste_Activités" localSheetId="7">Activités!$C$5:$C$39</definedName>
    <definedName name="Liste_Activités" localSheetId="8">Activités!$C$5:$C$39</definedName>
    <definedName name="Liste_Activités" localSheetId="60">Activités!$C$5:$C$39</definedName>
    <definedName name="Liste_Activités" localSheetId="41">Activités!$C$5:$C$39</definedName>
    <definedName name="Liste_Activités" localSheetId="19">Activités!$C$5:$C$39</definedName>
    <definedName name="Liste_Activités" localSheetId="26">Activités!$C$5:$C$39</definedName>
    <definedName name="Liste_Activités" localSheetId="51">Activités!$C$5:$C$39</definedName>
    <definedName name="Liste_Activités" localSheetId="35">Activités!$C$5:$C$39</definedName>
    <definedName name="Liste_Activités" localSheetId="15">Activités!$C$5:$C$39</definedName>
    <definedName name="Liste_Activités" localSheetId="62">Activités!$C$5:$C$39</definedName>
    <definedName name="Liste_Activités" localSheetId="25">Activités!$C$5:$C$39</definedName>
    <definedName name="Liste_Activités" localSheetId="50">Activités!$C$5:$C$39</definedName>
    <definedName name="Liste_Activités" localSheetId="57">Activités!$C$5:$C$39</definedName>
    <definedName name="Liste_Activités" localSheetId="40">Activités!$C$5:$C$39</definedName>
    <definedName name="Liste_Activités" localSheetId="34">Activités!$C$5:$C$39</definedName>
    <definedName name="Liste_Activités" localSheetId="13">Activités!$C$5:$C$39</definedName>
    <definedName name="Liste_Activités" localSheetId="39">Activités!$C$5:$C$39</definedName>
    <definedName name="Liste_Activités" localSheetId="12">Activités!$C$5:$C$39</definedName>
    <definedName name="Liste_Activités" localSheetId="14">Activités!$C$5:$C$39</definedName>
    <definedName name="Liste_Activités" localSheetId="29">Activités!$C$5:$C$39</definedName>
    <definedName name="Liste_Activités" localSheetId="24">Activités!$C$5:$C$39</definedName>
    <definedName name="Liste_Activités">Activités!$C$5:$C$39</definedName>
    <definedName name="Print_Area" localSheetId="61">'01-06-24'!$A$1:$F$90</definedName>
    <definedName name="Print_Area" localSheetId="10">'01-07-15'!$A$1:$F$89</definedName>
    <definedName name="Print_Area" localSheetId="22">'01-07-17'!$A$1:$F$89</definedName>
    <definedName name="Print_Area" localSheetId="38">'03-04-20'!$A$1:$F$89</definedName>
    <definedName name="Print_Area" localSheetId="49">'04-02-22'!$A$1:$F$89</definedName>
    <definedName name="Print_Area" localSheetId="55">'04-02-23'!$A$1:$F$89</definedName>
    <definedName name="Print_Area" localSheetId="44">'04-03-21'!$A$1:$F$89</definedName>
    <definedName name="Print_Area" localSheetId="18">'04-11-16'!$A$1:$F$89</definedName>
    <definedName name="Print_Area" localSheetId="36">'04-11-19'!$A$1:$F$89</definedName>
    <definedName name="Print_Area" localSheetId="32">'05-03-19'!$A$1:$F$88</definedName>
    <definedName name="Print_Area" localSheetId="9">'05-05-15'!$A$1:$F$89</definedName>
    <definedName name="Print_Area" localSheetId="48">'05-10-21'!$A$1:$F$89</definedName>
    <definedName name="Print_Area" localSheetId="58">'05-11-23'!$A$1:$F$89</definedName>
    <definedName name="Print_Area" localSheetId="20">'06-02-17'!$A$1:$F$89</definedName>
    <definedName name="Print_Area" localSheetId="16">'06-07-16'!$A$1:$F$89</definedName>
    <definedName name="Print_Area" localSheetId="11">'06-10-15'!$A$1:$F$89</definedName>
    <definedName name="Print_Area" localSheetId="17">'08-09-16'!$A$1:$F$89</definedName>
    <definedName name="Print_Area" localSheetId="53">'09-09-22'!$A$1:$F$89</definedName>
    <definedName name="Print_Area" localSheetId="52">'12-05-22'!$A$1:$F$89</definedName>
    <definedName name="Print_Area" localSheetId="31">'14-12-18'!$A$1:$F$88</definedName>
    <definedName name="Print_Area" localSheetId="43">'14-12-20'!$A$1:$F$89</definedName>
    <definedName name="Print_Area" localSheetId="54">'15-10-22'!$A$1:$F$89</definedName>
    <definedName name="Print_Area" localSheetId="45">'16-04-21'!$A$1:$F$89</definedName>
    <definedName name="Print_Area" localSheetId="37">'16-12-19'!$A$1:$F$89</definedName>
    <definedName name="Print_Area" localSheetId="21">'17-03-17'!$A$1:$F$89</definedName>
    <definedName name="Print_Area" localSheetId="28">'17-07-18'!$A$1:$F$88</definedName>
    <definedName name="Print_Area" localSheetId="59">'18-02-24'!$A$1:$F$89</definedName>
    <definedName name="Print_Area" localSheetId="27">'18-04-18'!$A$1:$F$88</definedName>
    <definedName name="Print_Area" localSheetId="33">'19-04-19'!$A$1:$F$89</definedName>
    <definedName name="Print_Area" localSheetId="42">'19-11-20'!$A$1:$F$89</definedName>
    <definedName name="Print_Area" localSheetId="6">'20-02-15'!$A$1:$F$89</definedName>
    <definedName name="Print_Area" localSheetId="23">'20-09-17'!$A$1:$F$89</definedName>
    <definedName name="Print_Area" localSheetId="56">'21-03-23'!$A$1:$F$88</definedName>
    <definedName name="Print_Area" localSheetId="46">'21-05-21'!$A$1:$F$89</definedName>
    <definedName name="Print_Area" localSheetId="47">'21-07-21'!$A$1:$F$89</definedName>
    <definedName name="Print_Area" localSheetId="30">'22-10-18'!$A$1:$F$88</definedName>
    <definedName name="Print_Area" localSheetId="7">'24-03-15'!$A$1:$F$89</definedName>
    <definedName name="Print_Area" localSheetId="8">'24-03-15 (2)'!$A$1:$F$89</definedName>
    <definedName name="Print_Area" localSheetId="60">'24-03-24'!$A$1:$F$90</definedName>
    <definedName name="Print_Area" localSheetId="41">'24-07-20'!$A$1:$F$89</definedName>
    <definedName name="Print_Area" localSheetId="19">'24-11-16'!$A$1:$F$89</definedName>
    <definedName name="Print_Area" localSheetId="26">'25-03-18'!$A$1:$F$88</definedName>
    <definedName name="Print_Area" localSheetId="51">'25-04-22'!$A$1:$F$89</definedName>
    <definedName name="Print_Area" localSheetId="35">'25-07-19'!$A$1:$F$89</definedName>
    <definedName name="Print_Area" localSheetId="15">'27-04-16'!$A$1:$F$88</definedName>
    <definedName name="Print_Area" localSheetId="62">'27-07-24'!$A$1:$F$90</definedName>
    <definedName name="Print_Area" localSheetId="25">'27-11-17'!$A$1:$F$89</definedName>
    <definedName name="Print_Area" localSheetId="50">'28-03-22'!$A$1:$F$89</definedName>
    <definedName name="Print_Area" localSheetId="57">'28-04-23'!$A$1:$F$89</definedName>
    <definedName name="Print_Area" localSheetId="40">'28-05-20'!$A$1:$F$89</definedName>
    <definedName name="Print_Area" localSheetId="34">'28-06-19'!$A$1:$F$89</definedName>
    <definedName name="Print_Area" localSheetId="13">'29-01-16'!$A$1:$F$89</definedName>
    <definedName name="Print_Area" localSheetId="39">'29-04-20'!$A$1:$F$89</definedName>
    <definedName name="Print_Area" localSheetId="12">'29-11-15'!$A$1:$F$89</definedName>
    <definedName name="Print_Area" localSheetId="14">'31-03-16'!$A$1:$F$88</definedName>
    <definedName name="Print_Area" localSheetId="29">'31-08-18'!$A$1:$F$88</definedName>
    <definedName name="Print_Area" localSheetId="24">'31-10-17'!$A$1:$F$89</definedName>
    <definedName name="_xlnm.Print_Area" localSheetId="61">'01-06-24'!$A$1:$F$90</definedName>
    <definedName name="_xlnm.Print_Area" localSheetId="10">'01-07-15'!$A$1:$F$89</definedName>
    <definedName name="_xlnm.Print_Area" localSheetId="22">'01-07-17'!$A$1:$F$89</definedName>
    <definedName name="_xlnm.Print_Area" localSheetId="38">'03-04-20'!$A$1:$F$89</definedName>
    <definedName name="_xlnm.Print_Area" localSheetId="0">'03-05-12'!$A$1:$F$95</definedName>
    <definedName name="_xlnm.Print_Area" localSheetId="49">'04-02-22'!$A$1:$F$89</definedName>
    <definedName name="_xlnm.Print_Area" localSheetId="55">'04-02-23'!$A$1:$F$89</definedName>
    <definedName name="_xlnm.Print_Area" localSheetId="44">'04-03-21'!$A$1:$F$89</definedName>
    <definedName name="_xlnm.Print_Area" localSheetId="18">'04-11-16'!$A$1:$F$89</definedName>
    <definedName name="_xlnm.Print_Area" localSheetId="36">'04-11-19'!$A$1:$F$89</definedName>
    <definedName name="_xlnm.Print_Area" localSheetId="32">'05-03-19'!$A$1:$F$88</definedName>
    <definedName name="_xlnm.Print_Area" localSheetId="9">'05-05-15'!$A$1:$F$89</definedName>
    <definedName name="_xlnm.Print_Area" localSheetId="48">'05-10-21'!$A$1:$F$89</definedName>
    <definedName name="_xlnm.Print_Area" localSheetId="58">'05-11-23'!$A$1:$F$89</definedName>
    <definedName name="_xlnm.Print_Area" localSheetId="20">'06-02-17'!$A$1:$F$89</definedName>
    <definedName name="_xlnm.Print_Area" localSheetId="4">'06-06-14'!$A$1:$F$95</definedName>
    <definedName name="_xlnm.Print_Area" localSheetId="16">'06-07-16'!$A$1:$F$89</definedName>
    <definedName name="_xlnm.Print_Area" localSheetId="11">'06-10-15'!$A$1:$F$89</definedName>
    <definedName name="_xlnm.Print_Area" localSheetId="17">'08-09-16'!$A$1:$F$89</definedName>
    <definedName name="_xlnm.Print_Area" localSheetId="53">'09-09-22'!$A$1:$F$89</definedName>
    <definedName name="_xlnm.Print_Area" localSheetId="1">'11-07-13'!$A$1:$F$95</definedName>
    <definedName name="_xlnm.Print_Area" localSheetId="2">'11-09-13'!$A$1:$F$95</definedName>
    <definedName name="_xlnm.Print_Area" localSheetId="52">'12-05-22'!$A$1:$F$89</definedName>
    <definedName name="_xlnm.Print_Area" localSheetId="31">'14-12-18'!$A$1:$F$88</definedName>
    <definedName name="_xlnm.Print_Area" localSheetId="43">'14-12-20'!$A$1:$F$89</definedName>
    <definedName name="_xlnm.Print_Area" localSheetId="54">'15-10-22'!$A$1:$F$89</definedName>
    <definedName name="_xlnm.Print_Area" localSheetId="45">'16-04-21'!$A$1:$F$89</definedName>
    <definedName name="_xlnm.Print_Area" localSheetId="37">'16-12-19'!$A$1:$F$89</definedName>
    <definedName name="_xlnm.Print_Area" localSheetId="21">'17-03-17'!$A$1:$F$89</definedName>
    <definedName name="_xlnm.Print_Area" localSheetId="28">'17-07-18'!$A$1:$F$88</definedName>
    <definedName name="_xlnm.Print_Area" localSheetId="59">'18-02-24'!$A$1:$F$89</definedName>
    <definedName name="_xlnm.Print_Area" localSheetId="27">'18-04-18'!$A$1:$F$88</definedName>
    <definedName name="_xlnm.Print_Area" localSheetId="33">'19-04-19'!$A$1:$F$89</definedName>
    <definedName name="_xlnm.Print_Area" localSheetId="42">'19-11-20'!$A$1:$F$89</definedName>
    <definedName name="_xlnm.Print_Area" localSheetId="6">'20-02-15'!$A$1:$F$89</definedName>
    <definedName name="_xlnm.Print_Area" localSheetId="23">'20-09-17'!$A$1:$F$89</definedName>
    <definedName name="_xlnm.Print_Area" localSheetId="64">'2024-11-16 - 24-24626'!$A$1:$F$89</definedName>
    <definedName name="_xlnm.Print_Area" localSheetId="56">'21-03-23'!$A$1:$F$88</definedName>
    <definedName name="_xlnm.Print_Area" localSheetId="46">'21-05-21'!$A$1:$F$89</definedName>
    <definedName name="_xlnm.Print_Area" localSheetId="47">'21-07-21'!$A$1:$F$89</definedName>
    <definedName name="_xlnm.Print_Area" localSheetId="30">'22-10-18'!$A$1:$F$88</definedName>
    <definedName name="_xlnm.Print_Area" localSheetId="7">'24-03-15'!$A$1:$F$89</definedName>
    <definedName name="_xlnm.Print_Area" localSheetId="8">'24-03-15 (2)'!$A$1:$F$89</definedName>
    <definedName name="_xlnm.Print_Area" localSheetId="60">'24-03-24'!$A$1:$F$90</definedName>
    <definedName name="_xlnm.Print_Area" localSheetId="41">'24-07-20'!$A$1:$F$89</definedName>
    <definedName name="_xlnm.Print_Area" localSheetId="19">'24-11-16'!$A$1:$F$89</definedName>
    <definedName name="_xlnm.Print_Area" localSheetId="26">'25-03-18'!$A$1:$F$88</definedName>
    <definedName name="_xlnm.Print_Area" localSheetId="51">'25-04-22'!$A$1:$F$89</definedName>
    <definedName name="_xlnm.Print_Area" localSheetId="35">'25-07-19'!$A$1:$F$89</definedName>
    <definedName name="_xlnm.Print_Area" localSheetId="15">'27-04-16'!$A$1:$F$88</definedName>
    <definedName name="_xlnm.Print_Area" localSheetId="62">'27-07-24'!$A$1:$F$90</definedName>
    <definedName name="_xlnm.Print_Area" localSheetId="25">'27-11-17'!$A$1:$F$89</definedName>
    <definedName name="_xlnm.Print_Area" localSheetId="50">'28-03-22'!$A$1:$F$89</definedName>
    <definedName name="_xlnm.Print_Area" localSheetId="57">'28-04-23'!$A$1:$F$89</definedName>
    <definedName name="_xlnm.Print_Area" localSheetId="40">'28-05-20'!$A$1:$F$89</definedName>
    <definedName name="_xlnm.Print_Area" localSheetId="34">'28-06-19'!$A$1:$F$89</definedName>
    <definedName name="_xlnm.Print_Area" localSheetId="13">'29-01-16'!$A$1:$F$89</definedName>
    <definedName name="_xlnm.Print_Area" localSheetId="3">'29-04-14'!$A$1:$F$95</definedName>
    <definedName name="_xlnm.Print_Area" localSheetId="39">'29-04-20'!$A$1:$F$89</definedName>
    <definedName name="_xlnm.Print_Area" localSheetId="12">'29-11-15'!$A$1:$F$89</definedName>
    <definedName name="_xlnm.Print_Area" localSheetId="5">'30-10-14'!$A$1:$F$95</definedName>
    <definedName name="_xlnm.Print_Area" localSheetId="14">'31-03-16'!$A$1:$F$88</definedName>
    <definedName name="_xlnm.Print_Area" localSheetId="29">'31-08-18'!$A$1:$F$88</definedName>
    <definedName name="_xlnm.Print_Area" localSheetId="24">'31-10-17'!$A$1:$F$89</definedName>
    <definedName name="_xlnm.Print_Area" localSheetId="63">Activités!$A$1:$D$39</definedName>
    <definedName name="Zone_impres_MI" localSheetId="61">#REF!</definedName>
    <definedName name="Zone_impres_MI" localSheetId="10">#REF!</definedName>
    <definedName name="Zone_impres_MI" localSheetId="22">#REF!</definedName>
    <definedName name="Zone_impres_MI" localSheetId="38">#REF!</definedName>
    <definedName name="Zone_impres_MI" localSheetId="49">#REF!</definedName>
    <definedName name="Zone_impres_MI" localSheetId="55">#REF!</definedName>
    <definedName name="Zone_impres_MI" localSheetId="44">#REF!</definedName>
    <definedName name="Zone_impres_MI" localSheetId="18">#REF!</definedName>
    <definedName name="Zone_impres_MI" localSheetId="36">#REF!</definedName>
    <definedName name="Zone_impres_MI" localSheetId="32">#REF!</definedName>
    <definedName name="Zone_impres_MI" localSheetId="9">#REF!</definedName>
    <definedName name="Zone_impres_MI" localSheetId="48">#REF!</definedName>
    <definedName name="Zone_impres_MI" localSheetId="58">#REF!</definedName>
    <definedName name="Zone_impres_MI" localSheetId="20">#REF!</definedName>
    <definedName name="Zone_impres_MI" localSheetId="4">#REF!</definedName>
    <definedName name="Zone_impres_MI" localSheetId="16">#REF!</definedName>
    <definedName name="Zone_impres_MI" localSheetId="11">#REF!</definedName>
    <definedName name="Zone_impres_MI" localSheetId="17">#REF!</definedName>
    <definedName name="Zone_impres_MI" localSheetId="53">#REF!</definedName>
    <definedName name="Zone_impres_MI" localSheetId="1">#REF!</definedName>
    <definedName name="Zone_impres_MI" localSheetId="2">#REF!</definedName>
    <definedName name="Zone_impres_MI" localSheetId="52">#REF!</definedName>
    <definedName name="Zone_impres_MI" localSheetId="31">#REF!</definedName>
    <definedName name="Zone_impres_MI" localSheetId="43">#REF!</definedName>
    <definedName name="Zone_impres_MI" localSheetId="54">#REF!</definedName>
    <definedName name="Zone_impres_MI" localSheetId="45">#REF!</definedName>
    <definedName name="Zone_impres_MI" localSheetId="37">#REF!</definedName>
    <definedName name="Zone_impres_MI" localSheetId="21">#REF!</definedName>
    <definedName name="Zone_impres_MI" localSheetId="28">#REF!</definedName>
    <definedName name="Zone_impres_MI" localSheetId="59">#REF!</definedName>
    <definedName name="Zone_impres_MI" localSheetId="27">#REF!</definedName>
    <definedName name="Zone_impres_MI" localSheetId="33">#REF!</definedName>
    <definedName name="Zone_impres_MI" localSheetId="42">#REF!</definedName>
    <definedName name="Zone_impres_MI" localSheetId="6">#REF!</definedName>
    <definedName name="Zone_impres_MI" localSheetId="23">#REF!</definedName>
    <definedName name="Zone_impres_MI" localSheetId="56">#REF!</definedName>
    <definedName name="Zone_impres_MI" localSheetId="46">#REF!</definedName>
    <definedName name="Zone_impres_MI" localSheetId="47">#REF!</definedName>
    <definedName name="Zone_impres_MI" localSheetId="30">#REF!</definedName>
    <definedName name="Zone_impres_MI" localSheetId="7">#REF!</definedName>
    <definedName name="Zone_impres_MI" localSheetId="8">#REF!</definedName>
    <definedName name="Zone_impres_MI" localSheetId="60">#REF!</definedName>
    <definedName name="Zone_impres_MI" localSheetId="41">#REF!</definedName>
    <definedName name="Zone_impres_MI" localSheetId="19">#REF!</definedName>
    <definedName name="Zone_impres_MI" localSheetId="26">#REF!</definedName>
    <definedName name="Zone_impres_MI" localSheetId="51">#REF!</definedName>
    <definedName name="Zone_impres_MI" localSheetId="35">#REF!</definedName>
    <definedName name="Zone_impres_MI" localSheetId="15">#REF!</definedName>
    <definedName name="Zone_impres_MI" localSheetId="62">#REF!</definedName>
    <definedName name="Zone_impres_MI" localSheetId="25">#REF!</definedName>
    <definedName name="Zone_impres_MI" localSheetId="50">#REF!</definedName>
    <definedName name="Zone_impres_MI" localSheetId="57">#REF!</definedName>
    <definedName name="Zone_impres_MI" localSheetId="40">#REF!</definedName>
    <definedName name="Zone_impres_MI" localSheetId="34">#REF!</definedName>
    <definedName name="Zone_impres_MI" localSheetId="13">#REF!</definedName>
    <definedName name="Zone_impres_MI" localSheetId="3">#REF!</definedName>
    <definedName name="Zone_impres_MI" localSheetId="39">#REF!</definedName>
    <definedName name="Zone_impres_MI" localSheetId="12">#REF!</definedName>
    <definedName name="Zone_impres_MI" localSheetId="5">#REF!</definedName>
    <definedName name="Zone_impres_MI" localSheetId="14">#REF!</definedName>
    <definedName name="Zone_impres_MI" localSheetId="29">#REF!</definedName>
    <definedName name="Zone_impres_MI" localSheetId="24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67" l="1"/>
  <c r="E70" i="67" s="1"/>
  <c r="E73" i="67" s="1"/>
  <c r="E35" i="66"/>
  <c r="E70" i="66" s="1"/>
  <c r="E73" i="66" s="1"/>
  <c r="E43" i="65"/>
  <c r="E41" i="65"/>
  <c r="E39" i="65"/>
  <c r="E37" i="65"/>
  <c r="E35" i="65"/>
  <c r="E70" i="65"/>
  <c r="E73" i="65" s="1"/>
  <c r="E37" i="64"/>
  <c r="E39" i="64"/>
  <c r="E35" i="64"/>
  <c r="E35" i="63"/>
  <c r="E69" i="63"/>
  <c r="E72" i="63" s="1"/>
  <c r="E35" i="62"/>
  <c r="E38" i="62"/>
  <c r="E69" i="62" s="1"/>
  <c r="E72" i="62" s="1"/>
  <c r="E35" i="61"/>
  <c r="E68" i="61"/>
  <c r="E71" i="61"/>
  <c r="E72" i="61"/>
  <c r="E73" i="61"/>
  <c r="E75" i="61"/>
  <c r="E79" i="61"/>
  <c r="E35" i="60"/>
  <c r="E69" i="60"/>
  <c r="E72" i="60"/>
  <c r="E73" i="60"/>
  <c r="E74" i="60"/>
  <c r="E76" i="60"/>
  <c r="E80" i="60"/>
  <c r="E37" i="59"/>
  <c r="E35" i="59"/>
  <c r="E69" i="59"/>
  <c r="E72" i="59"/>
  <c r="E73" i="59"/>
  <c r="E74" i="59"/>
  <c r="E76" i="59"/>
  <c r="E80" i="59"/>
  <c r="E39" i="58"/>
  <c r="E37" i="58"/>
  <c r="E35" i="58"/>
  <c r="E69" i="58"/>
  <c r="E72" i="58"/>
  <c r="E73" i="58"/>
  <c r="E74" i="58"/>
  <c r="E76" i="58"/>
  <c r="E80" i="58"/>
  <c r="E35" i="57"/>
  <c r="E69" i="57"/>
  <c r="E72" i="57"/>
  <c r="E73" i="57"/>
  <c r="E74" i="57"/>
  <c r="E76" i="57"/>
  <c r="E80" i="57"/>
  <c r="E37" i="56"/>
  <c r="E35" i="56"/>
  <c r="E69" i="56"/>
  <c r="E72" i="56"/>
  <c r="E73" i="56"/>
  <c r="E74" i="56"/>
  <c r="E76" i="56"/>
  <c r="E80" i="56"/>
  <c r="E35" i="55"/>
  <c r="E69" i="55"/>
  <c r="E72" i="55"/>
  <c r="E73" i="55"/>
  <c r="E74" i="55"/>
  <c r="E76" i="55"/>
  <c r="E80" i="55"/>
  <c r="E35" i="54"/>
  <c r="E69" i="54"/>
  <c r="E72" i="54"/>
  <c r="E73" i="54"/>
  <c r="E74" i="54"/>
  <c r="E76" i="54"/>
  <c r="E80" i="54"/>
  <c r="E35" i="53"/>
  <c r="E69" i="53"/>
  <c r="E72" i="53"/>
  <c r="E73" i="53"/>
  <c r="E74" i="53"/>
  <c r="E76" i="53"/>
  <c r="E80" i="53"/>
  <c r="E39" i="52"/>
  <c r="E37" i="52"/>
  <c r="E35" i="52"/>
  <c r="E69" i="52"/>
  <c r="E72" i="52"/>
  <c r="E73" i="52"/>
  <c r="E74" i="52"/>
  <c r="E76" i="52"/>
  <c r="E80" i="52"/>
  <c r="E35" i="51"/>
  <c r="E69" i="51"/>
  <c r="E72" i="51"/>
  <c r="E73" i="51"/>
  <c r="E74" i="51"/>
  <c r="E76" i="51"/>
  <c r="E80" i="51"/>
  <c r="E35" i="50"/>
  <c r="E39" i="50"/>
  <c r="E37" i="50"/>
  <c r="E69" i="50"/>
  <c r="E72" i="50"/>
  <c r="E73" i="50"/>
  <c r="E74" i="50"/>
  <c r="E76" i="50"/>
  <c r="E80" i="50"/>
  <c r="E35" i="49"/>
  <c r="E69" i="49"/>
  <c r="E72" i="49"/>
  <c r="E73" i="49"/>
  <c r="E74" i="49"/>
  <c r="E76" i="49"/>
  <c r="E80" i="49"/>
  <c r="E35" i="48"/>
  <c r="E69" i="48"/>
  <c r="E72" i="48"/>
  <c r="E73" i="48"/>
  <c r="E74" i="48"/>
  <c r="E76" i="48"/>
  <c r="E80" i="48"/>
  <c r="E35" i="47"/>
  <c r="E69" i="47"/>
  <c r="E72" i="47"/>
  <c r="E73" i="47"/>
  <c r="E74" i="47"/>
  <c r="E76" i="47"/>
  <c r="E80" i="47"/>
  <c r="E35" i="46"/>
  <c r="E69" i="46"/>
  <c r="E72" i="46"/>
  <c r="E73" i="46"/>
  <c r="E74" i="46"/>
  <c r="E76" i="46"/>
  <c r="E80" i="46"/>
  <c r="E41" i="45"/>
  <c r="E38" i="45"/>
  <c r="E35" i="45"/>
  <c r="E69" i="45"/>
  <c r="E72" i="45"/>
  <c r="E73" i="45"/>
  <c r="E74" i="45"/>
  <c r="E76" i="45"/>
  <c r="E80" i="45"/>
  <c r="E35" i="44"/>
  <c r="E69" i="44"/>
  <c r="E72" i="44"/>
  <c r="E73" i="44"/>
  <c r="E74" i="44"/>
  <c r="E76" i="44"/>
  <c r="E80" i="44"/>
  <c r="E35" i="43"/>
  <c r="E69" i="43"/>
  <c r="E72" i="43"/>
  <c r="E73" i="43"/>
  <c r="E74" i="43"/>
  <c r="E76" i="43"/>
  <c r="E80" i="43"/>
  <c r="E41" i="42"/>
  <c r="E39" i="42"/>
  <c r="E37" i="42"/>
  <c r="E35" i="42"/>
  <c r="E69" i="42"/>
  <c r="E72" i="42"/>
  <c r="E73" i="42"/>
  <c r="E74" i="42"/>
  <c r="E76" i="42"/>
  <c r="E80" i="42"/>
  <c r="E37" i="41"/>
  <c r="E35" i="41"/>
  <c r="E69" i="41"/>
  <c r="E72" i="41"/>
  <c r="E73" i="41"/>
  <c r="E74" i="41"/>
  <c r="E76" i="41"/>
  <c r="E80" i="41"/>
  <c r="E37" i="40"/>
  <c r="E35" i="40"/>
  <c r="E69" i="40"/>
  <c r="E72" i="40"/>
  <c r="E73" i="40"/>
  <c r="E74" i="40"/>
  <c r="E76" i="40"/>
  <c r="E80" i="40"/>
  <c r="E37" i="39"/>
  <c r="E35" i="39"/>
  <c r="E69" i="39"/>
  <c r="E72" i="39"/>
  <c r="E73" i="39"/>
  <c r="E74" i="39"/>
  <c r="E76" i="39"/>
  <c r="E80" i="39"/>
  <c r="E41" i="38"/>
  <c r="E39" i="38"/>
  <c r="E35" i="38"/>
  <c r="E69" i="38"/>
  <c r="E72" i="38"/>
  <c r="E73" i="38"/>
  <c r="E74" i="38"/>
  <c r="E76" i="38"/>
  <c r="E80" i="38"/>
  <c r="E35" i="37"/>
  <c r="E68" i="37"/>
  <c r="E71" i="37"/>
  <c r="E72" i="37"/>
  <c r="E73" i="37"/>
  <c r="E75" i="37"/>
  <c r="E79" i="37"/>
  <c r="E38" i="36"/>
  <c r="E35" i="36"/>
  <c r="E68" i="36"/>
  <c r="E71" i="36"/>
  <c r="E72" i="36"/>
  <c r="E73" i="36"/>
  <c r="E75" i="36"/>
  <c r="E79" i="36"/>
  <c r="E41" i="35"/>
  <c r="E38" i="35"/>
  <c r="E35" i="35"/>
  <c r="E68" i="35"/>
  <c r="E71" i="35"/>
  <c r="E72" i="35"/>
  <c r="E73" i="35"/>
  <c r="E75" i="35"/>
  <c r="E79" i="35"/>
  <c r="E35" i="34"/>
  <c r="E68" i="34"/>
  <c r="E71" i="34"/>
  <c r="E72" i="34"/>
  <c r="E73" i="34"/>
  <c r="E75" i="34"/>
  <c r="E79" i="34"/>
  <c r="E41" i="33"/>
  <c r="E35" i="33"/>
  <c r="E38" i="33"/>
  <c r="E68" i="33"/>
  <c r="E71" i="33"/>
  <c r="E72" i="33"/>
  <c r="E73" i="33"/>
  <c r="E75" i="33"/>
  <c r="E79" i="33"/>
  <c r="E38" i="32"/>
  <c r="E35" i="32"/>
  <c r="E68" i="32"/>
  <c r="E71" i="32"/>
  <c r="E72" i="32"/>
  <c r="E73" i="32"/>
  <c r="E75" i="32"/>
  <c r="E79" i="32"/>
  <c r="E38" i="31"/>
  <c r="E35" i="31"/>
  <c r="E68" i="31"/>
  <c r="E71" i="31"/>
  <c r="E72" i="31"/>
  <c r="E73" i="31"/>
  <c r="E75" i="31"/>
  <c r="E79" i="31"/>
  <c r="E69" i="30"/>
  <c r="E72" i="30"/>
  <c r="E73" i="30"/>
  <c r="E74" i="30"/>
  <c r="E76" i="30"/>
  <c r="E80" i="30"/>
  <c r="E35" i="29"/>
  <c r="E69" i="29"/>
  <c r="E72" i="29"/>
  <c r="E73" i="29"/>
  <c r="E74" i="29"/>
  <c r="E76" i="29"/>
  <c r="E80" i="29"/>
  <c r="E41" i="28"/>
  <c r="E38" i="28"/>
  <c r="E35" i="28"/>
  <c r="E69" i="28"/>
  <c r="E72" i="28"/>
  <c r="E73" i="28"/>
  <c r="E74" i="28"/>
  <c r="E76" i="28"/>
  <c r="E80" i="28"/>
  <c r="E38" i="27"/>
  <c r="E35" i="27"/>
  <c r="E69" i="27"/>
  <c r="E72" i="27"/>
  <c r="E73" i="27"/>
  <c r="E74" i="27"/>
  <c r="E76" i="27"/>
  <c r="E80" i="27"/>
  <c r="E35" i="26"/>
  <c r="E38" i="26"/>
  <c r="E69" i="26"/>
  <c r="E72" i="26"/>
  <c r="E73" i="26"/>
  <c r="E74" i="26"/>
  <c r="E76" i="26"/>
  <c r="E80" i="26"/>
  <c r="E35" i="25"/>
  <c r="E69" i="25"/>
  <c r="E72" i="25"/>
  <c r="E73" i="25"/>
  <c r="E74" i="25"/>
  <c r="E76" i="25"/>
  <c r="E80" i="25"/>
  <c r="E35" i="24"/>
  <c r="E69" i="24"/>
  <c r="E72" i="24"/>
  <c r="E73" i="24"/>
  <c r="E74" i="24"/>
  <c r="E76" i="24"/>
  <c r="E80" i="24"/>
  <c r="E35" i="23"/>
  <c r="E69" i="23"/>
  <c r="E72" i="23"/>
  <c r="E73" i="23"/>
  <c r="E74" i="23"/>
  <c r="E76" i="23"/>
  <c r="E80" i="23"/>
  <c r="E38" i="22"/>
  <c r="E69" i="22"/>
  <c r="E72" i="22"/>
  <c r="E73" i="22"/>
  <c r="E74" i="22"/>
  <c r="E76" i="22"/>
  <c r="E80" i="22"/>
  <c r="E35" i="21"/>
  <c r="E69" i="21"/>
  <c r="E72" i="21"/>
  <c r="E73" i="21"/>
  <c r="E74" i="21"/>
  <c r="E76" i="21"/>
  <c r="E80" i="21"/>
  <c r="E35" i="20"/>
  <c r="E68" i="20"/>
  <c r="E71" i="20"/>
  <c r="E72" i="20"/>
  <c r="E73" i="20"/>
  <c r="E75" i="20"/>
  <c r="E79" i="20"/>
  <c r="E68" i="19"/>
  <c r="E71" i="19"/>
  <c r="E72" i="19"/>
  <c r="E73" i="19"/>
  <c r="E75" i="19"/>
  <c r="E79" i="19"/>
  <c r="E35" i="18"/>
  <c r="E69" i="18"/>
  <c r="E72" i="18"/>
  <c r="E73" i="18"/>
  <c r="E74" i="18"/>
  <c r="E38" i="17"/>
  <c r="E35" i="17"/>
  <c r="E69" i="17"/>
  <c r="E72" i="17"/>
  <c r="E76" i="18"/>
  <c r="E80" i="18"/>
  <c r="E74" i="17"/>
  <c r="E73" i="17"/>
  <c r="E76" i="17"/>
  <c r="E80" i="17"/>
  <c r="E38" i="16"/>
  <c r="E35" i="16"/>
  <c r="E69" i="16"/>
  <c r="E72" i="16"/>
  <c r="E73" i="16"/>
  <c r="E74" i="16"/>
  <c r="E35" i="15"/>
  <c r="E69" i="15"/>
  <c r="E72" i="15"/>
  <c r="E76" i="16"/>
  <c r="E80" i="16"/>
  <c r="E74" i="15"/>
  <c r="E73" i="15"/>
  <c r="E76" i="15"/>
  <c r="E80" i="15"/>
  <c r="E35" i="14"/>
  <c r="E69" i="14"/>
  <c r="E72" i="14"/>
  <c r="E74" i="14"/>
  <c r="E73" i="14"/>
  <c r="E76" i="14"/>
  <c r="E80" i="14"/>
  <c r="E35" i="13"/>
  <c r="E69" i="13"/>
  <c r="E72" i="13"/>
  <c r="E74" i="13"/>
  <c r="E73" i="13"/>
  <c r="E35" i="12"/>
  <c r="E69" i="12"/>
  <c r="E72" i="12"/>
  <c r="E41" i="11"/>
  <c r="E38" i="11"/>
  <c r="E69" i="11"/>
  <c r="E72" i="11"/>
  <c r="E39" i="10"/>
  <c r="E36" i="10"/>
  <c r="E75" i="10"/>
  <c r="E78" i="10"/>
  <c r="E36" i="9"/>
  <c r="E75" i="9"/>
  <c r="E78" i="9"/>
  <c r="E36" i="8"/>
  <c r="E39" i="8"/>
  <c r="E75" i="8"/>
  <c r="E78" i="8"/>
  <c r="E78" i="7"/>
  <c r="E80" i="7"/>
  <c r="E75" i="6"/>
  <c r="E78" i="6"/>
  <c r="E75" i="4"/>
  <c r="E78" i="4"/>
  <c r="E79" i="4"/>
  <c r="E79" i="8"/>
  <c r="E80" i="8"/>
  <c r="E82" i="8"/>
  <c r="E86" i="8"/>
  <c r="E80" i="10"/>
  <c r="E79" i="10"/>
  <c r="E82" i="10"/>
  <c r="E86" i="10"/>
  <c r="E80" i="6"/>
  <c r="E79" i="6"/>
  <c r="E82" i="6"/>
  <c r="E86" i="6"/>
  <c r="E73" i="12"/>
  <c r="E74" i="12"/>
  <c r="E76" i="12"/>
  <c r="E80" i="12"/>
  <c r="E80" i="9"/>
  <c r="E79" i="9"/>
  <c r="E82" i="9"/>
  <c r="E86" i="9"/>
  <c r="E73" i="11"/>
  <c r="E74" i="11"/>
  <c r="E76" i="11"/>
  <c r="E80" i="11"/>
  <c r="E76" i="13"/>
  <c r="E80" i="13"/>
  <c r="E79" i="7"/>
  <c r="E80" i="4"/>
  <c r="E82" i="4"/>
  <c r="E86" i="4"/>
  <c r="E82" i="7"/>
  <c r="E86" i="7"/>
  <c r="E75" i="67" l="1"/>
  <c r="E74" i="67"/>
  <c r="E77" i="67" s="1"/>
  <c r="E81" i="67" s="1"/>
  <c r="E75" i="66"/>
  <c r="E74" i="66"/>
  <c r="E77" i="66" s="1"/>
  <c r="E81" i="66" s="1"/>
  <c r="E75" i="65"/>
  <c r="E74" i="65"/>
  <c r="E77" i="65" s="1"/>
  <c r="E81" i="65" s="1"/>
  <c r="E69" i="64"/>
  <c r="E72" i="64" s="1"/>
  <c r="E73" i="64" s="1"/>
  <c r="E74" i="64"/>
  <c r="E74" i="63"/>
  <c r="E73" i="63"/>
  <c r="E76" i="63" s="1"/>
  <c r="E80" i="63" s="1"/>
  <c r="E74" i="62"/>
  <c r="E73" i="62"/>
  <c r="E76" i="62" s="1"/>
  <c r="E80" i="62" s="1"/>
  <c r="E76" i="64" l="1"/>
  <c r="E80" i="64" s="1"/>
</calcChain>
</file>

<file path=xl/sharedStrings.xml><?xml version="1.0" encoding="utf-8"?>
<sst xmlns="http://schemas.openxmlformats.org/spreadsheetml/2006/main" count="1433" uniqueCount="300">
  <si>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</si>
  <si>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</si>
  <si>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</si>
  <si>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</si>
  <si>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</si>
  <si>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</si>
  <si>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</si>
  <si>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</si>
  <si>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</si>
  <si>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</si>
  <si>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</si>
  <si>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</si>
  <si>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</si>
  <si>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</si>
  <si>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</si>
  <si>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</si>
  <si>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</si>
  <si>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</si>
  <si>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</si>
  <si>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</si>
  <si>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</si>
  <si>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</si>
  <si>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</si>
  <si>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</si>
  <si>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</si>
  <si>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</si>
  <si>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</si>
  <si>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</si>
  <si>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</si>
  <si>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</si>
  <si>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</si>
  <si>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</si>
  <si>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</si>
  <si>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</si>
  <si>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</si>
  <si>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</si>
  <si>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</si>
  <si>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</si>
  <si>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</si>
  <si>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</si>
  <si>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</si>
  <si>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</si>
  <si>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</si>
  <si>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</si>
  <si>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</si>
  <si>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</si>
  <si>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</si>
  <si>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</si>
  <si>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</si>
  <si>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3 mai 2012</t>
  </si>
  <si>
    <t>MARIE-HÉLÈNE GRAVEL</t>
  </si>
  <si>
    <t>1200 Notre-Dame</t>
  </si>
  <si>
    <t>Lavaltrie  Québec  J5T 1M4</t>
  </si>
  <si>
    <t># 12078</t>
  </si>
  <si>
    <t>GRAVEL &amp; ASSOCIÉS INC.</t>
  </si>
  <si>
    <t xml:space="preserve"> - Question et recherche fiscale sur frais médicaux vs frais de rénovations;</t>
  </si>
  <si>
    <t>Le 11 juillet 2013</t>
  </si>
  <si>
    <t># 13174</t>
  </si>
  <si>
    <t xml:space="preserve"> - Question - dépenses refusées car non raisonnables et recherche utilisations de pertes post-fusion;</t>
  </si>
  <si>
    <t>Le 11 septembre 2013</t>
  </si>
  <si>
    <t># 13209</t>
  </si>
  <si>
    <t xml:space="preserve"> - Analyse de la juste valeur marchande d'une entreprise de porte de garage et discussions avec vous;</t>
  </si>
  <si>
    <t>Le 29 avril 2014</t>
  </si>
  <si>
    <t># 14076</t>
  </si>
  <si>
    <t xml:space="preserve"> - Questions lors de rencontre au sujet de l'achat d'une société via un holding et processus vs financement;</t>
  </si>
  <si>
    <t xml:space="preserve"> - Analyse de situation avec la fiducie dans le dossier de Guy Tremblay et recherches fiscales;</t>
  </si>
  <si>
    <t>Le 3 septembre 2014</t>
  </si>
  <si>
    <t># 14202</t>
  </si>
  <si>
    <t xml:space="preserve"> - Recherches relativement à l'impact de la démolition de la bâtisse;</t>
  </si>
  <si>
    <t>Le 30 octobre 2014</t>
  </si>
  <si>
    <t># 14239</t>
  </si>
  <si>
    <t xml:space="preserve"> - Recherches relativement à la chambre hyperbarre;</t>
  </si>
  <si>
    <t xml:space="preserve"> - Recherches, analyse et discussions - succession guy tremblay;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</si>
  <si>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</si>
  <si>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</si>
  <si>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20 février 2015</t>
  </si>
  <si>
    <t>1200 Notre-Dame
Lavaltrie  Québec  J5T 1M4</t>
  </si>
  <si>
    <t xml:space="preserve"> - Demande relativement au dossier de divulgations volontaires et dossier de l'immeuble à transférer;</t>
  </si>
  <si>
    <t xml:space="preserve"> - Discussion au sujet d'une maison vendue à un prix plus élevé que la valeur réelle;</t>
  </si>
  <si>
    <t xml:space="preserve"> - Discussion au sujet du dossier de Steve Fortin - re: course;</t>
  </si>
  <si>
    <t># 15015</t>
  </si>
  <si>
    <t>Le 24 mars 2015</t>
  </si>
  <si>
    <t># 15061</t>
  </si>
  <si>
    <t># 15062</t>
  </si>
  <si>
    <t xml:space="preserve"> - Question relativement à l'exonération pour résidence principale vs partie pour entreprise - 24 février;</t>
  </si>
  <si>
    <t xml:space="preserve"> - Recherches, analyses et courriels entourant la question du don d'une partie de terrain de la grand-mère au petit-fils - 17 mars;</t>
  </si>
  <si>
    <t>Le 5 mai 2015</t>
  </si>
  <si>
    <t># 15089</t>
  </si>
  <si>
    <t xml:space="preserve"> - T3 et frais de placement reportés;</t>
  </si>
  <si>
    <t>Le 1er juillet 2015</t>
  </si>
  <si>
    <t># 15153</t>
  </si>
  <si>
    <t xml:space="preserve"> - Discussion téléphonique au sujet de la valeur d'un restaurant;</t>
  </si>
  <si>
    <t>Le 6 octobre 2015</t>
  </si>
  <si>
    <t># 15191</t>
  </si>
  <si>
    <t xml:space="preserve"> - Analyse Sylvie Jarry - Paiement forfaitaire;</t>
  </si>
  <si>
    <t xml:space="preserve"> - Question sur la perte subie sur dépôt pour achat de terrain;</t>
  </si>
  <si>
    <t>Le 29 novembre 2015</t>
  </si>
  <si>
    <t># 15233</t>
  </si>
  <si>
    <t xml:space="preserve"> - Discussion téléphonique avec vous et recherches au sujet de répartition entre associés dans résidence personnes agées;</t>
  </si>
  <si>
    <t xml:space="preserve"> - Recherche et courriel - perte apparente;</t>
  </si>
  <si>
    <t>Le 29 janvier 2016</t>
  </si>
  <si>
    <t># 16009</t>
  </si>
  <si>
    <t xml:space="preserve"> - Recherche perte apparente vs vente - achat actions TD ;</t>
  </si>
  <si>
    <t>Le 31 mars 2016</t>
  </si>
  <si>
    <t># 16037</t>
  </si>
  <si>
    <t xml:space="preserve"> - Analyse de l'avis d'opposition Danny et Jacques, recherches pour règles fiscales résidences personnes agées et courriel sommaire de mon analyse et ajustements à faire ;</t>
  </si>
  <si>
    <t>Le 27 avril 2016</t>
  </si>
  <si>
    <t># 16084</t>
  </si>
  <si>
    <t xml:space="preserve"> - Recherche pour gain en capital US - fonctionnement ;</t>
  </si>
  <si>
    <t>Le 6 juillet 2016</t>
  </si>
  <si>
    <t># 16153</t>
  </si>
  <si>
    <t xml:space="preserve"> - Recherche et discussions - frais de décontamination ;</t>
  </si>
  <si>
    <t>Le 8 août 2016</t>
  </si>
  <si>
    <t># 16196</t>
  </si>
  <si>
    <t xml:space="preserve"> - Recherche  - déductibilité des cotisations au syndicat pour travaux ;</t>
  </si>
  <si>
    <t xml:space="preserve"> - Question sur prêt à l'actionnaire pour rénovations de maison ;</t>
  </si>
  <si>
    <t># 16237</t>
  </si>
  <si>
    <t xml:space="preserve"> - Question vs traitement comme résident ou non vs France ;</t>
  </si>
  <si>
    <t>Le 4 novembre 2016</t>
  </si>
  <si>
    <t>Le 24 novembre 2016</t>
  </si>
  <si>
    <t># 16252</t>
  </si>
  <si>
    <t xml:space="preserve"> - Question sur revenus d'intérêts comme revenu d'entrepriser et sur assurance-vie payée à la banque ;</t>
  </si>
  <si>
    <t>Le 6 février 2017</t>
  </si>
  <si>
    <t># 17006</t>
  </si>
  <si>
    <t xml:space="preserve"> - Questions par courriels - provision pour gain en capital et attribution par T3 à enfant mineur ;</t>
  </si>
  <si>
    <t>Le 17 mars 2017</t>
  </si>
  <si>
    <t># 17036</t>
  </si>
  <si>
    <t xml:space="preserve"> - Recherche - gain de change ;</t>
  </si>
  <si>
    <t xml:space="preserve"> - Discussions relativement à la situation de cotisation/vérification dans le dossier de possible faillite ;</t>
  </si>
  <si>
    <t>Le 1er juillet 2017</t>
  </si>
  <si>
    <t># 17151</t>
  </si>
  <si>
    <t xml:space="preserve"> - Discussion téléphonique - REER Excédentaire - 17 mai ;</t>
  </si>
  <si>
    <t xml:space="preserve"> - Discussion téléphonique -  question pour prêt à un petit enfant ;</t>
  </si>
  <si>
    <t>Le 20 septembre 2017</t>
  </si>
  <si>
    <t># 17203</t>
  </si>
  <si>
    <t xml:space="preserve"> - Analyse - Gain sur règlement de dettes ;</t>
  </si>
  <si>
    <t xml:space="preserve"> - Question sur faillite - marge de crédit et impôts radiés ;</t>
  </si>
  <si>
    <t xml:space="preserve"> - Question sur transfert de maison dans une fiducie américaine ;</t>
  </si>
  <si>
    <t>Le 31 OCTOBRE 2017</t>
  </si>
  <si>
    <t># 17234</t>
  </si>
  <si>
    <t xml:space="preserve"> - Analyse - imposition des transactions sur Bitcoin ;</t>
  </si>
  <si>
    <t>Le 27 novembre 2017</t>
  </si>
  <si>
    <t># 17250</t>
  </si>
  <si>
    <t xml:space="preserve"> - Analyse et recherche sur difféentes questions relativement à une cotisation d'un client pour différence d'évaluation ;</t>
  </si>
  <si>
    <t>1531 Notre-Dame
Lavaltrie  Québec  J5T 1S1</t>
  </si>
  <si>
    <t>Le 25 mars 2018</t>
  </si>
  <si>
    <t># 18047</t>
  </si>
  <si>
    <t xml:space="preserve"> - Fiducie Boisjoli - Discussions téléphonique et avec un juriste, analyse des documents soumis, rédaction d'un sommaire de la situation par courriel en lien avec les différents certificats de décharge ;</t>
  </si>
  <si>
    <t xml:space="preserve"> - Analyse du choix de 45(3) de changement d'usage vs récupération d'amortissement ;</t>
  </si>
  <si>
    <t>Le 18 avril 2018</t>
  </si>
  <si>
    <t># 18091</t>
  </si>
  <si>
    <t xml:space="preserve"> - Question concernant le report de PTPE / PAQC ;</t>
  </si>
  <si>
    <t xml:space="preserve"> - Analyse changement d'usage d'un condo loué à un usage de résidence principale ;</t>
  </si>
  <si>
    <t>Le 17 Juillet 2018</t>
  </si>
  <si>
    <t># 18167</t>
  </si>
  <si>
    <t xml:space="preserve"> - Analyse du dossier de M. Venne - Revenu de location à corriger % personnel? ;</t>
  </si>
  <si>
    <t xml:space="preserve"> - Demande - comment procéder pour une société qui a contrat Barbade pour paie de l'employé ;</t>
  </si>
  <si>
    <t xml:space="preserve"> - Question sur 15(2) vs prêt pour achat de résidence à un actionnaire ;</t>
  </si>
  <si>
    <t>Le 31 août 2018</t>
  </si>
  <si>
    <t># 18179</t>
  </si>
  <si>
    <t xml:space="preserve"> - Question relativement à une vente d'action à un fils pour un montant nominal ;</t>
  </si>
  <si>
    <t>Le 22 octobre 2018</t>
  </si>
  <si>
    <t># 18221</t>
  </si>
  <si>
    <t xml:space="preserve"> - Discussion avec vous au sujet d'amender T3 et T1 pour succession qui a conserver les placements et revenus d'intérêts ;</t>
  </si>
  <si>
    <t xml:space="preserve"> - Discussion téléphonique avec vous sur de multiple sujets - questions en rafales ;</t>
  </si>
  <si>
    <t xml:space="preserve"> - Recherches sur construction de garage dans la société et résidence au nom personnel et discussions ;</t>
  </si>
  <si>
    <t># 18261</t>
  </si>
  <si>
    <t>Le 14 décembre 2018</t>
  </si>
  <si>
    <t xml:space="preserve"> - Question relativement à la fermeture d'une société ayant un garage afférent à la résidence principale et impacts / fonctionnement ;</t>
  </si>
  <si>
    <t xml:space="preserve"> -Questions relativement à une succession à perte ;</t>
  </si>
  <si>
    <t>Le 5 MARS 2019</t>
  </si>
  <si>
    <t># 19026</t>
  </si>
  <si>
    <t xml:space="preserve"> - Discussion téléphonique avec vous relativement au dossier d'un ancien DG de caisse pour perte en capital sur résidence ou autre ;</t>
  </si>
  <si>
    <t>Le 19 AVRIL 2019</t>
  </si>
  <si>
    <t># 19102</t>
  </si>
  <si>
    <t xml:space="preserve"> - Dossier de gain/perte sur créance entre deux sociétés de frère ; </t>
  </si>
  <si>
    <t xml:space="preserve"> - Recherches fiscales - PTPE cause PAQC vs report rétro &amp; amendement de report rétrospectif ;</t>
  </si>
  <si>
    <t xml:space="preserve"> - Dossier GSMB - Vider la société et faire faire faillite - directives et courriel ;</t>
  </si>
  <si>
    <t xml:space="preserve"> - Recherche - Allocation pour juré - imposition ;</t>
  </si>
  <si>
    <t>Le 28 JUIN 2019</t>
  </si>
  <si>
    <t># 19166</t>
  </si>
  <si>
    <t xml:space="preserve"> - Dossier de transfert des actions dans une compagnie d'isolation ;</t>
  </si>
  <si>
    <t xml:space="preserve"> - Dossier de vente de compagnie de déneigement entre mère et fils ;</t>
  </si>
  <si>
    <t>Le 25 JUILLET 2019</t>
  </si>
  <si>
    <t># 19193</t>
  </si>
  <si>
    <t xml:space="preserve"> - Question sur rachat d'actions de conjointe vs don - impacts ;</t>
  </si>
  <si>
    <t xml:space="preserve"> - Question sur chèques de salaires ou sous-traitants jamais déposés - traitement fiscaux ;</t>
  </si>
  <si>
    <t>Le 4 NOVEMBRE 2019</t>
  </si>
  <si>
    <t># 19277</t>
  </si>
  <si>
    <t xml:space="preserve"> - Discussion téléphonique sur cliente qui veut se faire racheter les actions de cie de gestion qui détient immeubles avec ex-conjoint ;</t>
  </si>
  <si>
    <t xml:space="preserve"> - Discussions téléphonique sur la question d'un achat de dépanneur avec fond de commerce et bâtisse ;</t>
  </si>
  <si>
    <t>Le 16 DÉCEMBRE 2019</t>
  </si>
  <si>
    <t># 19291</t>
  </si>
  <si>
    <t xml:space="preserve"> - Discussion téléphonique  - question de perte sur terrain qui est repris par vrai propriétaire ;</t>
  </si>
  <si>
    <t xml:space="preserve"> - Analyse - dossier Esthétique Mel-B - changement d'actionnaire ;</t>
  </si>
  <si>
    <t xml:space="preserve"> - Discussion téléphonique - Vente d'entreprise et bâtisse ;</t>
  </si>
  <si>
    <t xml:space="preserve"> - Différentes discussions téléphoniques et courriels - achat d'entreprise et de créance;</t>
  </si>
  <si>
    <t>Le 3 AVRIL 2020</t>
  </si>
  <si>
    <t># 20090</t>
  </si>
  <si>
    <t xml:space="preserve"> - Transfert entre conjoint et règles d'attribution ;</t>
  </si>
  <si>
    <t>Le 29 AVRIL 2020</t>
  </si>
  <si>
    <t># 20137</t>
  </si>
  <si>
    <t xml:space="preserve"> - Discussion relativement aux impôts au décès ;</t>
  </si>
  <si>
    <t>Le 28 MAI 2020</t>
  </si>
  <si>
    <t># 20158</t>
  </si>
  <si>
    <t xml:space="preserve"> - Dossier de règles d'attribution pour transfert de parent et conjointe au gendre - tel, courriel et recherches fiscales ;</t>
  </si>
  <si>
    <t xml:space="preserve"> - Transaction immobilière entre fils et parents ;</t>
  </si>
  <si>
    <t xml:space="preserve"> - Discussion téléphonique - Claude ;</t>
  </si>
  <si>
    <t>Le 24 JUILLET 2020</t>
  </si>
  <si>
    <t># 20183</t>
  </si>
  <si>
    <t xml:space="preserve"> - Discussion téléphonique: conjoints 51/49 et situation de prix de vente réduit d'une entente de 125k ;</t>
  </si>
  <si>
    <t>Le 19 NOVEMBRE 2020</t>
  </si>
  <si>
    <t># 20282</t>
  </si>
  <si>
    <t xml:space="preserve"> - Analyse du dossier de Dvolu et discussion téléphonique ;</t>
  </si>
  <si>
    <t>Le 14 DÉCEMBRE 2020</t>
  </si>
  <si>
    <t># 20325</t>
  </si>
  <si>
    <t xml:space="preserve"> - Question sur vente de condo et répartition vs terrain ;</t>
  </si>
  <si>
    <t># 21036</t>
  </si>
  <si>
    <t>Le 4 MARS 2021</t>
  </si>
  <si>
    <t xml:space="preserve"> - Question relativement au transfert de maison et immeuble locatif entre conjoints après séparation ;</t>
  </si>
  <si>
    <t>Le 16 AVRIL 2021</t>
  </si>
  <si>
    <t># 21133</t>
  </si>
  <si>
    <t xml:space="preserve"> - Analyse - Règles du pouce pour valeur marchande des stations service Les Pétroles Expert ;</t>
  </si>
  <si>
    <t xml:space="preserve"> - Analyse du dossier Ébénisterie Michel Pelletier ;</t>
  </si>
  <si>
    <t xml:space="preserve"> - Question sur production de T3 ou non lorsque pas beaucoup de revenus ;</t>
  </si>
  <si>
    <t>Le 21 MAI 2021</t>
  </si>
  <si>
    <t># 21237</t>
  </si>
  <si>
    <t xml:space="preserve"> - Dossier du transfert entre père et fils - donation ;</t>
  </si>
  <si>
    <t>Le 21 JUILLET 2021</t>
  </si>
  <si>
    <t># 21303</t>
  </si>
  <si>
    <t xml:space="preserve"> - Question sur vente d'immeuble gain en capital vs revenu d'entreprise ;</t>
  </si>
  <si>
    <t xml:space="preserve"> - Question client à déficit et dettes envers d'autres sociétés ;</t>
  </si>
  <si>
    <t xml:space="preserve"> - Questions partage de DPE ou non ;</t>
  </si>
  <si>
    <t>Le 5 OCTOBRE 2021</t>
  </si>
  <si>
    <t># 21393</t>
  </si>
  <si>
    <t xml:space="preserve"> - Analyses et recherches fiscales entourant l'imposition de la PSV post décès ;</t>
  </si>
  <si>
    <t># 22003</t>
  </si>
  <si>
    <t>Le 4 FÉVRIER 2022</t>
  </si>
  <si>
    <t xml:space="preserve"> - Discussion avec vous concernant la vente à 5$ vs donation ;</t>
  </si>
  <si>
    <t>Le 28 MARS 2022</t>
  </si>
  <si>
    <t># 22068</t>
  </si>
  <si>
    <t xml:space="preserve"> - Discussion  - Exonération résidence principale vs Boucherie ;</t>
  </si>
  <si>
    <t>Le 25 AVRIL 2022</t>
  </si>
  <si>
    <t># 22139</t>
  </si>
  <si>
    <t xml:space="preserve"> - Discussion  - Exonération résidence principale vs maison avec Bacchelor;</t>
  </si>
  <si>
    <t xml:space="preserve"> - Discussion  - Imposition de la prestation de décès - Bernard Gibouleau ;</t>
  </si>
  <si>
    <t>Le 12 MAI 2022</t>
  </si>
  <si>
    <t># 22153</t>
  </si>
  <si>
    <t xml:space="preserve"> - Discussion  - CPI et annexe 3 vs vérification du gouvernement;</t>
  </si>
  <si>
    <t>Le 9 SEPTEMBRE 2022</t>
  </si>
  <si>
    <t># 22304</t>
  </si>
  <si>
    <t xml:space="preserve"> - Question radiation de créance entre 2 sociétés ;</t>
  </si>
  <si>
    <t xml:space="preserve"> - Discussions sur succession et sur maison+terre agricole et admissibilité à exo sur agricole ;</t>
  </si>
  <si>
    <t xml:space="preserve"> - Question sur actionnaire qui achète l'autre actionnaire à 50% pour prix pas à la JVM ;</t>
  </si>
  <si>
    <t>Le 15 OCTOBRE 2022</t>
  </si>
  <si>
    <t># 22360</t>
  </si>
  <si>
    <t xml:space="preserve"> - Question relativement aux avances remboursées et vente d'un Enregistré à fille et planification ;</t>
  </si>
  <si>
    <t xml:space="preserve"> - Quesiton - imposition revenu de loyer et vente d'immeuble ;</t>
  </si>
  <si>
    <t>Le 4 FÉVRIER 2023</t>
  </si>
  <si>
    <t xml:space="preserve"> - Recherches sur critères à utiliser pour évaluer un ébéniste qui fabrique des meubles de maison ;</t>
  </si>
  <si>
    <t># 23011</t>
  </si>
  <si>
    <t>Le 21 MARS 2023</t>
  </si>
  <si>
    <t># 23054</t>
  </si>
  <si>
    <t xml:space="preserve"> - Discussion téléphonique avec vous le 20/02 sur différents sujets - Numéros d'identifications de fiducies et susccession, clinique vétérinaire de Lavaltrie et autres ;</t>
  </si>
  <si>
    <t>Le 28 AVRIL 2023</t>
  </si>
  <si>
    <t># 23122</t>
  </si>
  <si>
    <t xml:space="preserve"> - Question sur exonération future de bien agricole des enfants suite au décès du père ;</t>
  </si>
  <si>
    <t xml:space="preserve"> - Recherches, validation et fournir sommaire des procédures pour faire des choix de 164(6) et de report de perte de valeur FERR de succession au décédé ;</t>
  </si>
  <si>
    <t>Le 5 NOVEMBRE 2023</t>
  </si>
  <si>
    <t xml:space="preserve"> - Discuussion téléphonique relative à de multiple sujets don location immobilier détenu personnel à Gestion et Gestion à Brasserie ;</t>
  </si>
  <si>
    <t xml:space="preserve"> - Recherches fiscales - points de fidélité de carte de crédit personnel vs dépense d'entreprise vs avantage imposable ;</t>
  </si>
  <si>
    <t># 23397</t>
  </si>
  <si>
    <t>Le 18 FÉVRIER 2024</t>
  </si>
  <si>
    <t># 24009</t>
  </si>
  <si>
    <t xml:space="preserve"> - Analyse de détermination de la valeur marchande d'une entreprise qui fait des troitoirs et bordures ;</t>
  </si>
  <si>
    <t xml:space="preserve"> - Dossier Dvolu - Analyse des règles de sociétés associées, plafond des affaires, problème d'avances à l'actionnaire décédé, analyse des options possibles, CDC ;</t>
  </si>
  <si>
    <t xml:space="preserve"> - Réception de CDC par fiducie ;</t>
  </si>
  <si>
    <t>Le 24 MARS 2024</t>
  </si>
  <si>
    <t># 24084</t>
  </si>
  <si>
    <t xml:space="preserve"> - Question sur dividende vs légalité lorsque pas de BNR vs récupération d'IMRTD et IMR ;</t>
  </si>
  <si>
    <t xml:space="preserve"> - Discussions avec vous relativement à de multiples questions ;</t>
  </si>
  <si>
    <t xml:space="preserve"> - Recherches et analyses fiscales requises pour Max Blouin pour T4 année post décès ;</t>
  </si>
  <si>
    <t xml:space="preserve"> - Recherches et analyses fiscales requises pour Francis Émond vice caché ;</t>
  </si>
  <si>
    <t xml:space="preserve"> - Question lien de dépendance avec frère ;</t>
  </si>
  <si>
    <t>Le 1 JUIN 2024</t>
  </si>
  <si>
    <t># 24288</t>
  </si>
  <si>
    <t xml:space="preserve"> - Question relativement à vente de résidence avec 2 lots séparément ou ensemble ;</t>
  </si>
  <si>
    <t>Le 27 JUILLET 2024</t>
  </si>
  <si>
    <t># 24371</t>
  </si>
  <si>
    <t xml:space="preserve"> - Question relativement au traitement fiscal et comptable d'un incendie ;</t>
  </si>
  <si>
    <t>Le 16 NOVEMBRE 2024</t>
  </si>
  <si>
    <t>Marie-Hélène Gravel</t>
  </si>
  <si>
    <t>Gravel et Associés Inc.</t>
  </si>
  <si>
    <t>1531 Notre-Dame</t>
  </si>
  <si>
    <t>Lavaltrie, Québec, J5T 1S1</t>
  </si>
  <si>
    <t>24-24626</t>
  </si>
  <si>
    <t xml:space="preserve"> - Analyse et répondre à vos questions re surplus d'apport et autres lors de fermeture ;</t>
  </si>
  <si>
    <t>Heures</t>
  </si>
  <si>
    <t>Taux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</si>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</sst>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166" fontId="18" fillId="0" borderId="2" xfId="1" applyNumberFormat="1" applyFont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2" fillId="2" borderId="6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9" fillId="0" borderId="0" xfId="3" applyFont="1"/>
    <xf numFmtId="0" fontId="17" fillId="0" borderId="0" xfId="3" applyFont="1"/>
    <xf numFmtId="0" fontId="12" fillId="0" borderId="0" xfId="3" applyFont="1"/>
    <xf numFmtId="0" fontId="18" fillId="0" borderId="0" xfId="3" applyFont="1"/>
    <xf numFmtId="0" fontId="10" fillId="0" borderId="0" xfId="3" applyFont="1"/>
    <xf numFmtId="0" fontId="14" fillId="0" borderId="0" xfId="3" applyFont="1"/>
    <xf numFmtId="0" fontId="14" fillId="0" borderId="0" xfId="3" applyFont="1" applyAlignment="1">
      <alignment horizontal="center"/>
    </xf>
    <xf numFmtId="0" fontId="17" fillId="0" borderId="0" xfId="3" applyFont="1" applyAlignment="1">
      <alignment horizontal="right"/>
    </xf>
    <xf numFmtId="0" fontId="9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3" fillId="0" borderId="0" xfId="3" applyFont="1"/>
    <xf numFmtId="7" fontId="13" fillId="0" borderId="0" xfId="3" applyNumberFormat="1" applyFont="1"/>
    <xf numFmtId="0" fontId="13" fillId="0" borderId="0" xfId="3" applyFont="1" applyAlignment="1">
      <alignment horizontal="left" wrapText="1" indent="1" shrinkToFit="1"/>
    </xf>
    <xf numFmtId="0" fontId="18" fillId="0" borderId="0" xfId="3" applyFont="1" applyAlignment="1">
      <alignment horizontal="right"/>
    </xf>
    <xf numFmtId="10" fontId="18" fillId="0" borderId="0" xfId="3" applyNumberFormat="1" applyFont="1" applyAlignment="1">
      <alignment horizontal="left"/>
    </xf>
    <xf numFmtId="167" fontId="18" fillId="0" borderId="0" xfId="3" applyNumberFormat="1" applyFont="1" applyAlignment="1">
      <alignment horizontal="left"/>
    </xf>
    <xf numFmtId="166" fontId="18" fillId="0" borderId="0" xfId="3" applyNumberFormat="1" applyFont="1"/>
    <xf numFmtId="7" fontId="18" fillId="0" borderId="0" xfId="3" applyNumberFormat="1" applyFont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Alignment="1">
      <alignment horizontal="center"/>
    </xf>
    <xf numFmtId="0" fontId="18" fillId="0" borderId="0" xfId="3" applyFont="1" applyAlignment="1">
      <alignment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8" fillId="0" borderId="0" xfId="3" applyFont="1" applyAlignment="1">
      <alignment horizontal="left" indent="1"/>
    </xf>
    <xf numFmtId="0" fontId="18" fillId="0" borderId="0" xfId="3" applyFont="1" applyAlignment="1">
      <alignment horizontal="left"/>
    </xf>
    <xf numFmtId="0" fontId="15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horizontal="left" wrapText="1" indent="1" shrinkToFit="1"/>
    </xf>
    <xf numFmtId="0" fontId="11" fillId="0" borderId="14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68" fontId="18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68" fontId="18" fillId="0" borderId="1" xfId="3" applyNumberFormat="1" applyFont="1" applyBorder="1" applyAlignment="1">
      <alignment horizontal="right" vertical="center"/>
    </xf>
    <xf numFmtId="0" fontId="17" fillId="0" borderId="14" xfId="3" applyFont="1" applyBorder="1" applyAlignment="1">
      <alignment horizontal="center" vertical="center"/>
    </xf>
    <xf numFmtId="0" fontId="12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3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4" fontId="26" fillId="0" borderId="0" xfId="3" applyNumberFormat="1" applyFont="1" applyAlignment="1">
      <alignment horizontal="center" vertical="center"/>
    </xf>
    <xf numFmtId="168" fontId="26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68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6" fillId="0" borderId="0" xfId="3" applyNumberFormat="1" applyFont="1" applyAlignment="1">
      <alignment horizontal="center" vertical="center"/>
    </xf>
    <xf numFmtId="169" fontId="26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169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7" fillId="0" borderId="0" xfId="3" applyFont="1" applyAlignment="1">
      <alignment horizontal="left" vertical="center"/>
    </xf>
    <xf numFmtId="168" fontId="17" fillId="0" borderId="0" xfId="2" applyNumberFormat="1" applyFont="1"/>
    <xf numFmtId="0" fontId="18" fillId="0" borderId="0" xfId="3" applyFont="1" applyAlignment="1">
      <alignment horizontal="right" vertical="center"/>
    </xf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68" fontId="17" fillId="0" borderId="0" xfId="5" applyNumberFormat="1" applyFont="1"/>
    <xf numFmtId="10" fontId="18" fillId="0" borderId="0" xfId="4" applyNumberFormat="1" applyFont="1" applyAlignment="1">
      <alignment horizontal="left" vertical="center"/>
    </xf>
    <xf numFmtId="168" fontId="18" fillId="0" borderId="0" xfId="5" applyNumberFormat="1" applyFont="1" applyBorder="1"/>
    <xf numFmtId="0" fontId="18" fillId="0" borderId="0" xfId="3" applyFont="1" applyAlignment="1">
      <alignment horizontal="left" vertical="center"/>
    </xf>
    <xf numFmtId="167" fontId="18" fillId="0" borderId="0" xfId="4" applyNumberFormat="1" applyFont="1" applyAlignment="1">
      <alignment horizontal="left" vertical="center"/>
    </xf>
    <xf numFmtId="168" fontId="18" fillId="0" borderId="2" xfId="5" applyNumberFormat="1" applyFont="1" applyBorder="1"/>
    <xf numFmtId="0" fontId="25" fillId="0" borderId="0" xfId="3" applyFont="1"/>
    <xf numFmtId="166" fontId="18" fillId="0" borderId="0" xfId="5" applyNumberFormat="1" applyFont="1" applyBorder="1"/>
    <xf numFmtId="168" fontId="17" fillId="0" borderId="3" xfId="2" applyNumberFormat="1" applyFont="1" applyBorder="1"/>
    <xf numFmtId="166" fontId="17" fillId="0" borderId="0" xfId="2" applyNumberFormat="1" applyFont="1" applyBorder="1"/>
    <xf numFmtId="168" fontId="18" fillId="0" borderId="0" xfId="3" applyNumberFormat="1" applyFont="1" applyAlignment="1">
      <alignment horizontal="left" vertical="center"/>
    </xf>
    <xf numFmtId="0" fontId="28" fillId="4" borderId="15" xfId="3" applyFont="1" applyFill="1" applyBorder="1" applyAlignment="1">
      <alignment horizontal="left" vertical="center"/>
    </xf>
    <xf numFmtId="0" fontId="28" fillId="4" borderId="16" xfId="3" applyFont="1" applyFill="1" applyBorder="1" applyAlignment="1">
      <alignment horizontal="left" vertical="center"/>
    </xf>
    <xf numFmtId="4" fontId="29" fillId="4" borderId="16" xfId="3" applyNumberFormat="1" applyFont="1" applyFill="1" applyBorder="1" applyAlignment="1">
      <alignment horizontal="right" vertical="center"/>
    </xf>
    <xf numFmtId="168" fontId="28" fillId="4" borderId="16" xfId="3" applyNumberFormat="1" applyFont="1" applyFill="1" applyBorder="1" applyAlignment="1">
      <alignment horizontal="right" vertical="center"/>
    </xf>
    <xf numFmtId="0" fontId="15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0" xfId="3" applyFont="1"/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6">
    <cellStyle name="Milliers" xfId="1" builtinId="3"/>
    <cellStyle name="Milliers 2" xfId="5" xr:uid="{1EFF649D-6BC1-41C3-9438-7B79E9C68D83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324E5E-E9DA-4E6A-B39B-2863AE5FF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B8342-649B-4DA6-86AA-D4F7526DD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005536-7E16-4110-A76F-0CA5AE41B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557448-C465-44BF-825C-EF5674CC0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E2C4E7-39B9-462C-8E53-91716141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5DD61-4589-425F-A7C9-112380317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647654-4B52-408C-9DE3-3DB3C6302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BDB036-C1BB-40F1-8897-78C7021BE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1CD500-67BC-4E1D-AD02-D8F5A7881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767CC5-96B1-44B3-B0D8-E64D574F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696FC4-7C13-4FCD-A22D-FD5AA7429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3547C-AA0C-4ACA-B163-BD5341714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40150C-B8E7-44F9-842B-94F843463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BCC4CA-5465-4ED0-9E5B-A271182E9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1450F5-54A7-4402-9DDE-7EA758B41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509DC7-FCEB-4830-85CC-A5B59F104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65535D-9DF4-4972-8B5B-868F88445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88EBB0-1970-4656-9A9E-73093716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D44976-23FD-4D52-B14F-A748EE73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33EF33-5872-4528-9F7A-A00623456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51838B-E742-47C9-85C0-9F6F8EE49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E2543C4-C5C7-4317-B727-72E55662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3ACCC2-BFE5-4139-93BC-088C9C612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1C3F6D-7893-4522-A8A6-C60106E2C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DA2B12-28CE-40ED-9E04-0D67E07D8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9AA338-A127-485A-9293-FB0BA8C46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D0A4A6-9B74-4AC0-9DBC-FDBE4271E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0532F4-10FE-40FA-BE0D-79D2BA600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8C670A-CEC5-479E-8CC8-5B3C291C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72F3E9-2EFC-4033-8F94-AC52B0533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4129D9-8B29-49CD-AEC9-D8F2C1E57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AD68DE-A5D1-4852-A4E4-67579F05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05BEDD-7F6A-4333-9B15-0E7F3096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13162CE-8602-45F7-8279-417BD83D6C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53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7"/>
      <c r="C34" s="77"/>
      <c r="D34" s="77"/>
      <c r="E34" s="31"/>
      <c r="F34" s="24"/>
    </row>
    <row r="35" spans="1:6" ht="14.25" x14ac:dyDescent="0.2">
      <c r="A35" s="24"/>
      <c r="B35" s="77"/>
      <c r="C35" s="77"/>
      <c r="D35" s="77"/>
      <c r="E35" s="31"/>
      <c r="F35" s="24"/>
    </row>
    <row r="36" spans="1:6" ht="14.25" x14ac:dyDescent="0.2">
      <c r="A36" s="24"/>
      <c r="B36" s="77" t="s">
        <v>55</v>
      </c>
      <c r="C36" s="77"/>
      <c r="D36" s="77"/>
      <c r="E36" s="31"/>
      <c r="F36" s="24"/>
    </row>
    <row r="37" spans="1:6" ht="14.25" x14ac:dyDescent="0.2">
      <c r="A37" s="24"/>
      <c r="B37" s="77"/>
      <c r="C37" s="77"/>
      <c r="D37" s="77"/>
      <c r="E37" s="31"/>
      <c r="F37" s="24"/>
    </row>
    <row r="38" spans="1:6" ht="14.25" x14ac:dyDescent="0.2">
      <c r="A38" s="24"/>
      <c r="B38" s="77"/>
      <c r="C38" s="77"/>
      <c r="D38" s="77"/>
      <c r="E38" s="31"/>
      <c r="F38" s="24"/>
    </row>
    <row r="39" spans="1:6" ht="14.25" x14ac:dyDescent="0.2">
      <c r="A39" s="24"/>
      <c r="B39" s="77"/>
      <c r="C39" s="77"/>
      <c r="D39" s="77"/>
      <c r="E39" s="31"/>
      <c r="F39" s="24"/>
    </row>
    <row r="40" spans="1:6" ht="14.25" x14ac:dyDescent="0.2">
      <c r="A40" s="24"/>
      <c r="B40" s="77"/>
      <c r="C40" s="77"/>
      <c r="D40" s="77"/>
      <c r="E40" s="31"/>
      <c r="F40" s="24"/>
    </row>
    <row r="41" spans="1:6" ht="13.5" customHeight="1" x14ac:dyDescent="0.2">
      <c r="A41" s="24"/>
      <c r="B41" s="77"/>
      <c r="C41" s="77"/>
      <c r="D41" s="77"/>
      <c r="E41" s="31"/>
      <c r="F41" s="24"/>
    </row>
    <row r="42" spans="1:6" ht="14.25" x14ac:dyDescent="0.2">
      <c r="A42" s="24"/>
      <c r="B42" s="77"/>
      <c r="C42" s="77"/>
      <c r="D42" s="77"/>
      <c r="E42" s="31"/>
      <c r="F42" s="24"/>
    </row>
    <row r="43" spans="1:6" ht="14.25" x14ac:dyDescent="0.2">
      <c r="A43" s="24"/>
      <c r="B43" s="77"/>
      <c r="C43" s="77"/>
      <c r="D43" s="77"/>
      <c r="E43" s="31"/>
      <c r="F43" s="24"/>
    </row>
    <row r="44" spans="1:6" ht="14.25" x14ac:dyDescent="0.2">
      <c r="A44" s="24"/>
      <c r="B44" s="77"/>
      <c r="C44" s="77"/>
      <c r="D44" s="77"/>
      <c r="E44" s="31"/>
      <c r="F44" s="24"/>
    </row>
    <row r="45" spans="1:6" ht="14.25" x14ac:dyDescent="0.2">
      <c r="A45" s="24"/>
      <c r="B45" s="77"/>
      <c r="C45" s="77"/>
      <c r="D45" s="77"/>
      <c r="E45" s="31"/>
      <c r="F45" s="24"/>
    </row>
    <row r="46" spans="1:6" ht="14.25" x14ac:dyDescent="0.2">
      <c r="A46" s="24"/>
      <c r="B46" s="77"/>
      <c r="C46" s="77"/>
      <c r="D46" s="77"/>
      <c r="E46" s="31"/>
      <c r="F46" s="24"/>
    </row>
    <row r="47" spans="1:6" ht="14.25" x14ac:dyDescent="0.2">
      <c r="A47" s="24"/>
      <c r="B47" s="77"/>
      <c r="C47" s="77"/>
      <c r="D47" s="77"/>
      <c r="E47" s="31"/>
      <c r="F47" s="24"/>
    </row>
    <row r="48" spans="1:6" ht="14.25" x14ac:dyDescent="0.2">
      <c r="A48" s="24"/>
      <c r="B48" s="77"/>
      <c r="C48" s="77"/>
      <c r="D48" s="77"/>
      <c r="E48" s="31"/>
      <c r="F48" s="24"/>
    </row>
    <row r="49" spans="1:6" ht="14.25" x14ac:dyDescent="0.2">
      <c r="A49" s="24"/>
      <c r="B49" s="77"/>
      <c r="C49" s="77"/>
      <c r="D49" s="77"/>
      <c r="E49" s="31"/>
      <c r="F49" s="24"/>
    </row>
    <row r="50" spans="1:6" ht="14.25" x14ac:dyDescent="0.2">
      <c r="A50" s="24"/>
      <c r="B50" s="77"/>
      <c r="C50" s="77"/>
      <c r="D50" s="77"/>
      <c r="E50" s="31"/>
      <c r="F50" s="24"/>
    </row>
    <row r="51" spans="1:6" ht="14.25" x14ac:dyDescent="0.2">
      <c r="A51" s="24"/>
      <c r="B51" s="77"/>
      <c r="C51" s="77"/>
      <c r="D51" s="77"/>
      <c r="E51" s="31"/>
      <c r="F51" s="24"/>
    </row>
    <row r="52" spans="1:6" ht="14.25" x14ac:dyDescent="0.2">
      <c r="A52" s="24"/>
      <c r="B52" s="77"/>
      <c r="C52" s="77"/>
      <c r="D52" s="77"/>
      <c r="E52" s="31"/>
      <c r="F52" s="24"/>
    </row>
    <row r="53" spans="1:6" ht="14.25" x14ac:dyDescent="0.2">
      <c r="A53" s="24"/>
      <c r="B53" s="77"/>
      <c r="C53" s="77"/>
      <c r="D53" s="77"/>
      <c r="E53" s="31"/>
      <c r="F53" s="24"/>
    </row>
    <row r="54" spans="1:6" ht="14.25" x14ac:dyDescent="0.2">
      <c r="A54" s="24"/>
      <c r="B54" s="77"/>
      <c r="C54" s="77"/>
      <c r="D54" s="77"/>
      <c r="E54" s="31"/>
      <c r="F54" s="24"/>
    </row>
    <row r="55" spans="1:6" ht="14.25" x14ac:dyDescent="0.2">
      <c r="A55" s="24"/>
      <c r="B55" s="77"/>
      <c r="C55" s="77"/>
      <c r="D55" s="77"/>
      <c r="E55" s="31"/>
      <c r="F55" s="24"/>
    </row>
    <row r="56" spans="1:6" ht="14.25" x14ac:dyDescent="0.2">
      <c r="A56" s="24"/>
      <c r="B56" s="77"/>
      <c r="C56" s="77"/>
      <c r="D56" s="77"/>
      <c r="E56" s="31"/>
      <c r="F56" s="24"/>
    </row>
    <row r="57" spans="1:6" ht="14.25" x14ac:dyDescent="0.2">
      <c r="A57" s="24"/>
      <c r="B57" s="77"/>
      <c r="C57" s="77"/>
      <c r="D57" s="77"/>
      <c r="E57" s="31"/>
      <c r="F57" s="24"/>
    </row>
    <row r="58" spans="1:6" ht="14.25" x14ac:dyDescent="0.2">
      <c r="A58" s="24"/>
      <c r="B58" s="77"/>
      <c r="C58" s="77"/>
      <c r="D58" s="77"/>
      <c r="E58" s="31"/>
      <c r="F58" s="24"/>
    </row>
    <row r="59" spans="1:6" ht="14.25" x14ac:dyDescent="0.2">
      <c r="A59" s="24"/>
      <c r="B59" s="77"/>
      <c r="C59" s="77"/>
      <c r="D59" s="77"/>
      <c r="E59" s="31"/>
      <c r="F59" s="24"/>
    </row>
    <row r="60" spans="1:6" ht="14.25" x14ac:dyDescent="0.2">
      <c r="A60" s="24"/>
      <c r="B60" s="77"/>
      <c r="C60" s="77"/>
      <c r="D60" s="77"/>
      <c r="E60" s="31"/>
      <c r="F60" s="24"/>
    </row>
    <row r="61" spans="1:6" ht="14.25" x14ac:dyDescent="0.2">
      <c r="A61" s="24"/>
      <c r="B61" s="77"/>
      <c r="C61" s="77"/>
      <c r="D61" s="77"/>
      <c r="E61" s="31"/>
      <c r="F61" s="24"/>
    </row>
    <row r="62" spans="1:6" ht="14.25" x14ac:dyDescent="0.2">
      <c r="A62" s="24"/>
      <c r="B62" s="77"/>
      <c r="C62" s="77"/>
      <c r="D62" s="77"/>
      <c r="E62" s="31"/>
      <c r="F62" s="24"/>
    </row>
    <row r="63" spans="1:6" ht="14.25" x14ac:dyDescent="0.2">
      <c r="A63" s="24"/>
      <c r="B63" s="77"/>
      <c r="C63" s="77"/>
      <c r="D63" s="77"/>
      <c r="E63" s="31"/>
      <c r="F63" s="24"/>
    </row>
    <row r="64" spans="1:6" ht="14.25" x14ac:dyDescent="0.2">
      <c r="A64" s="24"/>
      <c r="B64" s="77"/>
      <c r="C64" s="77"/>
      <c r="D64" s="77"/>
      <c r="E64" s="31"/>
      <c r="F64" s="24"/>
    </row>
    <row r="65" spans="1:6" ht="14.25" x14ac:dyDescent="0.2">
      <c r="A65" s="24"/>
      <c r="B65" s="77"/>
      <c r="C65" s="77"/>
      <c r="D65" s="77"/>
      <c r="E65" s="31"/>
      <c r="F65" s="24"/>
    </row>
    <row r="66" spans="1:6" ht="14.25" x14ac:dyDescent="0.2">
      <c r="A66" s="24"/>
      <c r="B66" s="77"/>
      <c r="C66" s="77"/>
      <c r="D66" s="77"/>
      <c r="E66" s="31"/>
      <c r="F66" s="24"/>
    </row>
    <row r="67" spans="1:6" ht="14.25" x14ac:dyDescent="0.2">
      <c r="A67" s="24"/>
      <c r="B67" s="77"/>
      <c r="C67" s="77"/>
      <c r="D67" s="77"/>
      <c r="E67" s="31"/>
      <c r="F67" s="24"/>
    </row>
    <row r="68" spans="1:6" ht="14.25" x14ac:dyDescent="0.2">
      <c r="A68" s="24"/>
      <c r="B68" s="77"/>
      <c r="C68" s="77"/>
      <c r="D68" s="77"/>
      <c r="E68" s="31"/>
      <c r="F68" s="24"/>
    </row>
    <row r="69" spans="1:6" ht="14.25" x14ac:dyDescent="0.2">
      <c r="A69" s="24"/>
      <c r="B69" s="77"/>
      <c r="C69" s="77"/>
      <c r="D69" s="77"/>
      <c r="E69" s="31"/>
      <c r="F69" s="24"/>
    </row>
    <row r="70" spans="1:6" ht="14.25" x14ac:dyDescent="0.2">
      <c r="A70" s="24"/>
      <c r="B70" s="77"/>
      <c r="C70" s="77"/>
      <c r="D70" s="77"/>
      <c r="E70" s="31"/>
      <c r="F70" s="24"/>
    </row>
    <row r="71" spans="1:6" ht="14.25" x14ac:dyDescent="0.2">
      <c r="A71" s="24"/>
      <c r="B71" s="77"/>
      <c r="C71" s="77"/>
      <c r="D71" s="77"/>
      <c r="E71" s="31"/>
      <c r="F71" s="24"/>
    </row>
    <row r="72" spans="1:6" ht="14.25" x14ac:dyDescent="0.2">
      <c r="A72" s="24"/>
      <c r="B72" s="77"/>
      <c r="C72" s="77"/>
      <c r="D72" s="77"/>
      <c r="E72" s="31"/>
      <c r="F72" s="24"/>
    </row>
    <row r="73" spans="1:6" ht="14.25" x14ac:dyDescent="0.2">
      <c r="A73" s="24"/>
      <c r="B73" s="77"/>
      <c r="C73" s="77"/>
      <c r="D73" s="77"/>
      <c r="E73" s="31"/>
      <c r="F73" s="24"/>
    </row>
    <row r="74" spans="1:6" ht="13.5" customHeight="1" x14ac:dyDescent="0.2">
      <c r="A74" s="24"/>
      <c r="B74" s="77"/>
      <c r="C74" s="77"/>
      <c r="D74" s="77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0.5*190</f>
        <v>95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95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4.75</v>
      </c>
      <c r="F79" s="24"/>
    </row>
    <row r="80" spans="1:6" ht="13.5" customHeight="1" x14ac:dyDescent="0.2">
      <c r="A80" s="24"/>
      <c r="B80" s="29" t="s">
        <v>4</v>
      </c>
      <c r="C80" s="34">
        <v>9.5000000000000001E-2</v>
      </c>
      <c r="D80" s="29"/>
      <c r="E80" s="39">
        <f>ROUND((E78+E79)*C80,2)</f>
        <v>9.48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109.23</v>
      </c>
      <c r="F82" s="24"/>
    </row>
    <row r="83" spans="1:6" ht="15.75" thickTop="1" x14ac:dyDescent="0.2">
      <c r="A83" s="24"/>
      <c r="B83" s="79"/>
      <c r="C83" s="79"/>
      <c r="D83" s="79"/>
      <c r="E83" s="40"/>
      <c r="F83" s="24"/>
    </row>
    <row r="84" spans="1:6" ht="15" x14ac:dyDescent="0.2">
      <c r="A84" s="24"/>
      <c r="B84" s="78" t="s">
        <v>24</v>
      </c>
      <c r="C84" s="78"/>
      <c r="D84" s="78"/>
      <c r="E84" s="40">
        <v>0</v>
      </c>
      <c r="F84" s="24"/>
    </row>
    <row r="85" spans="1:6" ht="15" x14ac:dyDescent="0.2">
      <c r="A85" s="24"/>
      <c r="B85" s="79"/>
      <c r="C85" s="79"/>
      <c r="D85" s="79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109.23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3"/>
      <c r="C89" s="83"/>
      <c r="D89" s="83"/>
      <c r="E89" s="83"/>
      <c r="F89" s="24"/>
    </row>
    <row r="90" spans="1:6" ht="14.25" x14ac:dyDescent="0.2">
      <c r="A90" s="76" t="s">
        <v>25</v>
      </c>
      <c r="B90" s="76"/>
      <c r="C90" s="76"/>
      <c r="D90" s="76"/>
      <c r="E90" s="76"/>
      <c r="F90" s="76"/>
    </row>
    <row r="91" spans="1:6" ht="14.25" x14ac:dyDescent="0.2">
      <c r="A91" s="74" t="s">
        <v>7</v>
      </c>
      <c r="B91" s="74"/>
      <c r="C91" s="74"/>
      <c r="D91" s="74"/>
      <c r="E91" s="74"/>
      <c r="F91" s="74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4"/>
      <c r="C93" s="84"/>
      <c r="D93" s="84"/>
      <c r="E93" s="84"/>
      <c r="F93" s="24"/>
    </row>
    <row r="94" spans="1:6" ht="15" x14ac:dyDescent="0.2">
      <c r="A94" s="75" t="s">
        <v>8</v>
      </c>
      <c r="B94" s="75"/>
      <c r="C94" s="75"/>
      <c r="D94" s="75"/>
      <c r="E94" s="75"/>
      <c r="F94" s="75"/>
    </row>
    <row r="96" spans="1:6" ht="39.75" customHeight="1" x14ac:dyDescent="0.2">
      <c r="B96" s="81"/>
      <c r="C96" s="82"/>
      <c r="D96" s="8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86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87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88</v>
      </c>
      <c r="C35" s="94"/>
      <c r="D35" s="94"/>
      <c r="E35" s="62">
        <f>0.25*230</f>
        <v>57.5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57.5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57.5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5.74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66.12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66.12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89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90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91</v>
      </c>
      <c r="C35" s="94"/>
      <c r="D35" s="94"/>
      <c r="E35" s="62">
        <f>0.25*230</f>
        <v>57.5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57.5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57.5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5.74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66.12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66.12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92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93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94</v>
      </c>
      <c r="C35" s="94"/>
      <c r="D35" s="94"/>
      <c r="E35" s="62">
        <f>1.5*230</f>
        <v>345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95</v>
      </c>
      <c r="C38" s="94"/>
      <c r="D38" s="94"/>
      <c r="E38" s="62">
        <f>0.25*230</f>
        <v>57.5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402.5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402.5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20.13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40.15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462.78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462.78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2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96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97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98</v>
      </c>
      <c r="C35" s="94"/>
      <c r="D35" s="94"/>
      <c r="E35" s="62">
        <f>0.5*230</f>
        <v>115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99</v>
      </c>
      <c r="C38" s="94"/>
      <c r="D38" s="94"/>
      <c r="E38" s="62">
        <f>0.4*230</f>
        <v>92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207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207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10.35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20.65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238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238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E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100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101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102</v>
      </c>
      <c r="C35" s="94"/>
      <c r="D35" s="94"/>
      <c r="E35" s="62">
        <f>0.25*235</f>
        <v>58.75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58.75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58.75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2.94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5.86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67.55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67.55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1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103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104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28.5" customHeight="1" x14ac:dyDescent="0.2">
      <c r="A35" s="52"/>
      <c r="B35" s="94" t="s">
        <v>105</v>
      </c>
      <c r="C35" s="94"/>
      <c r="D35" s="94"/>
      <c r="E35" s="62">
        <v>235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235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235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11.75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23.44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270.19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270.19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106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107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28.5" customHeight="1" x14ac:dyDescent="0.2">
      <c r="A35" s="52"/>
      <c r="B35" s="94" t="s">
        <v>108</v>
      </c>
      <c r="C35" s="94"/>
      <c r="D35" s="94"/>
      <c r="E35" s="62">
        <f>0.75*235</f>
        <v>176.25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176.25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176.25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8.81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17.579999999999998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202.64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202.64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109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110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111</v>
      </c>
      <c r="C35" s="94"/>
      <c r="D35" s="94"/>
      <c r="E35" s="62">
        <f>0.75*235</f>
        <v>176.25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176.25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176.25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8.81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17.579999999999998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202.64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202.64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A88:F88"/>
    <mergeCell ref="B90:D90"/>
    <mergeCell ref="B42:D42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  <mergeCell ref="B59:D59"/>
    <mergeCell ref="B60:D60"/>
    <mergeCell ref="B61:D61"/>
    <mergeCell ref="B62:D62"/>
    <mergeCell ref="B63:D6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112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113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114</v>
      </c>
      <c r="C35" s="94"/>
      <c r="D35" s="94"/>
      <c r="E35" s="62">
        <v>235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115</v>
      </c>
      <c r="C38" s="94"/>
      <c r="D38" s="94"/>
      <c r="E38" s="62">
        <f>0.25*235</f>
        <v>58.75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293.75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293.75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14.69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29.3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337.74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337.74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118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116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117</v>
      </c>
      <c r="C35" s="94"/>
      <c r="D35" s="94"/>
      <c r="E35" s="62">
        <f>0.5*235</f>
        <v>117.5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11.72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135.1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135.1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56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57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7"/>
      <c r="C34" s="77"/>
      <c r="D34" s="77"/>
      <c r="E34" s="31"/>
      <c r="F34" s="24"/>
    </row>
    <row r="35" spans="1:6" ht="14.25" x14ac:dyDescent="0.2">
      <c r="A35" s="24"/>
      <c r="B35" s="77"/>
      <c r="C35" s="77"/>
      <c r="D35" s="77"/>
      <c r="E35" s="31"/>
      <c r="F35" s="24"/>
    </row>
    <row r="36" spans="1:6" ht="14.25" x14ac:dyDescent="0.2">
      <c r="A36" s="24"/>
      <c r="B36" s="77" t="s">
        <v>58</v>
      </c>
      <c r="C36" s="77"/>
      <c r="D36" s="77"/>
      <c r="E36" s="31"/>
      <c r="F36" s="24"/>
    </row>
    <row r="37" spans="1:6" ht="14.25" x14ac:dyDescent="0.2">
      <c r="A37" s="24"/>
      <c r="B37" s="77"/>
      <c r="C37" s="77"/>
      <c r="D37" s="77"/>
      <c r="E37" s="31"/>
      <c r="F37" s="24"/>
    </row>
    <row r="38" spans="1:6" ht="14.25" x14ac:dyDescent="0.2">
      <c r="A38" s="24"/>
      <c r="B38" s="77"/>
      <c r="C38" s="77"/>
      <c r="D38" s="77"/>
      <c r="E38" s="31"/>
      <c r="F38" s="24"/>
    </row>
    <row r="39" spans="1:6" ht="14.25" x14ac:dyDescent="0.2">
      <c r="A39" s="24"/>
      <c r="B39" s="77"/>
      <c r="C39" s="77"/>
      <c r="D39" s="77"/>
      <c r="E39" s="31"/>
      <c r="F39" s="24"/>
    </row>
    <row r="40" spans="1:6" ht="14.25" x14ac:dyDescent="0.2">
      <c r="A40" s="24"/>
      <c r="B40" s="77"/>
      <c r="C40" s="77"/>
      <c r="D40" s="77"/>
      <c r="E40" s="31"/>
      <c r="F40" s="24"/>
    </row>
    <row r="41" spans="1:6" ht="13.5" customHeight="1" x14ac:dyDescent="0.2">
      <c r="A41" s="24"/>
      <c r="B41" s="77"/>
      <c r="C41" s="77"/>
      <c r="D41" s="77"/>
      <c r="E41" s="31"/>
      <c r="F41" s="24"/>
    </row>
    <row r="42" spans="1:6" ht="14.25" x14ac:dyDescent="0.2">
      <c r="A42" s="24"/>
      <c r="B42" s="77"/>
      <c r="C42" s="77"/>
      <c r="D42" s="77"/>
      <c r="E42" s="31"/>
      <c r="F42" s="24"/>
    </row>
    <row r="43" spans="1:6" ht="14.25" x14ac:dyDescent="0.2">
      <c r="A43" s="24"/>
      <c r="B43" s="77"/>
      <c r="C43" s="77"/>
      <c r="D43" s="77"/>
      <c r="E43" s="31"/>
      <c r="F43" s="24"/>
    </row>
    <row r="44" spans="1:6" ht="14.25" x14ac:dyDescent="0.2">
      <c r="A44" s="24"/>
      <c r="B44" s="77"/>
      <c r="C44" s="77"/>
      <c r="D44" s="77"/>
      <c r="E44" s="31"/>
      <c r="F44" s="24"/>
    </row>
    <row r="45" spans="1:6" ht="14.25" x14ac:dyDescent="0.2">
      <c r="A45" s="24"/>
      <c r="B45" s="77"/>
      <c r="C45" s="77"/>
      <c r="D45" s="77"/>
      <c r="E45" s="31"/>
      <c r="F45" s="24"/>
    </row>
    <row r="46" spans="1:6" ht="14.25" x14ac:dyDescent="0.2">
      <c r="A46" s="24"/>
      <c r="B46" s="77"/>
      <c r="C46" s="77"/>
      <c r="D46" s="77"/>
      <c r="E46" s="31"/>
      <c r="F46" s="24"/>
    </row>
    <row r="47" spans="1:6" ht="14.25" x14ac:dyDescent="0.2">
      <c r="A47" s="24"/>
      <c r="B47" s="77"/>
      <c r="C47" s="77"/>
      <c r="D47" s="77"/>
      <c r="E47" s="31"/>
      <c r="F47" s="24"/>
    </row>
    <row r="48" spans="1:6" ht="14.25" x14ac:dyDescent="0.2">
      <c r="A48" s="24"/>
      <c r="B48" s="77"/>
      <c r="C48" s="77"/>
      <c r="D48" s="77"/>
      <c r="E48" s="31"/>
      <c r="F48" s="24"/>
    </row>
    <row r="49" spans="1:6" ht="14.25" x14ac:dyDescent="0.2">
      <c r="A49" s="24"/>
      <c r="B49" s="77"/>
      <c r="C49" s="77"/>
      <c r="D49" s="77"/>
      <c r="E49" s="31"/>
      <c r="F49" s="24"/>
    </row>
    <row r="50" spans="1:6" ht="14.25" x14ac:dyDescent="0.2">
      <c r="A50" s="24"/>
      <c r="B50" s="77"/>
      <c r="C50" s="77"/>
      <c r="D50" s="77"/>
      <c r="E50" s="31"/>
      <c r="F50" s="24"/>
    </row>
    <row r="51" spans="1:6" ht="14.25" x14ac:dyDescent="0.2">
      <c r="A51" s="24"/>
      <c r="B51" s="77"/>
      <c r="C51" s="77"/>
      <c r="D51" s="77"/>
      <c r="E51" s="31"/>
      <c r="F51" s="24"/>
    </row>
    <row r="52" spans="1:6" ht="14.25" x14ac:dyDescent="0.2">
      <c r="A52" s="24"/>
      <c r="B52" s="77"/>
      <c r="C52" s="77"/>
      <c r="D52" s="77"/>
      <c r="E52" s="31"/>
      <c r="F52" s="24"/>
    </row>
    <row r="53" spans="1:6" ht="14.25" x14ac:dyDescent="0.2">
      <c r="A53" s="24"/>
      <c r="B53" s="77"/>
      <c r="C53" s="77"/>
      <c r="D53" s="77"/>
      <c r="E53" s="31"/>
      <c r="F53" s="24"/>
    </row>
    <row r="54" spans="1:6" ht="14.25" x14ac:dyDescent="0.2">
      <c r="A54" s="24"/>
      <c r="B54" s="77"/>
      <c r="C54" s="77"/>
      <c r="D54" s="77"/>
      <c r="E54" s="31"/>
      <c r="F54" s="24"/>
    </row>
    <row r="55" spans="1:6" ht="14.25" x14ac:dyDescent="0.2">
      <c r="A55" s="24"/>
      <c r="B55" s="77"/>
      <c r="C55" s="77"/>
      <c r="D55" s="77"/>
      <c r="E55" s="31"/>
      <c r="F55" s="24"/>
    </row>
    <row r="56" spans="1:6" ht="14.25" x14ac:dyDescent="0.2">
      <c r="A56" s="24"/>
      <c r="B56" s="77"/>
      <c r="C56" s="77"/>
      <c r="D56" s="77"/>
      <c r="E56" s="31"/>
      <c r="F56" s="24"/>
    </row>
    <row r="57" spans="1:6" ht="14.25" x14ac:dyDescent="0.2">
      <c r="A57" s="24"/>
      <c r="B57" s="77"/>
      <c r="C57" s="77"/>
      <c r="D57" s="77"/>
      <c r="E57" s="31"/>
      <c r="F57" s="24"/>
    </row>
    <row r="58" spans="1:6" ht="14.25" x14ac:dyDescent="0.2">
      <c r="A58" s="24"/>
      <c r="B58" s="77"/>
      <c r="C58" s="77"/>
      <c r="D58" s="77"/>
      <c r="E58" s="31"/>
      <c r="F58" s="24"/>
    </row>
    <row r="59" spans="1:6" ht="14.25" x14ac:dyDescent="0.2">
      <c r="A59" s="24"/>
      <c r="B59" s="77"/>
      <c r="C59" s="77"/>
      <c r="D59" s="77"/>
      <c r="E59" s="31"/>
      <c r="F59" s="24"/>
    </row>
    <row r="60" spans="1:6" ht="14.25" x14ac:dyDescent="0.2">
      <c r="A60" s="24"/>
      <c r="B60" s="77"/>
      <c r="C60" s="77"/>
      <c r="D60" s="77"/>
      <c r="E60" s="31"/>
      <c r="F60" s="24"/>
    </row>
    <row r="61" spans="1:6" ht="14.25" x14ac:dyDescent="0.2">
      <c r="A61" s="24"/>
      <c r="B61" s="77"/>
      <c r="C61" s="77"/>
      <c r="D61" s="77"/>
      <c r="E61" s="31"/>
      <c r="F61" s="24"/>
    </row>
    <row r="62" spans="1:6" ht="14.25" x14ac:dyDescent="0.2">
      <c r="A62" s="24"/>
      <c r="B62" s="77"/>
      <c r="C62" s="77"/>
      <c r="D62" s="77"/>
      <c r="E62" s="31"/>
      <c r="F62" s="24"/>
    </row>
    <row r="63" spans="1:6" ht="14.25" x14ac:dyDescent="0.2">
      <c r="A63" s="24"/>
      <c r="B63" s="77"/>
      <c r="C63" s="77"/>
      <c r="D63" s="77"/>
      <c r="E63" s="31"/>
      <c r="F63" s="24"/>
    </row>
    <row r="64" spans="1:6" ht="14.25" x14ac:dyDescent="0.2">
      <c r="A64" s="24"/>
      <c r="B64" s="77"/>
      <c r="C64" s="77"/>
      <c r="D64" s="77"/>
      <c r="E64" s="31"/>
      <c r="F64" s="24"/>
    </row>
    <row r="65" spans="1:6" ht="14.25" x14ac:dyDescent="0.2">
      <c r="A65" s="24"/>
      <c r="B65" s="77"/>
      <c r="C65" s="77"/>
      <c r="D65" s="77"/>
      <c r="E65" s="31"/>
      <c r="F65" s="24"/>
    </row>
    <row r="66" spans="1:6" ht="14.25" x14ac:dyDescent="0.2">
      <c r="A66" s="24"/>
      <c r="B66" s="77"/>
      <c r="C66" s="77"/>
      <c r="D66" s="77"/>
      <c r="E66" s="31"/>
      <c r="F66" s="24"/>
    </row>
    <row r="67" spans="1:6" ht="14.25" x14ac:dyDescent="0.2">
      <c r="A67" s="24"/>
      <c r="B67" s="77"/>
      <c r="C67" s="77"/>
      <c r="D67" s="77"/>
      <c r="E67" s="31"/>
      <c r="F67" s="24"/>
    </row>
    <row r="68" spans="1:6" ht="14.25" x14ac:dyDescent="0.2">
      <c r="A68" s="24"/>
      <c r="B68" s="77"/>
      <c r="C68" s="77"/>
      <c r="D68" s="77"/>
      <c r="E68" s="31"/>
      <c r="F68" s="24"/>
    </row>
    <row r="69" spans="1:6" ht="14.25" x14ac:dyDescent="0.2">
      <c r="A69" s="24"/>
      <c r="B69" s="77"/>
      <c r="C69" s="77"/>
      <c r="D69" s="77"/>
      <c r="E69" s="31"/>
      <c r="F69" s="24"/>
    </row>
    <row r="70" spans="1:6" ht="14.25" x14ac:dyDescent="0.2">
      <c r="A70" s="24"/>
      <c r="B70" s="77"/>
      <c r="C70" s="77"/>
      <c r="D70" s="77"/>
      <c r="E70" s="31"/>
      <c r="F70" s="24"/>
    </row>
    <row r="71" spans="1:6" ht="14.25" x14ac:dyDescent="0.2">
      <c r="A71" s="24"/>
      <c r="B71" s="77"/>
      <c r="C71" s="77"/>
      <c r="D71" s="77"/>
      <c r="E71" s="31"/>
      <c r="F71" s="24"/>
    </row>
    <row r="72" spans="1:6" ht="14.25" x14ac:dyDescent="0.2">
      <c r="A72" s="24"/>
      <c r="B72" s="77"/>
      <c r="C72" s="77"/>
      <c r="D72" s="77"/>
      <c r="E72" s="31"/>
      <c r="F72" s="24"/>
    </row>
    <row r="73" spans="1:6" ht="14.25" x14ac:dyDescent="0.2">
      <c r="A73" s="24"/>
      <c r="B73" s="77"/>
      <c r="C73" s="77"/>
      <c r="D73" s="77"/>
      <c r="E73" s="31"/>
      <c r="F73" s="24"/>
    </row>
    <row r="74" spans="1:6" ht="13.5" customHeight="1" x14ac:dyDescent="0.2">
      <c r="A74" s="24"/>
      <c r="B74" s="77"/>
      <c r="C74" s="77"/>
      <c r="D74" s="77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0.4*225</f>
        <v>90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90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4.5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8.98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103.48</v>
      </c>
      <c r="F82" s="24"/>
    </row>
    <row r="83" spans="1:6" ht="15.75" thickTop="1" x14ac:dyDescent="0.2">
      <c r="A83" s="24"/>
      <c r="B83" s="79"/>
      <c r="C83" s="79"/>
      <c r="D83" s="79"/>
      <c r="E83" s="40"/>
      <c r="F83" s="24"/>
    </row>
    <row r="84" spans="1:6" ht="15" x14ac:dyDescent="0.2">
      <c r="A84" s="24"/>
      <c r="B84" s="78" t="s">
        <v>24</v>
      </c>
      <c r="C84" s="78"/>
      <c r="D84" s="78"/>
      <c r="E84" s="40">
        <v>0</v>
      </c>
      <c r="F84" s="24"/>
    </row>
    <row r="85" spans="1:6" ht="15" x14ac:dyDescent="0.2">
      <c r="A85" s="24"/>
      <c r="B85" s="79"/>
      <c r="C85" s="79"/>
      <c r="D85" s="79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103.48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3"/>
      <c r="C89" s="83"/>
      <c r="D89" s="83"/>
      <c r="E89" s="83"/>
      <c r="F89" s="24"/>
    </row>
    <row r="90" spans="1:6" ht="14.25" x14ac:dyDescent="0.2">
      <c r="A90" s="76" t="s">
        <v>25</v>
      </c>
      <c r="B90" s="76"/>
      <c r="C90" s="76"/>
      <c r="D90" s="76"/>
      <c r="E90" s="76"/>
      <c r="F90" s="76"/>
    </row>
    <row r="91" spans="1:6" ht="14.25" x14ac:dyDescent="0.2">
      <c r="A91" s="74" t="s">
        <v>7</v>
      </c>
      <c r="B91" s="74"/>
      <c r="C91" s="74"/>
      <c r="D91" s="74"/>
      <c r="E91" s="74"/>
      <c r="F91" s="74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4"/>
      <c r="C93" s="84"/>
      <c r="D93" s="84"/>
      <c r="E93" s="84"/>
      <c r="F93" s="24"/>
    </row>
    <row r="94" spans="1:6" ht="15" x14ac:dyDescent="0.2">
      <c r="A94" s="75" t="s">
        <v>8</v>
      </c>
      <c r="B94" s="75"/>
      <c r="C94" s="75"/>
      <c r="D94" s="75"/>
      <c r="E94" s="75"/>
      <c r="F94" s="75"/>
    </row>
    <row r="96" spans="1:6" ht="39.75" customHeight="1" x14ac:dyDescent="0.2">
      <c r="B96" s="81"/>
      <c r="C96" s="82"/>
      <c r="D96" s="8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119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120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121</v>
      </c>
      <c r="C35" s="94"/>
      <c r="D35" s="94"/>
      <c r="E35" s="62">
        <f>0.5*235</f>
        <v>117.5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11.72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135.1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135.1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122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123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124</v>
      </c>
      <c r="C35" s="94"/>
      <c r="D35" s="94"/>
      <c r="E35" s="62">
        <f>0.5*245</f>
        <v>122.5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122.5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122.5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6.13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12.22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140.85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140.85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4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125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126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127</v>
      </c>
      <c r="C35" s="94"/>
      <c r="D35" s="94"/>
      <c r="E35" s="62">
        <f>0.5*245</f>
        <v>122.5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128</v>
      </c>
      <c r="C38" s="94"/>
      <c r="D38" s="94"/>
      <c r="E38" s="62">
        <f>0.75*245</f>
        <v>183.75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306.25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306.25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15.31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30.55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352.11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352.11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129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130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131</v>
      </c>
      <c r="C35" s="94"/>
      <c r="D35" s="94"/>
      <c r="E35" s="62">
        <f>0.25*245</f>
        <v>61.25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132</v>
      </c>
      <c r="C38" s="94"/>
      <c r="D38" s="94"/>
      <c r="E38" s="62">
        <f>0.25*245</f>
        <v>61.25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122.5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122.5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6.13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12.22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140.85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140.85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2"/>
  <sheetViews>
    <sheetView view="pageBreakPreview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133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134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135</v>
      </c>
      <c r="C35" s="94"/>
      <c r="D35" s="94"/>
      <c r="E35" s="62">
        <f>1.25*245</f>
        <v>306.25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136</v>
      </c>
      <c r="C38" s="94"/>
      <c r="D38" s="94"/>
      <c r="E38" s="62">
        <f>0.25*245</f>
        <v>61.25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 t="s">
        <v>137</v>
      </c>
      <c r="C41" s="94"/>
      <c r="D41" s="94"/>
      <c r="E41" s="62">
        <f>0.2*245</f>
        <v>49</v>
      </c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416.5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416.5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20.83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41.55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478.88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478.88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2"/>
  <sheetViews>
    <sheetView view="pageBreakPreview" zoomScale="80" zoomScaleNormal="100" zoomScaleSheetLayoutView="80" workbookViewId="0">
      <selection activeCell="B38" sqref="B38:F4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138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139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140</v>
      </c>
      <c r="C35" s="94"/>
      <c r="D35" s="94"/>
      <c r="E35" s="62">
        <f>0.5*245</f>
        <v>122.5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122.5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122.5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6.13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12.22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140.85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140.85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8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2"/>
  <sheetViews>
    <sheetView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141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142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143</v>
      </c>
      <c r="C35" s="94"/>
      <c r="D35" s="94"/>
      <c r="E35" s="62">
        <v>245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245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245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12.25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24.44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281.69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281.69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9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145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146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29.25" customHeight="1" x14ac:dyDescent="0.2">
      <c r="A35" s="52"/>
      <c r="B35" s="94" t="s">
        <v>147</v>
      </c>
      <c r="C35" s="94"/>
      <c r="D35" s="94"/>
      <c r="E35" s="62">
        <f>2*255</f>
        <v>510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148</v>
      </c>
      <c r="C38" s="94"/>
      <c r="D38" s="94"/>
      <c r="E38" s="62">
        <f>0.75*255</f>
        <v>191.25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701.25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701.25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35.06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69.95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806.26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806.26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2:F91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149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150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29.25" customHeight="1" x14ac:dyDescent="0.2">
      <c r="A35" s="52"/>
      <c r="B35" s="94" t="s">
        <v>151</v>
      </c>
      <c r="C35" s="94"/>
      <c r="D35" s="94"/>
      <c r="E35" s="62">
        <f>0.3*255</f>
        <v>76.5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152</v>
      </c>
      <c r="C38" s="94"/>
      <c r="D38" s="94"/>
      <c r="E38" s="62">
        <f>0.5*255</f>
        <v>127.5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204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204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10.199999999999999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20.350000000000001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234.54999999999998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234.54999999999998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1B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2:F91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153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154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29.25" customHeight="1" x14ac:dyDescent="0.2">
      <c r="A35" s="52"/>
      <c r="B35" s="94" t="s">
        <v>155</v>
      </c>
      <c r="C35" s="94"/>
      <c r="D35" s="94"/>
      <c r="E35" s="62">
        <f>1*255</f>
        <v>255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156</v>
      </c>
      <c r="C38" s="94"/>
      <c r="D38" s="94"/>
      <c r="E38" s="62">
        <f>0.25*255</f>
        <v>63.75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 t="s">
        <v>157</v>
      </c>
      <c r="C41" s="94"/>
      <c r="D41" s="94"/>
      <c r="E41" s="62">
        <f>0.25*255</f>
        <v>63.75</v>
      </c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382.5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382.5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19.13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38.15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439.78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439.78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1C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60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7"/>
      <c r="C34" s="77"/>
      <c r="D34" s="77"/>
      <c r="E34" s="31"/>
      <c r="F34" s="24"/>
    </row>
    <row r="35" spans="1:6" ht="14.25" x14ac:dyDescent="0.2">
      <c r="A35" s="24"/>
      <c r="B35" s="77"/>
      <c r="C35" s="77"/>
      <c r="D35" s="77"/>
      <c r="E35" s="31"/>
      <c r="F35" s="24"/>
    </row>
    <row r="36" spans="1:6" ht="14.25" x14ac:dyDescent="0.2">
      <c r="A36" s="24"/>
      <c r="B36" s="77" t="s">
        <v>61</v>
      </c>
      <c r="C36" s="77"/>
      <c r="D36" s="77"/>
      <c r="E36" s="31"/>
      <c r="F36" s="24"/>
    </row>
    <row r="37" spans="1:6" ht="14.25" x14ac:dyDescent="0.2">
      <c r="A37" s="24"/>
      <c r="B37" s="77"/>
      <c r="C37" s="77"/>
      <c r="D37" s="77"/>
      <c r="E37" s="31"/>
      <c r="F37" s="24"/>
    </row>
    <row r="38" spans="1:6" ht="14.25" x14ac:dyDescent="0.2">
      <c r="A38" s="24"/>
      <c r="B38" s="77"/>
      <c r="C38" s="77"/>
      <c r="D38" s="77"/>
      <c r="E38" s="31"/>
      <c r="F38" s="24"/>
    </row>
    <row r="39" spans="1:6" ht="14.25" x14ac:dyDescent="0.2">
      <c r="A39" s="24"/>
      <c r="B39" s="77"/>
      <c r="C39" s="77"/>
      <c r="D39" s="77"/>
      <c r="E39" s="31"/>
      <c r="F39" s="24"/>
    </row>
    <row r="40" spans="1:6" ht="14.25" x14ac:dyDescent="0.2">
      <c r="A40" s="24"/>
      <c r="B40" s="77"/>
      <c r="C40" s="77"/>
      <c r="D40" s="77"/>
      <c r="E40" s="31"/>
      <c r="F40" s="24"/>
    </row>
    <row r="41" spans="1:6" ht="13.5" customHeight="1" x14ac:dyDescent="0.2">
      <c r="A41" s="24"/>
      <c r="B41" s="77"/>
      <c r="C41" s="77"/>
      <c r="D41" s="77"/>
      <c r="E41" s="31"/>
      <c r="F41" s="24"/>
    </row>
    <row r="42" spans="1:6" ht="14.25" x14ac:dyDescent="0.2">
      <c r="A42" s="24"/>
      <c r="B42" s="77"/>
      <c r="C42" s="77"/>
      <c r="D42" s="77"/>
      <c r="E42" s="31"/>
      <c r="F42" s="24"/>
    </row>
    <row r="43" spans="1:6" ht="14.25" x14ac:dyDescent="0.2">
      <c r="A43" s="24"/>
      <c r="B43" s="77"/>
      <c r="C43" s="77"/>
      <c r="D43" s="77"/>
      <c r="E43" s="31"/>
      <c r="F43" s="24"/>
    </row>
    <row r="44" spans="1:6" ht="14.25" x14ac:dyDescent="0.2">
      <c r="A44" s="24"/>
      <c r="B44" s="77"/>
      <c r="C44" s="77"/>
      <c r="D44" s="77"/>
      <c r="E44" s="31"/>
      <c r="F44" s="24"/>
    </row>
    <row r="45" spans="1:6" ht="14.25" x14ac:dyDescent="0.2">
      <c r="A45" s="24"/>
      <c r="B45" s="77"/>
      <c r="C45" s="77"/>
      <c r="D45" s="77"/>
      <c r="E45" s="31"/>
      <c r="F45" s="24"/>
    </row>
    <row r="46" spans="1:6" ht="14.25" x14ac:dyDescent="0.2">
      <c r="A46" s="24"/>
      <c r="B46" s="77"/>
      <c r="C46" s="77"/>
      <c r="D46" s="77"/>
      <c r="E46" s="31"/>
      <c r="F46" s="24"/>
    </row>
    <row r="47" spans="1:6" ht="14.25" x14ac:dyDescent="0.2">
      <c r="A47" s="24"/>
      <c r="B47" s="77"/>
      <c r="C47" s="77"/>
      <c r="D47" s="77"/>
      <c r="E47" s="31"/>
      <c r="F47" s="24"/>
    </row>
    <row r="48" spans="1:6" ht="14.25" x14ac:dyDescent="0.2">
      <c r="A48" s="24"/>
      <c r="B48" s="77"/>
      <c r="C48" s="77"/>
      <c r="D48" s="77"/>
      <c r="E48" s="31"/>
      <c r="F48" s="24"/>
    </row>
    <row r="49" spans="1:6" ht="14.25" x14ac:dyDescent="0.2">
      <c r="A49" s="24"/>
      <c r="B49" s="77"/>
      <c r="C49" s="77"/>
      <c r="D49" s="77"/>
      <c r="E49" s="31"/>
      <c r="F49" s="24"/>
    </row>
    <row r="50" spans="1:6" ht="14.25" x14ac:dyDescent="0.2">
      <c r="A50" s="24"/>
      <c r="B50" s="77"/>
      <c r="C50" s="77"/>
      <c r="D50" s="77"/>
      <c r="E50" s="31"/>
      <c r="F50" s="24"/>
    </row>
    <row r="51" spans="1:6" ht="14.25" x14ac:dyDescent="0.2">
      <c r="A51" s="24"/>
      <c r="B51" s="77"/>
      <c r="C51" s="77"/>
      <c r="D51" s="77"/>
      <c r="E51" s="31"/>
      <c r="F51" s="24"/>
    </row>
    <row r="52" spans="1:6" ht="14.25" x14ac:dyDescent="0.2">
      <c r="A52" s="24"/>
      <c r="B52" s="77"/>
      <c r="C52" s="77"/>
      <c r="D52" s="77"/>
      <c r="E52" s="31"/>
      <c r="F52" s="24"/>
    </row>
    <row r="53" spans="1:6" ht="14.25" x14ac:dyDescent="0.2">
      <c r="A53" s="24"/>
      <c r="B53" s="77"/>
      <c r="C53" s="77"/>
      <c r="D53" s="77"/>
      <c r="E53" s="31"/>
      <c r="F53" s="24"/>
    </row>
    <row r="54" spans="1:6" ht="14.25" x14ac:dyDescent="0.2">
      <c r="A54" s="24"/>
      <c r="B54" s="77"/>
      <c r="C54" s="77"/>
      <c r="D54" s="77"/>
      <c r="E54" s="31"/>
      <c r="F54" s="24"/>
    </row>
    <row r="55" spans="1:6" ht="14.25" x14ac:dyDescent="0.2">
      <c r="A55" s="24"/>
      <c r="B55" s="77"/>
      <c r="C55" s="77"/>
      <c r="D55" s="77"/>
      <c r="E55" s="31"/>
      <c r="F55" s="24"/>
    </row>
    <row r="56" spans="1:6" ht="14.25" x14ac:dyDescent="0.2">
      <c r="A56" s="24"/>
      <c r="B56" s="77"/>
      <c r="C56" s="77"/>
      <c r="D56" s="77"/>
      <c r="E56" s="31"/>
      <c r="F56" s="24"/>
    </row>
    <row r="57" spans="1:6" ht="14.25" x14ac:dyDescent="0.2">
      <c r="A57" s="24"/>
      <c r="B57" s="77"/>
      <c r="C57" s="77"/>
      <c r="D57" s="77"/>
      <c r="E57" s="31"/>
      <c r="F57" s="24"/>
    </row>
    <row r="58" spans="1:6" ht="14.25" x14ac:dyDescent="0.2">
      <c r="A58" s="24"/>
      <c r="B58" s="77"/>
      <c r="C58" s="77"/>
      <c r="D58" s="77"/>
      <c r="E58" s="31"/>
      <c r="F58" s="24"/>
    </row>
    <row r="59" spans="1:6" ht="14.25" x14ac:dyDescent="0.2">
      <c r="A59" s="24"/>
      <c r="B59" s="77"/>
      <c r="C59" s="77"/>
      <c r="D59" s="77"/>
      <c r="E59" s="31"/>
      <c r="F59" s="24"/>
    </row>
    <row r="60" spans="1:6" ht="14.25" x14ac:dyDescent="0.2">
      <c r="A60" s="24"/>
      <c r="B60" s="77"/>
      <c r="C60" s="77"/>
      <c r="D60" s="77"/>
      <c r="E60" s="31"/>
      <c r="F60" s="24"/>
    </row>
    <row r="61" spans="1:6" ht="14.25" x14ac:dyDescent="0.2">
      <c r="A61" s="24"/>
      <c r="B61" s="77"/>
      <c r="C61" s="77"/>
      <c r="D61" s="77"/>
      <c r="E61" s="31"/>
      <c r="F61" s="24"/>
    </row>
    <row r="62" spans="1:6" ht="14.25" x14ac:dyDescent="0.2">
      <c r="A62" s="24"/>
      <c r="B62" s="77"/>
      <c r="C62" s="77"/>
      <c r="D62" s="77"/>
      <c r="E62" s="31"/>
      <c r="F62" s="24"/>
    </row>
    <row r="63" spans="1:6" ht="14.25" x14ac:dyDescent="0.2">
      <c r="A63" s="24"/>
      <c r="B63" s="77"/>
      <c r="C63" s="77"/>
      <c r="D63" s="77"/>
      <c r="E63" s="31"/>
      <c r="F63" s="24"/>
    </row>
    <row r="64" spans="1:6" ht="14.25" x14ac:dyDescent="0.2">
      <c r="A64" s="24"/>
      <c r="B64" s="77"/>
      <c r="C64" s="77"/>
      <c r="D64" s="77"/>
      <c r="E64" s="31"/>
      <c r="F64" s="24"/>
    </row>
    <row r="65" spans="1:6" ht="14.25" x14ac:dyDescent="0.2">
      <c r="A65" s="24"/>
      <c r="B65" s="77"/>
      <c r="C65" s="77"/>
      <c r="D65" s="77"/>
      <c r="E65" s="31"/>
      <c r="F65" s="24"/>
    </row>
    <row r="66" spans="1:6" ht="14.25" x14ac:dyDescent="0.2">
      <c r="A66" s="24"/>
      <c r="B66" s="77"/>
      <c r="C66" s="77"/>
      <c r="D66" s="77"/>
      <c r="E66" s="31"/>
      <c r="F66" s="24"/>
    </row>
    <row r="67" spans="1:6" ht="14.25" x14ac:dyDescent="0.2">
      <c r="A67" s="24"/>
      <c r="B67" s="77"/>
      <c r="C67" s="77"/>
      <c r="D67" s="77"/>
      <c r="E67" s="31"/>
      <c r="F67" s="24"/>
    </row>
    <row r="68" spans="1:6" ht="14.25" x14ac:dyDescent="0.2">
      <c r="A68" s="24"/>
      <c r="B68" s="77"/>
      <c r="C68" s="77"/>
      <c r="D68" s="77"/>
      <c r="E68" s="31"/>
      <c r="F68" s="24"/>
    </row>
    <row r="69" spans="1:6" ht="14.25" x14ac:dyDescent="0.2">
      <c r="A69" s="24"/>
      <c r="B69" s="77"/>
      <c r="C69" s="77"/>
      <c r="D69" s="77"/>
      <c r="E69" s="31"/>
      <c r="F69" s="24"/>
    </row>
    <row r="70" spans="1:6" ht="14.25" x14ac:dyDescent="0.2">
      <c r="A70" s="24"/>
      <c r="B70" s="77"/>
      <c r="C70" s="77"/>
      <c r="D70" s="77"/>
      <c r="E70" s="31"/>
      <c r="F70" s="24"/>
    </row>
    <row r="71" spans="1:6" ht="14.25" x14ac:dyDescent="0.2">
      <c r="A71" s="24"/>
      <c r="B71" s="77"/>
      <c r="C71" s="77"/>
      <c r="D71" s="77"/>
      <c r="E71" s="31"/>
      <c r="F71" s="24"/>
    </row>
    <row r="72" spans="1:6" ht="14.25" x14ac:dyDescent="0.2">
      <c r="A72" s="24"/>
      <c r="B72" s="77"/>
      <c r="C72" s="77"/>
      <c r="D72" s="77"/>
      <c r="E72" s="31"/>
      <c r="F72" s="24"/>
    </row>
    <row r="73" spans="1:6" ht="14.25" x14ac:dyDescent="0.2">
      <c r="A73" s="24"/>
      <c r="B73" s="77"/>
      <c r="C73" s="77"/>
      <c r="D73" s="77"/>
      <c r="E73" s="31"/>
      <c r="F73" s="24"/>
    </row>
    <row r="74" spans="1:6" ht="13.5" customHeight="1" x14ac:dyDescent="0.2">
      <c r="A74" s="24"/>
      <c r="B74" s="77"/>
      <c r="C74" s="77"/>
      <c r="D74" s="77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v>225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225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11.25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22.44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258.69</v>
      </c>
      <c r="F82" s="24"/>
    </row>
    <row r="83" spans="1:6" ht="15.75" thickTop="1" x14ac:dyDescent="0.2">
      <c r="A83" s="24"/>
      <c r="B83" s="79"/>
      <c r="C83" s="79"/>
      <c r="D83" s="79"/>
      <c r="E83" s="40"/>
      <c r="F83" s="24"/>
    </row>
    <row r="84" spans="1:6" ht="15" x14ac:dyDescent="0.2">
      <c r="A84" s="24"/>
      <c r="B84" s="78" t="s">
        <v>24</v>
      </c>
      <c r="C84" s="78"/>
      <c r="D84" s="78"/>
      <c r="E84" s="40">
        <v>0</v>
      </c>
      <c r="F84" s="24"/>
    </row>
    <row r="85" spans="1:6" ht="15" x14ac:dyDescent="0.2">
      <c r="A85" s="24"/>
      <c r="B85" s="79"/>
      <c r="C85" s="79"/>
      <c r="D85" s="79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258.69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3"/>
      <c r="C89" s="83"/>
      <c r="D89" s="83"/>
      <c r="E89" s="83"/>
      <c r="F89" s="24"/>
    </row>
    <row r="90" spans="1:6" ht="14.25" x14ac:dyDescent="0.2">
      <c r="A90" s="76" t="s">
        <v>25</v>
      </c>
      <c r="B90" s="76"/>
      <c r="C90" s="76"/>
      <c r="D90" s="76"/>
      <c r="E90" s="76"/>
      <c r="F90" s="76"/>
    </row>
    <row r="91" spans="1:6" ht="14.25" x14ac:dyDescent="0.2">
      <c r="A91" s="74" t="s">
        <v>7</v>
      </c>
      <c r="B91" s="74"/>
      <c r="C91" s="74"/>
      <c r="D91" s="74"/>
      <c r="E91" s="74"/>
      <c r="F91" s="74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4"/>
      <c r="C93" s="84"/>
      <c r="D93" s="84"/>
      <c r="E93" s="84"/>
      <c r="F93" s="24"/>
    </row>
    <row r="94" spans="1:6" ht="15" x14ac:dyDescent="0.2">
      <c r="A94" s="75" t="s">
        <v>8</v>
      </c>
      <c r="B94" s="75"/>
      <c r="C94" s="75"/>
      <c r="D94" s="75"/>
      <c r="E94" s="75"/>
      <c r="F94" s="75"/>
    </row>
    <row r="96" spans="1:6" ht="39.75" customHeight="1" x14ac:dyDescent="0.2">
      <c r="B96" s="81"/>
      <c r="C96" s="82"/>
      <c r="D96" s="8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158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159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29.25" customHeight="1" x14ac:dyDescent="0.2">
      <c r="A35" s="52"/>
      <c r="B35" s="94" t="s">
        <v>160</v>
      </c>
      <c r="C35" s="94"/>
      <c r="D35" s="94"/>
      <c r="E35" s="62">
        <f>0.4*255</f>
        <v>102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102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102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5.0999999999999996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10.17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117.27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117.27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1D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C812-1267-438B-80E8-696B10FF323F}">
  <sheetPr>
    <pageSetUpPr fitToPage="1"/>
  </sheetPr>
  <dimension ref="A12:F91"/>
  <sheetViews>
    <sheetView view="pageBreakPreview" zoomScale="80" zoomScaleNormal="100" zoomScaleSheetLayoutView="80" workbookViewId="0">
      <selection activeCell="E42" sqref="E4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161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162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29.25" customHeight="1" x14ac:dyDescent="0.2">
      <c r="A35" s="52"/>
      <c r="B35" s="94" t="s">
        <v>163</v>
      </c>
      <c r="C35" s="94"/>
      <c r="D35" s="94"/>
      <c r="E35" s="62">
        <f>0.3*255</f>
        <v>76.5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164</v>
      </c>
      <c r="C38" s="94"/>
      <c r="D38" s="94"/>
      <c r="E38" s="62">
        <f>0.4*255</f>
        <v>102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 t="s">
        <v>165</v>
      </c>
      <c r="C41" s="94"/>
      <c r="D41" s="94"/>
      <c r="E41" s="62">
        <f>1.25*255</f>
        <v>318.75</v>
      </c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497.25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497.25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24.86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49.6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571.71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571.71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8A87F05D-F14A-4940-AC25-5C5180B5CDF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49DA-7D18-4FC3-9931-9B9DBA1443F7}">
  <sheetPr>
    <pageSetUpPr fitToPage="1"/>
  </sheetPr>
  <dimension ref="A12:F91"/>
  <sheetViews>
    <sheetView view="pageBreakPreview" zoomScale="80" zoomScaleNormal="100" zoomScaleSheetLayoutView="80" workbookViewId="0">
      <selection activeCell="E39" sqref="E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167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166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169</v>
      </c>
      <c r="C35" s="94"/>
      <c r="D35" s="94"/>
      <c r="E35" s="62">
        <f>0.3*255</f>
        <v>76.5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30" customHeight="1" x14ac:dyDescent="0.2">
      <c r="A38" s="52"/>
      <c r="B38" s="94" t="s">
        <v>168</v>
      </c>
      <c r="C38" s="94"/>
      <c r="D38" s="94"/>
      <c r="E38" s="62">
        <f>0.5*255</f>
        <v>127.5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204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204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10.199999999999999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20.350000000000001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234.54999999999998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234.54999999999998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49E1D5AD-F3CA-49F7-8730-65B4C2E72B3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2F05-C245-41DC-A471-73066916EC5A}">
  <sheetPr>
    <pageSetUpPr fitToPage="1"/>
  </sheetPr>
  <dimension ref="A12:F91"/>
  <sheetViews>
    <sheetView view="pageBreakPreview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170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171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172</v>
      </c>
      <c r="C35" s="94"/>
      <c r="D35" s="94"/>
      <c r="E35" s="62">
        <f>0.3*265</f>
        <v>79.5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30" customHeight="1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79.5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79.5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3.98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7.93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91.41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91.41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F48537-0A4E-4B1D-9092-59EB79282A6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B732-2A23-4ABC-9BE5-94B026D40CCD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173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174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175</v>
      </c>
      <c r="C35" s="94"/>
      <c r="D35" s="94"/>
      <c r="E35" s="62">
        <f>0.5*265</f>
        <v>132.5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176</v>
      </c>
      <c r="C37" s="94"/>
      <c r="D37" s="94"/>
      <c r="E37" s="62">
        <v>265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 t="s">
        <v>177</v>
      </c>
      <c r="C39" s="94"/>
      <c r="D39" s="94"/>
      <c r="E39" s="62">
        <f>0.5*265</f>
        <v>132.5</v>
      </c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 t="s">
        <v>178</v>
      </c>
      <c r="C41" s="94"/>
      <c r="D41" s="94"/>
      <c r="E41" s="62">
        <f>0.5*265</f>
        <v>132.5</v>
      </c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662.5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662.5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33.130000000000003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66.08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761.71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761.71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A88:F88"/>
    <mergeCell ref="B90:D90"/>
    <mergeCell ref="B42:D42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  <mergeCell ref="B59:D59"/>
    <mergeCell ref="B60:D60"/>
    <mergeCell ref="B61:D61"/>
    <mergeCell ref="B62:D62"/>
    <mergeCell ref="B63:D6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7:B79 B12:B20 B33:B68" xr:uid="{9D5F66C0-2A1E-4A69-9759-FB85F963ED86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BF04-F2FF-4294-85CE-6B597BB14CD2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179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180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181</v>
      </c>
      <c r="C35" s="94"/>
      <c r="D35" s="94"/>
      <c r="E35" s="62">
        <f>0.4*265</f>
        <v>106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182</v>
      </c>
      <c r="C37" s="94"/>
      <c r="D37" s="94"/>
      <c r="E37" s="62">
        <f>0.3*265</f>
        <v>79.5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185.5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185.5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9.2799999999999994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18.5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213.28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213.28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1A91FFE2-659C-4456-AE8D-D97A0F68E4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60BD-0E7A-4007-8DFF-86BD6DBA98C5}">
  <sheetPr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183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184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185</v>
      </c>
      <c r="C35" s="94"/>
      <c r="D35" s="94"/>
      <c r="E35" s="62">
        <f>0.75*265</f>
        <v>198.75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186</v>
      </c>
      <c r="C37" s="94"/>
      <c r="D37" s="94"/>
      <c r="E37" s="62">
        <f>0.25*265</f>
        <v>66.25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265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265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13.25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26.43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304.68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304.68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DFD27BE-6E20-46E0-AD3C-1C9B323322E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AB1A-1D50-4EF6-BB15-098FD1471503}">
  <sheetPr>
    <pageSetUpPr fitToPage="1"/>
  </sheetPr>
  <dimension ref="A12:F92"/>
  <sheetViews>
    <sheetView view="pageBreakPreview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187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188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189</v>
      </c>
      <c r="C35" s="94"/>
      <c r="D35" s="94"/>
      <c r="E35" s="62">
        <f>0.25*265</f>
        <v>66.25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190</v>
      </c>
      <c r="C37" s="94"/>
      <c r="D37" s="94"/>
      <c r="E37" s="62">
        <f>0.5*265</f>
        <v>132.5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198.75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198.75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9.94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19.829999999999998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228.51999999999998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228.51999999999998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C9232EE4-A367-4DA8-803E-453497F9F8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95B0-3A84-44FD-821A-2969A9CBE126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191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192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193</v>
      </c>
      <c r="C35" s="94"/>
      <c r="D35" s="94"/>
      <c r="E35" s="62">
        <f>0.25*265</f>
        <v>66.25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194</v>
      </c>
      <c r="C37" s="94"/>
      <c r="D37" s="94"/>
      <c r="E37" s="62">
        <f>0.4*265</f>
        <v>106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 t="s">
        <v>195</v>
      </c>
      <c r="C39" s="94"/>
      <c r="D39" s="94"/>
      <c r="E39" s="62">
        <f>0.4*265</f>
        <v>106</v>
      </c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 t="s">
        <v>196</v>
      </c>
      <c r="C41" s="94"/>
      <c r="D41" s="94"/>
      <c r="E41" s="62">
        <f>1.25*265</f>
        <v>331.25</v>
      </c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609.5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609.5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30.48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60.8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700.78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700.78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E553E4-7262-4CFC-9400-C6F36470E5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638F-BF1E-4CCC-B3A9-DE3D7CAE56E3}">
  <sheetPr>
    <pageSetUpPr fitToPage="1"/>
  </sheetPr>
  <dimension ref="A12:F92"/>
  <sheetViews>
    <sheetView view="pageBreakPreview" zoomScale="80" zoomScaleNormal="100" zoomScaleSheetLayoutView="80" workbookViewId="0">
      <selection activeCell="B37" sqref="B37:E4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197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198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199</v>
      </c>
      <c r="C35" s="94"/>
      <c r="D35" s="94"/>
      <c r="E35" s="62">
        <f>0.4*285</f>
        <v>114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114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114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5.7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11.37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131.07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131.07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4E9B352D-CC00-4306-B3C9-743C73C7852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62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63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7"/>
      <c r="C34" s="77"/>
      <c r="D34" s="77"/>
      <c r="E34" s="31"/>
      <c r="F34" s="24"/>
    </row>
    <row r="35" spans="1:6" ht="14.25" x14ac:dyDescent="0.2">
      <c r="A35" s="24"/>
      <c r="B35" s="77"/>
      <c r="C35" s="77"/>
      <c r="D35" s="77"/>
      <c r="E35" s="31"/>
      <c r="F35" s="24"/>
    </row>
    <row r="36" spans="1:6" ht="14.25" x14ac:dyDescent="0.2">
      <c r="A36" s="24"/>
      <c r="B36" s="77" t="s">
        <v>64</v>
      </c>
      <c r="C36" s="77"/>
      <c r="D36" s="77"/>
      <c r="E36" s="31">
        <f>0.25*225</f>
        <v>56.25</v>
      </c>
      <c r="F36" s="24"/>
    </row>
    <row r="37" spans="1:6" ht="14.25" x14ac:dyDescent="0.2">
      <c r="A37" s="24"/>
      <c r="B37" s="77"/>
      <c r="C37" s="77"/>
      <c r="D37" s="77"/>
      <c r="E37" s="31"/>
      <c r="F37" s="24"/>
    </row>
    <row r="38" spans="1:6" ht="14.25" x14ac:dyDescent="0.2">
      <c r="A38" s="24"/>
      <c r="B38" s="77"/>
      <c r="C38" s="77"/>
      <c r="D38" s="77"/>
      <c r="E38" s="31"/>
      <c r="F38" s="24"/>
    </row>
    <row r="39" spans="1:6" ht="14.25" x14ac:dyDescent="0.2">
      <c r="A39" s="24"/>
      <c r="B39" s="77" t="s">
        <v>65</v>
      </c>
      <c r="C39" s="77"/>
      <c r="D39" s="77"/>
      <c r="E39" s="31">
        <f>2.5*225</f>
        <v>562.5</v>
      </c>
      <c r="F39" s="24"/>
    </row>
    <row r="40" spans="1:6" ht="14.25" x14ac:dyDescent="0.2">
      <c r="A40" s="24"/>
      <c r="B40" s="77"/>
      <c r="C40" s="77"/>
      <c r="D40" s="77"/>
      <c r="E40" s="31"/>
      <c r="F40" s="24"/>
    </row>
    <row r="41" spans="1:6" ht="13.5" customHeight="1" x14ac:dyDescent="0.2">
      <c r="A41" s="24"/>
      <c r="B41" s="77"/>
      <c r="C41" s="77"/>
      <c r="D41" s="77"/>
      <c r="E41" s="31"/>
      <c r="F41" s="24"/>
    </row>
    <row r="42" spans="1:6" ht="14.25" x14ac:dyDescent="0.2">
      <c r="A42" s="24"/>
      <c r="B42" s="77"/>
      <c r="C42" s="77"/>
      <c r="D42" s="77"/>
      <c r="E42" s="31"/>
      <c r="F42" s="24"/>
    </row>
    <row r="43" spans="1:6" ht="14.25" x14ac:dyDescent="0.2">
      <c r="A43" s="24"/>
      <c r="B43" s="77"/>
      <c r="C43" s="77"/>
      <c r="D43" s="77"/>
      <c r="E43" s="31"/>
      <c r="F43" s="24"/>
    </row>
    <row r="44" spans="1:6" ht="14.25" x14ac:dyDescent="0.2">
      <c r="A44" s="24"/>
      <c r="B44" s="77"/>
      <c r="C44" s="77"/>
      <c r="D44" s="77"/>
      <c r="E44" s="31"/>
      <c r="F44" s="24"/>
    </row>
    <row r="45" spans="1:6" ht="14.25" x14ac:dyDescent="0.2">
      <c r="A45" s="24"/>
      <c r="B45" s="77"/>
      <c r="C45" s="77"/>
      <c r="D45" s="77"/>
      <c r="E45" s="31"/>
      <c r="F45" s="24"/>
    </row>
    <row r="46" spans="1:6" ht="14.25" x14ac:dyDescent="0.2">
      <c r="A46" s="24"/>
      <c r="B46" s="77"/>
      <c r="C46" s="77"/>
      <c r="D46" s="77"/>
      <c r="E46" s="31"/>
      <c r="F46" s="24"/>
    </row>
    <row r="47" spans="1:6" ht="14.25" x14ac:dyDescent="0.2">
      <c r="A47" s="24"/>
      <c r="B47" s="77"/>
      <c r="C47" s="77"/>
      <c r="D47" s="77"/>
      <c r="E47" s="31"/>
      <c r="F47" s="24"/>
    </row>
    <row r="48" spans="1:6" ht="14.25" x14ac:dyDescent="0.2">
      <c r="A48" s="24"/>
      <c r="B48" s="77"/>
      <c r="C48" s="77"/>
      <c r="D48" s="77"/>
      <c r="E48" s="31"/>
      <c r="F48" s="24"/>
    </row>
    <row r="49" spans="1:6" ht="14.25" x14ac:dyDescent="0.2">
      <c r="A49" s="24"/>
      <c r="B49" s="77"/>
      <c r="C49" s="77"/>
      <c r="D49" s="77"/>
      <c r="E49" s="31"/>
      <c r="F49" s="24"/>
    </row>
    <row r="50" spans="1:6" ht="14.25" x14ac:dyDescent="0.2">
      <c r="A50" s="24"/>
      <c r="B50" s="77"/>
      <c r="C50" s="77"/>
      <c r="D50" s="77"/>
      <c r="E50" s="31"/>
      <c r="F50" s="24"/>
    </row>
    <row r="51" spans="1:6" ht="14.25" x14ac:dyDescent="0.2">
      <c r="A51" s="24"/>
      <c r="B51" s="77"/>
      <c r="C51" s="77"/>
      <c r="D51" s="77"/>
      <c r="E51" s="31"/>
      <c r="F51" s="24"/>
    </row>
    <row r="52" spans="1:6" ht="14.25" x14ac:dyDescent="0.2">
      <c r="A52" s="24"/>
      <c r="B52" s="77"/>
      <c r="C52" s="77"/>
      <c r="D52" s="77"/>
      <c r="E52" s="31"/>
      <c r="F52" s="24"/>
    </row>
    <row r="53" spans="1:6" ht="14.25" x14ac:dyDescent="0.2">
      <c r="A53" s="24"/>
      <c r="B53" s="77"/>
      <c r="C53" s="77"/>
      <c r="D53" s="77"/>
      <c r="E53" s="31"/>
      <c r="F53" s="24"/>
    </row>
    <row r="54" spans="1:6" ht="14.25" x14ac:dyDescent="0.2">
      <c r="A54" s="24"/>
      <c r="B54" s="77"/>
      <c r="C54" s="77"/>
      <c r="D54" s="77"/>
      <c r="E54" s="31"/>
      <c r="F54" s="24"/>
    </row>
    <row r="55" spans="1:6" ht="14.25" x14ac:dyDescent="0.2">
      <c r="A55" s="24"/>
      <c r="B55" s="77"/>
      <c r="C55" s="77"/>
      <c r="D55" s="77"/>
      <c r="E55" s="31"/>
      <c r="F55" s="24"/>
    </row>
    <row r="56" spans="1:6" ht="14.25" x14ac:dyDescent="0.2">
      <c r="A56" s="24"/>
      <c r="B56" s="77"/>
      <c r="C56" s="77"/>
      <c r="D56" s="77"/>
      <c r="E56" s="31"/>
      <c r="F56" s="24"/>
    </row>
    <row r="57" spans="1:6" ht="14.25" x14ac:dyDescent="0.2">
      <c r="A57" s="24"/>
      <c r="B57" s="77"/>
      <c r="C57" s="77"/>
      <c r="D57" s="77"/>
      <c r="E57" s="31"/>
      <c r="F57" s="24"/>
    </row>
    <row r="58" spans="1:6" ht="14.25" x14ac:dyDescent="0.2">
      <c r="A58" s="24"/>
      <c r="B58" s="77"/>
      <c r="C58" s="77"/>
      <c r="D58" s="77"/>
      <c r="E58" s="31"/>
      <c r="F58" s="24"/>
    </row>
    <row r="59" spans="1:6" ht="14.25" x14ac:dyDescent="0.2">
      <c r="A59" s="24"/>
      <c r="B59" s="77"/>
      <c r="C59" s="77"/>
      <c r="D59" s="77"/>
      <c r="E59" s="31"/>
      <c r="F59" s="24"/>
    </row>
    <row r="60" spans="1:6" ht="14.25" x14ac:dyDescent="0.2">
      <c r="A60" s="24"/>
      <c r="B60" s="77"/>
      <c r="C60" s="77"/>
      <c r="D60" s="77"/>
      <c r="E60" s="31"/>
      <c r="F60" s="24"/>
    </row>
    <row r="61" spans="1:6" ht="14.25" x14ac:dyDescent="0.2">
      <c r="A61" s="24"/>
      <c r="B61" s="77"/>
      <c r="C61" s="77"/>
      <c r="D61" s="77"/>
      <c r="E61" s="31"/>
      <c r="F61" s="24"/>
    </row>
    <row r="62" spans="1:6" ht="14.25" x14ac:dyDescent="0.2">
      <c r="A62" s="24"/>
      <c r="B62" s="77"/>
      <c r="C62" s="77"/>
      <c r="D62" s="77"/>
      <c r="E62" s="31"/>
      <c r="F62" s="24"/>
    </row>
    <row r="63" spans="1:6" ht="14.25" x14ac:dyDescent="0.2">
      <c r="A63" s="24"/>
      <c r="B63" s="77"/>
      <c r="C63" s="77"/>
      <c r="D63" s="77"/>
      <c r="E63" s="31"/>
      <c r="F63" s="24"/>
    </row>
    <row r="64" spans="1:6" ht="14.25" x14ac:dyDescent="0.2">
      <c r="A64" s="24"/>
      <c r="B64" s="77"/>
      <c r="C64" s="77"/>
      <c r="D64" s="77"/>
      <c r="E64" s="31"/>
      <c r="F64" s="24"/>
    </row>
    <row r="65" spans="1:6" ht="14.25" x14ac:dyDescent="0.2">
      <c r="A65" s="24"/>
      <c r="B65" s="77"/>
      <c r="C65" s="77"/>
      <c r="D65" s="77"/>
      <c r="E65" s="31"/>
      <c r="F65" s="24"/>
    </row>
    <row r="66" spans="1:6" ht="14.25" x14ac:dyDescent="0.2">
      <c r="A66" s="24"/>
      <c r="B66" s="77"/>
      <c r="C66" s="77"/>
      <c r="D66" s="77"/>
      <c r="E66" s="31"/>
      <c r="F66" s="24"/>
    </row>
    <row r="67" spans="1:6" ht="14.25" x14ac:dyDescent="0.2">
      <c r="A67" s="24"/>
      <c r="B67" s="77"/>
      <c r="C67" s="77"/>
      <c r="D67" s="77"/>
      <c r="E67" s="31"/>
      <c r="F67" s="24"/>
    </row>
    <row r="68" spans="1:6" ht="14.25" x14ac:dyDescent="0.2">
      <c r="A68" s="24"/>
      <c r="B68" s="77"/>
      <c r="C68" s="77"/>
      <c r="D68" s="77"/>
      <c r="E68" s="31"/>
      <c r="F68" s="24"/>
    </row>
    <row r="69" spans="1:6" ht="14.25" x14ac:dyDescent="0.2">
      <c r="A69" s="24"/>
      <c r="B69" s="77"/>
      <c r="C69" s="77"/>
      <c r="D69" s="77"/>
      <c r="E69" s="31"/>
      <c r="F69" s="24"/>
    </row>
    <row r="70" spans="1:6" ht="14.25" x14ac:dyDescent="0.2">
      <c r="A70" s="24"/>
      <c r="B70" s="77"/>
      <c r="C70" s="77"/>
      <c r="D70" s="77"/>
      <c r="E70" s="31"/>
      <c r="F70" s="24"/>
    </row>
    <row r="71" spans="1:6" ht="14.25" x14ac:dyDescent="0.2">
      <c r="A71" s="24"/>
      <c r="B71" s="77"/>
      <c r="C71" s="77"/>
      <c r="D71" s="77"/>
      <c r="E71" s="31"/>
      <c r="F71" s="24"/>
    </row>
    <row r="72" spans="1:6" ht="14.25" x14ac:dyDescent="0.2">
      <c r="A72" s="24"/>
      <c r="B72" s="77"/>
      <c r="C72" s="77"/>
      <c r="D72" s="77"/>
      <c r="E72" s="31"/>
      <c r="F72" s="24"/>
    </row>
    <row r="73" spans="1:6" ht="14.25" x14ac:dyDescent="0.2">
      <c r="A73" s="24"/>
      <c r="B73" s="77"/>
      <c r="C73" s="77"/>
      <c r="D73" s="77"/>
      <c r="E73" s="31"/>
      <c r="F73" s="24"/>
    </row>
    <row r="74" spans="1:6" ht="13.5" customHeight="1" x14ac:dyDescent="0.2">
      <c r="A74" s="24"/>
      <c r="B74" s="77"/>
      <c r="C74" s="77"/>
      <c r="D74" s="77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SUM(E36:E74)</f>
        <v>618.75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618.75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30.94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61.72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711.41000000000008</v>
      </c>
      <c r="F82" s="24"/>
    </row>
    <row r="83" spans="1:6" ht="15.75" thickTop="1" x14ac:dyDescent="0.2">
      <c r="A83" s="24"/>
      <c r="B83" s="79"/>
      <c r="C83" s="79"/>
      <c r="D83" s="79"/>
      <c r="E83" s="40"/>
      <c r="F83" s="24"/>
    </row>
    <row r="84" spans="1:6" ht="15" x14ac:dyDescent="0.2">
      <c r="A84" s="24"/>
      <c r="B84" s="78" t="s">
        <v>24</v>
      </c>
      <c r="C84" s="78"/>
      <c r="D84" s="78"/>
      <c r="E84" s="40">
        <v>0</v>
      </c>
      <c r="F84" s="24"/>
    </row>
    <row r="85" spans="1:6" ht="15" x14ac:dyDescent="0.2">
      <c r="A85" s="24"/>
      <c r="B85" s="79"/>
      <c r="C85" s="79"/>
      <c r="D85" s="79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711.41000000000008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3"/>
      <c r="C89" s="83"/>
      <c r="D89" s="83"/>
      <c r="E89" s="83"/>
      <c r="F89" s="24"/>
    </row>
    <row r="90" spans="1:6" ht="14.25" x14ac:dyDescent="0.2">
      <c r="A90" s="76" t="s">
        <v>25</v>
      </c>
      <c r="B90" s="76"/>
      <c r="C90" s="76"/>
      <c r="D90" s="76"/>
      <c r="E90" s="76"/>
      <c r="F90" s="76"/>
    </row>
    <row r="91" spans="1:6" ht="14.25" x14ac:dyDescent="0.2">
      <c r="A91" s="74" t="s">
        <v>7</v>
      </c>
      <c r="B91" s="74"/>
      <c r="C91" s="74"/>
      <c r="D91" s="74"/>
      <c r="E91" s="74"/>
      <c r="F91" s="74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4"/>
      <c r="C93" s="84"/>
      <c r="D93" s="84"/>
      <c r="E93" s="84"/>
      <c r="F93" s="24"/>
    </row>
    <row r="94" spans="1:6" ht="15" x14ac:dyDescent="0.2">
      <c r="A94" s="75" t="s">
        <v>8</v>
      </c>
      <c r="B94" s="75"/>
      <c r="C94" s="75"/>
      <c r="D94" s="75"/>
      <c r="E94" s="75"/>
      <c r="F94" s="75"/>
    </row>
    <row r="96" spans="1:6" ht="39.75" customHeight="1" x14ac:dyDescent="0.2">
      <c r="B96" s="81"/>
      <c r="C96" s="82"/>
      <c r="D96" s="8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478F-540C-4CF1-8443-2C0B8D4E6761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200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201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202</v>
      </c>
      <c r="C35" s="94"/>
      <c r="D35" s="94"/>
      <c r="E35" s="62">
        <f>0.3*285</f>
        <v>85.5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85.5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85.5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4.28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8.5299999999999994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98.31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98.31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6A842FA-5A11-4774-85E3-2CED080DF7B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ADB-7216-4888-8E9B-334791226787}">
  <sheetPr>
    <pageSetUpPr fitToPage="1"/>
  </sheetPr>
  <dimension ref="A12:F92"/>
  <sheetViews>
    <sheetView view="pageBreakPreview" topLeftCell="A25" zoomScale="80" zoomScaleNormal="100" zoomScaleSheetLayoutView="80" workbookViewId="0">
      <selection activeCell="K72" sqref="K72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203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204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205</v>
      </c>
      <c r="C35" s="94"/>
      <c r="D35" s="94"/>
      <c r="E35" s="62">
        <f>2*285</f>
        <v>570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206</v>
      </c>
      <c r="C38" s="94"/>
      <c r="D38" s="94"/>
      <c r="E38" s="62">
        <f>0.4*285</f>
        <v>114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 t="s">
        <v>207</v>
      </c>
      <c r="C41" s="94"/>
      <c r="D41" s="94"/>
      <c r="E41" s="62">
        <f>0.25*285</f>
        <v>71.25</v>
      </c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755.25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755.25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37.76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75.34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868.35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868.35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D50FE6CA-93DC-417F-8486-EB2011789CB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ECF2-B05E-4586-A8B0-086CDE01A6CD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38" sqref="B38:E4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208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209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210</v>
      </c>
      <c r="C35" s="94"/>
      <c r="D35" s="94"/>
      <c r="E35" s="62">
        <f>0.5*285</f>
        <v>142.5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142.5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142.5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7.13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14.21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163.84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163.84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F71B0CB-A691-489B-A900-1FF99E00B76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F35C-5C83-48C4-A102-FE60D3AA4BB1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211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212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213</v>
      </c>
      <c r="C35" s="94"/>
      <c r="D35" s="94"/>
      <c r="E35" s="62">
        <f>0.75*285</f>
        <v>213.75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213.75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213.75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10.69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21.32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245.76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245.76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B5CE9E53-B056-41C4-9FDC-7BDC4A2444D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EDC0-DDF4-42C5-B435-70FB0706DF58}">
  <sheetPr>
    <pageSetUpPr fitToPage="1"/>
  </sheetPr>
  <dimension ref="A12:F92"/>
  <sheetViews>
    <sheetView view="pageBreakPreview" topLeftCell="A13" zoomScale="80" zoomScaleNormal="100" zoomScaleSheetLayoutView="80" workbookViewId="0">
      <selection activeCell="F35" sqref="F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214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215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216</v>
      </c>
      <c r="C35" s="94"/>
      <c r="D35" s="94"/>
      <c r="E35" s="62">
        <f>0.4*285</f>
        <v>114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114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114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5.7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11.37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131.07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131.07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1518474-C274-4451-9ED3-C2921692FBA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4BCC-7766-42B3-8B67-8A157B3933D3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218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217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219</v>
      </c>
      <c r="C35" s="94"/>
      <c r="D35" s="94"/>
      <c r="E35" s="62">
        <f>0.4*295</f>
        <v>118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118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118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11.77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135.67000000000002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135.67000000000002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7E12A726-0FDA-473A-84A3-D31A2B0368A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2304-6747-4DB4-85F7-AC00CE6ADF77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220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221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222</v>
      </c>
      <c r="C35" s="94"/>
      <c r="D35" s="94"/>
      <c r="E35" s="62">
        <f>1*295</f>
        <v>295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223</v>
      </c>
      <c r="C37" s="94"/>
      <c r="D37" s="94"/>
      <c r="E37" s="62">
        <f>1.5*295</f>
        <v>442.5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 t="s">
        <v>224</v>
      </c>
      <c r="C39" s="94"/>
      <c r="D39" s="94"/>
      <c r="E39" s="62">
        <f>0.25*295</f>
        <v>73.75</v>
      </c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811.25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811.25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40.56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80.92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932.7299999999999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932.7299999999999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336709E-28B2-42EB-BB17-1E52489CA5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0B63-527C-4007-B312-C51F8AF671EB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225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226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227</v>
      </c>
      <c r="C35" s="94"/>
      <c r="D35" s="94"/>
      <c r="E35" s="62">
        <f>0.4*295</f>
        <v>118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118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118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5.9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11.77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135.67000000000002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135.67000000000002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DFE2620C-4A2A-4595-A229-6A416ADC108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CC2C-E9BA-4828-B31D-71B8819BA047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228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229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230</v>
      </c>
      <c r="C35" s="94"/>
      <c r="D35" s="94"/>
      <c r="E35" s="62">
        <f>0.4*295</f>
        <v>118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231</v>
      </c>
      <c r="C37" s="94"/>
      <c r="D37" s="94"/>
      <c r="E37" s="62">
        <f>0.25*295</f>
        <v>73.75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 t="s">
        <v>232</v>
      </c>
      <c r="C39" s="94"/>
      <c r="D39" s="94"/>
      <c r="E39" s="62">
        <f>0.5*295</f>
        <v>147.5</v>
      </c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339.25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339.25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16.96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33.840000000000003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390.04999999999995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390.04999999999995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48408A2-ED15-4D12-AA66-A10584C1AF5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C0F7-19DF-4651-8BB2-FC613AFB14A3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233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234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235</v>
      </c>
      <c r="C35" s="94"/>
      <c r="D35" s="94"/>
      <c r="E35" s="62">
        <f>1.25*295</f>
        <v>368.75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368.75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368.75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18.440000000000001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36.78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423.97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423.97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1B14F364-629B-4FDE-92D5-B1223D98D09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46" zoomScale="80" zoomScaleNormal="100" zoomScaleSheetLayoutView="80" workbookViewId="0">
      <selection activeCell="E37" sqref="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66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67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7"/>
      <c r="C34" s="77"/>
      <c r="D34" s="77"/>
      <c r="E34" s="31"/>
      <c r="F34" s="24"/>
    </row>
    <row r="35" spans="1:6" ht="14.25" x14ac:dyDescent="0.2">
      <c r="A35" s="24"/>
      <c r="B35" s="77"/>
      <c r="C35" s="77"/>
      <c r="D35" s="77"/>
      <c r="E35" s="31"/>
      <c r="F35" s="24"/>
    </row>
    <row r="36" spans="1:6" ht="14.25" x14ac:dyDescent="0.2">
      <c r="A36" s="24"/>
      <c r="B36" s="77" t="s">
        <v>68</v>
      </c>
      <c r="C36" s="77"/>
      <c r="D36" s="77"/>
      <c r="E36" s="31">
        <f>2*225</f>
        <v>450</v>
      </c>
      <c r="F36" s="24"/>
    </row>
    <row r="37" spans="1:6" ht="14.25" x14ac:dyDescent="0.2">
      <c r="A37" s="24"/>
      <c r="B37" s="77"/>
      <c r="C37" s="77"/>
      <c r="D37" s="77"/>
      <c r="E37" s="31"/>
      <c r="F37" s="24"/>
    </row>
    <row r="38" spans="1:6" ht="14.25" x14ac:dyDescent="0.2">
      <c r="A38" s="24"/>
      <c r="B38" s="77"/>
      <c r="C38" s="77"/>
      <c r="D38" s="77"/>
      <c r="E38" s="31"/>
      <c r="F38" s="24"/>
    </row>
    <row r="39" spans="1:6" ht="14.25" x14ac:dyDescent="0.2">
      <c r="A39" s="24"/>
      <c r="B39" s="77"/>
      <c r="C39" s="77"/>
      <c r="D39" s="77"/>
      <c r="E39" s="31"/>
      <c r="F39" s="24"/>
    </row>
    <row r="40" spans="1:6" ht="14.25" x14ac:dyDescent="0.2">
      <c r="A40" s="24"/>
      <c r="B40" s="77"/>
      <c r="C40" s="77"/>
      <c r="D40" s="77"/>
      <c r="E40" s="31"/>
      <c r="F40" s="24"/>
    </row>
    <row r="41" spans="1:6" ht="13.5" customHeight="1" x14ac:dyDescent="0.2">
      <c r="A41" s="24"/>
      <c r="B41" s="77"/>
      <c r="C41" s="77"/>
      <c r="D41" s="77"/>
      <c r="E41" s="31"/>
      <c r="F41" s="24"/>
    </row>
    <row r="42" spans="1:6" ht="14.25" x14ac:dyDescent="0.2">
      <c r="A42" s="24"/>
      <c r="B42" s="77"/>
      <c r="C42" s="77"/>
      <c r="D42" s="77"/>
      <c r="E42" s="31"/>
      <c r="F42" s="24"/>
    </row>
    <row r="43" spans="1:6" ht="14.25" x14ac:dyDescent="0.2">
      <c r="A43" s="24"/>
      <c r="B43" s="77"/>
      <c r="C43" s="77"/>
      <c r="D43" s="77"/>
      <c r="E43" s="31"/>
      <c r="F43" s="24"/>
    </row>
    <row r="44" spans="1:6" ht="14.25" x14ac:dyDescent="0.2">
      <c r="A44" s="24"/>
      <c r="B44" s="77"/>
      <c r="C44" s="77"/>
      <c r="D44" s="77"/>
      <c r="E44" s="31"/>
      <c r="F44" s="24"/>
    </row>
    <row r="45" spans="1:6" ht="14.25" x14ac:dyDescent="0.2">
      <c r="A45" s="24"/>
      <c r="B45" s="77"/>
      <c r="C45" s="77"/>
      <c r="D45" s="77"/>
      <c r="E45" s="31"/>
      <c r="F45" s="24"/>
    </row>
    <row r="46" spans="1:6" ht="14.25" x14ac:dyDescent="0.2">
      <c r="A46" s="24"/>
      <c r="B46" s="77"/>
      <c r="C46" s="77"/>
      <c r="D46" s="77"/>
      <c r="E46" s="31"/>
      <c r="F46" s="24"/>
    </row>
    <row r="47" spans="1:6" ht="14.25" x14ac:dyDescent="0.2">
      <c r="A47" s="24"/>
      <c r="B47" s="77"/>
      <c r="C47" s="77"/>
      <c r="D47" s="77"/>
      <c r="E47" s="31"/>
      <c r="F47" s="24"/>
    </row>
    <row r="48" spans="1:6" ht="14.25" x14ac:dyDescent="0.2">
      <c r="A48" s="24"/>
      <c r="B48" s="77"/>
      <c r="C48" s="77"/>
      <c r="D48" s="77"/>
      <c r="E48" s="31"/>
      <c r="F48" s="24"/>
    </row>
    <row r="49" spans="1:6" ht="14.25" x14ac:dyDescent="0.2">
      <c r="A49" s="24"/>
      <c r="B49" s="77"/>
      <c r="C49" s="77"/>
      <c r="D49" s="77"/>
      <c r="E49" s="31"/>
      <c r="F49" s="24"/>
    </row>
    <row r="50" spans="1:6" ht="14.25" x14ac:dyDescent="0.2">
      <c r="A50" s="24"/>
      <c r="B50" s="77"/>
      <c r="C50" s="77"/>
      <c r="D50" s="77"/>
      <c r="E50" s="31"/>
      <c r="F50" s="24"/>
    </row>
    <row r="51" spans="1:6" ht="14.25" x14ac:dyDescent="0.2">
      <c r="A51" s="24"/>
      <c r="B51" s="77"/>
      <c r="C51" s="77"/>
      <c r="D51" s="77"/>
      <c r="E51" s="31"/>
      <c r="F51" s="24"/>
    </row>
    <row r="52" spans="1:6" ht="14.25" x14ac:dyDescent="0.2">
      <c r="A52" s="24"/>
      <c r="B52" s="77"/>
      <c r="C52" s="77"/>
      <c r="D52" s="77"/>
      <c r="E52" s="31"/>
      <c r="F52" s="24"/>
    </row>
    <row r="53" spans="1:6" ht="14.25" x14ac:dyDescent="0.2">
      <c r="A53" s="24"/>
      <c r="B53" s="77"/>
      <c r="C53" s="77"/>
      <c r="D53" s="77"/>
      <c r="E53" s="31"/>
      <c r="F53" s="24"/>
    </row>
    <row r="54" spans="1:6" ht="14.25" x14ac:dyDescent="0.2">
      <c r="A54" s="24"/>
      <c r="B54" s="77"/>
      <c r="C54" s="77"/>
      <c r="D54" s="77"/>
      <c r="E54" s="31"/>
      <c r="F54" s="24"/>
    </row>
    <row r="55" spans="1:6" ht="14.25" x14ac:dyDescent="0.2">
      <c r="A55" s="24"/>
      <c r="B55" s="77"/>
      <c r="C55" s="77"/>
      <c r="D55" s="77"/>
      <c r="E55" s="31"/>
      <c r="F55" s="24"/>
    </row>
    <row r="56" spans="1:6" ht="14.25" x14ac:dyDescent="0.2">
      <c r="A56" s="24"/>
      <c r="B56" s="77"/>
      <c r="C56" s="77"/>
      <c r="D56" s="77"/>
      <c r="E56" s="31"/>
      <c r="F56" s="24"/>
    </row>
    <row r="57" spans="1:6" ht="14.25" x14ac:dyDescent="0.2">
      <c r="A57" s="24"/>
      <c r="B57" s="77"/>
      <c r="C57" s="77"/>
      <c r="D57" s="77"/>
      <c r="E57" s="31"/>
      <c r="F57" s="24"/>
    </row>
    <row r="58" spans="1:6" ht="14.25" x14ac:dyDescent="0.2">
      <c r="A58" s="24"/>
      <c r="B58" s="77"/>
      <c r="C58" s="77"/>
      <c r="D58" s="77"/>
      <c r="E58" s="31"/>
      <c r="F58" s="24"/>
    </row>
    <row r="59" spans="1:6" ht="14.25" x14ac:dyDescent="0.2">
      <c r="A59" s="24"/>
      <c r="B59" s="77"/>
      <c r="C59" s="77"/>
      <c r="D59" s="77"/>
      <c r="E59" s="31"/>
      <c r="F59" s="24"/>
    </row>
    <row r="60" spans="1:6" ht="14.25" x14ac:dyDescent="0.2">
      <c r="A60" s="24"/>
      <c r="B60" s="77"/>
      <c r="C60" s="77"/>
      <c r="D60" s="77"/>
      <c r="E60" s="31"/>
      <c r="F60" s="24"/>
    </row>
    <row r="61" spans="1:6" ht="14.25" x14ac:dyDescent="0.2">
      <c r="A61" s="24"/>
      <c r="B61" s="77"/>
      <c r="C61" s="77"/>
      <c r="D61" s="77"/>
      <c r="E61" s="31"/>
      <c r="F61" s="24"/>
    </row>
    <row r="62" spans="1:6" ht="14.25" x14ac:dyDescent="0.2">
      <c r="A62" s="24"/>
      <c r="B62" s="77"/>
      <c r="C62" s="77"/>
      <c r="D62" s="77"/>
      <c r="E62" s="31"/>
      <c r="F62" s="24"/>
    </row>
    <row r="63" spans="1:6" ht="14.25" x14ac:dyDescent="0.2">
      <c r="A63" s="24"/>
      <c r="B63" s="77"/>
      <c r="C63" s="77"/>
      <c r="D63" s="77"/>
      <c r="E63" s="31"/>
      <c r="F63" s="24"/>
    </row>
    <row r="64" spans="1:6" ht="14.25" x14ac:dyDescent="0.2">
      <c r="A64" s="24"/>
      <c r="B64" s="77"/>
      <c r="C64" s="77"/>
      <c r="D64" s="77"/>
      <c r="E64" s="31"/>
      <c r="F64" s="24"/>
    </row>
    <row r="65" spans="1:6" ht="14.25" x14ac:dyDescent="0.2">
      <c r="A65" s="24"/>
      <c r="B65" s="77"/>
      <c r="C65" s="77"/>
      <c r="D65" s="77"/>
      <c r="E65" s="31"/>
      <c r="F65" s="24"/>
    </row>
    <row r="66" spans="1:6" ht="14.25" x14ac:dyDescent="0.2">
      <c r="A66" s="24"/>
      <c r="B66" s="77"/>
      <c r="C66" s="77"/>
      <c r="D66" s="77"/>
      <c r="E66" s="31"/>
      <c r="F66" s="24"/>
    </row>
    <row r="67" spans="1:6" ht="14.25" x14ac:dyDescent="0.2">
      <c r="A67" s="24"/>
      <c r="B67" s="77"/>
      <c r="C67" s="77"/>
      <c r="D67" s="77"/>
      <c r="E67" s="31"/>
      <c r="F67" s="24"/>
    </row>
    <row r="68" spans="1:6" ht="14.25" x14ac:dyDescent="0.2">
      <c r="A68" s="24"/>
      <c r="B68" s="77"/>
      <c r="C68" s="77"/>
      <c r="D68" s="77"/>
      <c r="E68" s="31"/>
      <c r="F68" s="24"/>
    </row>
    <row r="69" spans="1:6" ht="14.25" x14ac:dyDescent="0.2">
      <c r="A69" s="24"/>
      <c r="B69" s="77"/>
      <c r="C69" s="77"/>
      <c r="D69" s="77"/>
      <c r="E69" s="31"/>
      <c r="F69" s="24"/>
    </row>
    <row r="70" spans="1:6" ht="14.25" x14ac:dyDescent="0.2">
      <c r="A70" s="24"/>
      <c r="B70" s="77"/>
      <c r="C70" s="77"/>
      <c r="D70" s="77"/>
      <c r="E70" s="31"/>
      <c r="F70" s="24"/>
    </row>
    <row r="71" spans="1:6" ht="14.25" x14ac:dyDescent="0.2">
      <c r="A71" s="24"/>
      <c r="B71" s="77"/>
      <c r="C71" s="77"/>
      <c r="D71" s="77"/>
      <c r="E71" s="31"/>
      <c r="F71" s="24"/>
    </row>
    <row r="72" spans="1:6" ht="14.25" x14ac:dyDescent="0.2">
      <c r="A72" s="24"/>
      <c r="B72" s="77"/>
      <c r="C72" s="77"/>
      <c r="D72" s="77"/>
      <c r="E72" s="31"/>
      <c r="F72" s="24"/>
    </row>
    <row r="73" spans="1:6" ht="14.25" x14ac:dyDescent="0.2">
      <c r="A73" s="24"/>
      <c r="B73" s="77"/>
      <c r="C73" s="77"/>
      <c r="D73" s="77"/>
      <c r="E73" s="31"/>
      <c r="F73" s="24"/>
    </row>
    <row r="74" spans="1:6" ht="13.5" customHeight="1" x14ac:dyDescent="0.2">
      <c r="A74" s="24"/>
      <c r="B74" s="77"/>
      <c r="C74" s="77"/>
      <c r="D74" s="77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SUM(E36:E74)</f>
        <v>450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450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22.5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44.89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517.39</v>
      </c>
      <c r="F82" s="24"/>
    </row>
    <row r="83" spans="1:6" ht="15.75" thickTop="1" x14ac:dyDescent="0.2">
      <c r="A83" s="24"/>
      <c r="B83" s="79"/>
      <c r="C83" s="79"/>
      <c r="D83" s="79"/>
      <c r="E83" s="40"/>
      <c r="F83" s="24"/>
    </row>
    <row r="84" spans="1:6" ht="15" x14ac:dyDescent="0.2">
      <c r="A84" s="24"/>
      <c r="B84" s="78" t="s">
        <v>24</v>
      </c>
      <c r="C84" s="78"/>
      <c r="D84" s="78"/>
      <c r="E84" s="40">
        <v>0</v>
      </c>
      <c r="F84" s="24"/>
    </row>
    <row r="85" spans="1:6" ht="15" x14ac:dyDescent="0.2">
      <c r="A85" s="24"/>
      <c r="B85" s="79"/>
      <c r="C85" s="79"/>
      <c r="D85" s="79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517.39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3"/>
      <c r="C89" s="83"/>
      <c r="D89" s="83"/>
      <c r="E89" s="83"/>
      <c r="F89" s="24"/>
    </row>
    <row r="90" spans="1:6" ht="14.25" x14ac:dyDescent="0.2">
      <c r="A90" s="76" t="s">
        <v>25</v>
      </c>
      <c r="B90" s="76"/>
      <c r="C90" s="76"/>
      <c r="D90" s="76"/>
      <c r="E90" s="76"/>
      <c r="F90" s="76"/>
    </row>
    <row r="91" spans="1:6" ht="14.25" x14ac:dyDescent="0.2">
      <c r="A91" s="74" t="s">
        <v>7</v>
      </c>
      <c r="B91" s="74"/>
      <c r="C91" s="74"/>
      <c r="D91" s="74"/>
      <c r="E91" s="74"/>
      <c r="F91" s="74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4"/>
      <c r="C93" s="84"/>
      <c r="D93" s="84"/>
      <c r="E93" s="84"/>
      <c r="F93" s="24"/>
    </row>
    <row r="94" spans="1:6" ht="15" x14ac:dyDescent="0.2">
      <c r="A94" s="75" t="s">
        <v>8</v>
      </c>
      <c r="B94" s="75"/>
      <c r="C94" s="75"/>
      <c r="D94" s="75"/>
      <c r="E94" s="75"/>
      <c r="F94" s="75"/>
    </row>
    <row r="96" spans="1:6" ht="39.75" customHeight="1" x14ac:dyDescent="0.2">
      <c r="B96" s="81"/>
      <c r="C96" s="82"/>
      <c r="D96" s="8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3CD-7FD4-46B6-8095-41CF6F005E91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237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236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238</v>
      </c>
      <c r="C35" s="94"/>
      <c r="D35" s="94"/>
      <c r="E35" s="62">
        <f>0.25*325</f>
        <v>81.25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81.25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81.25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4.0599999999999996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8.1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93.41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93.41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DCFD003-2366-4908-A87F-D9E0B5994B8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ED87-2591-436C-9C31-AF447CA72253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239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240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241</v>
      </c>
      <c r="C35" s="94"/>
      <c r="D35" s="94"/>
      <c r="E35" s="62">
        <f>0.25*325</f>
        <v>81.25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81.25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81.25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4.0599999999999996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8.1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93.41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93.41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4D8850BA-3BD2-4EC7-87E6-7C502B62EC4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FBE1-A22E-44B0-9FC3-FE07EA13F2E2}">
  <sheetPr>
    <pageSetUpPr fitToPage="1"/>
  </sheetPr>
  <dimension ref="A12:F92"/>
  <sheetViews>
    <sheetView view="pageBreakPreview" topLeftCell="A4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242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243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244</v>
      </c>
      <c r="C35" s="94"/>
      <c r="D35" s="94"/>
      <c r="E35" s="62">
        <f>0.25*325</f>
        <v>81.25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245</v>
      </c>
      <c r="C37" s="94"/>
      <c r="D37" s="94"/>
      <c r="E37" s="62">
        <f>0.25*325</f>
        <v>81.25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162.5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162.5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8.1300000000000008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16.21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186.84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186.84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CC3A15E-EF6E-493D-85B0-598DC86C429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B344-51E4-428F-AC80-5FA3CE4FB198}">
  <sheetPr>
    <pageSetUpPr fitToPage="1"/>
  </sheetPr>
  <dimension ref="A12:F92"/>
  <sheetViews>
    <sheetView view="pageBreakPreview" zoomScale="80" zoomScaleNormal="100" zoomScaleSheetLayoutView="80" workbookViewId="0">
      <selection activeCell="E49" sqref="E4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246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247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248</v>
      </c>
      <c r="C35" s="94"/>
      <c r="D35" s="94"/>
      <c r="E35" s="62">
        <f>0.25*325</f>
        <v>81.25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81.25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81.25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4.0599999999999996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8.1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93.41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93.41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FF68CF8E-0647-4566-86AB-CAFF495131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0D10-2A55-4504-938F-489F2B7975E5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249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250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251</v>
      </c>
      <c r="C35" s="94"/>
      <c r="D35" s="94"/>
      <c r="E35" s="62">
        <f>0.5*325</f>
        <v>162.5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252</v>
      </c>
      <c r="C37" s="94"/>
      <c r="D37" s="94"/>
      <c r="E37" s="62">
        <f>0.4*325</f>
        <v>130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 t="s">
        <v>253</v>
      </c>
      <c r="C39" s="94"/>
      <c r="D39" s="94"/>
      <c r="E39" s="62">
        <f>0.4*325</f>
        <v>130</v>
      </c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422.5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422.5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21.13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42.14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485.77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485.77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A7B2D01-D897-4A7E-9B8D-0F38BDE1A96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A8DC-2276-4798-85FD-6BA33B84072A}">
  <sheetPr>
    <pageSetUpPr fitToPage="1"/>
  </sheetPr>
  <dimension ref="A12:F92"/>
  <sheetViews>
    <sheetView view="pageBreakPreview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254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255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256</v>
      </c>
      <c r="C35" s="94"/>
      <c r="D35" s="94"/>
      <c r="E35" s="62">
        <f>0.5*325</f>
        <v>162.5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257</v>
      </c>
      <c r="C37" s="94"/>
      <c r="D37" s="94"/>
      <c r="E37" s="62">
        <f>0.25*325</f>
        <v>81.25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243.75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243.75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12.19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24.31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280.25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280.25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83E9D8C0-B52E-45EB-ABC6-796D8F68A3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4682-56F4-4D33-8FB6-E21B7423F297}">
  <sheetPr>
    <pageSetUpPr fitToPage="1"/>
  </sheetPr>
  <dimension ref="A12:F92"/>
  <sheetViews>
    <sheetView view="pageBreakPreview" topLeftCell="A25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258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260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259</v>
      </c>
      <c r="C35" s="94"/>
      <c r="D35" s="94"/>
      <c r="E35" s="62">
        <f>0.75*350</f>
        <v>262.5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262.5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262.5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13.13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26.18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301.81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301.81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840B51D-C1A6-4F41-A84D-D90D38A6F74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7C1D-5ED0-4856-BF7C-05C530913843}">
  <sheetPr>
    <pageSetUpPr fitToPage="1"/>
  </sheetPr>
  <dimension ref="A12:F91"/>
  <sheetViews>
    <sheetView view="pageBreakPreview" topLeftCell="A26" zoomScale="80" zoomScaleNormal="100" zoomScaleSheetLayoutView="80" workbookViewId="0">
      <selection activeCell="H43" sqref="H43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261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262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29.25" customHeight="1" x14ac:dyDescent="0.2">
      <c r="A35" s="52"/>
      <c r="B35" s="94" t="s">
        <v>263</v>
      </c>
      <c r="C35" s="94"/>
      <c r="D35" s="94"/>
      <c r="E35" s="62">
        <f>0.4*350</f>
        <v>140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63"/>
      <c r="C54" s="63"/>
      <c r="D54" s="63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3.5" customHeight="1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51" t="s">
        <v>21</v>
      </c>
      <c r="C68" s="53"/>
      <c r="D68" s="53"/>
      <c r="E68" s="32">
        <f>SUM(E33:E67)</f>
        <v>140</v>
      </c>
      <c r="F68" s="52"/>
    </row>
    <row r="69" spans="1:6" ht="13.5" customHeight="1" x14ac:dyDescent="0.2">
      <c r="A69" s="52"/>
      <c r="B69" s="64" t="s">
        <v>18</v>
      </c>
      <c r="C69" s="53"/>
      <c r="D69" s="53"/>
      <c r="E69" s="33">
        <v>0</v>
      </c>
      <c r="F69" s="52"/>
    </row>
    <row r="70" spans="1:6" ht="13.5" customHeight="1" x14ac:dyDescent="0.2">
      <c r="A70" s="52"/>
      <c r="B70" s="64" t="s">
        <v>19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51" t="s">
        <v>20</v>
      </c>
      <c r="C71" s="53"/>
      <c r="D71" s="53"/>
      <c r="E71" s="32">
        <f>SUM(E68:E70)</f>
        <v>140</v>
      </c>
      <c r="F71" s="52"/>
    </row>
    <row r="72" spans="1:6" ht="13.5" customHeight="1" x14ac:dyDescent="0.2">
      <c r="A72" s="52"/>
      <c r="B72" s="53" t="s">
        <v>5</v>
      </c>
      <c r="C72" s="65">
        <v>0.05</v>
      </c>
      <c r="D72" s="53"/>
      <c r="E72" s="38">
        <f>ROUND(E71*C72,2)</f>
        <v>7</v>
      </c>
      <c r="F72" s="52"/>
    </row>
    <row r="73" spans="1:6" ht="13.5" customHeight="1" x14ac:dyDescent="0.2">
      <c r="A73" s="52"/>
      <c r="B73" s="53" t="s">
        <v>4</v>
      </c>
      <c r="C73" s="66">
        <v>9.9750000000000005E-2</v>
      </c>
      <c r="D73" s="53"/>
      <c r="E73" s="39">
        <f>ROUND(E71*C73,2)</f>
        <v>13.97</v>
      </c>
      <c r="F73" s="52"/>
    </row>
    <row r="74" spans="1:6" ht="13.5" customHeight="1" x14ac:dyDescent="0.2">
      <c r="A74" s="52"/>
      <c r="B74" s="53"/>
      <c r="C74" s="53"/>
      <c r="D74" s="53"/>
      <c r="E74" s="67"/>
      <c r="F74" s="52"/>
    </row>
    <row r="75" spans="1:6" ht="16.5" customHeight="1" thickBot="1" x14ac:dyDescent="0.25">
      <c r="A75" s="52"/>
      <c r="B75" s="51" t="s">
        <v>22</v>
      </c>
      <c r="C75" s="53"/>
      <c r="D75" s="53"/>
      <c r="E75" s="36">
        <f>SUM(E71:E73)</f>
        <v>160.97</v>
      </c>
      <c r="F75" s="52"/>
    </row>
    <row r="76" spans="1:6" ht="15.75" thickTop="1" x14ac:dyDescent="0.2">
      <c r="A76" s="52"/>
      <c r="B76" s="89"/>
      <c r="C76" s="89"/>
      <c r="D76" s="89"/>
      <c r="E76" s="68"/>
      <c r="F76" s="52"/>
    </row>
    <row r="77" spans="1:6" ht="15" x14ac:dyDescent="0.2">
      <c r="A77" s="52"/>
      <c r="B77" s="90" t="s">
        <v>24</v>
      </c>
      <c r="C77" s="90"/>
      <c r="D77" s="90"/>
      <c r="E77" s="68">
        <v>0</v>
      </c>
      <c r="F77" s="52"/>
    </row>
    <row r="78" spans="1:6" ht="15" x14ac:dyDescent="0.2">
      <c r="A78" s="52"/>
      <c r="B78" s="89"/>
      <c r="C78" s="89"/>
      <c r="D78" s="89"/>
      <c r="E78" s="68"/>
      <c r="F78" s="52"/>
    </row>
    <row r="79" spans="1:6" ht="19.5" customHeight="1" x14ac:dyDescent="0.2">
      <c r="A79" s="52"/>
      <c r="B79" s="69" t="s">
        <v>23</v>
      </c>
      <c r="C79" s="70"/>
      <c r="D79" s="70"/>
      <c r="E79" s="71">
        <f>E75-E77</f>
        <v>160.97</v>
      </c>
      <c r="F79" s="52"/>
    </row>
    <row r="80" spans="1:6" ht="13.5" customHeight="1" x14ac:dyDescent="0.2">
      <c r="A80" s="52"/>
      <c r="B80" s="52"/>
      <c r="C80" s="52"/>
      <c r="D80" s="52"/>
      <c r="E80" s="52"/>
      <c r="F80" s="52"/>
    </row>
    <row r="81" spans="1:6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91"/>
      <c r="C82" s="91"/>
      <c r="D82" s="91"/>
      <c r="E82" s="91"/>
      <c r="F82" s="52"/>
    </row>
    <row r="83" spans="1:6" ht="14.25" x14ac:dyDescent="0.2">
      <c r="A83" s="92" t="s">
        <v>73</v>
      </c>
      <c r="B83" s="92"/>
      <c r="C83" s="92"/>
      <c r="D83" s="92"/>
      <c r="E83" s="92"/>
      <c r="F83" s="92"/>
    </row>
    <row r="84" spans="1:6" ht="14.25" x14ac:dyDescent="0.2">
      <c r="A84" s="93" t="s">
        <v>74</v>
      </c>
      <c r="B84" s="93"/>
      <c r="C84" s="93"/>
      <c r="D84" s="93"/>
      <c r="E84" s="93"/>
      <c r="F84" s="93"/>
    </row>
    <row r="85" spans="1:6" x14ac:dyDescent="0.2">
      <c r="A85" s="52"/>
      <c r="B85" s="52"/>
      <c r="C85" s="52"/>
      <c r="D85" s="52"/>
      <c r="E85" s="52"/>
      <c r="F85" s="52"/>
    </row>
    <row r="86" spans="1:6" x14ac:dyDescent="0.2">
      <c r="A86" s="52"/>
      <c r="B86" s="85"/>
      <c r="C86" s="85"/>
      <c r="D86" s="85"/>
      <c r="E86" s="85"/>
      <c r="F86" s="52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2"/>
      <c r="C91" s="72"/>
      <c r="D91" s="72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D17FDC39-7A71-462D-B951-52A55A332B4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903D-725F-49CA-8382-3151588E3480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55" sqref="B55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264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265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266</v>
      </c>
      <c r="C35" s="94"/>
      <c r="D35" s="94"/>
      <c r="E35" s="62">
        <f>0.4*350</f>
        <v>140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267</v>
      </c>
      <c r="C38" s="94"/>
      <c r="D38" s="94"/>
      <c r="E38" s="62">
        <f>2*350</f>
        <v>700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840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840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42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83.79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965.79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965.79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A88:F88"/>
    <mergeCell ref="B90:D90"/>
    <mergeCell ref="B41:D41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  <mergeCell ref="B59:D59"/>
    <mergeCell ref="B60:D60"/>
    <mergeCell ref="B61:D61"/>
    <mergeCell ref="B62:D62"/>
    <mergeCell ref="B63:D6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</mergeCells>
  <dataValidations count="1">
    <dataValidation type="list" allowBlank="1" showInputMessage="1" showErrorMessage="1" sqref="B77:B79 B12:B20 B33:B68" xr:uid="{4D37E682-3A56-4912-BFDA-EC296F3B81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BE02-F107-4E61-BBD4-EB2A79815539}">
  <sheetPr>
    <pageSetUpPr fitToPage="1"/>
  </sheetPr>
  <dimension ref="A12:F92"/>
  <sheetViews>
    <sheetView view="pageBreakPreview" zoomScale="80" zoomScaleNormal="100" zoomScaleSheetLayoutView="80" workbookViewId="0">
      <selection activeCell="O40" sqref="O4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268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271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269</v>
      </c>
      <c r="C35" s="94"/>
      <c r="D35" s="94"/>
      <c r="E35" s="62">
        <f>0.25*350</f>
        <v>87.5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270</v>
      </c>
      <c r="C38" s="94"/>
      <c r="D38" s="94"/>
      <c r="E38" s="62">
        <v>350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437.5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437.5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21.88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43.64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503.02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503.02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4627A7C7-96CC-4177-816E-3E5C8A41F5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54</v>
      </c>
      <c r="C25" s="24"/>
      <c r="D25" s="24"/>
      <c r="E25" s="24"/>
      <c r="F25" s="24"/>
    </row>
    <row r="26" spans="1:6" ht="15" x14ac:dyDescent="0.2">
      <c r="A26" s="20"/>
      <c r="B26" s="29" t="s">
        <v>51</v>
      </c>
      <c r="C26" s="24"/>
      <c r="D26" s="24"/>
      <c r="E26" s="24"/>
      <c r="F26" s="24"/>
    </row>
    <row r="27" spans="1:6" ht="15" x14ac:dyDescent="0.2">
      <c r="A27" s="20"/>
      <c r="B27" s="29" t="s">
        <v>52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70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80" t="s">
        <v>0</v>
      </c>
      <c r="B31" s="80"/>
      <c r="C31" s="80"/>
      <c r="D31" s="80"/>
      <c r="E31" s="80"/>
      <c r="F31" s="80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77"/>
      <c r="C34" s="77"/>
      <c r="D34" s="77"/>
      <c r="E34" s="31"/>
      <c r="F34" s="24"/>
    </row>
    <row r="35" spans="1:6" ht="14.25" x14ac:dyDescent="0.2">
      <c r="A35" s="24"/>
      <c r="B35" s="77"/>
      <c r="C35" s="77"/>
      <c r="D35" s="77"/>
      <c r="E35" s="31"/>
      <c r="F35" s="24"/>
    </row>
    <row r="36" spans="1:6" ht="14.25" x14ac:dyDescent="0.2">
      <c r="A36" s="24"/>
      <c r="B36" s="77" t="s">
        <v>71</v>
      </c>
      <c r="C36" s="77"/>
      <c r="D36" s="77"/>
      <c r="E36" s="31">
        <f>0.6*225</f>
        <v>135</v>
      </c>
      <c r="F36" s="24"/>
    </row>
    <row r="37" spans="1:6" ht="14.25" x14ac:dyDescent="0.2">
      <c r="A37" s="24"/>
      <c r="B37" s="77"/>
      <c r="C37" s="77"/>
      <c r="D37" s="77"/>
      <c r="E37" s="31"/>
      <c r="F37" s="24"/>
    </row>
    <row r="38" spans="1:6" ht="14.25" x14ac:dyDescent="0.2">
      <c r="A38" s="24"/>
      <c r="B38" s="77"/>
      <c r="C38" s="77"/>
      <c r="D38" s="77"/>
      <c r="E38" s="31"/>
      <c r="F38" s="24"/>
    </row>
    <row r="39" spans="1:6" ht="14.25" x14ac:dyDescent="0.2">
      <c r="A39" s="24"/>
      <c r="B39" s="77" t="s">
        <v>72</v>
      </c>
      <c r="C39" s="77"/>
      <c r="D39" s="77"/>
      <c r="E39" s="31">
        <f>2*225</f>
        <v>450</v>
      </c>
      <c r="F39" s="24"/>
    </row>
    <row r="40" spans="1:6" ht="14.25" x14ac:dyDescent="0.2">
      <c r="A40" s="24"/>
      <c r="B40" s="77"/>
      <c r="C40" s="77"/>
      <c r="D40" s="77"/>
      <c r="E40" s="31"/>
      <c r="F40" s="24"/>
    </row>
    <row r="41" spans="1:6" ht="13.5" customHeight="1" x14ac:dyDescent="0.2">
      <c r="A41" s="24"/>
      <c r="B41" s="77"/>
      <c r="C41" s="77"/>
      <c r="D41" s="77"/>
      <c r="E41" s="31"/>
      <c r="F41" s="24"/>
    </row>
    <row r="42" spans="1:6" ht="14.25" x14ac:dyDescent="0.2">
      <c r="A42" s="24"/>
      <c r="B42" s="77"/>
      <c r="C42" s="77"/>
      <c r="D42" s="77"/>
      <c r="E42" s="31"/>
      <c r="F42" s="24"/>
    </row>
    <row r="43" spans="1:6" ht="14.25" x14ac:dyDescent="0.2">
      <c r="A43" s="24"/>
      <c r="B43" s="77"/>
      <c r="C43" s="77"/>
      <c r="D43" s="77"/>
      <c r="E43" s="31"/>
      <c r="F43" s="24"/>
    </row>
    <row r="44" spans="1:6" ht="14.25" x14ac:dyDescent="0.2">
      <c r="A44" s="24"/>
      <c r="B44" s="77"/>
      <c r="C44" s="77"/>
      <c r="D44" s="77"/>
      <c r="E44" s="31"/>
      <c r="F44" s="24"/>
    </row>
    <row r="45" spans="1:6" ht="14.25" x14ac:dyDescent="0.2">
      <c r="A45" s="24"/>
      <c r="B45" s="77"/>
      <c r="C45" s="77"/>
      <c r="D45" s="77"/>
      <c r="E45" s="31"/>
      <c r="F45" s="24"/>
    </row>
    <row r="46" spans="1:6" ht="14.25" x14ac:dyDescent="0.2">
      <c r="A46" s="24"/>
      <c r="B46" s="77"/>
      <c r="C46" s="77"/>
      <c r="D46" s="77"/>
      <c r="E46" s="31"/>
      <c r="F46" s="24"/>
    </row>
    <row r="47" spans="1:6" ht="14.25" x14ac:dyDescent="0.2">
      <c r="A47" s="24"/>
      <c r="B47" s="77"/>
      <c r="C47" s="77"/>
      <c r="D47" s="77"/>
      <c r="E47" s="31"/>
      <c r="F47" s="24"/>
    </row>
    <row r="48" spans="1:6" ht="14.25" x14ac:dyDescent="0.2">
      <c r="A48" s="24"/>
      <c r="B48" s="77"/>
      <c r="C48" s="77"/>
      <c r="D48" s="77"/>
      <c r="E48" s="31"/>
      <c r="F48" s="24"/>
    </row>
    <row r="49" spans="1:6" ht="14.25" x14ac:dyDescent="0.2">
      <c r="A49" s="24"/>
      <c r="B49" s="77"/>
      <c r="C49" s="77"/>
      <c r="D49" s="77"/>
      <c r="E49" s="31"/>
      <c r="F49" s="24"/>
    </row>
    <row r="50" spans="1:6" ht="14.25" x14ac:dyDescent="0.2">
      <c r="A50" s="24"/>
      <c r="B50" s="77"/>
      <c r="C50" s="77"/>
      <c r="D50" s="77"/>
      <c r="E50" s="31"/>
      <c r="F50" s="24"/>
    </row>
    <row r="51" spans="1:6" ht="14.25" x14ac:dyDescent="0.2">
      <c r="A51" s="24"/>
      <c r="B51" s="77"/>
      <c r="C51" s="77"/>
      <c r="D51" s="77"/>
      <c r="E51" s="31"/>
      <c r="F51" s="24"/>
    </row>
    <row r="52" spans="1:6" ht="14.25" x14ac:dyDescent="0.2">
      <c r="A52" s="24"/>
      <c r="B52" s="77"/>
      <c r="C52" s="77"/>
      <c r="D52" s="77"/>
      <c r="E52" s="31"/>
      <c r="F52" s="24"/>
    </row>
    <row r="53" spans="1:6" ht="14.25" x14ac:dyDescent="0.2">
      <c r="A53" s="24"/>
      <c r="B53" s="77"/>
      <c r="C53" s="77"/>
      <c r="D53" s="77"/>
      <c r="E53" s="31"/>
      <c r="F53" s="24"/>
    </row>
    <row r="54" spans="1:6" ht="14.25" x14ac:dyDescent="0.2">
      <c r="A54" s="24"/>
      <c r="B54" s="77"/>
      <c r="C54" s="77"/>
      <c r="D54" s="77"/>
      <c r="E54" s="31"/>
      <c r="F54" s="24"/>
    </row>
    <row r="55" spans="1:6" ht="14.25" x14ac:dyDescent="0.2">
      <c r="A55" s="24"/>
      <c r="B55" s="77"/>
      <c r="C55" s="77"/>
      <c r="D55" s="77"/>
      <c r="E55" s="31"/>
      <c r="F55" s="24"/>
    </row>
    <row r="56" spans="1:6" ht="14.25" x14ac:dyDescent="0.2">
      <c r="A56" s="24"/>
      <c r="B56" s="77"/>
      <c r="C56" s="77"/>
      <c r="D56" s="77"/>
      <c r="E56" s="31"/>
      <c r="F56" s="24"/>
    </row>
    <row r="57" spans="1:6" ht="14.25" x14ac:dyDescent="0.2">
      <c r="A57" s="24"/>
      <c r="B57" s="77"/>
      <c r="C57" s="77"/>
      <c r="D57" s="77"/>
      <c r="E57" s="31"/>
      <c r="F57" s="24"/>
    </row>
    <row r="58" spans="1:6" ht="14.25" x14ac:dyDescent="0.2">
      <c r="A58" s="24"/>
      <c r="B58" s="77"/>
      <c r="C58" s="77"/>
      <c r="D58" s="77"/>
      <c r="E58" s="31"/>
      <c r="F58" s="24"/>
    </row>
    <row r="59" spans="1:6" ht="14.25" x14ac:dyDescent="0.2">
      <c r="A59" s="24"/>
      <c r="B59" s="77"/>
      <c r="C59" s="77"/>
      <c r="D59" s="77"/>
      <c r="E59" s="31"/>
      <c r="F59" s="24"/>
    </row>
    <row r="60" spans="1:6" ht="14.25" x14ac:dyDescent="0.2">
      <c r="A60" s="24"/>
      <c r="B60" s="77"/>
      <c r="C60" s="77"/>
      <c r="D60" s="77"/>
      <c r="E60" s="31"/>
      <c r="F60" s="24"/>
    </row>
    <row r="61" spans="1:6" ht="14.25" x14ac:dyDescent="0.2">
      <c r="A61" s="24"/>
      <c r="B61" s="77"/>
      <c r="C61" s="77"/>
      <c r="D61" s="77"/>
      <c r="E61" s="31"/>
      <c r="F61" s="24"/>
    </row>
    <row r="62" spans="1:6" ht="14.25" x14ac:dyDescent="0.2">
      <c r="A62" s="24"/>
      <c r="B62" s="77"/>
      <c r="C62" s="77"/>
      <c r="D62" s="77"/>
      <c r="E62" s="31"/>
      <c r="F62" s="24"/>
    </row>
    <row r="63" spans="1:6" ht="14.25" x14ac:dyDescent="0.2">
      <c r="A63" s="24"/>
      <c r="B63" s="77"/>
      <c r="C63" s="77"/>
      <c r="D63" s="77"/>
      <c r="E63" s="31"/>
      <c r="F63" s="24"/>
    </row>
    <row r="64" spans="1:6" ht="14.25" x14ac:dyDescent="0.2">
      <c r="A64" s="24"/>
      <c r="B64" s="77"/>
      <c r="C64" s="77"/>
      <c r="D64" s="77"/>
      <c r="E64" s="31"/>
      <c r="F64" s="24"/>
    </row>
    <row r="65" spans="1:6" ht="14.25" x14ac:dyDescent="0.2">
      <c r="A65" s="24"/>
      <c r="B65" s="77"/>
      <c r="C65" s="77"/>
      <c r="D65" s="77"/>
      <c r="E65" s="31"/>
      <c r="F65" s="24"/>
    </row>
    <row r="66" spans="1:6" ht="14.25" x14ac:dyDescent="0.2">
      <c r="A66" s="24"/>
      <c r="B66" s="77"/>
      <c r="C66" s="77"/>
      <c r="D66" s="77"/>
      <c r="E66" s="31"/>
      <c r="F66" s="24"/>
    </row>
    <row r="67" spans="1:6" ht="14.25" x14ac:dyDescent="0.2">
      <c r="A67" s="24"/>
      <c r="B67" s="77"/>
      <c r="C67" s="77"/>
      <c r="D67" s="77"/>
      <c r="E67" s="31"/>
      <c r="F67" s="24"/>
    </row>
    <row r="68" spans="1:6" ht="14.25" x14ac:dyDescent="0.2">
      <c r="A68" s="24"/>
      <c r="B68" s="77"/>
      <c r="C68" s="77"/>
      <c r="D68" s="77"/>
      <c r="E68" s="31"/>
      <c r="F68" s="24"/>
    </row>
    <row r="69" spans="1:6" ht="14.25" x14ac:dyDescent="0.2">
      <c r="A69" s="24"/>
      <c r="B69" s="77"/>
      <c r="C69" s="77"/>
      <c r="D69" s="77"/>
      <c r="E69" s="31"/>
      <c r="F69" s="24"/>
    </row>
    <row r="70" spans="1:6" ht="14.25" x14ac:dyDescent="0.2">
      <c r="A70" s="24"/>
      <c r="B70" s="77"/>
      <c r="C70" s="77"/>
      <c r="D70" s="77"/>
      <c r="E70" s="31"/>
      <c r="F70" s="24"/>
    </row>
    <row r="71" spans="1:6" ht="14.25" x14ac:dyDescent="0.2">
      <c r="A71" s="24"/>
      <c r="B71" s="77"/>
      <c r="C71" s="77"/>
      <c r="D71" s="77"/>
      <c r="E71" s="31"/>
      <c r="F71" s="24"/>
    </row>
    <row r="72" spans="1:6" ht="14.25" x14ac:dyDescent="0.2">
      <c r="A72" s="24"/>
      <c r="B72" s="77"/>
      <c r="C72" s="77"/>
      <c r="D72" s="77"/>
      <c r="E72" s="31"/>
      <c r="F72" s="24"/>
    </row>
    <row r="73" spans="1:6" ht="14.25" x14ac:dyDescent="0.2">
      <c r="A73" s="24"/>
      <c r="B73" s="77"/>
      <c r="C73" s="77"/>
      <c r="D73" s="77"/>
      <c r="E73" s="31"/>
      <c r="F73" s="24"/>
    </row>
    <row r="74" spans="1:6" ht="13.5" customHeight="1" x14ac:dyDescent="0.2">
      <c r="A74" s="24"/>
      <c r="B74" s="77"/>
      <c r="C74" s="77"/>
      <c r="D74" s="77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SUM(E36:E74)</f>
        <v>585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585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29.25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58.35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672.6</v>
      </c>
      <c r="F82" s="24"/>
    </row>
    <row r="83" spans="1:6" ht="15.75" thickTop="1" x14ac:dyDescent="0.2">
      <c r="A83" s="24"/>
      <c r="B83" s="79"/>
      <c r="C83" s="79"/>
      <c r="D83" s="79"/>
      <c r="E83" s="40"/>
      <c r="F83" s="24"/>
    </row>
    <row r="84" spans="1:6" ht="15" x14ac:dyDescent="0.2">
      <c r="A84" s="24"/>
      <c r="B84" s="78" t="s">
        <v>24</v>
      </c>
      <c r="C84" s="78"/>
      <c r="D84" s="78"/>
      <c r="E84" s="40">
        <v>0</v>
      </c>
      <c r="F84" s="24"/>
    </row>
    <row r="85" spans="1:6" ht="15" x14ac:dyDescent="0.2">
      <c r="A85" s="24"/>
      <c r="B85" s="79"/>
      <c r="C85" s="79"/>
      <c r="D85" s="79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672.6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83"/>
      <c r="C89" s="83"/>
      <c r="D89" s="83"/>
      <c r="E89" s="83"/>
      <c r="F89" s="24"/>
    </row>
    <row r="90" spans="1:6" ht="14.25" x14ac:dyDescent="0.2">
      <c r="A90" s="76" t="s">
        <v>25</v>
      </c>
      <c r="B90" s="76"/>
      <c r="C90" s="76"/>
      <c r="D90" s="76"/>
      <c r="E90" s="76"/>
      <c r="F90" s="76"/>
    </row>
    <row r="91" spans="1:6" ht="14.25" x14ac:dyDescent="0.2">
      <c r="A91" s="74" t="s">
        <v>7</v>
      </c>
      <c r="B91" s="74"/>
      <c r="C91" s="74"/>
      <c r="D91" s="74"/>
      <c r="E91" s="74"/>
      <c r="F91" s="74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84"/>
      <c r="C93" s="84"/>
      <c r="D93" s="84"/>
      <c r="E93" s="84"/>
      <c r="F93" s="24"/>
    </row>
    <row r="94" spans="1:6" ht="15" x14ac:dyDescent="0.2">
      <c r="A94" s="75" t="s">
        <v>8</v>
      </c>
      <c r="B94" s="75"/>
      <c r="C94" s="75"/>
      <c r="D94" s="75"/>
      <c r="E94" s="75"/>
      <c r="F94" s="75"/>
    </row>
    <row r="96" spans="1:6" ht="39.75" customHeight="1" x14ac:dyDescent="0.2">
      <c r="B96" s="81"/>
      <c r="C96" s="82"/>
      <c r="D96" s="82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9E7E-AE5C-4171-845E-A282AB455C6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272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273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274</v>
      </c>
      <c r="C35" s="94"/>
      <c r="D35" s="94"/>
      <c r="E35" s="62">
        <f>0.75*350</f>
        <v>262.5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30" customHeight="1" x14ac:dyDescent="0.2">
      <c r="A37" s="52"/>
      <c r="B37" s="94" t="s">
        <v>275</v>
      </c>
      <c r="C37" s="94"/>
      <c r="D37" s="94"/>
      <c r="E37" s="62">
        <f>5.25*350</f>
        <v>1837.5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 t="s">
        <v>276</v>
      </c>
      <c r="C39" s="94"/>
      <c r="D39" s="94"/>
      <c r="E39" s="62">
        <f>0.25*350</f>
        <v>87.5</v>
      </c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2187.5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2187.5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109.38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218.2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2515.08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2515.08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41:D41"/>
    <mergeCell ref="B37:D37"/>
    <mergeCell ref="B38:D38"/>
    <mergeCell ref="B39:D39"/>
    <mergeCell ref="B40:D40"/>
    <mergeCell ref="B42:D42"/>
  </mergeCells>
  <dataValidations count="1">
    <dataValidation type="list" allowBlank="1" showInputMessage="1" showErrorMessage="1" sqref="B77:B79 B12:B20 B33:B36 B37:B68" xr:uid="{83123531-616E-4E15-B7B2-9F3C271FDB7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8447-F6EE-4D64-B350-EBB07CEE183C}">
  <sheetPr>
    <pageSetUpPr fitToPage="1"/>
  </sheetPr>
  <dimension ref="A12:F93"/>
  <sheetViews>
    <sheetView view="pageBreakPreview" topLeftCell="A6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277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278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279</v>
      </c>
      <c r="C35" s="94"/>
      <c r="D35" s="94"/>
      <c r="E35" s="62">
        <f>0.5*350</f>
        <v>175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 t="s">
        <v>280</v>
      </c>
      <c r="C37" s="94"/>
      <c r="D37" s="94"/>
      <c r="E37" s="62">
        <f>0.4*350</f>
        <v>140</v>
      </c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 t="s">
        <v>282</v>
      </c>
      <c r="C39" s="94"/>
      <c r="D39" s="94"/>
      <c r="E39" s="62">
        <f>1.5*350</f>
        <v>525</v>
      </c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 t="s">
        <v>281</v>
      </c>
      <c r="C41" s="94"/>
      <c r="D41" s="94"/>
      <c r="E41" s="62">
        <f>1.25*350</f>
        <v>437.5</v>
      </c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 t="s">
        <v>283</v>
      </c>
      <c r="C43" s="94"/>
      <c r="D43" s="94"/>
      <c r="E43" s="62">
        <f>0.2*350</f>
        <v>70</v>
      </c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63"/>
      <c r="C56" s="63"/>
      <c r="D56" s="63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4.25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94"/>
      <c r="C69" s="94"/>
      <c r="D69" s="94"/>
      <c r="E69" s="62"/>
      <c r="F69" s="52"/>
    </row>
    <row r="70" spans="1:6" ht="13.5" customHeight="1" x14ac:dyDescent="0.2">
      <c r="A70" s="52"/>
      <c r="B70" s="51" t="s">
        <v>21</v>
      </c>
      <c r="C70" s="53"/>
      <c r="D70" s="53"/>
      <c r="E70" s="32">
        <f>SUM(E33:E69)</f>
        <v>1347.5</v>
      </c>
      <c r="F70" s="52"/>
    </row>
    <row r="71" spans="1:6" ht="13.5" customHeight="1" x14ac:dyDescent="0.2">
      <c r="A71" s="52"/>
      <c r="B71" s="64" t="s">
        <v>18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64" t="s">
        <v>19</v>
      </c>
      <c r="C72" s="53"/>
      <c r="D72" s="53"/>
      <c r="E72" s="33">
        <v>0</v>
      </c>
      <c r="F72" s="52"/>
    </row>
    <row r="73" spans="1:6" ht="13.5" customHeight="1" x14ac:dyDescent="0.2">
      <c r="A73" s="52"/>
      <c r="B73" s="51" t="s">
        <v>20</v>
      </c>
      <c r="C73" s="53"/>
      <c r="D73" s="53"/>
      <c r="E73" s="32">
        <f>SUM(E70:E72)</f>
        <v>1347.5</v>
      </c>
      <c r="F73" s="52"/>
    </row>
    <row r="74" spans="1:6" ht="13.5" customHeight="1" x14ac:dyDescent="0.2">
      <c r="A74" s="52"/>
      <c r="B74" s="53" t="s">
        <v>5</v>
      </c>
      <c r="C74" s="65">
        <v>0.05</v>
      </c>
      <c r="D74" s="53"/>
      <c r="E74" s="38">
        <f>ROUND(E73*C74,2)</f>
        <v>67.38</v>
      </c>
      <c r="F74" s="52"/>
    </row>
    <row r="75" spans="1:6" ht="13.5" customHeight="1" x14ac:dyDescent="0.2">
      <c r="A75" s="52"/>
      <c r="B75" s="53" t="s">
        <v>4</v>
      </c>
      <c r="C75" s="66">
        <v>9.9750000000000005E-2</v>
      </c>
      <c r="D75" s="53"/>
      <c r="E75" s="39">
        <f>ROUND(E73*C75,2)</f>
        <v>134.41</v>
      </c>
      <c r="F75" s="52"/>
    </row>
    <row r="76" spans="1:6" ht="13.5" customHeight="1" x14ac:dyDescent="0.2">
      <c r="A76" s="52"/>
      <c r="B76" s="53"/>
      <c r="C76" s="53"/>
      <c r="D76" s="53"/>
      <c r="E76" s="67"/>
      <c r="F76" s="52"/>
    </row>
    <row r="77" spans="1:6" ht="16.5" customHeight="1" thickBot="1" x14ac:dyDescent="0.25">
      <c r="A77" s="52"/>
      <c r="B77" s="51" t="s">
        <v>22</v>
      </c>
      <c r="C77" s="53"/>
      <c r="D77" s="53"/>
      <c r="E77" s="36">
        <f>SUM(E73:E75)</f>
        <v>1549.2900000000002</v>
      </c>
      <c r="F77" s="52"/>
    </row>
    <row r="78" spans="1:6" ht="15.75" thickTop="1" x14ac:dyDescent="0.2">
      <c r="A78" s="52"/>
      <c r="B78" s="89"/>
      <c r="C78" s="89"/>
      <c r="D78" s="89"/>
      <c r="E78" s="68"/>
      <c r="F78" s="52"/>
    </row>
    <row r="79" spans="1:6" ht="15" x14ac:dyDescent="0.2">
      <c r="A79" s="52"/>
      <c r="B79" s="90" t="s">
        <v>24</v>
      </c>
      <c r="C79" s="90"/>
      <c r="D79" s="90"/>
      <c r="E79" s="68">
        <v>0</v>
      </c>
      <c r="F79" s="52"/>
    </row>
    <row r="80" spans="1:6" ht="15" x14ac:dyDescent="0.2">
      <c r="A80" s="52"/>
      <c r="B80" s="89"/>
      <c r="C80" s="89"/>
      <c r="D80" s="89"/>
      <c r="E80" s="68"/>
      <c r="F80" s="52"/>
    </row>
    <row r="81" spans="1:6" ht="19.5" customHeight="1" x14ac:dyDescent="0.2">
      <c r="A81" s="52"/>
      <c r="B81" s="69" t="s">
        <v>23</v>
      </c>
      <c r="C81" s="70"/>
      <c r="D81" s="70"/>
      <c r="E81" s="71">
        <f>E77-E79</f>
        <v>1549.2900000000002</v>
      </c>
      <c r="F81" s="52"/>
    </row>
    <row r="82" spans="1:6" ht="13.5" customHeight="1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52"/>
      <c r="C83" s="52"/>
      <c r="D83" s="52"/>
      <c r="E83" s="52"/>
      <c r="F83" s="52"/>
    </row>
    <row r="84" spans="1:6" x14ac:dyDescent="0.2">
      <c r="A84" s="52"/>
      <c r="B84" s="91"/>
      <c r="C84" s="91"/>
      <c r="D84" s="91"/>
      <c r="E84" s="91"/>
      <c r="F84" s="52"/>
    </row>
    <row r="85" spans="1:6" ht="14.25" x14ac:dyDescent="0.2">
      <c r="A85" s="92" t="s">
        <v>73</v>
      </c>
      <c r="B85" s="92"/>
      <c r="C85" s="92"/>
      <c r="D85" s="92"/>
      <c r="E85" s="92"/>
      <c r="F85" s="92"/>
    </row>
    <row r="86" spans="1:6" ht="14.25" x14ac:dyDescent="0.2">
      <c r="A86" s="93" t="s">
        <v>74</v>
      </c>
      <c r="B86" s="93"/>
      <c r="C86" s="93"/>
      <c r="D86" s="93"/>
      <c r="E86" s="93"/>
      <c r="F86" s="93"/>
    </row>
    <row r="87" spans="1:6" x14ac:dyDescent="0.2">
      <c r="A87" s="52"/>
      <c r="B87" s="52"/>
      <c r="C87" s="52"/>
      <c r="D87" s="52"/>
      <c r="E87" s="52"/>
      <c r="F87" s="52"/>
    </row>
    <row r="88" spans="1:6" x14ac:dyDescent="0.2">
      <c r="A88" s="52"/>
      <c r="B88" s="85"/>
      <c r="C88" s="85"/>
      <c r="D88" s="85"/>
      <c r="E88" s="85"/>
      <c r="F88" s="52"/>
    </row>
    <row r="89" spans="1:6" ht="15" x14ac:dyDescent="0.2">
      <c r="A89" s="86" t="s">
        <v>8</v>
      </c>
      <c r="B89" s="86"/>
      <c r="C89" s="86"/>
      <c r="D89" s="86"/>
      <c r="E89" s="86"/>
      <c r="F89" s="86"/>
    </row>
    <row r="91" spans="1:6" ht="39.75" customHeight="1" x14ac:dyDescent="0.2">
      <c r="B91" s="87"/>
      <c r="C91" s="88"/>
      <c r="D91" s="88"/>
    </row>
    <row r="92" spans="1:6" ht="13.5" customHeight="1" x14ac:dyDescent="0.2"/>
    <row r="93" spans="1:6" x14ac:dyDescent="0.2">
      <c r="B93" s="72"/>
      <c r="C93" s="72"/>
      <c r="D93" s="72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63:D63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  <mergeCell ref="B62:D62"/>
    <mergeCell ref="B88:E88"/>
    <mergeCell ref="A89:F89"/>
    <mergeCell ref="B91:D91"/>
    <mergeCell ref="B41:D41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  <mergeCell ref="B69:D69"/>
  </mergeCells>
  <dataValidations count="1">
    <dataValidation type="list" allowBlank="1" showInputMessage="1" showErrorMessage="1" sqref="B78:B80 B12:B20 B33:B69" xr:uid="{2B8B6042-6CD2-4383-8F23-03B579CF9D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121E-F86B-4675-A136-5B68DBE91496}">
  <sheetPr>
    <pageSetUpPr fitToPage="1"/>
  </sheetPr>
  <dimension ref="A12:F93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284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285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286</v>
      </c>
      <c r="C35" s="94"/>
      <c r="D35" s="94"/>
      <c r="E35" s="62">
        <f>0.5*350</f>
        <v>175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63"/>
      <c r="C56" s="63"/>
      <c r="D56" s="63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4.25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94"/>
      <c r="C69" s="94"/>
      <c r="D69" s="94"/>
      <c r="E69" s="62"/>
      <c r="F69" s="52"/>
    </row>
    <row r="70" spans="1:6" ht="13.5" customHeight="1" x14ac:dyDescent="0.2">
      <c r="A70" s="52"/>
      <c r="B70" s="51" t="s">
        <v>21</v>
      </c>
      <c r="C70" s="53"/>
      <c r="D70" s="53"/>
      <c r="E70" s="32">
        <f>SUM(E33:E69)</f>
        <v>175</v>
      </c>
      <c r="F70" s="52"/>
    </row>
    <row r="71" spans="1:6" ht="13.5" customHeight="1" x14ac:dyDescent="0.2">
      <c r="A71" s="52"/>
      <c r="B71" s="64" t="s">
        <v>18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64" t="s">
        <v>19</v>
      </c>
      <c r="C72" s="53"/>
      <c r="D72" s="53"/>
      <c r="E72" s="33">
        <v>0</v>
      </c>
      <c r="F72" s="52"/>
    </row>
    <row r="73" spans="1:6" ht="13.5" customHeight="1" x14ac:dyDescent="0.2">
      <c r="A73" s="52"/>
      <c r="B73" s="51" t="s">
        <v>20</v>
      </c>
      <c r="C73" s="53"/>
      <c r="D73" s="53"/>
      <c r="E73" s="32">
        <f>SUM(E70:E72)</f>
        <v>175</v>
      </c>
      <c r="F73" s="52"/>
    </row>
    <row r="74" spans="1:6" ht="13.5" customHeight="1" x14ac:dyDescent="0.2">
      <c r="A74" s="52"/>
      <c r="B74" s="53" t="s">
        <v>5</v>
      </c>
      <c r="C74" s="65">
        <v>0.05</v>
      </c>
      <c r="D74" s="53"/>
      <c r="E74" s="38">
        <f>ROUND(E73*C74,2)</f>
        <v>8.75</v>
      </c>
      <c r="F74" s="52"/>
    </row>
    <row r="75" spans="1:6" ht="13.5" customHeight="1" x14ac:dyDescent="0.2">
      <c r="A75" s="52"/>
      <c r="B75" s="53" t="s">
        <v>4</v>
      </c>
      <c r="C75" s="66">
        <v>9.9750000000000005E-2</v>
      </c>
      <c r="D75" s="53"/>
      <c r="E75" s="39">
        <f>ROUND(E73*C75,2)</f>
        <v>17.46</v>
      </c>
      <c r="F75" s="52"/>
    </row>
    <row r="76" spans="1:6" ht="13.5" customHeight="1" x14ac:dyDescent="0.2">
      <c r="A76" s="52"/>
      <c r="B76" s="53"/>
      <c r="C76" s="53"/>
      <c r="D76" s="53"/>
      <c r="E76" s="67"/>
      <c r="F76" s="52"/>
    </row>
    <row r="77" spans="1:6" ht="16.5" customHeight="1" thickBot="1" x14ac:dyDescent="0.25">
      <c r="A77" s="52"/>
      <c r="B77" s="51" t="s">
        <v>22</v>
      </c>
      <c r="C77" s="53"/>
      <c r="D77" s="53"/>
      <c r="E77" s="36">
        <f>SUM(E73:E75)</f>
        <v>201.21</v>
      </c>
      <c r="F77" s="52"/>
    </row>
    <row r="78" spans="1:6" ht="15.75" thickTop="1" x14ac:dyDescent="0.2">
      <c r="A78" s="52"/>
      <c r="B78" s="89"/>
      <c r="C78" s="89"/>
      <c r="D78" s="89"/>
      <c r="E78" s="68"/>
      <c r="F78" s="52"/>
    </row>
    <row r="79" spans="1:6" ht="15" x14ac:dyDescent="0.2">
      <c r="A79" s="52"/>
      <c r="B79" s="90" t="s">
        <v>24</v>
      </c>
      <c r="C79" s="90"/>
      <c r="D79" s="90"/>
      <c r="E79" s="68">
        <v>0</v>
      </c>
      <c r="F79" s="52"/>
    </row>
    <row r="80" spans="1:6" ht="15" x14ac:dyDescent="0.2">
      <c r="A80" s="52"/>
      <c r="B80" s="89"/>
      <c r="C80" s="89"/>
      <c r="D80" s="89"/>
      <c r="E80" s="68"/>
      <c r="F80" s="52"/>
    </row>
    <row r="81" spans="1:6" ht="19.5" customHeight="1" x14ac:dyDescent="0.2">
      <c r="A81" s="52"/>
      <c r="B81" s="69" t="s">
        <v>23</v>
      </c>
      <c r="C81" s="70"/>
      <c r="D81" s="70"/>
      <c r="E81" s="71">
        <f>E77-E79</f>
        <v>201.21</v>
      </c>
      <c r="F81" s="52"/>
    </row>
    <row r="82" spans="1:6" ht="13.5" customHeight="1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52"/>
      <c r="C83" s="52"/>
      <c r="D83" s="52"/>
      <c r="E83" s="52"/>
      <c r="F83" s="52"/>
    </row>
    <row r="84" spans="1:6" x14ac:dyDescent="0.2">
      <c r="A84" s="52"/>
      <c r="B84" s="91"/>
      <c r="C84" s="91"/>
      <c r="D84" s="91"/>
      <c r="E84" s="91"/>
      <c r="F84" s="52"/>
    </row>
    <row r="85" spans="1:6" ht="14.25" x14ac:dyDescent="0.2">
      <c r="A85" s="92" t="s">
        <v>73</v>
      </c>
      <c r="B85" s="92"/>
      <c r="C85" s="92"/>
      <c r="D85" s="92"/>
      <c r="E85" s="92"/>
      <c r="F85" s="92"/>
    </row>
    <row r="86" spans="1:6" ht="14.25" x14ac:dyDescent="0.2">
      <c r="A86" s="93" t="s">
        <v>74</v>
      </c>
      <c r="B86" s="93"/>
      <c r="C86" s="93"/>
      <c r="D86" s="93"/>
      <c r="E86" s="93"/>
      <c r="F86" s="93"/>
    </row>
    <row r="87" spans="1:6" x14ac:dyDescent="0.2">
      <c r="A87" s="52"/>
      <c r="B87" s="52"/>
      <c r="C87" s="52"/>
      <c r="D87" s="52"/>
      <c r="E87" s="52"/>
      <c r="F87" s="52"/>
    </row>
    <row r="88" spans="1:6" x14ac:dyDescent="0.2">
      <c r="A88" s="52"/>
      <c r="B88" s="85"/>
      <c r="C88" s="85"/>
      <c r="D88" s="85"/>
      <c r="E88" s="85"/>
      <c r="F88" s="52"/>
    </row>
    <row r="89" spans="1:6" ht="15" x14ac:dyDescent="0.2">
      <c r="A89" s="86" t="s">
        <v>8</v>
      </c>
      <c r="B89" s="86"/>
      <c r="C89" s="86"/>
      <c r="D89" s="86"/>
      <c r="E89" s="86"/>
      <c r="F89" s="86"/>
    </row>
    <row r="91" spans="1:6" ht="39.75" customHeight="1" x14ac:dyDescent="0.2">
      <c r="B91" s="87"/>
      <c r="C91" s="88"/>
      <c r="D91" s="88"/>
    </row>
    <row r="92" spans="1:6" ht="13.5" customHeight="1" x14ac:dyDescent="0.2"/>
    <row r="93" spans="1:6" x14ac:dyDescent="0.2">
      <c r="B93" s="72"/>
      <c r="C93" s="72"/>
      <c r="D93" s="72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515ADC3E-CE40-43BD-A0F8-ACFC400F93B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585D-CD71-4A86-9837-ECB4C8FEF4BC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287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144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288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289</v>
      </c>
      <c r="C35" s="94"/>
      <c r="D35" s="94"/>
      <c r="E35" s="62">
        <f>1.5*350</f>
        <v>525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94"/>
      <c r="C55" s="94"/>
      <c r="D55" s="94"/>
      <c r="E55" s="62"/>
      <c r="F55" s="52"/>
    </row>
    <row r="56" spans="1:6" ht="14.25" x14ac:dyDescent="0.2">
      <c r="A56" s="52"/>
      <c r="B56" s="63"/>
      <c r="C56" s="63"/>
      <c r="D56" s="63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4.25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94"/>
      <c r="C69" s="94"/>
      <c r="D69" s="94"/>
      <c r="E69" s="62"/>
      <c r="F69" s="52"/>
    </row>
    <row r="70" spans="1:6" ht="13.5" customHeight="1" x14ac:dyDescent="0.2">
      <c r="A70" s="52"/>
      <c r="B70" s="51" t="s">
        <v>21</v>
      </c>
      <c r="C70" s="53"/>
      <c r="D70" s="53"/>
      <c r="E70" s="32">
        <f>SUM(E33:E69)</f>
        <v>525</v>
      </c>
      <c r="F70" s="52"/>
    </row>
    <row r="71" spans="1:6" ht="13.5" customHeight="1" x14ac:dyDescent="0.2">
      <c r="A71" s="52"/>
      <c r="B71" s="64" t="s">
        <v>18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64" t="s">
        <v>19</v>
      </c>
      <c r="C72" s="53"/>
      <c r="D72" s="53"/>
      <c r="E72" s="33">
        <v>0</v>
      </c>
      <c r="F72" s="52"/>
    </row>
    <row r="73" spans="1:6" ht="13.5" customHeight="1" x14ac:dyDescent="0.2">
      <c r="A73" s="52"/>
      <c r="B73" s="51" t="s">
        <v>20</v>
      </c>
      <c r="C73" s="53"/>
      <c r="D73" s="53"/>
      <c r="E73" s="32">
        <f>SUM(E70:E72)</f>
        <v>525</v>
      </c>
      <c r="F73" s="52"/>
    </row>
    <row r="74" spans="1:6" ht="13.5" customHeight="1" x14ac:dyDescent="0.2">
      <c r="A74" s="52"/>
      <c r="B74" s="53" t="s">
        <v>5</v>
      </c>
      <c r="C74" s="65">
        <v>0.05</v>
      </c>
      <c r="D74" s="53"/>
      <c r="E74" s="38">
        <f>ROUND(E73*C74,2)</f>
        <v>26.25</v>
      </c>
      <c r="F74" s="52"/>
    </row>
    <row r="75" spans="1:6" ht="13.5" customHeight="1" x14ac:dyDescent="0.2">
      <c r="A75" s="52"/>
      <c r="B75" s="53" t="s">
        <v>4</v>
      </c>
      <c r="C75" s="66">
        <v>9.9750000000000005E-2</v>
      </c>
      <c r="D75" s="53"/>
      <c r="E75" s="39">
        <f>ROUND(E73*C75,2)</f>
        <v>52.37</v>
      </c>
      <c r="F75" s="52"/>
    </row>
    <row r="76" spans="1:6" ht="13.5" customHeight="1" x14ac:dyDescent="0.2">
      <c r="A76" s="52"/>
      <c r="B76" s="53"/>
      <c r="C76" s="53"/>
      <c r="D76" s="53"/>
      <c r="E76" s="67"/>
      <c r="F76" s="52"/>
    </row>
    <row r="77" spans="1:6" ht="16.5" customHeight="1" thickBot="1" x14ac:dyDescent="0.25">
      <c r="A77" s="52"/>
      <c r="B77" s="51" t="s">
        <v>22</v>
      </c>
      <c r="C77" s="53"/>
      <c r="D77" s="53"/>
      <c r="E77" s="36">
        <f>SUM(E73:E75)</f>
        <v>603.62</v>
      </c>
      <c r="F77" s="52"/>
    </row>
    <row r="78" spans="1:6" ht="15.75" thickTop="1" x14ac:dyDescent="0.2">
      <c r="A78" s="52"/>
      <c r="B78" s="89"/>
      <c r="C78" s="89"/>
      <c r="D78" s="89"/>
      <c r="E78" s="68"/>
      <c r="F78" s="52"/>
    </row>
    <row r="79" spans="1:6" ht="15" x14ac:dyDescent="0.2">
      <c r="A79" s="52"/>
      <c r="B79" s="90" t="s">
        <v>24</v>
      </c>
      <c r="C79" s="90"/>
      <c r="D79" s="90"/>
      <c r="E79" s="68">
        <v>0</v>
      </c>
      <c r="F79" s="52"/>
    </row>
    <row r="80" spans="1:6" ht="15" x14ac:dyDescent="0.2">
      <c r="A80" s="52"/>
      <c r="B80" s="89"/>
      <c r="C80" s="89"/>
      <c r="D80" s="89"/>
      <c r="E80" s="68"/>
      <c r="F80" s="52"/>
    </row>
    <row r="81" spans="1:6" ht="19.5" customHeight="1" x14ac:dyDescent="0.2">
      <c r="A81" s="52"/>
      <c r="B81" s="69" t="s">
        <v>23</v>
      </c>
      <c r="C81" s="70"/>
      <c r="D81" s="70"/>
      <c r="E81" s="71">
        <f>E77-E79</f>
        <v>603.62</v>
      </c>
      <c r="F81" s="52"/>
    </row>
    <row r="82" spans="1:6" ht="13.5" customHeight="1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52"/>
      <c r="C83" s="52"/>
      <c r="D83" s="52"/>
      <c r="E83" s="52"/>
      <c r="F83" s="52"/>
    </row>
    <row r="84" spans="1:6" x14ac:dyDescent="0.2">
      <c r="A84" s="52"/>
      <c r="B84" s="91"/>
      <c r="C84" s="91"/>
      <c r="D84" s="91"/>
      <c r="E84" s="91"/>
      <c r="F84" s="52"/>
    </row>
    <row r="85" spans="1:6" ht="14.25" x14ac:dyDescent="0.2">
      <c r="A85" s="92" t="s">
        <v>73</v>
      </c>
      <c r="B85" s="92"/>
      <c r="C85" s="92"/>
      <c r="D85" s="92"/>
      <c r="E85" s="92"/>
      <c r="F85" s="92"/>
    </row>
    <row r="86" spans="1:6" ht="14.25" x14ac:dyDescent="0.2">
      <c r="A86" s="93" t="s">
        <v>74</v>
      </c>
      <c r="B86" s="93"/>
      <c r="C86" s="93"/>
      <c r="D86" s="93"/>
      <c r="E86" s="93"/>
      <c r="F86" s="93"/>
    </row>
    <row r="87" spans="1:6" x14ac:dyDescent="0.2">
      <c r="A87" s="52"/>
      <c r="B87" s="52"/>
      <c r="C87" s="52"/>
      <c r="D87" s="52"/>
      <c r="E87" s="52"/>
      <c r="F87" s="52"/>
    </row>
    <row r="88" spans="1:6" x14ac:dyDescent="0.2">
      <c r="A88" s="52"/>
      <c r="B88" s="85"/>
      <c r="C88" s="85"/>
      <c r="D88" s="85"/>
      <c r="E88" s="85"/>
      <c r="F88" s="52"/>
    </row>
    <row r="89" spans="1:6" ht="15" x14ac:dyDescent="0.2">
      <c r="A89" s="86" t="s">
        <v>8</v>
      </c>
      <c r="B89" s="86"/>
      <c r="C89" s="86"/>
      <c r="D89" s="86"/>
      <c r="E89" s="86"/>
      <c r="F89" s="86"/>
    </row>
    <row r="91" spans="1:6" ht="39.75" customHeight="1" x14ac:dyDescent="0.2">
      <c r="B91" s="87"/>
      <c r="C91" s="88"/>
      <c r="D91" s="88"/>
    </row>
    <row r="92" spans="1:6" ht="13.5" customHeight="1" x14ac:dyDescent="0.2"/>
    <row r="93" spans="1:6" x14ac:dyDescent="0.2">
      <c r="B93" s="72"/>
      <c r="C93" s="72"/>
      <c r="D93" s="72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9B9E8CFD-24E3-499F-BD18-95BEB4EBCD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96" t="s">
        <v>1</v>
      </c>
      <c r="C1" s="9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5" t="s">
        <v>48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26</v>
      </c>
      <c r="D7" s="7"/>
    </row>
    <row r="8" spans="1:4" x14ac:dyDescent="0.2">
      <c r="A8" s="6"/>
      <c r="B8" s="15"/>
      <c r="C8" s="8" t="s">
        <v>27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29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30</v>
      </c>
      <c r="D12" s="7"/>
    </row>
    <row r="13" spans="1:4" x14ac:dyDescent="0.2">
      <c r="A13" s="6"/>
      <c r="B13" s="15"/>
      <c r="C13" s="8" t="s">
        <v>28</v>
      </c>
      <c r="D13" s="7"/>
    </row>
    <row r="14" spans="1:4" x14ac:dyDescent="0.2">
      <c r="A14" s="6"/>
      <c r="B14" s="15"/>
      <c r="C14" s="8" t="s">
        <v>31</v>
      </c>
      <c r="D14" s="7"/>
    </row>
    <row r="15" spans="1:4" x14ac:dyDescent="0.2">
      <c r="A15" s="6"/>
      <c r="B15" s="15"/>
      <c r="C15" s="8" t="s">
        <v>32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34</v>
      </c>
      <c r="D19" s="7"/>
    </row>
    <row r="20" spans="1:4" x14ac:dyDescent="0.2">
      <c r="A20" s="6"/>
      <c r="B20" s="15"/>
      <c r="C20" s="9" t="s">
        <v>36</v>
      </c>
      <c r="D20" s="7"/>
    </row>
    <row r="21" spans="1:4" x14ac:dyDescent="0.2">
      <c r="A21" s="6"/>
      <c r="B21" s="15"/>
      <c r="C21" s="9" t="s">
        <v>35</v>
      </c>
      <c r="D21" s="7"/>
    </row>
    <row r="22" spans="1:4" x14ac:dyDescent="0.2">
      <c r="A22" s="6"/>
      <c r="B22" s="15"/>
      <c r="C22" s="9" t="s">
        <v>37</v>
      </c>
      <c r="D22" s="7"/>
    </row>
    <row r="23" spans="1:4" x14ac:dyDescent="0.2">
      <c r="A23" s="6"/>
      <c r="B23" s="15"/>
      <c r="C23" s="9" t="s">
        <v>33</v>
      </c>
      <c r="D23" s="7"/>
    </row>
    <row r="24" spans="1:4" x14ac:dyDescent="0.2">
      <c r="A24" s="6"/>
      <c r="B24" s="15"/>
      <c r="C24" s="9" t="s">
        <v>38</v>
      </c>
      <c r="D24" s="7"/>
    </row>
    <row r="25" spans="1:4" x14ac:dyDescent="0.2">
      <c r="A25" s="6"/>
      <c r="B25" s="15"/>
      <c r="C25" s="8" t="s">
        <v>39</v>
      </c>
      <c r="D25" s="7"/>
    </row>
    <row r="26" spans="1:4" x14ac:dyDescent="0.2">
      <c r="A26" s="6"/>
      <c r="B26" s="15"/>
      <c r="C26" s="8" t="s">
        <v>45</v>
      </c>
      <c r="D26" s="7"/>
    </row>
    <row r="27" spans="1:4" x14ac:dyDescent="0.2">
      <c r="A27" s="6"/>
      <c r="B27" s="15"/>
      <c r="C27" s="8" t="s">
        <v>46</v>
      </c>
      <c r="D27" s="7"/>
    </row>
    <row r="28" spans="1:4" x14ac:dyDescent="0.2">
      <c r="A28" s="6"/>
      <c r="B28" s="15"/>
      <c r="C28" s="8" t="s">
        <v>47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5" t="s">
        <v>13</v>
      </c>
      <c r="D31" s="7"/>
    </row>
    <row r="32" spans="1:4" x14ac:dyDescent="0.2">
      <c r="A32" s="6"/>
      <c r="B32" s="15"/>
      <c r="C32" s="8" t="s">
        <v>42</v>
      </c>
      <c r="D32" s="7"/>
    </row>
    <row r="33" spans="1:4" x14ac:dyDescent="0.2">
      <c r="A33" s="6"/>
      <c r="B33" s="15"/>
      <c r="C33" s="8" t="s">
        <v>43</v>
      </c>
      <c r="D33" s="7"/>
    </row>
    <row r="34" spans="1:4" x14ac:dyDescent="0.2">
      <c r="A34" s="6"/>
      <c r="B34" s="15"/>
      <c r="C34" s="8" t="s">
        <v>44</v>
      </c>
      <c r="D34" s="7"/>
    </row>
    <row r="35" spans="1:4" x14ac:dyDescent="0.2">
      <c r="A35" s="6"/>
      <c r="B35" s="15"/>
      <c r="C35" s="10" t="s">
        <v>40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41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D3FB-5C1F-4315-8FB8-0D9ADB86FD8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97"/>
      <c r="B1" s="97"/>
      <c r="C1" s="97"/>
      <c r="D1" s="98"/>
      <c r="E1" s="99"/>
      <c r="F1" s="99"/>
    </row>
    <row r="2" spans="1:6" ht="12.75" customHeight="1" x14ac:dyDescent="0.2">
      <c r="A2" s="97"/>
      <c r="B2" s="97"/>
      <c r="C2" s="97"/>
      <c r="D2" s="98"/>
      <c r="E2" s="99"/>
      <c r="F2" s="99"/>
    </row>
    <row r="3" spans="1:6" ht="12.75" customHeight="1" x14ac:dyDescent="0.2">
      <c r="A3" s="97"/>
      <c r="B3" s="97"/>
      <c r="C3" s="97"/>
      <c r="D3" s="98"/>
      <c r="E3" s="99"/>
      <c r="F3" s="99"/>
    </row>
    <row r="4" spans="1:6" ht="12.75" customHeight="1" x14ac:dyDescent="0.2">
      <c r="A4" s="97"/>
      <c r="B4" s="97"/>
      <c r="C4" s="97"/>
      <c r="D4" s="98"/>
      <c r="E4" s="99"/>
      <c r="F4" s="99"/>
    </row>
    <row r="5" spans="1:6" ht="12.75" customHeight="1" x14ac:dyDescent="0.2">
      <c r="A5" s="97"/>
      <c r="B5" s="97"/>
      <c r="C5" s="97"/>
      <c r="D5" s="98"/>
      <c r="E5" s="99"/>
      <c r="F5" s="99"/>
    </row>
    <row r="6" spans="1:6" ht="12.75" customHeight="1" x14ac:dyDescent="0.2">
      <c r="A6" s="97"/>
      <c r="B6" s="97"/>
      <c r="C6" s="97"/>
      <c r="D6" s="98"/>
      <c r="E6" s="99"/>
      <c r="F6" s="99"/>
    </row>
    <row r="7" spans="1:6" ht="12.75" customHeight="1" x14ac:dyDescent="0.2">
      <c r="A7" s="97"/>
      <c r="B7" s="97"/>
      <c r="C7" s="97"/>
      <c r="D7" s="98"/>
      <c r="E7" s="99"/>
      <c r="F7" s="99"/>
    </row>
    <row r="8" spans="1:6" ht="12.75" customHeight="1" x14ac:dyDescent="0.2">
      <c r="A8" s="97"/>
      <c r="B8" s="97"/>
      <c r="C8" s="97"/>
      <c r="D8" s="98"/>
      <c r="E8" s="99"/>
      <c r="F8" s="99"/>
    </row>
    <row r="9" spans="1:6" ht="12.75" customHeight="1" x14ac:dyDescent="0.2">
      <c r="A9" s="97"/>
      <c r="B9" s="97"/>
      <c r="C9" s="97"/>
      <c r="D9" s="98"/>
      <c r="E9" s="99"/>
      <c r="F9" s="99"/>
    </row>
    <row r="10" spans="1:6" ht="12.75" customHeight="1" x14ac:dyDescent="0.2">
      <c r="A10" s="97"/>
      <c r="B10" s="97"/>
      <c r="C10" s="97"/>
      <c r="D10" s="98"/>
      <c r="E10" s="99"/>
      <c r="F10" s="99"/>
    </row>
    <row r="11" spans="1:6" ht="12.75" customHeight="1" x14ac:dyDescent="0.2">
      <c r="A11" s="97"/>
      <c r="B11" s="97"/>
      <c r="C11" s="97"/>
      <c r="D11" s="98"/>
      <c r="E11" s="99"/>
      <c r="F11" s="99"/>
    </row>
    <row r="12" spans="1:6" ht="12.75" customHeight="1" x14ac:dyDescent="0.2">
      <c r="A12" s="97"/>
      <c r="B12" s="100"/>
      <c r="C12" s="100"/>
      <c r="D12" s="98"/>
      <c r="E12" s="99"/>
      <c r="F12" s="99"/>
    </row>
    <row r="13" spans="1:6" ht="12.75" customHeight="1" x14ac:dyDescent="0.2">
      <c r="A13" s="97"/>
      <c r="B13" s="100"/>
      <c r="C13" s="100"/>
      <c r="D13" s="98"/>
      <c r="E13" s="99"/>
      <c r="F13" s="99"/>
    </row>
    <row r="14" spans="1:6" ht="12.75" customHeight="1" x14ac:dyDescent="0.2">
      <c r="A14" s="97"/>
      <c r="B14" s="100"/>
      <c r="C14" s="100"/>
      <c r="D14" s="98"/>
      <c r="E14" s="99"/>
      <c r="F14" s="99"/>
    </row>
    <row r="15" spans="1:6" ht="12.75" customHeight="1" x14ac:dyDescent="0.2">
      <c r="A15" s="97"/>
      <c r="B15" s="100"/>
      <c r="C15" s="100"/>
      <c r="D15" s="98"/>
      <c r="E15" s="99"/>
      <c r="F15" s="99"/>
    </row>
    <row r="16" spans="1:6" ht="12.75" customHeight="1" x14ac:dyDescent="0.2">
      <c r="A16" s="97"/>
      <c r="B16" s="100"/>
      <c r="C16" s="100"/>
      <c r="D16" s="98"/>
      <c r="E16" s="99"/>
      <c r="F16" s="99"/>
    </row>
    <row r="17" spans="1:6" ht="12.75" customHeight="1" x14ac:dyDescent="0.2">
      <c r="A17" s="97"/>
      <c r="B17" s="100"/>
      <c r="C17" s="100"/>
      <c r="D17" s="98"/>
      <c r="E17" s="99"/>
      <c r="F17" s="99"/>
    </row>
    <row r="18" spans="1:6" ht="12.75" customHeight="1" x14ac:dyDescent="0.2">
      <c r="A18" s="97"/>
      <c r="B18" s="100"/>
      <c r="C18" s="100"/>
      <c r="D18" s="98"/>
      <c r="E18" s="99"/>
      <c r="F18" s="99"/>
    </row>
    <row r="19" spans="1:6" ht="12.75" customHeight="1" x14ac:dyDescent="0.2">
      <c r="A19" s="97"/>
      <c r="B19" s="100"/>
      <c r="C19" s="100"/>
      <c r="D19" s="98"/>
      <c r="E19" s="99"/>
      <c r="F19" s="99"/>
    </row>
    <row r="20" spans="1:6" ht="12.75" customHeight="1" x14ac:dyDescent="0.2">
      <c r="A20" s="97"/>
      <c r="B20" s="100"/>
      <c r="C20" s="100"/>
      <c r="D20" s="98"/>
      <c r="E20" s="99"/>
      <c r="F20" s="99"/>
    </row>
    <row r="21" spans="1:6" ht="15" customHeight="1" x14ac:dyDescent="0.2">
      <c r="A21" s="101"/>
      <c r="B21" s="102" t="s">
        <v>290</v>
      </c>
      <c r="C21" s="102"/>
      <c r="D21" s="103"/>
      <c r="E21" s="104"/>
      <c r="F21" s="104"/>
    </row>
    <row r="22" spans="1:6" ht="15" customHeight="1" x14ac:dyDescent="0.2">
      <c r="A22" s="101"/>
      <c r="B22" s="101"/>
      <c r="C22" s="101"/>
      <c r="D22" s="103"/>
      <c r="E22" s="104"/>
      <c r="F22" s="104"/>
    </row>
    <row r="23" spans="1:6" ht="15" customHeight="1" x14ac:dyDescent="0.2">
      <c r="A23" s="101"/>
      <c r="B23" s="102" t="s">
        <v>291</v>
      </c>
      <c r="C23" s="102"/>
      <c r="D23" s="103"/>
      <c r="E23" s="104"/>
      <c r="F23" s="104"/>
    </row>
    <row r="24" spans="1:6" ht="15" customHeight="1" x14ac:dyDescent="0.2">
      <c r="A24" s="101"/>
      <c r="B24" s="105" t="s">
        <v>292</v>
      </c>
      <c r="C24" s="101"/>
      <c r="D24" s="103"/>
      <c r="E24" s="104"/>
      <c r="F24" s="104"/>
    </row>
    <row r="25" spans="1:6" ht="15" customHeight="1" x14ac:dyDescent="0.2">
      <c r="A25" s="101"/>
      <c r="B25" s="101" t="s">
        <v>293</v>
      </c>
      <c r="C25" s="101"/>
      <c r="D25" s="103"/>
      <c r="E25" s="104"/>
      <c r="F25" s="104"/>
    </row>
    <row r="26" spans="1:6" ht="15" customHeight="1" x14ac:dyDescent="0.2">
      <c r="A26" s="101"/>
      <c r="B26" s="101" t="s">
        <v>294</v>
      </c>
      <c r="C26" s="101"/>
      <c r="D26" s="103"/>
      <c r="E26" s="104"/>
      <c r="F26" s="104"/>
    </row>
    <row r="27" spans="1:6" ht="15" customHeight="1" x14ac:dyDescent="0.2">
      <c r="A27" s="102"/>
      <c r="B27" s="101"/>
      <c r="C27" s="101"/>
      <c r="D27" s="106"/>
      <c r="E27" s="107"/>
      <c r="F27" s="107"/>
    </row>
    <row r="28" spans="1:6" ht="15.95" customHeight="1" x14ac:dyDescent="0.2">
      <c r="A28" s="101"/>
      <c r="B28" s="102"/>
      <c r="C28" s="102"/>
      <c r="D28" s="107" t="s">
        <v>17</v>
      </c>
      <c r="E28" s="108" t="s">
        <v>295</v>
      </c>
      <c r="F28" s="108"/>
    </row>
    <row r="29" spans="1:6" ht="13.5" customHeight="1" thickBot="1" x14ac:dyDescent="0.25">
      <c r="A29" s="109"/>
      <c r="B29" s="109"/>
      <c r="C29" s="109"/>
      <c r="D29" s="110"/>
      <c r="E29" s="111"/>
      <c r="F29" s="111"/>
    </row>
    <row r="30" spans="1:6" ht="21.75" customHeight="1" x14ac:dyDescent="0.2">
      <c r="A30" s="112" t="s">
        <v>0</v>
      </c>
      <c r="B30" s="112"/>
      <c r="C30" s="112"/>
      <c r="D30" s="112"/>
      <c r="E30" s="112"/>
      <c r="F30" s="113"/>
    </row>
    <row r="31" spans="1:6" ht="14.25" customHeight="1" x14ac:dyDescent="0.2">
      <c r="A31" s="114"/>
      <c r="B31" s="114"/>
      <c r="C31" s="114"/>
      <c r="D31" s="114"/>
      <c r="E31" s="114"/>
      <c r="F31" s="114"/>
    </row>
    <row r="32" spans="1:6" ht="14.25" customHeight="1" x14ac:dyDescent="0.2">
      <c r="A32" s="115"/>
      <c r="B32" s="61" t="s">
        <v>6</v>
      </c>
      <c r="C32" s="116"/>
      <c r="D32" s="117"/>
      <c r="E32" s="118"/>
      <c r="F32" s="118"/>
    </row>
    <row r="33" spans="1:6" ht="14.25" customHeight="1" x14ac:dyDescent="0.2">
      <c r="A33" s="115"/>
      <c r="B33" s="115"/>
      <c r="C33" s="115"/>
      <c r="D33" s="117"/>
      <c r="E33" s="118"/>
      <c r="F33" s="118"/>
    </row>
    <row r="34" spans="1:6" ht="14.25" customHeight="1" x14ac:dyDescent="0.2">
      <c r="A34" s="115"/>
      <c r="B34" s="119" t="s">
        <v>296</v>
      </c>
      <c r="C34" s="120"/>
      <c r="D34" s="121"/>
      <c r="E34" s="121"/>
      <c r="F34" s="121"/>
    </row>
    <row r="35" spans="1:6" ht="14.25" customHeight="1" x14ac:dyDescent="0.2">
      <c r="A35" s="115"/>
      <c r="B35" s="119"/>
      <c r="C35" s="122"/>
      <c r="D35" s="121"/>
      <c r="E35" s="121"/>
      <c r="F35" s="121"/>
    </row>
    <row r="36" spans="1:6" ht="14.25" customHeight="1" x14ac:dyDescent="0.2">
      <c r="A36" s="115"/>
      <c r="B36" s="119"/>
      <c r="C36" s="120"/>
      <c r="D36" s="121"/>
      <c r="E36" s="121"/>
      <c r="F36" s="121"/>
    </row>
    <row r="37" spans="1:6" ht="14.25" customHeight="1" x14ac:dyDescent="0.2">
      <c r="A37" s="115"/>
      <c r="B37" s="119"/>
      <c r="C37" s="120"/>
      <c r="D37" s="121"/>
      <c r="E37" s="121"/>
      <c r="F37" s="121"/>
    </row>
    <row r="38" spans="1:6" ht="14.25" customHeight="1" x14ac:dyDescent="0.2">
      <c r="A38" s="115"/>
      <c r="B38" s="119"/>
      <c r="C38" s="120"/>
      <c r="D38" s="121"/>
      <c r="E38" s="121"/>
      <c r="F38" s="121"/>
    </row>
    <row r="39" spans="1:6" ht="14.25" customHeight="1" x14ac:dyDescent="0.2">
      <c r="A39" s="115"/>
      <c r="B39" s="119"/>
      <c r="C39" s="120"/>
      <c r="D39" s="121"/>
      <c r="E39" s="121"/>
      <c r="F39" s="121"/>
    </row>
    <row r="40" spans="1:6" ht="14.25" customHeight="1" x14ac:dyDescent="0.2">
      <c r="A40" s="115"/>
      <c r="B40" s="119"/>
      <c r="C40" s="122"/>
      <c r="D40" s="121"/>
      <c r="E40" s="121"/>
      <c r="F40" s="121"/>
    </row>
    <row r="41" spans="1:6" ht="14.25" customHeight="1" x14ac:dyDescent="0.2">
      <c r="A41" s="115"/>
      <c r="B41" s="119"/>
      <c r="C41" s="120"/>
      <c r="D41" s="121"/>
      <c r="E41" s="121"/>
      <c r="F41" s="121"/>
    </row>
    <row r="42" spans="1:6" ht="14.25" customHeight="1" x14ac:dyDescent="0.2">
      <c r="A42" s="115"/>
      <c r="B42" s="119"/>
      <c r="C42" s="120"/>
      <c r="D42" s="121"/>
      <c r="E42" s="121"/>
      <c r="F42" s="121"/>
    </row>
    <row r="43" spans="1:6" ht="14.25" customHeight="1" x14ac:dyDescent="0.2">
      <c r="A43" s="115"/>
      <c r="B43" s="119"/>
      <c r="C43" s="120"/>
      <c r="D43" s="121"/>
      <c r="E43" s="121"/>
      <c r="F43" s="121"/>
    </row>
    <row r="44" spans="1:6" ht="14.25" customHeight="1" x14ac:dyDescent="0.2">
      <c r="A44" s="115"/>
      <c r="B44" s="119"/>
      <c r="C44" s="120"/>
      <c r="D44" s="121"/>
      <c r="E44" s="121"/>
      <c r="F44" s="121"/>
    </row>
    <row r="45" spans="1:6" ht="14.25" customHeight="1" x14ac:dyDescent="0.2">
      <c r="A45" s="115"/>
      <c r="B45" s="119"/>
      <c r="C45" s="120"/>
      <c r="D45" s="121"/>
      <c r="E45" s="121"/>
      <c r="F45" s="121"/>
    </row>
    <row r="46" spans="1:6" ht="14.25" customHeight="1" x14ac:dyDescent="0.2">
      <c r="A46" s="115"/>
      <c r="B46" s="119"/>
      <c r="C46" s="120"/>
      <c r="D46" s="121"/>
      <c r="E46" s="121"/>
      <c r="F46" s="121"/>
    </row>
    <row r="47" spans="1:6" ht="14.25" customHeight="1" x14ac:dyDescent="0.2">
      <c r="A47" s="115"/>
      <c r="B47" s="119"/>
      <c r="C47" s="120"/>
      <c r="D47" s="121"/>
      <c r="E47" s="121"/>
      <c r="F47" s="121"/>
    </row>
    <row r="48" spans="1:6" ht="14.25" customHeight="1" x14ac:dyDescent="0.2">
      <c r="A48" s="115"/>
      <c r="B48" s="119"/>
      <c r="C48" s="120"/>
      <c r="D48" s="121"/>
      <c r="E48" s="121"/>
      <c r="F48" s="121"/>
    </row>
    <row r="49" spans="1:6" ht="14.25" customHeight="1" x14ac:dyDescent="0.2">
      <c r="A49" s="115"/>
      <c r="B49" s="119"/>
      <c r="C49" s="120"/>
      <c r="D49" s="121"/>
      <c r="E49" s="121"/>
      <c r="F49" s="121"/>
    </row>
    <row r="50" spans="1:6" ht="14.25" customHeight="1" x14ac:dyDescent="0.2">
      <c r="A50" s="115"/>
      <c r="B50" s="119"/>
      <c r="C50" s="123"/>
      <c r="D50" s="123"/>
      <c r="E50" s="121"/>
      <c r="F50" s="121"/>
    </row>
    <row r="51" spans="1:6" ht="14.25" customHeight="1" x14ac:dyDescent="0.2">
      <c r="A51" s="115"/>
      <c r="B51" s="119"/>
      <c r="C51" s="120"/>
      <c r="D51" s="121"/>
      <c r="E51" s="121"/>
      <c r="F51" s="121"/>
    </row>
    <row r="52" spans="1:6" ht="14.25" customHeight="1" x14ac:dyDescent="0.2">
      <c r="A52" s="115"/>
      <c r="B52" s="119"/>
      <c r="C52" s="120"/>
      <c r="D52" s="121"/>
      <c r="E52" s="121"/>
      <c r="F52" s="121"/>
    </row>
    <row r="53" spans="1:6" ht="14.25" customHeight="1" x14ac:dyDescent="0.2">
      <c r="A53" s="115"/>
      <c r="B53" s="119"/>
      <c r="C53" s="120"/>
      <c r="D53" s="121"/>
      <c r="E53" s="121"/>
      <c r="F53" s="121"/>
    </row>
    <row r="54" spans="1:6" ht="14.25" customHeight="1" x14ac:dyDescent="0.2">
      <c r="A54" s="115"/>
      <c r="B54" s="119"/>
      <c r="C54" s="120"/>
      <c r="D54" s="121"/>
      <c r="E54" s="121"/>
      <c r="F54" s="121"/>
    </row>
    <row r="55" spans="1:6" ht="14.25" customHeight="1" x14ac:dyDescent="0.2">
      <c r="A55" s="115"/>
      <c r="B55" s="119"/>
      <c r="C55" s="120"/>
      <c r="D55" s="121"/>
      <c r="E55" s="121"/>
      <c r="F55" s="121"/>
    </row>
    <row r="56" spans="1:6" ht="14.25" customHeight="1" x14ac:dyDescent="0.2">
      <c r="A56" s="115"/>
      <c r="B56" s="119"/>
      <c r="C56" s="120"/>
      <c r="D56" s="121"/>
      <c r="E56" s="121"/>
      <c r="F56" s="121"/>
    </row>
    <row r="57" spans="1:6" ht="14.25" customHeight="1" x14ac:dyDescent="0.2">
      <c r="A57" s="115"/>
      <c r="B57" s="119"/>
      <c r="C57" s="120"/>
      <c r="D57" s="121"/>
      <c r="E57" s="121"/>
      <c r="F57" s="121"/>
    </row>
    <row r="58" spans="1:6" ht="14.25" customHeight="1" x14ac:dyDescent="0.2">
      <c r="A58" s="115"/>
      <c r="B58" s="119"/>
      <c r="C58" s="120"/>
      <c r="D58" s="121"/>
      <c r="E58" s="121"/>
      <c r="F58" s="121"/>
    </row>
    <row r="59" spans="1:6" ht="14.25" customHeight="1" x14ac:dyDescent="0.2">
      <c r="A59" s="115"/>
      <c r="B59" s="119"/>
      <c r="C59" s="120"/>
      <c r="D59" s="121"/>
      <c r="E59" s="121"/>
      <c r="F59" s="121"/>
    </row>
    <row r="60" spans="1:6" ht="14.25" customHeight="1" x14ac:dyDescent="0.2">
      <c r="A60" s="115"/>
      <c r="B60" s="119"/>
      <c r="C60" s="120"/>
      <c r="D60" s="121"/>
      <c r="E60" s="121"/>
      <c r="F60" s="121"/>
    </row>
    <row r="61" spans="1:6" ht="14.25" customHeight="1" x14ac:dyDescent="0.2">
      <c r="A61" s="115"/>
      <c r="B61" s="119"/>
      <c r="C61" s="120"/>
      <c r="D61" s="121"/>
      <c r="E61" s="121"/>
      <c r="F61" s="121"/>
    </row>
    <row r="62" spans="1:6" ht="14.25" customHeight="1" x14ac:dyDescent="0.2">
      <c r="A62" s="115"/>
      <c r="B62" s="119"/>
      <c r="C62" s="120"/>
      <c r="D62" s="121"/>
      <c r="E62" s="121"/>
      <c r="F62" s="121"/>
    </row>
    <row r="63" spans="1:6" ht="14.25" customHeight="1" x14ac:dyDescent="0.2">
      <c r="A63" s="115"/>
      <c r="B63" s="119"/>
      <c r="C63" s="124"/>
      <c r="D63" s="125"/>
      <c r="E63" s="121"/>
      <c r="F63" s="121"/>
    </row>
    <row r="64" spans="1:6" ht="14.25" customHeight="1" x14ac:dyDescent="0.2">
      <c r="A64" s="115"/>
      <c r="B64" s="119"/>
      <c r="C64" s="126"/>
      <c r="D64" s="118"/>
      <c r="E64" s="121"/>
      <c r="F64" s="121"/>
    </row>
    <row r="65" spans="1:6" ht="14.25" customHeight="1" x14ac:dyDescent="0.2">
      <c r="A65" s="115"/>
      <c r="B65" s="119"/>
      <c r="C65" s="127" t="s">
        <v>297</v>
      </c>
      <c r="D65" s="128" t="s">
        <v>298</v>
      </c>
      <c r="E65" s="121"/>
      <c r="F65" s="121"/>
    </row>
    <row r="66" spans="1:6" ht="14.25" customHeight="1" x14ac:dyDescent="0.2">
      <c r="A66" s="115"/>
      <c r="B66" s="119"/>
      <c r="C66" s="129">
        <v>0.5</v>
      </c>
      <c r="D66" s="130">
        <v>350</v>
      </c>
      <c r="E66" s="131"/>
      <c r="F66" s="131"/>
    </row>
    <row r="67" spans="1:6" ht="14.25" customHeight="1" x14ac:dyDescent="0.2">
      <c r="A67" s="115"/>
      <c r="B67" s="119"/>
      <c r="C67" s="129"/>
      <c r="D67" s="130"/>
      <c r="E67" s="121"/>
      <c r="F67" s="121"/>
    </row>
    <row r="68" spans="1:6" ht="13.5" customHeight="1" x14ac:dyDescent="0.2">
      <c r="A68" s="115"/>
      <c r="B68" s="132"/>
      <c r="C68" s="133"/>
      <c r="D68" s="133"/>
      <c r="E68" s="133"/>
      <c r="F68" s="115"/>
    </row>
    <row r="69" spans="1:6" ht="15.95" customHeight="1" x14ac:dyDescent="0.2">
      <c r="A69" s="101"/>
      <c r="B69" s="134" t="s">
        <v>21</v>
      </c>
      <c r="C69" s="134"/>
      <c r="D69" s="103"/>
      <c r="E69" s="135">
        <v>175</v>
      </c>
      <c r="F69" s="135"/>
    </row>
    <row r="70" spans="1:6" ht="15.95" customHeight="1" x14ac:dyDescent="0.2">
      <c r="A70" s="101"/>
      <c r="B70" s="136" t="s">
        <v>18</v>
      </c>
      <c r="C70" s="53"/>
      <c r="D70" s="103"/>
      <c r="E70" s="137">
        <v>0</v>
      </c>
      <c r="F70" s="137"/>
    </row>
    <row r="71" spans="1:6" ht="15.95" customHeight="1" x14ac:dyDescent="0.2">
      <c r="A71" s="101"/>
      <c r="B71" s="138" t="s">
        <v>299</v>
      </c>
      <c r="C71" s="53"/>
      <c r="D71" s="103"/>
      <c r="E71" s="137">
        <v>0</v>
      </c>
      <c r="F71" s="137"/>
    </row>
    <row r="72" spans="1:6" ht="15.95" customHeight="1" x14ac:dyDescent="0.2">
      <c r="A72" s="101"/>
      <c r="B72" s="138" t="s">
        <v>19</v>
      </c>
      <c r="C72" s="53"/>
      <c r="D72" s="103"/>
      <c r="E72" s="137">
        <v>0</v>
      </c>
      <c r="F72" s="137"/>
    </row>
    <row r="73" spans="1:6" ht="15.95" customHeight="1" x14ac:dyDescent="0.2">
      <c r="A73" s="101"/>
      <c r="B73" s="102" t="s">
        <v>20</v>
      </c>
      <c r="C73" s="134"/>
      <c r="D73" s="103"/>
      <c r="E73" s="139">
        <v>175</v>
      </c>
      <c r="F73" s="139"/>
    </row>
    <row r="74" spans="1:6" ht="15.95" customHeight="1" x14ac:dyDescent="0.2">
      <c r="A74" s="101"/>
      <c r="B74" s="53" t="s">
        <v>5</v>
      </c>
      <c r="C74" s="140">
        <v>0.05</v>
      </c>
      <c r="D74" s="53"/>
      <c r="E74" s="141">
        <v>8.75</v>
      </c>
      <c r="F74" s="141"/>
    </row>
    <row r="75" spans="1:6" ht="15.95" customHeight="1" x14ac:dyDescent="0.2">
      <c r="A75" s="101"/>
      <c r="B75" s="142" t="s">
        <v>4</v>
      </c>
      <c r="C75" s="143">
        <v>9.9750000000000005E-2</v>
      </c>
      <c r="D75" s="53"/>
      <c r="E75" s="144">
        <v>17.46</v>
      </c>
      <c r="F75" s="141"/>
    </row>
    <row r="76" spans="1:6" ht="15.95" customHeight="1" x14ac:dyDescent="0.2">
      <c r="A76" s="101"/>
      <c r="B76" s="61"/>
      <c r="C76" s="101"/>
      <c r="D76" s="103"/>
      <c r="E76" s="104"/>
      <c r="F76" s="104"/>
    </row>
    <row r="77" spans="1:6" ht="15.95" customHeight="1" thickBot="1" x14ac:dyDescent="0.25">
      <c r="A77" s="101"/>
      <c r="B77" s="145" t="s">
        <v>22</v>
      </c>
      <c r="C77" s="134"/>
      <c r="D77" s="146"/>
      <c r="E77" s="147">
        <v>201.21</v>
      </c>
      <c r="F77" s="148"/>
    </row>
    <row r="78" spans="1:6" ht="15.95" customHeight="1" thickTop="1" x14ac:dyDescent="0.2">
      <c r="A78" s="101"/>
      <c r="B78" s="142"/>
      <c r="C78" s="142"/>
      <c r="D78" s="142"/>
      <c r="E78" s="149"/>
      <c r="F78" s="142"/>
    </row>
    <row r="79" spans="1:6" ht="15.95" customHeight="1" x14ac:dyDescent="0.2">
      <c r="A79" s="101"/>
      <c r="B79" s="61" t="s">
        <v>24</v>
      </c>
      <c r="C79" s="142"/>
      <c r="D79" s="103"/>
      <c r="E79" s="104">
        <v>0</v>
      </c>
      <c r="F79" s="104"/>
    </row>
    <row r="80" spans="1:6" ht="15.95" customHeight="1" x14ac:dyDescent="0.2">
      <c r="A80" s="101"/>
      <c r="B80" s="134"/>
      <c r="C80" s="142"/>
      <c r="D80" s="142"/>
      <c r="E80" s="149"/>
      <c r="F80" s="142"/>
    </row>
    <row r="81" spans="1:6" ht="15.95" customHeight="1" x14ac:dyDescent="0.2">
      <c r="A81" s="101"/>
      <c r="B81" s="150" t="s">
        <v>23</v>
      </c>
      <c r="C81" s="151"/>
      <c r="D81" s="152"/>
      <c r="E81" s="153">
        <v>201.21</v>
      </c>
      <c r="F81" s="104"/>
    </row>
    <row r="82" spans="1:6" ht="15.95" customHeight="1" x14ac:dyDescent="0.2">
      <c r="A82" s="101"/>
      <c r="B82" s="101"/>
      <c r="C82" s="101"/>
      <c r="D82" s="103"/>
      <c r="E82" s="104"/>
      <c r="F82" s="104"/>
    </row>
    <row r="83" spans="1:6" ht="15.95" customHeight="1" x14ac:dyDescent="0.2">
      <c r="A83" s="154"/>
      <c r="B83" s="155"/>
      <c r="C83" s="156"/>
      <c r="D83" s="156"/>
      <c r="E83" s="156"/>
      <c r="F83" s="157"/>
    </row>
    <row r="84" spans="1:6" ht="15.95" customHeight="1" x14ac:dyDescent="0.2">
      <c r="A84" s="158" t="s">
        <v>73</v>
      </c>
      <c r="B84" s="158"/>
      <c r="C84" s="158"/>
      <c r="D84" s="158"/>
      <c r="E84" s="158"/>
      <c r="F84" s="61"/>
    </row>
    <row r="85" spans="1:6" ht="15.95" customHeight="1" x14ac:dyDescent="0.2">
      <c r="A85" s="159" t="s">
        <v>74</v>
      </c>
      <c r="B85" s="159"/>
      <c r="C85" s="159"/>
      <c r="D85" s="159"/>
      <c r="E85" s="159"/>
      <c r="F85" s="52"/>
    </row>
    <row r="86" spans="1:6" ht="15.95" customHeight="1" x14ac:dyDescent="0.2">
      <c r="A86" s="160"/>
      <c r="B86" s="160"/>
      <c r="C86" s="160"/>
      <c r="D86" s="160"/>
      <c r="E86" s="160"/>
      <c r="F86" s="52"/>
    </row>
    <row r="87" spans="1:6" ht="15.95" customHeight="1" x14ac:dyDescent="0.2">
      <c r="A87" s="160"/>
      <c r="B87" s="160"/>
      <c r="C87" s="160"/>
      <c r="D87" s="160"/>
      <c r="E87" s="160"/>
      <c r="F87" s="52"/>
    </row>
    <row r="88" spans="1:6" ht="15.95" customHeight="1" x14ac:dyDescent="0.2">
      <c r="A88" s="161" t="s">
        <v>8</v>
      </c>
      <c r="B88" s="161"/>
      <c r="C88" s="161"/>
      <c r="D88" s="161"/>
      <c r="E88" s="161"/>
      <c r="F88" s="16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75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80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77</v>
      </c>
      <c r="C35" s="94"/>
      <c r="D35" s="94"/>
      <c r="E35" s="62">
        <v>230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 t="s">
        <v>78</v>
      </c>
      <c r="C38" s="94"/>
      <c r="D38" s="94"/>
      <c r="E38" s="62">
        <f>0.25*230</f>
        <v>57.5</v>
      </c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 t="s">
        <v>79</v>
      </c>
      <c r="C41" s="94"/>
      <c r="D41" s="94"/>
      <c r="E41" s="62">
        <f>0.25*230</f>
        <v>57.5</v>
      </c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345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345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17.25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34.409999999999997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396.65999999999997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396.65999999999997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81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82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85</v>
      </c>
      <c r="C35" s="94"/>
      <c r="D35" s="94"/>
      <c r="E35" s="62">
        <f>1.5*230</f>
        <v>345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345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345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17.25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34.409999999999997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396.65999999999997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396.65999999999997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H60" sqref="H60"/>
    </sheetView>
  </sheetViews>
  <sheetFormatPr baseColWidth="10" defaultRowHeight="12.75" x14ac:dyDescent="0.2"/>
  <cols>
    <col min="1" max="1" width="5.140625" style="48" customWidth="1"/>
    <col min="2" max="2" width="120" style="48" customWidth="1"/>
    <col min="3" max="3" width="11.5703125" style="48" customWidth="1"/>
    <col min="4" max="4" width="17.5703125" style="48" customWidth="1"/>
    <col min="5" max="5" width="17.7109375" style="48" customWidth="1"/>
    <col min="6" max="6" width="10.5703125" style="48" customWidth="1"/>
    <col min="7" max="16384" width="11.42578125" style="48"/>
  </cols>
  <sheetData>
    <row r="12" spans="2:5" x14ac:dyDescent="0.2">
      <c r="B12" s="47"/>
      <c r="E12" s="49"/>
    </row>
    <row r="13" spans="2:5" x14ac:dyDescent="0.2">
      <c r="B13" s="47"/>
      <c r="E13" s="49"/>
    </row>
    <row r="14" spans="2:5" x14ac:dyDescent="0.2">
      <c r="B14" s="47"/>
      <c r="E14" s="49"/>
    </row>
    <row r="15" spans="2:5" x14ac:dyDescent="0.2">
      <c r="B15" s="47"/>
      <c r="E15" s="49"/>
    </row>
    <row r="16" spans="2:5" x14ac:dyDescent="0.2">
      <c r="B16" s="47"/>
      <c r="E16" s="49"/>
    </row>
    <row r="17" spans="1:6" x14ac:dyDescent="0.2">
      <c r="B17" s="47"/>
      <c r="E17" s="49"/>
    </row>
    <row r="18" spans="1:6" x14ac:dyDescent="0.2">
      <c r="B18" s="47"/>
      <c r="E18" s="49"/>
    </row>
    <row r="19" spans="1:6" x14ac:dyDescent="0.2">
      <c r="B19" s="47"/>
      <c r="E19" s="49"/>
    </row>
    <row r="20" spans="1:6" x14ac:dyDescent="0.2">
      <c r="B20" s="47"/>
      <c r="E20" s="49"/>
    </row>
    <row r="21" spans="1:6" ht="15" x14ac:dyDescent="0.2">
      <c r="A21" s="50"/>
      <c r="B21" s="51" t="s">
        <v>81</v>
      </c>
      <c r="C21" s="52"/>
      <c r="D21" s="52"/>
      <c r="E21" s="52"/>
      <c r="F21" s="52"/>
    </row>
    <row r="22" spans="1:6" ht="15" x14ac:dyDescent="0.2">
      <c r="A22" s="50"/>
      <c r="B22" s="53"/>
      <c r="C22" s="52"/>
      <c r="D22" s="52"/>
      <c r="E22" s="52"/>
      <c r="F22" s="52"/>
    </row>
    <row r="23" spans="1:6" ht="15" x14ac:dyDescent="0.2">
      <c r="A23" s="50"/>
      <c r="B23" s="53"/>
      <c r="C23" s="52"/>
      <c r="D23" s="52"/>
      <c r="E23" s="52"/>
      <c r="F23" s="52"/>
    </row>
    <row r="24" spans="1:6" ht="15" x14ac:dyDescent="0.2">
      <c r="A24" s="50"/>
      <c r="B24" s="28" t="s">
        <v>50</v>
      </c>
      <c r="C24" s="52"/>
      <c r="D24" s="52"/>
      <c r="E24" s="52"/>
      <c r="F24" s="52"/>
    </row>
    <row r="25" spans="1:6" ht="15" x14ac:dyDescent="0.2">
      <c r="A25" s="50"/>
      <c r="B25" s="28" t="s">
        <v>54</v>
      </c>
      <c r="C25" s="52"/>
      <c r="D25" s="52"/>
      <c r="E25" s="52"/>
      <c r="F25" s="52"/>
    </row>
    <row r="26" spans="1:6" ht="33.75" customHeight="1" x14ac:dyDescent="0.2">
      <c r="A26" s="50"/>
      <c r="B26" s="73" t="s">
        <v>76</v>
      </c>
      <c r="C26" s="52"/>
      <c r="D26" s="52"/>
      <c r="E26" s="52"/>
      <c r="F26" s="52"/>
    </row>
    <row r="27" spans="1:6" x14ac:dyDescent="0.2">
      <c r="A27" s="54"/>
      <c r="B27" s="52"/>
      <c r="C27" s="55"/>
      <c r="D27" s="55"/>
      <c r="E27" s="56"/>
      <c r="F27" s="52"/>
    </row>
    <row r="28" spans="1:6" ht="15" x14ac:dyDescent="0.2">
      <c r="A28" s="50"/>
      <c r="B28" s="55"/>
      <c r="C28" s="55"/>
      <c r="D28" s="57" t="s">
        <v>17</v>
      </c>
      <c r="E28" s="57" t="s">
        <v>83</v>
      </c>
      <c r="F28" s="52"/>
    </row>
    <row r="29" spans="1:6" ht="13.5" thickBot="1" x14ac:dyDescent="0.25">
      <c r="A29" s="58"/>
      <c r="B29" s="58"/>
      <c r="C29" s="58"/>
      <c r="D29" s="58"/>
      <c r="E29" s="58"/>
      <c r="F29" s="59"/>
    </row>
    <row r="30" spans="1:6" s="60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50"/>
      <c r="B31" s="54"/>
      <c r="C31" s="50"/>
      <c r="D31" s="50"/>
      <c r="E31" s="50"/>
    </row>
    <row r="32" spans="1:6" ht="14.25" x14ac:dyDescent="0.2">
      <c r="A32" s="52"/>
      <c r="B32" s="61" t="s">
        <v>6</v>
      </c>
      <c r="C32" s="61"/>
      <c r="D32" s="61"/>
      <c r="E32" s="62"/>
      <c r="F32" s="52"/>
    </row>
    <row r="33" spans="1:6" ht="14.25" x14ac:dyDescent="0.2">
      <c r="A33" s="52"/>
      <c r="B33" s="94"/>
      <c r="C33" s="94"/>
      <c r="D33" s="94"/>
      <c r="E33" s="62"/>
      <c r="F33" s="52"/>
    </row>
    <row r="34" spans="1:6" ht="14.25" x14ac:dyDescent="0.2">
      <c r="A34" s="52"/>
      <c r="B34" s="94"/>
      <c r="C34" s="94"/>
      <c r="D34" s="94"/>
      <c r="E34" s="62"/>
      <c r="F34" s="52"/>
    </row>
    <row r="35" spans="1:6" ht="14.25" x14ac:dyDescent="0.2">
      <c r="A35" s="52"/>
      <c r="B35" s="94" t="s">
        <v>84</v>
      </c>
      <c r="C35" s="94"/>
      <c r="D35" s="94"/>
      <c r="E35" s="62">
        <f>0.4*230</f>
        <v>92</v>
      </c>
      <c r="F35" s="52"/>
    </row>
    <row r="36" spans="1:6" ht="14.25" x14ac:dyDescent="0.2">
      <c r="A36" s="52"/>
      <c r="B36" s="94"/>
      <c r="C36" s="94"/>
      <c r="D36" s="94"/>
      <c r="E36" s="62"/>
      <c r="F36" s="52"/>
    </row>
    <row r="37" spans="1:6" ht="14.25" x14ac:dyDescent="0.2">
      <c r="A37" s="52"/>
      <c r="B37" s="94"/>
      <c r="C37" s="94"/>
      <c r="D37" s="94"/>
      <c r="E37" s="62"/>
      <c r="F37" s="52"/>
    </row>
    <row r="38" spans="1:6" ht="14.25" x14ac:dyDescent="0.2">
      <c r="A38" s="52"/>
      <c r="B38" s="94"/>
      <c r="C38" s="94"/>
      <c r="D38" s="94"/>
      <c r="E38" s="62"/>
      <c r="F38" s="52"/>
    </row>
    <row r="39" spans="1:6" ht="14.25" x14ac:dyDescent="0.2">
      <c r="A39" s="52"/>
      <c r="B39" s="94"/>
      <c r="C39" s="94"/>
      <c r="D39" s="94"/>
      <c r="E39" s="62"/>
      <c r="F39" s="52"/>
    </row>
    <row r="40" spans="1:6" ht="14.25" x14ac:dyDescent="0.2">
      <c r="A40" s="52"/>
      <c r="B40" s="94"/>
      <c r="C40" s="94"/>
      <c r="D40" s="94"/>
      <c r="E40" s="62"/>
      <c r="F40" s="52"/>
    </row>
    <row r="41" spans="1:6" ht="14.25" x14ac:dyDescent="0.2">
      <c r="A41" s="52"/>
      <c r="B41" s="94"/>
      <c r="C41" s="94"/>
      <c r="D41" s="94"/>
      <c r="E41" s="62"/>
      <c r="F41" s="52"/>
    </row>
    <row r="42" spans="1:6" ht="14.25" x14ac:dyDescent="0.2">
      <c r="A42" s="52"/>
      <c r="B42" s="94"/>
      <c r="C42" s="94"/>
      <c r="D42" s="94"/>
      <c r="E42" s="62"/>
      <c r="F42" s="52"/>
    </row>
    <row r="43" spans="1:6" ht="14.25" x14ac:dyDescent="0.2">
      <c r="A43" s="52"/>
      <c r="B43" s="94"/>
      <c r="C43" s="94"/>
      <c r="D43" s="94"/>
      <c r="E43" s="62"/>
      <c r="F43" s="52"/>
    </row>
    <row r="44" spans="1:6" ht="14.25" x14ac:dyDescent="0.2">
      <c r="A44" s="52"/>
      <c r="B44" s="94"/>
      <c r="C44" s="94"/>
      <c r="D44" s="94"/>
      <c r="E44" s="62"/>
      <c r="F44" s="52"/>
    </row>
    <row r="45" spans="1:6" ht="14.25" x14ac:dyDescent="0.2">
      <c r="A45" s="52"/>
      <c r="B45" s="94"/>
      <c r="C45" s="94"/>
      <c r="D45" s="94"/>
      <c r="E45" s="62"/>
      <c r="F45" s="52"/>
    </row>
    <row r="46" spans="1:6" ht="14.25" x14ac:dyDescent="0.2">
      <c r="A46" s="52"/>
      <c r="B46" s="94"/>
      <c r="C46" s="94"/>
      <c r="D46" s="94"/>
      <c r="E46" s="62"/>
      <c r="F46" s="52"/>
    </row>
    <row r="47" spans="1:6" ht="14.25" x14ac:dyDescent="0.2">
      <c r="A47" s="52"/>
      <c r="B47" s="94"/>
      <c r="C47" s="94"/>
      <c r="D47" s="94"/>
      <c r="E47" s="62"/>
      <c r="F47" s="52"/>
    </row>
    <row r="48" spans="1:6" ht="14.25" x14ac:dyDescent="0.2">
      <c r="A48" s="52"/>
      <c r="B48" s="94"/>
      <c r="C48" s="94"/>
      <c r="D48" s="94"/>
      <c r="E48" s="62"/>
      <c r="F48" s="52"/>
    </row>
    <row r="49" spans="1:6" ht="14.25" x14ac:dyDescent="0.2">
      <c r="A49" s="52"/>
      <c r="B49" s="94"/>
      <c r="C49" s="94"/>
      <c r="D49" s="94"/>
      <c r="E49" s="62"/>
      <c r="F49" s="52"/>
    </row>
    <row r="50" spans="1:6" ht="14.25" x14ac:dyDescent="0.2">
      <c r="A50" s="52"/>
      <c r="B50" s="94"/>
      <c r="C50" s="94"/>
      <c r="D50" s="94"/>
      <c r="E50" s="62"/>
      <c r="F50" s="52"/>
    </row>
    <row r="51" spans="1:6" ht="14.25" x14ac:dyDescent="0.2">
      <c r="A51" s="52"/>
      <c r="B51" s="94"/>
      <c r="C51" s="94"/>
      <c r="D51" s="94"/>
      <c r="E51" s="62"/>
      <c r="F51" s="52"/>
    </row>
    <row r="52" spans="1:6" ht="14.25" x14ac:dyDescent="0.2">
      <c r="A52" s="52"/>
      <c r="B52" s="94"/>
      <c r="C52" s="94"/>
      <c r="D52" s="94"/>
      <c r="E52" s="62"/>
      <c r="F52" s="52"/>
    </row>
    <row r="53" spans="1:6" ht="14.25" x14ac:dyDescent="0.2">
      <c r="A53" s="52"/>
      <c r="B53" s="94"/>
      <c r="C53" s="94"/>
      <c r="D53" s="94"/>
      <c r="E53" s="62"/>
      <c r="F53" s="52"/>
    </row>
    <row r="54" spans="1:6" ht="14.25" x14ac:dyDescent="0.2">
      <c r="A54" s="52"/>
      <c r="B54" s="94"/>
      <c r="C54" s="94"/>
      <c r="D54" s="94"/>
      <c r="E54" s="62"/>
      <c r="F54" s="52"/>
    </row>
    <row r="55" spans="1:6" ht="14.25" x14ac:dyDescent="0.2">
      <c r="A55" s="52"/>
      <c r="B55" s="63"/>
      <c r="C55" s="63"/>
      <c r="D55" s="63"/>
      <c r="E55" s="62"/>
      <c r="F55" s="52"/>
    </row>
    <row r="56" spans="1:6" ht="14.25" x14ac:dyDescent="0.2">
      <c r="A56" s="52"/>
      <c r="B56" s="94"/>
      <c r="C56" s="94"/>
      <c r="D56" s="94"/>
      <c r="E56" s="62"/>
      <c r="F56" s="52"/>
    </row>
    <row r="57" spans="1:6" ht="14.25" x14ac:dyDescent="0.2">
      <c r="A57" s="52"/>
      <c r="B57" s="94"/>
      <c r="C57" s="94"/>
      <c r="D57" s="94"/>
      <c r="E57" s="62"/>
      <c r="F57" s="52"/>
    </row>
    <row r="58" spans="1:6" ht="14.25" x14ac:dyDescent="0.2">
      <c r="A58" s="52"/>
      <c r="B58" s="94"/>
      <c r="C58" s="94"/>
      <c r="D58" s="94"/>
      <c r="E58" s="62"/>
      <c r="F58" s="52"/>
    </row>
    <row r="59" spans="1:6" ht="14.25" x14ac:dyDescent="0.2">
      <c r="A59" s="52"/>
      <c r="B59" s="94"/>
      <c r="C59" s="94"/>
      <c r="D59" s="94"/>
      <c r="E59" s="62"/>
      <c r="F59" s="52"/>
    </row>
    <row r="60" spans="1:6" ht="14.25" x14ac:dyDescent="0.2">
      <c r="A60" s="52"/>
      <c r="B60" s="94"/>
      <c r="C60" s="94"/>
      <c r="D60" s="94"/>
      <c r="E60" s="62"/>
      <c r="F60" s="52"/>
    </row>
    <row r="61" spans="1:6" ht="14.25" x14ac:dyDescent="0.2">
      <c r="A61" s="52"/>
      <c r="B61" s="94"/>
      <c r="C61" s="94"/>
      <c r="D61" s="94"/>
      <c r="E61" s="62"/>
      <c r="F61" s="52"/>
    </row>
    <row r="62" spans="1:6" ht="14.25" x14ac:dyDescent="0.2">
      <c r="A62" s="52"/>
      <c r="B62" s="94"/>
      <c r="C62" s="94"/>
      <c r="D62" s="94"/>
      <c r="E62" s="62"/>
      <c r="F62" s="52"/>
    </row>
    <row r="63" spans="1:6" ht="14.25" x14ac:dyDescent="0.2">
      <c r="A63" s="52"/>
      <c r="B63" s="94"/>
      <c r="C63" s="94"/>
      <c r="D63" s="94"/>
      <c r="E63" s="62"/>
      <c r="F63" s="52"/>
    </row>
    <row r="64" spans="1:6" ht="14.25" x14ac:dyDescent="0.2">
      <c r="A64" s="52"/>
      <c r="B64" s="94"/>
      <c r="C64" s="94"/>
      <c r="D64" s="94"/>
      <c r="E64" s="62"/>
      <c r="F64" s="52"/>
    </row>
    <row r="65" spans="1:6" ht="14.25" x14ac:dyDescent="0.2">
      <c r="A65" s="52"/>
      <c r="B65" s="94"/>
      <c r="C65" s="94"/>
      <c r="D65" s="94"/>
      <c r="E65" s="62"/>
      <c r="F65" s="52"/>
    </row>
    <row r="66" spans="1:6" ht="14.25" x14ac:dyDescent="0.2">
      <c r="A66" s="52"/>
      <c r="B66" s="94"/>
      <c r="C66" s="94"/>
      <c r="D66" s="94"/>
      <c r="E66" s="62"/>
      <c r="F66" s="52"/>
    </row>
    <row r="67" spans="1:6" ht="14.25" x14ac:dyDescent="0.2">
      <c r="A67" s="52"/>
      <c r="B67" s="94"/>
      <c r="C67" s="94"/>
      <c r="D67" s="94"/>
      <c r="E67" s="62"/>
      <c r="F67" s="52"/>
    </row>
    <row r="68" spans="1:6" ht="13.5" customHeight="1" x14ac:dyDescent="0.2">
      <c r="A68" s="52"/>
      <c r="B68" s="94"/>
      <c r="C68" s="94"/>
      <c r="D68" s="94"/>
      <c r="E68" s="62"/>
      <c r="F68" s="52"/>
    </row>
    <row r="69" spans="1:6" ht="13.5" customHeight="1" x14ac:dyDescent="0.2">
      <c r="A69" s="52"/>
      <c r="B69" s="51" t="s">
        <v>21</v>
      </c>
      <c r="C69" s="53"/>
      <c r="D69" s="53"/>
      <c r="E69" s="32">
        <f>SUM(E33:E68)</f>
        <v>92</v>
      </c>
      <c r="F69" s="52"/>
    </row>
    <row r="70" spans="1:6" ht="13.5" customHeight="1" x14ac:dyDescent="0.2">
      <c r="A70" s="52"/>
      <c r="B70" s="64" t="s">
        <v>18</v>
      </c>
      <c r="C70" s="53"/>
      <c r="D70" s="53"/>
      <c r="E70" s="33">
        <v>0</v>
      </c>
      <c r="F70" s="52"/>
    </row>
    <row r="71" spans="1:6" ht="13.5" customHeight="1" x14ac:dyDescent="0.2">
      <c r="A71" s="52"/>
      <c r="B71" s="64" t="s">
        <v>19</v>
      </c>
      <c r="C71" s="53"/>
      <c r="D71" s="53"/>
      <c r="E71" s="33">
        <v>0</v>
      </c>
      <c r="F71" s="52"/>
    </row>
    <row r="72" spans="1:6" ht="13.5" customHeight="1" x14ac:dyDescent="0.2">
      <c r="A72" s="52"/>
      <c r="B72" s="51" t="s">
        <v>20</v>
      </c>
      <c r="C72" s="53"/>
      <c r="D72" s="53"/>
      <c r="E72" s="32">
        <f>SUM(E69:E71)</f>
        <v>92</v>
      </c>
      <c r="F72" s="52"/>
    </row>
    <row r="73" spans="1:6" ht="13.5" customHeight="1" x14ac:dyDescent="0.2">
      <c r="A73" s="52"/>
      <c r="B73" s="53" t="s">
        <v>5</v>
      </c>
      <c r="C73" s="65">
        <v>0.05</v>
      </c>
      <c r="D73" s="53"/>
      <c r="E73" s="38">
        <f>ROUND(E72*C73,2)</f>
        <v>4.5999999999999996</v>
      </c>
      <c r="F73" s="52"/>
    </row>
    <row r="74" spans="1:6" ht="13.5" customHeight="1" x14ac:dyDescent="0.2">
      <c r="A74" s="52"/>
      <c r="B74" s="53" t="s">
        <v>4</v>
      </c>
      <c r="C74" s="66">
        <v>9.9750000000000005E-2</v>
      </c>
      <c r="D74" s="53"/>
      <c r="E74" s="39">
        <f>ROUND(E72*C74,2)</f>
        <v>9.18</v>
      </c>
      <c r="F74" s="52"/>
    </row>
    <row r="75" spans="1:6" ht="13.5" customHeight="1" x14ac:dyDescent="0.2">
      <c r="A75" s="52"/>
      <c r="B75" s="53"/>
      <c r="C75" s="53"/>
      <c r="D75" s="53"/>
      <c r="E75" s="67"/>
      <c r="F75" s="52"/>
    </row>
    <row r="76" spans="1:6" ht="16.5" customHeight="1" thickBot="1" x14ac:dyDescent="0.25">
      <c r="A76" s="52"/>
      <c r="B76" s="51" t="s">
        <v>22</v>
      </c>
      <c r="C76" s="53"/>
      <c r="D76" s="53"/>
      <c r="E76" s="36">
        <f>SUM(E72:E74)</f>
        <v>105.78</v>
      </c>
      <c r="F76" s="52"/>
    </row>
    <row r="77" spans="1:6" ht="15.75" thickTop="1" x14ac:dyDescent="0.2">
      <c r="A77" s="52"/>
      <c r="B77" s="89"/>
      <c r="C77" s="89"/>
      <c r="D77" s="89"/>
      <c r="E77" s="68"/>
      <c r="F77" s="52"/>
    </row>
    <row r="78" spans="1:6" ht="15" x14ac:dyDescent="0.2">
      <c r="A78" s="52"/>
      <c r="B78" s="90" t="s">
        <v>24</v>
      </c>
      <c r="C78" s="90"/>
      <c r="D78" s="90"/>
      <c r="E78" s="68">
        <v>0</v>
      </c>
      <c r="F78" s="52"/>
    </row>
    <row r="79" spans="1:6" ht="15" x14ac:dyDescent="0.2">
      <c r="A79" s="52"/>
      <c r="B79" s="89"/>
      <c r="C79" s="89"/>
      <c r="D79" s="89"/>
      <c r="E79" s="68"/>
      <c r="F79" s="52"/>
    </row>
    <row r="80" spans="1:6" ht="19.5" customHeight="1" x14ac:dyDescent="0.2">
      <c r="A80" s="52"/>
      <c r="B80" s="69" t="s">
        <v>23</v>
      </c>
      <c r="C80" s="70"/>
      <c r="D80" s="70"/>
      <c r="E80" s="71">
        <f>E76-E78</f>
        <v>105.78</v>
      </c>
      <c r="F80" s="52"/>
    </row>
    <row r="81" spans="1:6" ht="13.5" customHeight="1" x14ac:dyDescent="0.2">
      <c r="A81" s="52"/>
      <c r="B81" s="52"/>
      <c r="C81" s="52"/>
      <c r="D81" s="52"/>
      <c r="E81" s="52"/>
      <c r="F81" s="52"/>
    </row>
    <row r="82" spans="1:6" x14ac:dyDescent="0.2">
      <c r="A82" s="52"/>
      <c r="B82" s="52"/>
      <c r="C82" s="52"/>
      <c r="D82" s="52"/>
      <c r="E82" s="52"/>
      <c r="F82" s="52"/>
    </row>
    <row r="83" spans="1:6" x14ac:dyDescent="0.2">
      <c r="A83" s="52"/>
      <c r="B83" s="91"/>
      <c r="C83" s="91"/>
      <c r="D83" s="91"/>
      <c r="E83" s="91"/>
      <c r="F83" s="52"/>
    </row>
    <row r="84" spans="1:6" ht="14.25" x14ac:dyDescent="0.2">
      <c r="A84" s="92" t="s">
        <v>73</v>
      </c>
      <c r="B84" s="92"/>
      <c r="C84" s="92"/>
      <c r="D84" s="92"/>
      <c r="E84" s="92"/>
      <c r="F84" s="92"/>
    </row>
    <row r="85" spans="1:6" ht="14.25" x14ac:dyDescent="0.2">
      <c r="A85" s="93" t="s">
        <v>74</v>
      </c>
      <c r="B85" s="93"/>
      <c r="C85" s="93"/>
      <c r="D85" s="93"/>
      <c r="E85" s="93"/>
      <c r="F85" s="93"/>
    </row>
    <row r="86" spans="1:6" x14ac:dyDescent="0.2">
      <c r="A86" s="52"/>
      <c r="B86" s="52"/>
      <c r="C86" s="52"/>
      <c r="D86" s="52"/>
      <c r="E86" s="52"/>
      <c r="F86" s="52"/>
    </row>
    <row r="87" spans="1:6" x14ac:dyDescent="0.2">
      <c r="A87" s="52"/>
      <c r="B87" s="85"/>
      <c r="C87" s="85"/>
      <c r="D87" s="85"/>
      <c r="E87" s="85"/>
      <c r="F87" s="52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2"/>
      <c r="C92" s="72"/>
      <c r="D92" s="72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65</vt:i4>
      </vt:variant>
      <vt:variant>
        <vt:lpstr>Plages nommées</vt:lpstr>
      </vt:variant>
      <vt:variant>
        <vt:i4>180</vt:i4>
      </vt:variant>
    </vt:vector>
  </HeadingPairs>
  <TitlesOfParts>
    <vt:vector size="245" baseType="lpstr">
      <vt:lpstr>03-05-12</vt:lpstr>
      <vt:lpstr>11-07-13</vt:lpstr>
      <vt:lpstr>11-09-13</vt:lpstr>
      <vt:lpstr>29-04-14</vt:lpstr>
      <vt:lpstr>06-06-14</vt:lpstr>
      <vt:lpstr>30-10-14</vt:lpstr>
      <vt:lpstr>20-02-15</vt:lpstr>
      <vt:lpstr>24-03-15</vt:lpstr>
      <vt:lpstr>24-03-15 (2)</vt:lpstr>
      <vt:lpstr>05-05-15</vt:lpstr>
      <vt:lpstr>01-07-15</vt:lpstr>
      <vt:lpstr>06-10-15</vt:lpstr>
      <vt:lpstr>29-11-15</vt:lpstr>
      <vt:lpstr>29-01-16</vt:lpstr>
      <vt:lpstr>31-03-16</vt:lpstr>
      <vt:lpstr>27-04-16</vt:lpstr>
      <vt:lpstr>06-07-16</vt:lpstr>
      <vt:lpstr>08-09-16</vt:lpstr>
      <vt:lpstr>04-11-16</vt:lpstr>
      <vt:lpstr>24-11-16</vt:lpstr>
      <vt:lpstr>06-02-17</vt:lpstr>
      <vt:lpstr>17-03-17</vt:lpstr>
      <vt:lpstr>01-07-17</vt:lpstr>
      <vt:lpstr>20-09-17</vt:lpstr>
      <vt:lpstr>31-10-17</vt:lpstr>
      <vt:lpstr>27-11-17</vt:lpstr>
      <vt:lpstr>25-03-18</vt:lpstr>
      <vt:lpstr>18-04-18</vt:lpstr>
      <vt:lpstr>17-07-18</vt:lpstr>
      <vt:lpstr>31-08-18</vt:lpstr>
      <vt:lpstr>22-10-18</vt:lpstr>
      <vt:lpstr>14-12-18</vt:lpstr>
      <vt:lpstr>05-03-19</vt:lpstr>
      <vt:lpstr>19-04-19</vt:lpstr>
      <vt:lpstr>28-06-19</vt:lpstr>
      <vt:lpstr>25-07-19</vt:lpstr>
      <vt:lpstr>04-11-19</vt:lpstr>
      <vt:lpstr>16-12-19</vt:lpstr>
      <vt:lpstr>03-04-20</vt:lpstr>
      <vt:lpstr>29-04-20</vt:lpstr>
      <vt:lpstr>28-05-20</vt:lpstr>
      <vt:lpstr>24-07-20</vt:lpstr>
      <vt:lpstr>19-11-20</vt:lpstr>
      <vt:lpstr>14-12-20</vt:lpstr>
      <vt:lpstr>04-03-21</vt:lpstr>
      <vt:lpstr>16-04-21</vt:lpstr>
      <vt:lpstr>21-05-21</vt:lpstr>
      <vt:lpstr>21-07-21</vt:lpstr>
      <vt:lpstr>05-10-21</vt:lpstr>
      <vt:lpstr>04-02-22</vt:lpstr>
      <vt:lpstr>28-03-22</vt:lpstr>
      <vt:lpstr>25-04-22</vt:lpstr>
      <vt:lpstr>12-05-22</vt:lpstr>
      <vt:lpstr>09-09-22</vt:lpstr>
      <vt:lpstr>15-10-22</vt:lpstr>
      <vt:lpstr>04-02-23</vt:lpstr>
      <vt:lpstr>21-03-23</vt:lpstr>
      <vt:lpstr>28-04-23</vt:lpstr>
      <vt:lpstr>05-11-23</vt:lpstr>
      <vt:lpstr>18-02-24</vt:lpstr>
      <vt:lpstr>24-03-24</vt:lpstr>
      <vt:lpstr>01-06-24</vt:lpstr>
      <vt:lpstr>27-07-24</vt:lpstr>
      <vt:lpstr>Activités</vt:lpstr>
      <vt:lpstr>2024-11-16 - 24-24626</vt:lpstr>
      <vt:lpstr>'01-06-24'!Liste_Activités</vt:lpstr>
      <vt:lpstr>'01-07-15'!Liste_Activités</vt:lpstr>
      <vt:lpstr>'01-07-17'!Liste_Activités</vt:lpstr>
      <vt:lpstr>'03-04-20'!Liste_Activités</vt:lpstr>
      <vt:lpstr>'04-02-22'!Liste_Activités</vt:lpstr>
      <vt:lpstr>'04-02-23'!Liste_Activités</vt:lpstr>
      <vt:lpstr>'04-03-21'!Liste_Activités</vt:lpstr>
      <vt:lpstr>'04-11-16'!Liste_Activités</vt:lpstr>
      <vt:lpstr>'04-11-19'!Liste_Activités</vt:lpstr>
      <vt:lpstr>'05-03-19'!Liste_Activités</vt:lpstr>
      <vt:lpstr>'05-05-15'!Liste_Activités</vt:lpstr>
      <vt:lpstr>'05-10-21'!Liste_Activités</vt:lpstr>
      <vt:lpstr>'05-11-23'!Liste_Activités</vt:lpstr>
      <vt:lpstr>'06-02-17'!Liste_Activités</vt:lpstr>
      <vt:lpstr>'06-07-16'!Liste_Activités</vt:lpstr>
      <vt:lpstr>'06-10-15'!Liste_Activités</vt:lpstr>
      <vt:lpstr>'08-09-16'!Liste_Activités</vt:lpstr>
      <vt:lpstr>'09-09-22'!Liste_Activités</vt:lpstr>
      <vt:lpstr>'12-05-22'!Liste_Activités</vt:lpstr>
      <vt:lpstr>'14-12-18'!Liste_Activités</vt:lpstr>
      <vt:lpstr>'14-12-20'!Liste_Activités</vt:lpstr>
      <vt:lpstr>'15-10-22'!Liste_Activités</vt:lpstr>
      <vt:lpstr>'16-04-21'!Liste_Activités</vt:lpstr>
      <vt:lpstr>'16-12-19'!Liste_Activités</vt:lpstr>
      <vt:lpstr>'17-03-17'!Liste_Activités</vt:lpstr>
      <vt:lpstr>'17-07-18'!Liste_Activités</vt:lpstr>
      <vt:lpstr>'18-02-24'!Liste_Activités</vt:lpstr>
      <vt:lpstr>'18-04-18'!Liste_Activités</vt:lpstr>
      <vt:lpstr>'19-04-19'!Liste_Activités</vt:lpstr>
      <vt:lpstr>'19-11-20'!Liste_Activités</vt:lpstr>
      <vt:lpstr>'20-02-15'!Liste_Activités</vt:lpstr>
      <vt:lpstr>'20-09-17'!Liste_Activités</vt:lpstr>
      <vt:lpstr>'21-03-23'!Liste_Activités</vt:lpstr>
      <vt:lpstr>'21-05-21'!Liste_Activités</vt:lpstr>
      <vt:lpstr>'21-07-21'!Liste_Activités</vt:lpstr>
      <vt:lpstr>'22-10-18'!Liste_Activités</vt:lpstr>
      <vt:lpstr>'24-03-15'!Liste_Activités</vt:lpstr>
      <vt:lpstr>'24-03-15 (2)'!Liste_Activités</vt:lpstr>
      <vt:lpstr>'24-03-24'!Liste_Activités</vt:lpstr>
      <vt:lpstr>'24-07-20'!Liste_Activités</vt:lpstr>
      <vt:lpstr>'24-11-16'!Liste_Activités</vt:lpstr>
      <vt:lpstr>'25-03-18'!Liste_Activités</vt:lpstr>
      <vt:lpstr>'25-04-22'!Liste_Activités</vt:lpstr>
      <vt:lpstr>'25-07-19'!Liste_Activités</vt:lpstr>
      <vt:lpstr>'27-04-16'!Liste_Activités</vt:lpstr>
      <vt:lpstr>'27-07-24'!Liste_Activités</vt:lpstr>
      <vt:lpstr>'27-11-17'!Liste_Activités</vt:lpstr>
      <vt:lpstr>'28-03-22'!Liste_Activités</vt:lpstr>
      <vt:lpstr>'28-04-23'!Liste_Activités</vt:lpstr>
      <vt:lpstr>'28-05-20'!Liste_Activités</vt:lpstr>
      <vt:lpstr>'28-06-19'!Liste_Activités</vt:lpstr>
      <vt:lpstr>'29-01-16'!Liste_Activités</vt:lpstr>
      <vt:lpstr>'29-04-20'!Liste_Activités</vt:lpstr>
      <vt:lpstr>'29-11-15'!Liste_Activités</vt:lpstr>
      <vt:lpstr>'31-03-16'!Liste_Activités</vt:lpstr>
      <vt:lpstr>'31-08-18'!Liste_Activités</vt:lpstr>
      <vt:lpstr>'31-10-17'!Liste_Activités</vt:lpstr>
      <vt:lpstr>Liste_Activités</vt:lpstr>
      <vt:lpstr>'01-06-24'!Print_Area</vt:lpstr>
      <vt:lpstr>'01-07-15'!Print_Area</vt:lpstr>
      <vt:lpstr>'01-07-17'!Print_Area</vt:lpstr>
      <vt:lpstr>'03-04-20'!Print_Area</vt:lpstr>
      <vt:lpstr>'04-02-22'!Print_Area</vt:lpstr>
      <vt:lpstr>'04-02-23'!Print_Area</vt:lpstr>
      <vt:lpstr>'04-03-21'!Print_Area</vt:lpstr>
      <vt:lpstr>'04-11-16'!Print_Area</vt:lpstr>
      <vt:lpstr>'04-11-19'!Print_Area</vt:lpstr>
      <vt:lpstr>'05-03-19'!Print_Area</vt:lpstr>
      <vt:lpstr>'05-05-15'!Print_Area</vt:lpstr>
      <vt:lpstr>'05-10-21'!Print_Area</vt:lpstr>
      <vt:lpstr>'05-11-23'!Print_Area</vt:lpstr>
      <vt:lpstr>'06-02-17'!Print_Area</vt:lpstr>
      <vt:lpstr>'06-07-16'!Print_Area</vt:lpstr>
      <vt:lpstr>'06-10-15'!Print_Area</vt:lpstr>
      <vt:lpstr>'08-09-16'!Print_Area</vt:lpstr>
      <vt:lpstr>'09-09-22'!Print_Area</vt:lpstr>
      <vt:lpstr>'12-05-22'!Print_Area</vt:lpstr>
      <vt:lpstr>'14-12-18'!Print_Area</vt:lpstr>
      <vt:lpstr>'14-12-20'!Print_Area</vt:lpstr>
      <vt:lpstr>'15-10-22'!Print_Area</vt:lpstr>
      <vt:lpstr>'16-04-21'!Print_Area</vt:lpstr>
      <vt:lpstr>'16-12-19'!Print_Area</vt:lpstr>
      <vt:lpstr>'17-03-17'!Print_Area</vt:lpstr>
      <vt:lpstr>'17-07-18'!Print_Area</vt:lpstr>
      <vt:lpstr>'18-02-24'!Print_Area</vt:lpstr>
      <vt:lpstr>'18-04-18'!Print_Area</vt:lpstr>
      <vt:lpstr>'19-04-19'!Print_Area</vt:lpstr>
      <vt:lpstr>'19-11-20'!Print_Area</vt:lpstr>
      <vt:lpstr>'20-02-15'!Print_Area</vt:lpstr>
      <vt:lpstr>'20-09-17'!Print_Area</vt:lpstr>
      <vt:lpstr>'21-03-23'!Print_Area</vt:lpstr>
      <vt:lpstr>'21-05-21'!Print_Area</vt:lpstr>
      <vt:lpstr>'21-07-21'!Print_Area</vt:lpstr>
      <vt:lpstr>'22-10-18'!Print_Area</vt:lpstr>
      <vt:lpstr>'24-03-15'!Print_Area</vt:lpstr>
      <vt:lpstr>'24-03-15 (2)'!Print_Area</vt:lpstr>
      <vt:lpstr>'24-03-24'!Print_Area</vt:lpstr>
      <vt:lpstr>'24-07-20'!Print_Area</vt:lpstr>
      <vt:lpstr>'24-11-16'!Print_Area</vt:lpstr>
      <vt:lpstr>'25-03-18'!Print_Area</vt:lpstr>
      <vt:lpstr>'25-04-22'!Print_Area</vt:lpstr>
      <vt:lpstr>'25-07-19'!Print_Area</vt:lpstr>
      <vt:lpstr>'27-04-16'!Print_Area</vt:lpstr>
      <vt:lpstr>'27-07-24'!Print_Area</vt:lpstr>
      <vt:lpstr>'27-11-17'!Print_Area</vt:lpstr>
      <vt:lpstr>'28-03-22'!Print_Area</vt:lpstr>
      <vt:lpstr>'28-04-23'!Print_Area</vt:lpstr>
      <vt:lpstr>'28-05-20'!Print_Area</vt:lpstr>
      <vt:lpstr>'28-06-19'!Print_Area</vt:lpstr>
      <vt:lpstr>'29-01-16'!Print_Area</vt:lpstr>
      <vt:lpstr>'29-04-20'!Print_Area</vt:lpstr>
      <vt:lpstr>'29-11-15'!Print_Area</vt:lpstr>
      <vt:lpstr>'31-03-16'!Print_Area</vt:lpstr>
      <vt:lpstr>'31-08-18'!Print_Area</vt:lpstr>
      <vt:lpstr>'31-10-17'!Print_Area</vt:lpstr>
      <vt:lpstr>'01-06-24'!Zone_d_impression</vt:lpstr>
      <vt:lpstr>'01-07-15'!Zone_d_impression</vt:lpstr>
      <vt:lpstr>'01-07-17'!Zone_d_impression</vt:lpstr>
      <vt:lpstr>'03-04-20'!Zone_d_impression</vt:lpstr>
      <vt:lpstr>'03-05-12'!Zone_d_impression</vt:lpstr>
      <vt:lpstr>'04-02-22'!Zone_d_impression</vt:lpstr>
      <vt:lpstr>'04-02-23'!Zone_d_impression</vt:lpstr>
      <vt:lpstr>'04-03-21'!Zone_d_impression</vt:lpstr>
      <vt:lpstr>'04-11-16'!Zone_d_impression</vt:lpstr>
      <vt:lpstr>'04-11-19'!Zone_d_impression</vt:lpstr>
      <vt:lpstr>'05-03-19'!Zone_d_impression</vt:lpstr>
      <vt:lpstr>'05-05-15'!Zone_d_impression</vt:lpstr>
      <vt:lpstr>'05-10-21'!Zone_d_impression</vt:lpstr>
      <vt:lpstr>'05-11-23'!Zone_d_impression</vt:lpstr>
      <vt:lpstr>'06-02-17'!Zone_d_impression</vt:lpstr>
      <vt:lpstr>'06-06-14'!Zone_d_impression</vt:lpstr>
      <vt:lpstr>'06-07-16'!Zone_d_impression</vt:lpstr>
      <vt:lpstr>'06-10-15'!Zone_d_impression</vt:lpstr>
      <vt:lpstr>'08-09-16'!Zone_d_impression</vt:lpstr>
      <vt:lpstr>'09-09-22'!Zone_d_impression</vt:lpstr>
      <vt:lpstr>'11-07-13'!Zone_d_impression</vt:lpstr>
      <vt:lpstr>'11-09-13'!Zone_d_impression</vt:lpstr>
      <vt:lpstr>'12-05-22'!Zone_d_impression</vt:lpstr>
      <vt:lpstr>'14-12-18'!Zone_d_impression</vt:lpstr>
      <vt:lpstr>'14-12-20'!Zone_d_impression</vt:lpstr>
      <vt:lpstr>'15-10-22'!Zone_d_impression</vt:lpstr>
      <vt:lpstr>'16-04-21'!Zone_d_impression</vt:lpstr>
      <vt:lpstr>'16-12-19'!Zone_d_impression</vt:lpstr>
      <vt:lpstr>'17-03-17'!Zone_d_impression</vt:lpstr>
      <vt:lpstr>'17-07-18'!Zone_d_impression</vt:lpstr>
      <vt:lpstr>'18-02-24'!Zone_d_impression</vt:lpstr>
      <vt:lpstr>'18-04-18'!Zone_d_impression</vt:lpstr>
      <vt:lpstr>'19-04-19'!Zone_d_impression</vt:lpstr>
      <vt:lpstr>'19-11-20'!Zone_d_impression</vt:lpstr>
      <vt:lpstr>'20-02-15'!Zone_d_impression</vt:lpstr>
      <vt:lpstr>'20-09-17'!Zone_d_impression</vt:lpstr>
      <vt:lpstr>'2024-11-16 - 24-24626'!Zone_d_impression</vt:lpstr>
      <vt:lpstr>'21-03-23'!Zone_d_impression</vt:lpstr>
      <vt:lpstr>'21-05-21'!Zone_d_impression</vt:lpstr>
      <vt:lpstr>'21-07-21'!Zone_d_impression</vt:lpstr>
      <vt:lpstr>'22-10-18'!Zone_d_impression</vt:lpstr>
      <vt:lpstr>'24-03-15'!Zone_d_impression</vt:lpstr>
      <vt:lpstr>'24-03-15 (2)'!Zone_d_impression</vt:lpstr>
      <vt:lpstr>'24-03-24'!Zone_d_impression</vt:lpstr>
      <vt:lpstr>'24-07-20'!Zone_d_impression</vt:lpstr>
      <vt:lpstr>'24-11-16'!Zone_d_impression</vt:lpstr>
      <vt:lpstr>'25-03-18'!Zone_d_impression</vt:lpstr>
      <vt:lpstr>'25-04-22'!Zone_d_impression</vt:lpstr>
      <vt:lpstr>'25-07-19'!Zone_d_impression</vt:lpstr>
      <vt:lpstr>'27-04-16'!Zone_d_impression</vt:lpstr>
      <vt:lpstr>'27-07-24'!Zone_d_impression</vt:lpstr>
      <vt:lpstr>'27-11-17'!Zone_d_impression</vt:lpstr>
      <vt:lpstr>'28-03-22'!Zone_d_impression</vt:lpstr>
      <vt:lpstr>'28-04-23'!Zone_d_impression</vt:lpstr>
      <vt:lpstr>'28-05-20'!Zone_d_impression</vt:lpstr>
      <vt:lpstr>'28-06-19'!Zone_d_impression</vt:lpstr>
      <vt:lpstr>'29-01-16'!Zone_d_impression</vt:lpstr>
      <vt:lpstr>'29-04-14'!Zone_d_impression</vt:lpstr>
      <vt:lpstr>'29-04-20'!Zone_d_impression</vt:lpstr>
      <vt:lpstr>'29-11-15'!Zone_d_impression</vt:lpstr>
      <vt:lpstr>'30-10-14'!Zone_d_impression</vt:lpstr>
      <vt:lpstr>'31-03-16'!Zone_d_impression</vt:lpstr>
      <vt:lpstr>'31-08-18'!Zone_d_impression</vt:lpstr>
      <vt:lpstr>'31-10-17'!Zone_d_impression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2024-07-27T11:13:35Z</cp:lastPrinted>
  <dcterms:created xsi:type="dcterms:W3CDTF">1996-11-05T19:10:39Z</dcterms:created>
  <dcterms:modified xsi:type="dcterms:W3CDTF">2024-11-16T15:30:38Z</dcterms:modified>
</cp:coreProperties>
</file>