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CEC6134-A7F8-4B75-84C4-2A9A8AE5C6B8}" xr6:coauthVersionLast="47" xr6:coauthVersionMax="47" xr10:uidLastSave="{00000000-0000-0000-0000-000000000000}"/>
  <bookViews>
    <workbookView xWindow="38280" yWindow="90" windowWidth="29040" windowHeight="15840" firstSheet="11" activeTab="24" xr2:uid="{00000000-000D-0000-FFFF-FFFF00000000}"/>
  </bookViews>
  <sheets>
    <sheet name="16-05-16" sheetId="4" r:id="rId1"/>
    <sheet name="05-03-19" sheetId="6" r:id="rId2"/>
    <sheet name="31-07-19" sheetId="7" r:id="rId3"/>
    <sheet name="16-12-19" sheetId="8" r:id="rId4"/>
    <sheet name="27-07-20" sheetId="9" r:id="rId5"/>
    <sheet name="04-03-21" sheetId="10" r:id="rId6"/>
    <sheet name="27-03-21" sheetId="11" r:id="rId7"/>
    <sheet name="16-04-21" sheetId="12" r:id="rId8"/>
    <sheet name="18-06-21" sheetId="13" r:id="rId9"/>
    <sheet name="21-07-21" sheetId="14" r:id="rId10"/>
    <sheet name="11-12-21" sheetId="15" r:id="rId11"/>
    <sheet name="11-12-21 (2)" sheetId="16" r:id="rId12"/>
    <sheet name="04-02-22" sheetId="17" r:id="rId13"/>
    <sheet name="04-02-22 (2)" sheetId="18" r:id="rId14"/>
    <sheet name="28-03-22" sheetId="19" r:id="rId15"/>
    <sheet name="29-06-22" sheetId="20" r:id="rId16"/>
    <sheet name="09-09-22" sheetId="21" r:id="rId17"/>
    <sheet name="15-10-22" sheetId="22" r:id="rId18"/>
    <sheet name="20-12-22" sheetId="23" r:id="rId19"/>
    <sheet name="22-12-22" sheetId="24" r:id="rId20"/>
    <sheet name="03-10-23" sheetId="25" r:id="rId21"/>
    <sheet name="03-10-23(2)" sheetId="26" r:id="rId22"/>
    <sheet name="24-03-24" sheetId="27" r:id="rId23"/>
    <sheet name="01-06-24" sheetId="28" r:id="rId24"/>
    <sheet name="27-07-24" sheetId="29" r:id="rId25"/>
    <sheet name="Activités" sheetId="5" r:id="rId26"/>
  </sheets>
  <definedNames>
    <definedName name="Liste_Activités">Activités!$C$5:$C$47</definedName>
    <definedName name="Print_Area" localSheetId="23">'01-06-24'!$A$1:$F$92</definedName>
    <definedName name="Print_Area" localSheetId="20">'03-10-23'!$A$1:$F$92</definedName>
    <definedName name="Print_Area" localSheetId="21">'03-10-23(2)'!$A$1:$F$92</definedName>
    <definedName name="Print_Area" localSheetId="12">'04-02-22'!$A$1:$F$92</definedName>
    <definedName name="Print_Area" localSheetId="13">'04-02-22 (2)'!$A$1:$F$92</definedName>
    <definedName name="Print_Area" localSheetId="5">'04-03-21'!$A$1:$F$89</definedName>
    <definedName name="Print_Area" localSheetId="1">'05-03-19'!$A$1:$F$88</definedName>
    <definedName name="Print_Area" localSheetId="16">'09-09-22'!$A$1:$F$92</definedName>
    <definedName name="Print_Area" localSheetId="10">'11-12-21'!$A$1:$F$91</definedName>
    <definedName name="Print_Area" localSheetId="11">'11-12-21 (2)'!$A$1:$F$91</definedName>
    <definedName name="Print_Area" localSheetId="17">'15-10-22'!$A$1:$F$92</definedName>
    <definedName name="Print_Area" localSheetId="7">'16-04-21'!$A$1:$F$91</definedName>
    <definedName name="Print_Area" localSheetId="0">'16-05-16'!$A$1:$F$89</definedName>
    <definedName name="Print_Area" localSheetId="3">'16-12-19'!$A$1:$F$88</definedName>
    <definedName name="Print_Area" localSheetId="8">'18-06-21'!$A$1:$F$91</definedName>
    <definedName name="Print_Area" localSheetId="18">'20-12-22'!$A$1:$F$92</definedName>
    <definedName name="Print_Area" localSheetId="9">'21-07-21'!$A$1:$F$91</definedName>
    <definedName name="Print_Area" localSheetId="19">'22-12-22'!$A$1:$F$92</definedName>
    <definedName name="Print_Area" localSheetId="22">'24-03-24'!$A$1:$F$92</definedName>
    <definedName name="Print_Area" localSheetId="6">'27-03-21'!$A$1:$F$91</definedName>
    <definedName name="Print_Area" localSheetId="4">'27-07-20'!$A$1:$F$89</definedName>
    <definedName name="Print_Area" localSheetId="24">'27-07-24'!$A$1:$F$92</definedName>
    <definedName name="Print_Area" localSheetId="14">'28-03-22'!$A$1:$F$92</definedName>
    <definedName name="Print_Area" localSheetId="15">'29-06-22'!$A$1:$F$92</definedName>
    <definedName name="Print_Area" localSheetId="2">'31-07-19'!$A$1:$F$88</definedName>
    <definedName name="Print_Area" localSheetId="25">Activités!$A$1:$D$47</definedName>
    <definedName name="_xlnm.Print_Area" localSheetId="23">'01-06-24'!$A$1:$F$92</definedName>
    <definedName name="_xlnm.Print_Area" localSheetId="20">'03-10-23'!$A$1:$F$92</definedName>
    <definedName name="_xlnm.Print_Area" localSheetId="21">'03-10-23(2)'!$A$1:$F$92</definedName>
    <definedName name="_xlnm.Print_Area" localSheetId="12">'04-02-22'!$A$1:$F$92</definedName>
    <definedName name="_xlnm.Print_Area" localSheetId="13">'04-02-22 (2)'!$A$1:$F$92</definedName>
    <definedName name="_xlnm.Print_Area" localSheetId="5">'04-03-21'!$A$1:$F$89</definedName>
    <definedName name="_xlnm.Print_Area" localSheetId="1">'05-03-19'!$A$1:$F$88</definedName>
    <definedName name="_xlnm.Print_Area" localSheetId="16">'09-09-22'!$A$1:$F$92</definedName>
    <definedName name="_xlnm.Print_Area" localSheetId="10">'11-12-21'!$A$1:$F$91</definedName>
    <definedName name="_xlnm.Print_Area" localSheetId="11">'11-12-21 (2)'!$A$1:$F$91</definedName>
    <definedName name="_xlnm.Print_Area" localSheetId="17">'15-10-22'!$A$1:$F$92</definedName>
    <definedName name="_xlnm.Print_Area" localSheetId="7">'16-04-21'!$A$1:$F$91</definedName>
    <definedName name="_xlnm.Print_Area" localSheetId="0">'16-05-16'!$A$1:$F$89</definedName>
    <definedName name="_xlnm.Print_Area" localSheetId="3">'16-12-19'!$A$1:$F$88</definedName>
    <definedName name="_xlnm.Print_Area" localSheetId="8">'18-06-21'!$A$1:$F$91</definedName>
    <definedName name="_xlnm.Print_Area" localSheetId="18">'20-12-22'!$A$1:$F$92</definedName>
    <definedName name="_xlnm.Print_Area" localSheetId="9">'21-07-21'!$A$1:$F$91</definedName>
    <definedName name="_xlnm.Print_Area" localSheetId="19">'22-12-22'!$A$1:$F$92</definedName>
    <definedName name="_xlnm.Print_Area" localSheetId="22">'24-03-24'!$A$1:$F$92</definedName>
    <definedName name="_xlnm.Print_Area" localSheetId="6">'27-03-21'!$A$1:$F$91</definedName>
    <definedName name="_xlnm.Print_Area" localSheetId="4">'27-07-20'!$A$1:$F$89</definedName>
    <definedName name="_xlnm.Print_Area" localSheetId="24">'27-07-24'!$A$1:$F$92</definedName>
    <definedName name="_xlnm.Print_Area" localSheetId="14">'28-03-22'!$A$1:$F$92</definedName>
    <definedName name="_xlnm.Print_Area" localSheetId="15">'29-06-22'!$A$1:$F$92</definedName>
    <definedName name="_xlnm.Print_Area" localSheetId="2">'31-07-19'!$A$1:$F$88</definedName>
    <definedName name="Zone_impres_MI" localSheetId="23">#REF!</definedName>
    <definedName name="Zone_impres_MI" localSheetId="20">#REF!</definedName>
    <definedName name="Zone_impres_MI" localSheetId="21">#REF!</definedName>
    <definedName name="Zone_impres_MI" localSheetId="12">#REF!</definedName>
    <definedName name="Zone_impres_MI" localSheetId="13">#REF!</definedName>
    <definedName name="Zone_impres_MI" localSheetId="5">#REF!</definedName>
    <definedName name="Zone_impres_MI" localSheetId="1">#REF!</definedName>
    <definedName name="Zone_impres_MI" localSheetId="16">#REF!</definedName>
    <definedName name="Zone_impres_MI" localSheetId="10">#REF!</definedName>
    <definedName name="Zone_impres_MI" localSheetId="11">#REF!</definedName>
    <definedName name="Zone_impres_MI" localSheetId="17">#REF!</definedName>
    <definedName name="Zone_impres_MI" localSheetId="7">#REF!</definedName>
    <definedName name="Zone_impres_MI" localSheetId="3">#REF!</definedName>
    <definedName name="Zone_impres_MI" localSheetId="8">#REF!</definedName>
    <definedName name="Zone_impres_MI" localSheetId="18">#REF!</definedName>
    <definedName name="Zone_impres_MI" localSheetId="9">#REF!</definedName>
    <definedName name="Zone_impres_MI" localSheetId="19">#REF!</definedName>
    <definedName name="Zone_impres_MI" localSheetId="22">#REF!</definedName>
    <definedName name="Zone_impres_MI" localSheetId="6">#REF!</definedName>
    <definedName name="Zone_impres_MI" localSheetId="4">#REF!</definedName>
    <definedName name="Zone_impres_MI" localSheetId="24">#REF!</definedName>
    <definedName name="Zone_impres_MI" localSheetId="14">#REF!</definedName>
    <definedName name="Zone_impres_MI" localSheetId="15">#REF!</definedName>
    <definedName name="Zone_impres_MI" localSheetId="2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9" l="1"/>
  <c r="E72" i="29" s="1"/>
  <c r="E75" i="29" s="1"/>
  <c r="E35" i="28"/>
  <c r="E72" i="28"/>
  <c r="E75" i="28" s="1"/>
  <c r="E35" i="27"/>
  <c r="E72" i="27"/>
  <c r="E75" i="27" s="1"/>
  <c r="E38" i="26"/>
  <c r="E35" i="26"/>
  <c r="E72" i="26"/>
  <c r="E75" i="26" s="1"/>
  <c r="E38" i="25"/>
  <c r="E35" i="25"/>
  <c r="E72" i="25"/>
  <c r="E75" i="25" s="1"/>
  <c r="E72" i="24"/>
  <c r="E75" i="24"/>
  <c r="E76" i="24"/>
  <c r="E77" i="24"/>
  <c r="E79" i="24"/>
  <c r="E83" i="24"/>
  <c r="E35" i="23"/>
  <c r="E72" i="23"/>
  <c r="E75" i="23"/>
  <c r="E76" i="23"/>
  <c r="E77" i="23"/>
  <c r="E79" i="23"/>
  <c r="E83" i="23"/>
  <c r="E37" i="22"/>
  <c r="E35" i="22"/>
  <c r="E72" i="22"/>
  <c r="E75" i="22"/>
  <c r="E76" i="22"/>
  <c r="E77" i="22"/>
  <c r="E79" i="22"/>
  <c r="E83" i="22"/>
  <c r="E35" i="21"/>
  <c r="E72" i="21"/>
  <c r="E75" i="21"/>
  <c r="E76" i="21"/>
  <c r="E77" i="21"/>
  <c r="E79" i="21"/>
  <c r="E83" i="21"/>
  <c r="E35" i="20"/>
  <c r="E72" i="20"/>
  <c r="E75" i="20"/>
  <c r="E76" i="20"/>
  <c r="E77" i="20"/>
  <c r="E79" i="20"/>
  <c r="E83" i="20"/>
  <c r="E72" i="19"/>
  <c r="E37" i="19"/>
  <c r="E35" i="19"/>
  <c r="E75" i="19"/>
  <c r="E76" i="19"/>
  <c r="E77" i="19"/>
  <c r="E79" i="19"/>
  <c r="E83" i="19"/>
  <c r="E67" i="18"/>
  <c r="E72" i="18"/>
  <c r="E75" i="18"/>
  <c r="E76" i="18"/>
  <c r="E77" i="18"/>
  <c r="E79" i="18"/>
  <c r="E83" i="18"/>
  <c r="E72" i="17"/>
  <c r="E67" i="17"/>
  <c r="E75" i="17"/>
  <c r="E76" i="17"/>
  <c r="E77" i="17"/>
  <c r="E79" i="17"/>
  <c r="E83" i="17"/>
  <c r="E68" i="16"/>
  <c r="E66" i="16"/>
  <c r="E72" i="16"/>
  <c r="E74" i="16"/>
  <c r="E75" i="16"/>
  <c r="E76" i="16"/>
  <c r="E78" i="16"/>
  <c r="E82" i="16"/>
  <c r="E66" i="15"/>
  <c r="E72" i="15"/>
  <c r="E68" i="15"/>
  <c r="E74" i="15"/>
  <c r="E75" i="15"/>
  <c r="E76" i="15"/>
  <c r="E78" i="15"/>
  <c r="E82" i="15"/>
  <c r="E35" i="14"/>
  <c r="E71" i="14"/>
  <c r="E74" i="14"/>
  <c r="E75" i="14"/>
  <c r="E76" i="14"/>
  <c r="E78" i="14"/>
  <c r="E82" i="14"/>
  <c r="E35" i="13"/>
  <c r="E71" i="13"/>
  <c r="E74" i="13"/>
  <c r="E75" i="13"/>
  <c r="E76" i="13"/>
  <c r="E78" i="13"/>
  <c r="E82" i="13"/>
  <c r="E35" i="12"/>
  <c r="E71" i="12"/>
  <c r="E74" i="12"/>
  <c r="E75" i="12"/>
  <c r="E76" i="12"/>
  <c r="E78" i="12"/>
  <c r="E82" i="12"/>
  <c r="E35" i="11"/>
  <c r="E71" i="11"/>
  <c r="E74" i="11"/>
  <c r="E75" i="11"/>
  <c r="E76" i="11"/>
  <c r="E78" i="11"/>
  <c r="E82" i="11"/>
  <c r="E44" i="10"/>
  <c r="E41" i="10"/>
  <c r="E38" i="10"/>
  <c r="E35" i="10"/>
  <c r="E69" i="10"/>
  <c r="E72" i="10"/>
  <c r="E73" i="10"/>
  <c r="E74" i="10"/>
  <c r="E76" i="10"/>
  <c r="E80" i="10"/>
  <c r="E38" i="9"/>
  <c r="E35" i="9"/>
  <c r="E69" i="9"/>
  <c r="E72" i="9"/>
  <c r="E73" i="9"/>
  <c r="E74" i="9"/>
  <c r="E76" i="9"/>
  <c r="E80" i="9"/>
  <c r="E35" i="8"/>
  <c r="E68" i="8"/>
  <c r="E71" i="8"/>
  <c r="E72" i="8"/>
  <c r="E73" i="8"/>
  <c r="E75" i="8"/>
  <c r="E79" i="8"/>
  <c r="E68" i="7"/>
  <c r="E71" i="7"/>
  <c r="E72" i="7"/>
  <c r="E73" i="7"/>
  <c r="E75" i="7"/>
  <c r="E79" i="7"/>
  <c r="E35" i="6"/>
  <c r="E38" i="6"/>
  <c r="E68" i="6"/>
  <c r="E71" i="6"/>
  <c r="E72" i="6"/>
  <c r="E73" i="6"/>
  <c r="E75" i="6"/>
  <c r="E79" i="6"/>
  <c r="E69" i="4"/>
  <c r="E72" i="4"/>
  <c r="E74" i="4"/>
  <c r="E73" i="4"/>
  <c r="E76" i="4"/>
  <c r="E80" i="4"/>
  <c r="E77" i="29" l="1"/>
  <c r="E76" i="29"/>
  <c r="E79" i="29" s="1"/>
  <c r="E83" i="29" s="1"/>
  <c r="E77" i="28"/>
  <c r="E76" i="28"/>
  <c r="E79" i="28" s="1"/>
  <c r="E83" i="28" s="1"/>
  <c r="E77" i="27"/>
  <c r="E76" i="27"/>
  <c r="E77" i="26"/>
  <c r="E76" i="26"/>
  <c r="E79" i="26" s="1"/>
  <c r="E83" i="26" s="1"/>
  <c r="E77" i="25"/>
  <c r="E76" i="25"/>
  <c r="E79" i="25" s="1"/>
  <c r="E83" i="25" s="1"/>
  <c r="E79" i="27" l="1"/>
  <c r="E83" i="27" s="1"/>
</calcChain>
</file>

<file path=xl/sharedStrings.xml><?xml version="1.0" encoding="utf-8"?>
<sst xmlns="http://schemas.openxmlformats.org/spreadsheetml/2006/main" count="626" uniqueCount="160">
  <si>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</si>
  <si>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</si>
  <si>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</si>
  <si>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</si>
  <si>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</si>
  <si>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</si>
  <si>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</si>
  <si>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</si>
  <si>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</si>
  <si>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</si>
  <si>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</si>
  <si>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</si>
  <si>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</si>
  <si>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</si>
  <si>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</si>
  <si>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</si>
  <si>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</si>
  <si>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</si>
  <si>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</si>
  <si>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</si>
  <si>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</si>
  <si>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</si>
  <si>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</si>
  <si>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</si>
  <si>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</si>
  <si>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</si>
  <si>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</si>
  <si>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</si>
  <si>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</si>
  <si>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</si>
  <si>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</si>
  <si>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</si>
  <si>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</si>
  <si>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</si>
  <si>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</si>
  <si>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</si>
  <si>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</si>
  <si>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mai 2016</t>
  </si>
  <si>
    <t>GILLES SÉGUIN</t>
  </si>
  <si>
    <t>MESSIER ET ASSOCIÉ, SENC</t>
  </si>
  <si>
    <t>100-7777 boul. Louis-H.-La Fontaine
Montréal (Québec) H1K 4E4</t>
  </si>
  <si>
    <t># 16108</t>
  </si>
  <si>
    <t xml:space="preserve"> - Recherche entourant le traitement fiscal en cas de démolition de bâtisse et impacts pour l'acheteur ;</t>
  </si>
  <si>
    <t>Le 5 MARS 2019</t>
  </si>
  <si>
    <t># 19034</t>
  </si>
  <si>
    <t xml:space="preserve"> - Différentes analyses de planification successorale dans le dossier de Raynald Lemay ;</t>
  </si>
  <si>
    <t xml:space="preserve"> - Regarder la responsabilité solidaire des impôts de la société par l'actionnaire qui a reçu un dividende en vertu de 160(1) et exception pour dividende en remplacement de salaire ou actionnaire minoritaire, courriel, recherches et analyses fiscales ;</t>
  </si>
  <si>
    <t>Le 31 JUILLET 2019</t>
  </si>
  <si>
    <t># 19211</t>
  </si>
  <si>
    <t xml:space="preserve"> - Analyse du dossier de Maranda / Lauzon vs la planification fiscale proposée ;</t>
  </si>
  <si>
    <t>Le 16 DÉCEMBRE 2019</t>
  </si>
  <si>
    <t># 19297</t>
  </si>
  <si>
    <t xml:space="preserve"> - Analyse du dossier de Raynald Lemay, Discussion téléphonique et recherches fiscales ;</t>
  </si>
  <si>
    <t>Le 27 JUILLET 2020</t>
  </si>
  <si>
    <t># 20188</t>
  </si>
  <si>
    <t xml:space="preserve"> - Discussion téléphonique avec vous sur question sociétés associées dans l'importation de velo ;</t>
  </si>
  <si>
    <t xml:space="preserve"> - Question sur sociétés règle de revenus de placements ;</t>
  </si>
  <si>
    <t>Le 4 MARS 2021</t>
  </si>
  <si>
    <t># 21061</t>
  </si>
  <si>
    <t>240-8150 boul. Métropolitain
Montréal (Québec) H1K 1A1</t>
  </si>
  <si>
    <t>MESSIER ET ASSOCIÉ, SENCRL</t>
  </si>
  <si>
    <t xml:space="preserve"> - Dossier Concassage Pelletier - discussion téléphonique avec Stéphanie ;</t>
  </si>
  <si>
    <t xml:space="preserve"> - Dossier Maranda Lauzon - courriel et discussion téléphonique avec vous ;</t>
  </si>
  <si>
    <t xml:space="preserve"> - Dossier de Messier &amp; Associé SENCRL - réorganisation corporative - Différentes discussions téléphoniques avec vous, préparer les questionnaires d'incorporation, honoraires d'un consultant pour la validation du fonctionnement en TPS/TVQ , révision de la documentation juridique d'incorporation, démarches pour fonctionnement afin de convertir la SENC en SENCRL, fournir feuille de travail pour calcul du PBR des parts de SENC, etc.</t>
  </si>
  <si>
    <t xml:space="preserve"> - Discussion téléphonique avec vous relativement à un client qui a un bar à perte - comment les utiliser ;</t>
  </si>
  <si>
    <t># 21120</t>
  </si>
  <si>
    <t>Le 27 MARS 2021</t>
  </si>
  <si>
    <t xml:space="preserve"> - Dossier Gaudet et Laurin - rachat de Martin ;</t>
  </si>
  <si>
    <t xml:space="preserve"> - Dossier Concassage Pelletier - Travail avec vous sur les états financiers et déclarations de revenus des différentes sociétés et analyse des impacts globaux de la réorganisation vs sans réorganisation et sommaire ;</t>
  </si>
  <si>
    <t>Le 16 AVRIL 2021</t>
  </si>
  <si>
    <t># 21143</t>
  </si>
  <si>
    <t xml:space="preserve"> - Dossier Groupe GG - discussion avec vous sur planification possible ;</t>
  </si>
  <si>
    <t>Le 18 JUIN 2021</t>
  </si>
  <si>
    <t># 21250</t>
  </si>
  <si>
    <t xml:space="preserve"> - Dossier Imamedjian - échanges sur vente des immos  ;</t>
  </si>
  <si>
    <t>Le 21 JUILLET 2021</t>
  </si>
  <si>
    <t># 21308</t>
  </si>
  <si>
    <t xml:space="preserve"> - Discussion avec vous relativement à un client qui a des pertes dans société de gestion ;</t>
  </si>
  <si>
    <t>Le 11 DÉCEMBRE 2021</t>
  </si>
  <si>
    <t># 21437</t>
  </si>
  <si>
    <t>Frais d'un consultant en taxes à la consommation</t>
  </si>
  <si>
    <t xml:space="preserve"> - Travail dans le cadre de votre réorganisation corporative, notamment : </t>
  </si>
  <si>
    <t xml:space="preserve"> - Préparation à la rencontre et rencontre avec vous à nos bureaux;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</si>
  <si>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</si>
  <si>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</si>
  <si>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</si>
  <si>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</si>
  <si>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</si>
  <si>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</si>
  <si>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</si>
  <si>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</si>
  <si>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</si>
  <si>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</si>
  <si>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</si>
  <si>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</si>
  <si>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</si>
  <si>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</si>
  <si>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</si>
  <si>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Débuter la préparation des 4 formulaires de roulement T2057 et TP-518 requis;</t>
  </si>
  <si>
    <t xml:space="preserve"> - Démarches d'obtention des numéros d'entreprise fédéral pour les nouvelles sociétés ;</t>
  </si>
  <si>
    <t xml:space="preserve"> - Rédaction d'un mémorandum fiscal pour mettre en place la réorganisation fiscale déterminée et modifications pour changement de plans vs vente de clentèle en deux années fiscales vs une seule ;</t>
  </si>
  <si>
    <t xml:space="preserve"> - Dossier de Natio Grues - analyse des documents reçus, commentaires et discussions ;</t>
  </si>
  <si>
    <t>ALAIN BÉLANGER</t>
  </si>
  <si>
    <t xml:space="preserve"> - Question de pertes en capital et autre qu'en capital vs acquisition de contrôle</t>
  </si>
  <si>
    <t>Sous-Total (Le montant a déjà été répartit 50/50 avec votre associé)</t>
  </si>
  <si>
    <t># 21438</t>
  </si>
  <si>
    <t># 22007</t>
  </si>
  <si>
    <t xml:space="preserve"> - Divers échanges avec vous et la juriste ;</t>
  </si>
  <si>
    <t xml:space="preserve"> - Préparation à la rencontre de signature et rencontre pour signature ;</t>
  </si>
  <si>
    <t>Le 4 FÉVRIER 2022</t>
  </si>
  <si>
    <t># 22008</t>
  </si>
  <si>
    <t>Le 28 MARS 2022</t>
  </si>
  <si>
    <t># 22076</t>
  </si>
  <si>
    <t>Autres</t>
  </si>
  <si>
    <t xml:space="preserve"> - Discussion téléphonique - Grues Noto - Dividende ;</t>
  </si>
  <si>
    <t xml:space="preserve"> - Discussion téléphonique - Immamedjian - Construction sur terrain à transférer ;</t>
  </si>
  <si>
    <t>Le 29 JUIN 2022</t>
  </si>
  <si>
    <t># 22211</t>
  </si>
  <si>
    <t xml:space="preserve"> - Question de Gilles - Imposition de la prise de valeur d'une maison entre 2 décès ;</t>
  </si>
  <si>
    <t>Le 9 SEPTEMBRE 2022</t>
  </si>
  <si>
    <t># 22313</t>
  </si>
  <si>
    <t xml:space="preserve"> - Question - DAPE vs père associé vs rachat ;</t>
  </si>
  <si>
    <t>Le 15 OCTOBRE 2022</t>
  </si>
  <si>
    <t># 22363</t>
  </si>
  <si>
    <t xml:space="preserve"> - Rencontre pour dossier de Diane Coutu ;</t>
  </si>
  <si>
    <t xml:space="preserve"> - Question de cotisation REER dépassé 71 ans ;</t>
  </si>
  <si>
    <t>Le 20 DÉCEMBRE 2022</t>
  </si>
  <si>
    <t># 22429</t>
  </si>
  <si>
    <t xml:space="preserve"> - Dossier de transfert d'immeuble entre conjoints - analyse et sommaire des impacts et options ainsi que validation en TPS/TVQ ;</t>
  </si>
  <si>
    <t># 22477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</si>
  <si>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</si>
  <si>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</si>
  <si>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</si>
  <si>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</si>
  <si>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22 DÉCEMBRE 2022</t>
  </si>
  <si>
    <t xml:space="preserve"> - Recueullir les différentes informations pertinentes à l'élaboration de la détermination de la juste valeur marchande des sociétés ;</t>
  </si>
  <si>
    <t xml:space="preserve"> - Analyse, réflexions et recherches permettant d'établir la juste valeur marchande des sociétés compte tenu de la situation ;</t>
  </si>
  <si>
    <t xml:space="preserve"> - Diverses discussions téléphoniques avec Gilles ;</t>
  </si>
  <si>
    <t>CONSTRUCTION J. RICHARD GAUTHIER INC.</t>
  </si>
  <si>
    <t>216 ch. de l'Anse
Rigaud (Québec) J0P 1P0</t>
  </si>
  <si>
    <t>RICHARD GAUTHIER</t>
  </si>
  <si>
    <t>Le 3 OCTOBRE 2023</t>
  </si>
  <si>
    <t># 23330</t>
  </si>
  <si>
    <t xml:space="preserve"> - Préparation à la rencontre et rencontre avec vous à notre bureau avec vous et Maude, questionnaire d'incorporation, directives juridiques  ;</t>
  </si>
  <si>
    <t xml:space="preserve"> - Question relativement à l'exonération entre deux frères et sur planification de sortir l'IMRTD pré-décès ;</t>
  </si>
  <si>
    <t># 23331</t>
  </si>
  <si>
    <t xml:space="preserve"> - Analyse du dossier de Natio Grues et des planifications possibles, divers échanges courriels et discussions téléphoniques ;</t>
  </si>
  <si>
    <t xml:space="preserve"> - Discussion téléphonique relativement à la séparation de 2 ex-conjoint vs transfert d'immeuble ;</t>
  </si>
  <si>
    <t>Le 24 MARS 2024</t>
  </si>
  <si>
    <t># 24089</t>
  </si>
  <si>
    <t xml:space="preserve"> - Question sur les annexes aux T3 pour fiducies testamentaires ;</t>
  </si>
  <si>
    <t>Le 1 JUIN 2024</t>
  </si>
  <si>
    <t># 24289</t>
  </si>
  <si>
    <t xml:space="preserve"> - Dossier Grues Notio ;</t>
  </si>
  <si>
    <t>Le 27 JUILLET 2024</t>
  </si>
  <si>
    <t>STÉPHANIE GOULET</t>
  </si>
  <si>
    <t># 24378</t>
  </si>
  <si>
    <t xml:space="preserve"> - Question dans le dossier de Imamedjian - T1135 ;</t>
  </si>
  <si>
    <t>GOULET &amp; JETTÉ CPA INC.</t>
  </si>
  <si>
    <t>300-8150 boul. Métropolitain
Montréal (Québec) H1K 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</si>
</sst>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22" fillId="0" borderId="0" xfId="0" applyFont="1" applyAlignment="1">
      <alignment horizontal="right" wrapText="1" indent="1" shrinkToFit="1"/>
    </xf>
    <xf numFmtId="0" fontId="12" fillId="0" borderId="0" xfId="0" applyFont="1" applyAlignment="1">
      <alignment horizontal="left" wrapText="1" shrinkToFit="1"/>
    </xf>
    <xf numFmtId="0" fontId="12" fillId="0" borderId="0" xfId="0" applyFont="1" applyAlignment="1">
      <alignment horizontal="left" wrapText="1" indent="2" shrinkToFit="1"/>
    </xf>
    <xf numFmtId="0" fontId="23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10F2D4-E8D8-4C36-B335-3615D783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CD88C9-210F-4DE6-9B1F-C7DCDA242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1E012E-53A5-4539-8395-C4491B11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6CADC8-B347-4AD8-B8B5-4EC40A848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384366-76F6-440E-989F-A4266840D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1B9C21-4706-4679-8FE3-70457AD84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376AD5-D424-42C6-9788-AECA7FAF2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4110E2-4ACA-4476-9251-2B97E42E5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AA31CA-A718-460C-AB06-0FBDF39E9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D82763-A420-461D-831F-D2C241906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89DD7C-3411-48B7-A20E-F59896F1D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0F5165-0080-4FE6-9ECD-6EF35367B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EC2265-F734-44F2-99F2-7A964683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372138-6D39-499C-BB4B-6D6A7182B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5572B3-2005-4E66-8C8E-7909C8F32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D36C3B-6371-4774-8411-47816BAF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49B321-71B2-4A4E-9C6B-5CDA4431C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4523E1-39D6-47A8-906F-9FEF86F88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FAFB1D-E7C0-4319-B398-ADB68310C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5A0A84-8455-4CC7-A9E3-12D159F14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9D268F0-2B6D-4EBA-8648-71D6204F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34A450-E98E-4302-A06E-EF15D7D54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FD20CEC-7F36-4C64-AECF-7D5C1C23B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3D6A0-F805-41E0-8438-3F66B51A9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6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42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3.5" customHeight="1" x14ac:dyDescent="0.2">
      <c r="A68" s="21"/>
      <c r="B68" s="51"/>
      <c r="C68" s="51"/>
      <c r="D68" s="5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1.75*235</f>
        <v>411.25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472.83</v>
      </c>
      <c r="F76" s="21"/>
    </row>
    <row r="77" spans="1:6" ht="15.75" thickTop="1" x14ac:dyDescent="0.2">
      <c r="A77" s="21"/>
      <c r="B77" s="55"/>
      <c r="C77" s="55"/>
      <c r="D77" s="55"/>
      <c r="E77" s="36"/>
      <c r="F77" s="21"/>
    </row>
    <row r="78" spans="1:6" ht="15" x14ac:dyDescent="0.2">
      <c r="A78" s="21"/>
      <c r="B78" s="52" t="s">
        <v>18</v>
      </c>
      <c r="C78" s="52"/>
      <c r="D78" s="52"/>
      <c r="E78" s="36">
        <v>0</v>
      </c>
      <c r="F78" s="21"/>
    </row>
    <row r="79" spans="1:6" ht="15" x14ac:dyDescent="0.2">
      <c r="A79" s="21"/>
      <c r="B79" s="55"/>
      <c r="C79" s="55"/>
      <c r="D79" s="5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49"/>
      <c r="C83" s="49"/>
      <c r="D83" s="49"/>
      <c r="E83" s="49"/>
      <c r="F83" s="21"/>
    </row>
    <row r="84" spans="1:6" ht="14.25" x14ac:dyDescent="0.2">
      <c r="A84" s="57" t="s">
        <v>29</v>
      </c>
      <c r="B84" s="57"/>
      <c r="C84" s="57"/>
      <c r="D84" s="57"/>
      <c r="E84" s="57"/>
      <c r="F84" s="57"/>
    </row>
    <row r="85" spans="1:6" ht="14.25" x14ac:dyDescent="0.2">
      <c r="A85" s="53" t="s">
        <v>30</v>
      </c>
      <c r="B85" s="53"/>
      <c r="C85" s="53"/>
      <c r="D85" s="53"/>
      <c r="E85" s="53"/>
      <c r="F85" s="5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0"/>
      <c r="C87" s="50"/>
      <c r="D87" s="50"/>
      <c r="E87" s="50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47"/>
      <c r="C90" s="48"/>
      <c r="D90" s="48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7A02-C721-436E-8EC2-5206DCEC25EC}">
  <sheetPr>
    <pageSetUpPr fitToPage="1"/>
  </sheetPr>
  <dimension ref="A12:F94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29.25" customHeight="1" x14ac:dyDescent="0.2">
      <c r="A35" s="21"/>
      <c r="B35" s="51" t="s">
        <v>77</v>
      </c>
      <c r="C35" s="51"/>
      <c r="D35" s="51"/>
      <c r="E35" s="28">
        <f>0.4*295</f>
        <v>118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3.5" customHeight="1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SUM(E33:E69)</f>
        <v>118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118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5.9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11.77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135.67000000000002</v>
      </c>
      <c r="F78" s="21"/>
    </row>
    <row r="79" spans="1:6" ht="15.75" thickTop="1" x14ac:dyDescent="0.2">
      <c r="A79" s="21"/>
      <c r="B79" s="55"/>
      <c r="C79" s="55"/>
      <c r="D79" s="55"/>
      <c r="E79" s="36"/>
      <c r="F79" s="21"/>
    </row>
    <row r="80" spans="1:6" ht="15" x14ac:dyDescent="0.2">
      <c r="A80" s="21"/>
      <c r="B80" s="52" t="s">
        <v>18</v>
      </c>
      <c r="C80" s="52"/>
      <c r="D80" s="52"/>
      <c r="E80" s="36">
        <v>0</v>
      </c>
      <c r="F80" s="21"/>
    </row>
    <row r="81" spans="1:6" ht="15" x14ac:dyDescent="0.2">
      <c r="A81" s="21"/>
      <c r="B81" s="55"/>
      <c r="C81" s="55"/>
      <c r="D81" s="5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135.67000000000002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49"/>
      <c r="C85" s="49"/>
      <c r="D85" s="49"/>
      <c r="E85" s="49"/>
      <c r="F85" s="21"/>
    </row>
    <row r="86" spans="1:6" ht="14.25" x14ac:dyDescent="0.2">
      <c r="A86" s="57" t="s">
        <v>29</v>
      </c>
      <c r="B86" s="57"/>
      <c r="C86" s="57"/>
      <c r="D86" s="57"/>
      <c r="E86" s="57"/>
      <c r="F86" s="57"/>
    </row>
    <row r="87" spans="1:6" ht="14.25" x14ac:dyDescent="0.2">
      <c r="A87" s="53" t="s">
        <v>30</v>
      </c>
      <c r="B87" s="53"/>
      <c r="C87" s="53"/>
      <c r="D87" s="53"/>
      <c r="E87" s="53"/>
      <c r="F87" s="53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0"/>
      <c r="C89" s="50"/>
      <c r="D89" s="50"/>
      <c r="E89" s="50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3:B70" xr:uid="{A41206BE-2289-4735-95CD-37E6665AC8C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0403-72A6-4B65-A4DA-37B39A6EBD63}">
  <sheetPr>
    <pageSetUpPr fitToPage="1"/>
  </sheetPr>
  <dimension ref="A12:F94"/>
  <sheetViews>
    <sheetView view="pageBreakPreview" topLeftCell="A47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81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8" t="s">
        <v>82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30" customHeight="1" x14ac:dyDescent="0.2">
      <c r="A45" s="21"/>
      <c r="B45" s="58" t="s">
        <v>100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91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20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22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33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34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98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26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 t="s">
        <v>99</v>
      </c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 t="s">
        <v>95</v>
      </c>
      <c r="C65" s="58"/>
      <c r="D65" s="58"/>
      <c r="E65" s="28"/>
      <c r="F65" s="21"/>
    </row>
    <row r="66" spans="1:6" ht="14.25" x14ac:dyDescent="0.2">
      <c r="A66" s="21"/>
      <c r="B66" s="59" t="s">
        <v>104</v>
      </c>
      <c r="C66" s="59"/>
      <c r="D66" s="59"/>
      <c r="E66" s="28">
        <f>26.75*295/2</f>
        <v>3945.625</v>
      </c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4.25" x14ac:dyDescent="0.2">
      <c r="A68" s="21"/>
      <c r="B68" s="51" t="s">
        <v>101</v>
      </c>
      <c r="C68" s="51"/>
      <c r="D68" s="51"/>
      <c r="E68" s="28">
        <f>2*295</f>
        <v>590</v>
      </c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3.5" customHeight="1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/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f>E66+E68</f>
        <v>4535.625</v>
      </c>
      <c r="F72" s="21"/>
    </row>
    <row r="73" spans="1:6" ht="13.5" customHeight="1" x14ac:dyDescent="0.2">
      <c r="A73" s="21"/>
      <c r="B73" s="34" t="s">
        <v>80</v>
      </c>
      <c r="C73" s="26"/>
      <c r="D73" s="26"/>
      <c r="E73" s="30">
        <v>125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4660.625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233.03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464.9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5358.5549999999994</v>
      </c>
      <c r="F78" s="21"/>
    </row>
    <row r="79" spans="1:6" ht="15.75" thickTop="1" x14ac:dyDescent="0.2">
      <c r="A79" s="21"/>
      <c r="B79" s="55"/>
      <c r="C79" s="55"/>
      <c r="D79" s="55"/>
      <c r="E79" s="36"/>
      <c r="F79" s="21"/>
    </row>
    <row r="80" spans="1:6" ht="15" x14ac:dyDescent="0.2">
      <c r="A80" s="21"/>
      <c r="B80" s="52" t="s">
        <v>18</v>
      </c>
      <c r="C80" s="52"/>
      <c r="D80" s="52"/>
      <c r="E80" s="36">
        <v>0</v>
      </c>
      <c r="F80" s="21"/>
    </row>
    <row r="81" spans="1:6" ht="15" x14ac:dyDescent="0.2">
      <c r="A81" s="21"/>
      <c r="B81" s="55"/>
      <c r="C81" s="55"/>
      <c r="D81" s="5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5358.5549999999994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49"/>
      <c r="C85" s="49"/>
      <c r="D85" s="49"/>
      <c r="E85" s="49"/>
      <c r="F85" s="21"/>
    </row>
    <row r="86" spans="1:6" ht="14.25" x14ac:dyDescent="0.2">
      <c r="A86" s="57" t="s">
        <v>29</v>
      </c>
      <c r="B86" s="57"/>
      <c r="C86" s="57"/>
      <c r="D86" s="57"/>
      <c r="E86" s="57"/>
      <c r="F86" s="57"/>
    </row>
    <row r="87" spans="1:6" ht="14.25" x14ac:dyDescent="0.2">
      <c r="A87" s="53" t="s">
        <v>30</v>
      </c>
      <c r="B87" s="53"/>
      <c r="C87" s="53"/>
      <c r="D87" s="53"/>
      <c r="E87" s="53"/>
      <c r="F87" s="53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0"/>
      <c r="C89" s="50"/>
      <c r="D89" s="50"/>
      <c r="E89" s="50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  <mergeCell ref="B63:D63"/>
    <mergeCell ref="B64:D64"/>
    <mergeCell ref="B65:D65"/>
    <mergeCell ref="B66:D66"/>
    <mergeCell ref="B67:D67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40:D40"/>
    <mergeCell ref="B41:D41"/>
    <mergeCell ref="B42:D42"/>
    <mergeCell ref="B43:D43"/>
    <mergeCell ref="B44:D44"/>
    <mergeCell ref="B39:D39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0D073D0A-3FBB-4704-9CEA-65DBB8062B2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C013-6459-4677-9781-5A31F153331F}">
  <sheetPr>
    <pageSetUpPr fitToPage="1"/>
  </sheetPr>
  <dimension ref="A12:F94"/>
  <sheetViews>
    <sheetView view="pageBreakPreview" topLeftCell="A1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81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8" t="s">
        <v>82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89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30" customHeight="1" x14ac:dyDescent="0.2">
      <c r="A45" s="21"/>
      <c r="B45" s="58" t="s">
        <v>100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91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20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22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33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34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98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26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 t="s">
        <v>99</v>
      </c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 t="s">
        <v>95</v>
      </c>
      <c r="C65" s="58"/>
      <c r="D65" s="58"/>
      <c r="E65" s="28"/>
      <c r="F65" s="21"/>
    </row>
    <row r="66" spans="1:6" ht="14.25" x14ac:dyDescent="0.2">
      <c r="A66" s="21"/>
      <c r="B66" s="59" t="s">
        <v>104</v>
      </c>
      <c r="C66" s="59"/>
      <c r="D66" s="59"/>
      <c r="E66" s="28">
        <f>26.75*295/2</f>
        <v>3945.625</v>
      </c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4.25" x14ac:dyDescent="0.2">
      <c r="A68" s="21"/>
      <c r="B68" s="51" t="s">
        <v>103</v>
      </c>
      <c r="C68" s="51"/>
      <c r="D68" s="51"/>
      <c r="E68" s="28">
        <f>0.5*295</f>
        <v>147.5</v>
      </c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3.5" customHeight="1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/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f>E66+E68</f>
        <v>4093.125</v>
      </c>
      <c r="F72" s="21"/>
    </row>
    <row r="73" spans="1:6" ht="13.5" customHeight="1" x14ac:dyDescent="0.2">
      <c r="A73" s="21"/>
      <c r="B73" s="34" t="s">
        <v>80</v>
      </c>
      <c r="C73" s="26"/>
      <c r="D73" s="26"/>
      <c r="E73" s="30">
        <v>125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4218.125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210.91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420.76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4849.7950000000001</v>
      </c>
      <c r="F78" s="21"/>
    </row>
    <row r="79" spans="1:6" ht="15.75" thickTop="1" x14ac:dyDescent="0.2">
      <c r="A79" s="21"/>
      <c r="B79" s="55"/>
      <c r="C79" s="55"/>
      <c r="D79" s="55"/>
      <c r="E79" s="36"/>
      <c r="F79" s="21"/>
    </row>
    <row r="80" spans="1:6" ht="15" x14ac:dyDescent="0.2">
      <c r="A80" s="21"/>
      <c r="B80" s="52" t="s">
        <v>18</v>
      </c>
      <c r="C80" s="52"/>
      <c r="D80" s="52"/>
      <c r="E80" s="36">
        <v>0</v>
      </c>
      <c r="F80" s="21"/>
    </row>
    <row r="81" spans="1:6" ht="15" x14ac:dyDescent="0.2">
      <c r="A81" s="21"/>
      <c r="B81" s="55"/>
      <c r="C81" s="55"/>
      <c r="D81" s="5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4849.7950000000001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49"/>
      <c r="C85" s="49"/>
      <c r="D85" s="49"/>
      <c r="E85" s="49"/>
      <c r="F85" s="21"/>
    </row>
    <row r="86" spans="1:6" ht="14.25" x14ac:dyDescent="0.2">
      <c r="A86" s="57" t="s">
        <v>29</v>
      </c>
      <c r="B86" s="57"/>
      <c r="C86" s="57"/>
      <c r="D86" s="57"/>
      <c r="E86" s="57"/>
      <c r="F86" s="57"/>
    </row>
    <row r="87" spans="1:6" ht="14.25" x14ac:dyDescent="0.2">
      <c r="A87" s="53" t="s">
        <v>30</v>
      </c>
      <c r="B87" s="53"/>
      <c r="C87" s="53"/>
      <c r="D87" s="53"/>
      <c r="E87" s="53"/>
      <c r="F87" s="53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0"/>
      <c r="C89" s="50"/>
      <c r="D89" s="50"/>
      <c r="E89" s="50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9B56DC6F-8954-4D55-9CDA-C827A15015D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F1BB-C5C6-4C5D-B568-49F134C5683D}">
  <sheetPr>
    <pageSetUpPr fitToPage="1"/>
  </sheetPr>
  <dimension ref="A12:F95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81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8" t="s">
        <v>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107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108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 t="s">
        <v>104</v>
      </c>
      <c r="C67" s="59"/>
      <c r="D67" s="59"/>
      <c r="E67" s="28">
        <f>7.5*325/2</f>
        <v>1218.75</v>
      </c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E67</f>
        <v>1218.75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80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1243.75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62.19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124.06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1430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1430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51:D51"/>
    <mergeCell ref="B44:D44"/>
    <mergeCell ref="B45:D45"/>
    <mergeCell ref="B46:D46"/>
    <mergeCell ref="B47:D47"/>
    <mergeCell ref="B48:D48"/>
    <mergeCell ref="B49:D49"/>
    <mergeCell ref="B50:D50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3:D93"/>
    <mergeCell ref="B69:D69"/>
    <mergeCell ref="B70:D70"/>
    <mergeCell ref="B71:D71"/>
    <mergeCell ref="B80:D80"/>
    <mergeCell ref="B81:D81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B40A2594-BB79-41E1-ADD8-3ED84BF49D7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D37A-5362-45C2-BF67-DEE958C73862}">
  <sheetPr>
    <pageSetUpPr fitToPage="1"/>
  </sheetPr>
  <dimension ref="A12:F95"/>
  <sheetViews>
    <sheetView view="pageBreakPreview" zoomScale="80" zoomScaleNormal="100" zoomScaleSheetLayoutView="80" workbookViewId="0">
      <selection activeCell="N22" sqref="N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81</v>
      </c>
      <c r="C35" s="51"/>
      <c r="D35" s="51"/>
      <c r="E35" s="28"/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8" t="s">
        <v>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107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108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 t="s">
        <v>104</v>
      </c>
      <c r="C67" s="59"/>
      <c r="D67" s="59"/>
      <c r="E67" s="28">
        <f>7.5*325/2</f>
        <v>1218.75</v>
      </c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E67</f>
        <v>1218.75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80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1243.75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62.19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124.06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1430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1430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1A35B0F1-36A7-4BD5-8C4E-C1615E7A2AE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EE99-579D-4AC6-9ABC-DD4081469575}">
  <sheetPr>
    <pageSetUpPr fitToPage="1"/>
  </sheetPr>
  <dimension ref="A12:F95"/>
  <sheetViews>
    <sheetView view="pageBreakPreview" topLeftCell="A17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114</v>
      </c>
      <c r="C35" s="51"/>
      <c r="D35" s="51"/>
      <c r="E35" s="28">
        <f>0.25*325</f>
        <v>81.25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 t="s">
        <v>115</v>
      </c>
      <c r="C37" s="51"/>
      <c r="D37" s="51"/>
      <c r="E37" s="28">
        <f>0.25*325</f>
        <v>81.25</v>
      </c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162.5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8.1300000000000008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16.21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186.84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186.84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82AE690C-03C9-45EE-B401-810F85DE75C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DF93-EB70-49CD-8CB1-9EF76522C055}">
  <sheetPr>
    <pageSetUpPr fitToPage="1"/>
  </sheetPr>
  <dimension ref="A12:F95"/>
  <sheetViews>
    <sheetView view="pageBreakPreview" topLeftCell="A15" zoomScale="80" zoomScaleNormal="100" zoomScaleSheetLayoutView="80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118</v>
      </c>
      <c r="C35" s="51"/>
      <c r="D35" s="51"/>
      <c r="E35" s="28">
        <f>0.25*325</f>
        <v>81.25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81.25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81.25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4.0599999999999996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8.1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93.41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93.41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F038B445-8522-4F4D-95C6-715D5B7E851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78B2-01B7-4A2F-8959-5BD7D1618273}">
  <sheetPr>
    <pageSetUpPr fitToPage="1"/>
  </sheetPr>
  <dimension ref="A12:F95"/>
  <sheetViews>
    <sheetView view="pageBreakPreview" topLeftCell="A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121</v>
      </c>
      <c r="C35" s="51"/>
      <c r="D35" s="51"/>
      <c r="E35" s="28">
        <f>0.4*325</f>
        <v>130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130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130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12.97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149.47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149.47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63817A12-E1BF-4B55-9F38-F95EB2C6348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E5CB-BBDF-4329-9E71-7DEA40A632DF}">
  <sheetPr>
    <pageSetUpPr fitToPage="1"/>
  </sheetPr>
  <dimension ref="A12:F95"/>
  <sheetViews>
    <sheetView view="pageBreakPreview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124</v>
      </c>
      <c r="C35" s="51"/>
      <c r="D35" s="51"/>
      <c r="E35" s="28">
        <f>1.5*325</f>
        <v>487.5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 t="s">
        <v>125</v>
      </c>
      <c r="C37" s="51"/>
      <c r="D37" s="51"/>
      <c r="E37" s="28">
        <f>0.5*325</f>
        <v>162.5</v>
      </c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650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650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32.5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64.84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747.34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747.34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92A6077C-7089-4139-9153-04FCF4CCA9A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4C4C-B5D3-45EF-B256-E9512A7A0F53}">
  <sheetPr>
    <pageSetUpPr fitToPage="1"/>
  </sheetPr>
  <dimension ref="A12:F95"/>
  <sheetViews>
    <sheetView view="pageBreakPreview" zoomScale="80" zoomScaleNormal="100" zoomScaleSheetLayoutView="80" workbookViewId="0">
      <selection activeCell="B75" sqref="B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128</v>
      </c>
      <c r="C35" s="51"/>
      <c r="D35" s="51"/>
      <c r="E35" s="28">
        <f>1.5*325</f>
        <v>487.5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487.5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80</v>
      </c>
      <c r="C74" s="26"/>
      <c r="D74" s="26"/>
      <c r="E74" s="30">
        <v>200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687.5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34.380000000000003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68.58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790.46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790.46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D8912947-188A-4559-A78F-2DB8896E133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071E-7C0E-413F-8E3A-BE0B5D3B7481}">
  <sheetPr>
    <pageSetUpPr fitToPage="1"/>
  </sheetPr>
  <dimension ref="A12:F91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6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45</v>
      </c>
      <c r="C35" s="51"/>
      <c r="D35" s="51"/>
      <c r="E35" s="28">
        <f>3.75*265</f>
        <v>993.75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30" customHeight="1" x14ac:dyDescent="0.2">
      <c r="A38" s="21"/>
      <c r="B38" s="51" t="s">
        <v>46</v>
      </c>
      <c r="C38" s="51"/>
      <c r="D38" s="51"/>
      <c r="E38" s="28">
        <f>1.5*265</f>
        <v>397.5</v>
      </c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3.5" customHeight="1" x14ac:dyDescent="0.2">
      <c r="A67" s="21"/>
      <c r="B67" s="51"/>
      <c r="C67" s="51"/>
      <c r="D67" s="5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SUM(E33:E66)</f>
        <v>1391.25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1391.25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69.56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1599.59</v>
      </c>
      <c r="F75" s="21"/>
    </row>
    <row r="76" spans="1:6" ht="15.75" thickTop="1" x14ac:dyDescent="0.2">
      <c r="A76" s="21"/>
      <c r="B76" s="55"/>
      <c r="C76" s="55"/>
      <c r="D76" s="55"/>
      <c r="E76" s="36"/>
      <c r="F76" s="21"/>
    </row>
    <row r="77" spans="1:6" ht="15" x14ac:dyDescent="0.2">
      <c r="A77" s="21"/>
      <c r="B77" s="52" t="s">
        <v>18</v>
      </c>
      <c r="C77" s="52"/>
      <c r="D77" s="52"/>
      <c r="E77" s="36">
        <v>0</v>
      </c>
      <c r="F77" s="21"/>
    </row>
    <row r="78" spans="1:6" ht="15" x14ac:dyDescent="0.2">
      <c r="A78" s="21"/>
      <c r="B78" s="55"/>
      <c r="C78" s="55"/>
      <c r="D78" s="5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1599.59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49"/>
      <c r="C82" s="49"/>
      <c r="D82" s="49"/>
      <c r="E82" s="49"/>
      <c r="F82" s="21"/>
    </row>
    <row r="83" spans="1:6" ht="14.25" x14ac:dyDescent="0.2">
      <c r="A83" s="57" t="s">
        <v>29</v>
      </c>
      <c r="B83" s="57"/>
      <c r="C83" s="57"/>
      <c r="D83" s="57"/>
      <c r="E83" s="57"/>
      <c r="F83" s="57"/>
    </row>
    <row r="84" spans="1:6" ht="14.25" x14ac:dyDescent="0.2">
      <c r="A84" s="53" t="s">
        <v>30</v>
      </c>
      <c r="B84" s="53"/>
      <c r="C84" s="53"/>
      <c r="D84" s="53"/>
      <c r="E84" s="53"/>
      <c r="F84" s="5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0"/>
      <c r="C86" s="50"/>
      <c r="D86" s="50"/>
      <c r="E86" s="50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47"/>
      <c r="C89" s="48"/>
      <c r="D89" s="48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5F55502B-C79C-4130-9083-7B5F46CDD10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9BC0-9089-4EE6-BE65-56258B648494}">
  <sheetPr>
    <pageSetUpPr fitToPage="1"/>
  </sheetPr>
  <dimension ref="A12:F95"/>
  <sheetViews>
    <sheetView view="pageBreakPreview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140</v>
      </c>
      <c r="C24" s="21"/>
      <c r="D24" s="21"/>
      <c r="E24" s="21"/>
      <c r="F24" s="21"/>
    </row>
    <row r="25" spans="1:6" ht="15" x14ac:dyDescent="0.2">
      <c r="A25" s="17"/>
      <c r="B25" s="25" t="s">
        <v>138</v>
      </c>
      <c r="C25" s="21"/>
      <c r="D25" s="21"/>
      <c r="E25" s="21"/>
      <c r="F25" s="21"/>
    </row>
    <row r="26" spans="1:6" ht="33.75" customHeight="1" x14ac:dyDescent="0.2">
      <c r="A26" s="17"/>
      <c r="B26" s="46" t="s">
        <v>139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62"/>
      <c r="C34" s="62"/>
      <c r="D34" s="62"/>
      <c r="E34" s="28"/>
      <c r="F34" s="21"/>
    </row>
    <row r="35" spans="1:6" ht="14.25" x14ac:dyDescent="0.2">
      <c r="A35" s="21"/>
      <c r="B35" s="51"/>
      <c r="C35" s="51"/>
      <c r="D35" s="51"/>
      <c r="E35" s="28"/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 t="s">
        <v>135</v>
      </c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 t="s">
        <v>2</v>
      </c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 t="s">
        <v>136</v>
      </c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 t="s">
        <v>131</v>
      </c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1" t="s">
        <v>137</v>
      </c>
      <c r="C45" s="51"/>
      <c r="D45" s="51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1" t="s">
        <v>95</v>
      </c>
      <c r="C47" s="51"/>
      <c r="D47" s="51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12*325</f>
        <v>3900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3900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195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389.03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4484.03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4484.03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A9A9A729-A9AA-4E25-AE8C-912743CEDF7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88D-A384-419D-856B-D6D14927B467}">
  <sheetPr>
    <pageSetUpPr fitToPage="1"/>
  </sheetPr>
  <dimension ref="A12:F95"/>
  <sheetViews>
    <sheetView view="pageBreakPreview" zoomScale="80" zoomScaleNormal="100" zoomScaleSheetLayoutView="80" workbookViewId="0">
      <selection activeCell="E48" sqref="E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143</v>
      </c>
      <c r="C35" s="51"/>
      <c r="D35" s="51"/>
      <c r="E35" s="28">
        <f>3.5*350</f>
        <v>1225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 t="s">
        <v>144</v>
      </c>
      <c r="C38" s="51"/>
      <c r="D38" s="51"/>
      <c r="E38" s="28">
        <f>0.5*350</f>
        <v>175</v>
      </c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1400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80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1400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70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139.65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1609.65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1609.65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DB1FA305-F553-42CB-A207-5087414046C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D9BA-07CD-4849-917B-A222801C513B}">
  <sheetPr>
    <pageSetUpPr fitToPage="1"/>
  </sheetPr>
  <dimension ref="A12:F95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146</v>
      </c>
      <c r="C35" s="51"/>
      <c r="D35" s="51"/>
      <c r="E35" s="28">
        <f>3.5*350</f>
        <v>1225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 t="s">
        <v>147</v>
      </c>
      <c r="C38" s="51"/>
      <c r="D38" s="51"/>
      <c r="E38" s="28">
        <f>0.25*350</f>
        <v>87.5</v>
      </c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1312.5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1312.5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130.91999999999999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1509.0500000000002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1509.0500000000002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BD8379A5-68AF-4888-8076-8849A77AD11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D676-BCBB-4AD4-ADF2-8C2BB8B8F185}">
  <sheetPr>
    <pageSetUpPr fitToPage="1"/>
  </sheetPr>
  <dimension ref="A12:F95"/>
  <sheetViews>
    <sheetView view="pageBreakPreview" zoomScale="80" zoomScaleNormal="100" zoomScaleSheetLayoutView="80" workbookViewId="0">
      <selection activeCell="B38" sqref="B38:F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150</v>
      </c>
      <c r="C35" s="51"/>
      <c r="D35" s="51"/>
      <c r="E35" s="28">
        <f>0.25*350</f>
        <v>87.5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87.5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4.38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8.73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100.61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100.61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B786CCF0-BE2C-4BD2-A6AA-B5C43EAABE6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9FFF-9784-421A-A632-2426E2C24BFC}">
  <sheetPr>
    <pageSetUpPr fitToPage="1"/>
  </sheetPr>
  <dimension ref="A12:F95"/>
  <sheetViews>
    <sheetView view="pageBreakPreview" topLeftCell="A19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153</v>
      </c>
      <c r="C35" s="51"/>
      <c r="D35" s="51"/>
      <c r="E35" s="28">
        <f>0.4*350</f>
        <v>140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140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140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7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13.97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160.97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160.97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93:D93"/>
    <mergeCell ref="B82:D82"/>
    <mergeCell ref="B86:E86"/>
    <mergeCell ref="A87:F87"/>
    <mergeCell ref="A88:F88"/>
    <mergeCell ref="B90:E90"/>
    <mergeCell ref="A91:F91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69250B78-EC96-4DED-AB52-88692669806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063F-EDEE-4F12-AC35-28B6607F8999}">
  <sheetPr>
    <pageSetUpPr fitToPage="1"/>
  </sheetPr>
  <dimension ref="A12:F95"/>
  <sheetViews>
    <sheetView tabSelected="1" view="pageBreakPreview" topLeftCell="A4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155</v>
      </c>
      <c r="C24" s="21"/>
      <c r="D24" s="21"/>
      <c r="E24" s="21"/>
      <c r="F24" s="21"/>
    </row>
    <row r="25" spans="1:6" ht="15" x14ac:dyDescent="0.2">
      <c r="A25" s="17"/>
      <c r="B25" s="25" t="s">
        <v>158</v>
      </c>
      <c r="C25" s="21"/>
      <c r="D25" s="21"/>
      <c r="E25" s="21"/>
      <c r="F25" s="21"/>
    </row>
    <row r="26" spans="1:6" ht="33.75" customHeight="1" x14ac:dyDescent="0.2">
      <c r="A26" s="17"/>
      <c r="B26" s="46" t="s">
        <v>159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157</v>
      </c>
      <c r="C35" s="51"/>
      <c r="D35" s="51"/>
      <c r="E35" s="28">
        <f>0.5*350</f>
        <v>175</v>
      </c>
      <c r="F35" s="21"/>
    </row>
    <row r="36" spans="1:6" ht="14.25" x14ac:dyDescent="0.2">
      <c r="A36" s="21"/>
      <c r="B36" s="60"/>
      <c r="C36" s="60"/>
      <c r="D36" s="60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61"/>
      <c r="C44" s="61"/>
      <c r="D44" s="61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ht="14.25" x14ac:dyDescent="0.2">
      <c r="A66" s="21"/>
      <c r="B66" s="58"/>
      <c r="C66" s="58"/>
      <c r="D66" s="58"/>
      <c r="E66" s="28"/>
      <c r="F66" s="21"/>
    </row>
    <row r="67" spans="1:6" ht="14.25" x14ac:dyDescent="0.2">
      <c r="A67" s="21"/>
      <c r="B67" s="59"/>
      <c r="C67" s="59"/>
      <c r="D67" s="59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4.25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51"/>
      <c r="C71" s="51"/>
      <c r="D71" s="51"/>
      <c r="E71" s="28"/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SUM(E31:E71)</f>
        <v>175</v>
      </c>
      <c r="F72" s="21"/>
    </row>
    <row r="73" spans="1:6" ht="13.5" customHeight="1" x14ac:dyDescent="0.2">
      <c r="A73" s="21"/>
      <c r="B73" s="34" t="s">
        <v>12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14</v>
      </c>
      <c r="C75" s="26"/>
      <c r="D75" s="26"/>
      <c r="E75" s="29">
        <f>SUM(E72:E74)</f>
        <v>175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8.75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17.46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16</v>
      </c>
      <c r="C79" s="26"/>
      <c r="D79" s="26"/>
      <c r="E79" s="33">
        <f>SUM(E75:E77)</f>
        <v>201.21</v>
      </c>
      <c r="F79" s="21"/>
    </row>
    <row r="80" spans="1:6" ht="15.75" thickTop="1" x14ac:dyDescent="0.2">
      <c r="A80" s="21"/>
      <c r="B80" s="55"/>
      <c r="C80" s="55"/>
      <c r="D80" s="55"/>
      <c r="E80" s="36"/>
      <c r="F80" s="21"/>
    </row>
    <row r="81" spans="1:6" ht="15" x14ac:dyDescent="0.2">
      <c r="A81" s="21"/>
      <c r="B81" s="52" t="s">
        <v>18</v>
      </c>
      <c r="C81" s="52"/>
      <c r="D81" s="52"/>
      <c r="E81" s="36">
        <v>0</v>
      </c>
      <c r="F81" s="21"/>
    </row>
    <row r="82" spans="1:6" ht="15" x14ac:dyDescent="0.2">
      <c r="A82" s="21"/>
      <c r="B82" s="55"/>
      <c r="C82" s="55"/>
      <c r="D82" s="55"/>
      <c r="E82" s="36"/>
      <c r="F82" s="21"/>
    </row>
    <row r="83" spans="1:6" ht="19.5" customHeight="1" x14ac:dyDescent="0.2">
      <c r="A83" s="21"/>
      <c r="B83" s="37" t="s">
        <v>17</v>
      </c>
      <c r="C83" s="38"/>
      <c r="D83" s="38"/>
      <c r="E83" s="39">
        <f>E79-E81</f>
        <v>201.21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49"/>
      <c r="C86" s="49"/>
      <c r="D86" s="49"/>
      <c r="E86" s="49"/>
      <c r="F86" s="21"/>
    </row>
    <row r="87" spans="1:6" ht="14.25" x14ac:dyDescent="0.2">
      <c r="A87" s="57" t="s">
        <v>29</v>
      </c>
      <c r="B87" s="57"/>
      <c r="C87" s="57"/>
      <c r="D87" s="57"/>
      <c r="E87" s="57"/>
      <c r="F87" s="57"/>
    </row>
    <row r="88" spans="1:6" ht="14.25" x14ac:dyDescent="0.2">
      <c r="A88" s="53" t="s">
        <v>30</v>
      </c>
      <c r="B88" s="53"/>
      <c r="C88" s="53"/>
      <c r="D88" s="53"/>
      <c r="E88" s="53"/>
      <c r="F88" s="53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50"/>
      <c r="C90" s="50"/>
      <c r="D90" s="50"/>
      <c r="E90" s="50"/>
      <c r="F90" s="21"/>
    </row>
    <row r="91" spans="1:6" ht="15" x14ac:dyDescent="0.2">
      <c r="A91" s="56" t="s">
        <v>7</v>
      </c>
      <c r="B91" s="56"/>
      <c r="C91" s="56"/>
      <c r="D91" s="56"/>
      <c r="E91" s="56"/>
      <c r="F91" s="56"/>
    </row>
    <row r="93" spans="1:6" ht="39.75" customHeight="1" x14ac:dyDescent="0.2">
      <c r="B93" s="47"/>
      <c r="C93" s="48"/>
      <c r="D93" s="48"/>
    </row>
    <row r="94" spans="1:6" ht="13.5" customHeight="1" x14ac:dyDescent="0.2"/>
    <row r="95" spans="1:6" x14ac:dyDescent="0.2">
      <c r="B95" s="16"/>
      <c r="C95" s="16"/>
      <c r="D95" s="16"/>
    </row>
  </sheetData>
  <mergeCells count="49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80:D80"/>
    <mergeCell ref="B93:D93"/>
    <mergeCell ref="B82:D82"/>
    <mergeCell ref="B86:E86"/>
    <mergeCell ref="A87:F87"/>
    <mergeCell ref="A88:F88"/>
    <mergeCell ref="B90:E90"/>
    <mergeCell ref="A91:F91"/>
  </mergeCells>
  <dataValidations count="1">
    <dataValidation type="list" allowBlank="1" showInputMessage="1" showErrorMessage="1" sqref="B80:B82 B12:B20 B33:B71" xr:uid="{0D359E4C-7AE4-4D43-8694-341A7014D39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7" sqref="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3" t="s">
        <v>1</v>
      </c>
      <c r="C1" s="6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83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84</v>
      </c>
      <c r="D9" s="7"/>
    </row>
    <row r="10" spans="1:4" x14ac:dyDescent="0.2">
      <c r="A10" s="6"/>
      <c r="B10" s="14"/>
      <c r="C10" s="8" t="s">
        <v>82</v>
      </c>
      <c r="D10" s="7"/>
    </row>
    <row r="11" spans="1:4" x14ac:dyDescent="0.2">
      <c r="A11" s="6"/>
      <c r="B11" s="14"/>
      <c r="C11" s="8" t="s">
        <v>85</v>
      </c>
      <c r="D11" s="7"/>
    </row>
    <row r="12" spans="1:4" x14ac:dyDescent="0.2">
      <c r="A12" s="6"/>
      <c r="B12" s="14"/>
      <c r="C12" s="8" t="s">
        <v>86</v>
      </c>
      <c r="D12" s="7"/>
    </row>
    <row r="13" spans="1:4" x14ac:dyDescent="0.2">
      <c r="A13" s="6"/>
      <c r="B13" s="14"/>
      <c r="C13" s="8" t="s">
        <v>87</v>
      </c>
      <c r="D13" s="7"/>
    </row>
    <row r="14" spans="1:4" x14ac:dyDescent="0.2">
      <c r="A14" s="6"/>
      <c r="B14" s="14"/>
      <c r="C14" s="8" t="s">
        <v>88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89</v>
      </c>
      <c r="D19" s="7"/>
    </row>
    <row r="20" spans="1:4" x14ac:dyDescent="0.2">
      <c r="A20" s="6"/>
      <c r="B20" s="14"/>
      <c r="C20" s="8" t="s">
        <v>90</v>
      </c>
      <c r="D20" s="7"/>
    </row>
    <row r="21" spans="1:4" x14ac:dyDescent="0.2">
      <c r="A21" s="6"/>
      <c r="B21" s="14"/>
      <c r="C21" s="8" t="s">
        <v>130</v>
      </c>
      <c r="D21" s="7"/>
    </row>
    <row r="22" spans="1:4" x14ac:dyDescent="0.2">
      <c r="A22" s="6"/>
      <c r="B22" s="14"/>
      <c r="C22" s="8" t="s">
        <v>91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131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92</v>
      </c>
      <c r="D30" s="7"/>
    </row>
    <row r="31" spans="1:4" x14ac:dyDescent="0.2">
      <c r="A31" s="6"/>
      <c r="B31" s="14"/>
      <c r="C31" s="8" t="s">
        <v>132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93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94</v>
      </c>
      <c r="D37" s="7"/>
    </row>
    <row r="38" spans="1:4" x14ac:dyDescent="0.2">
      <c r="A38" s="6"/>
      <c r="B38" s="14"/>
      <c r="C38" s="9" t="s">
        <v>133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95</v>
      </c>
      <c r="D43" s="7"/>
    </row>
    <row r="44" spans="1:4" x14ac:dyDescent="0.2">
      <c r="A44" s="6"/>
      <c r="B44" s="14"/>
      <c r="C44" s="8" t="s">
        <v>96</v>
      </c>
      <c r="D44" s="7"/>
    </row>
    <row r="45" spans="1:4" x14ac:dyDescent="0.2">
      <c r="A45" s="6"/>
      <c r="B45" s="14"/>
      <c r="C45" s="8" t="s">
        <v>97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708B-8FE9-4E7C-81CB-CD47B0FF67B2}">
  <sheetPr>
    <pageSetUpPr fitToPage="1"/>
  </sheetPr>
  <dimension ref="A12:F91"/>
  <sheetViews>
    <sheetView view="pageBreakPreview" topLeftCell="A37" zoomScale="80" zoomScaleNormal="100" zoomScaleSheetLayoutView="80" workbookViewId="0">
      <selection activeCell="M38" sqref="M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6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49</v>
      </c>
      <c r="C35" s="51"/>
      <c r="D35" s="51"/>
      <c r="E35" s="28">
        <v>265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30" customHeight="1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3.5" customHeight="1" x14ac:dyDescent="0.2">
      <c r="A67" s="21"/>
      <c r="B67" s="51"/>
      <c r="C67" s="51"/>
      <c r="D67" s="5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SUM(E33:E66)</f>
        <v>265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26.43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304.68</v>
      </c>
      <c r="F75" s="21"/>
    </row>
    <row r="76" spans="1:6" ht="15.75" thickTop="1" x14ac:dyDescent="0.2">
      <c r="A76" s="21"/>
      <c r="B76" s="55"/>
      <c r="C76" s="55"/>
      <c r="D76" s="55"/>
      <c r="E76" s="36"/>
      <c r="F76" s="21"/>
    </row>
    <row r="77" spans="1:6" ht="15" x14ac:dyDescent="0.2">
      <c r="A77" s="21"/>
      <c r="B77" s="52" t="s">
        <v>18</v>
      </c>
      <c r="C77" s="52"/>
      <c r="D77" s="52"/>
      <c r="E77" s="36">
        <v>0</v>
      </c>
      <c r="F77" s="21"/>
    </row>
    <row r="78" spans="1:6" ht="15" x14ac:dyDescent="0.2">
      <c r="A78" s="21"/>
      <c r="B78" s="55"/>
      <c r="C78" s="55"/>
      <c r="D78" s="5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304.68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49"/>
      <c r="C82" s="49"/>
      <c r="D82" s="49"/>
      <c r="E82" s="49"/>
      <c r="F82" s="21"/>
    </row>
    <row r="83" spans="1:6" ht="14.25" x14ac:dyDescent="0.2">
      <c r="A83" s="57" t="s">
        <v>29</v>
      </c>
      <c r="B83" s="57"/>
      <c r="C83" s="57"/>
      <c r="D83" s="57"/>
      <c r="E83" s="57"/>
      <c r="F83" s="57"/>
    </row>
    <row r="84" spans="1:6" ht="14.25" x14ac:dyDescent="0.2">
      <c r="A84" s="53" t="s">
        <v>30</v>
      </c>
      <c r="B84" s="53"/>
      <c r="C84" s="53"/>
      <c r="D84" s="53"/>
      <c r="E84" s="53"/>
      <c r="F84" s="5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0"/>
      <c r="C86" s="50"/>
      <c r="D86" s="50"/>
      <c r="E86" s="50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47"/>
      <c r="C89" s="48"/>
      <c r="D89" s="48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1D66DD9-AC41-4FB1-9278-74D6504890E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40F0-EFD5-4249-AE8A-2236CA64B381}">
  <sheetPr>
    <pageSetUpPr fitToPage="1"/>
  </sheetPr>
  <dimension ref="A12:F91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6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52</v>
      </c>
      <c r="C35" s="51"/>
      <c r="D35" s="51"/>
      <c r="E35" s="28">
        <f>2*265</f>
        <v>530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30" customHeight="1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3.5" customHeight="1" x14ac:dyDescent="0.2">
      <c r="A67" s="21"/>
      <c r="B67" s="51"/>
      <c r="C67" s="51"/>
      <c r="D67" s="5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SUM(E33:E66)</f>
        <v>530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530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26.5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52.87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609.37</v>
      </c>
      <c r="F75" s="21"/>
    </row>
    <row r="76" spans="1:6" ht="15.75" thickTop="1" x14ac:dyDescent="0.2">
      <c r="A76" s="21"/>
      <c r="B76" s="55"/>
      <c r="C76" s="55"/>
      <c r="D76" s="55"/>
      <c r="E76" s="36"/>
      <c r="F76" s="21"/>
    </row>
    <row r="77" spans="1:6" ht="15" x14ac:dyDescent="0.2">
      <c r="A77" s="21"/>
      <c r="B77" s="52" t="s">
        <v>18</v>
      </c>
      <c r="C77" s="52"/>
      <c r="D77" s="52"/>
      <c r="E77" s="36">
        <v>0</v>
      </c>
      <c r="F77" s="21"/>
    </row>
    <row r="78" spans="1:6" ht="15" x14ac:dyDescent="0.2">
      <c r="A78" s="21"/>
      <c r="B78" s="55"/>
      <c r="C78" s="55"/>
      <c r="D78" s="5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609.37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49"/>
      <c r="C82" s="49"/>
      <c r="D82" s="49"/>
      <c r="E82" s="49"/>
      <c r="F82" s="21"/>
    </row>
    <row r="83" spans="1:6" ht="14.25" x14ac:dyDescent="0.2">
      <c r="A83" s="57" t="s">
        <v>29</v>
      </c>
      <c r="B83" s="57"/>
      <c r="C83" s="57"/>
      <c r="D83" s="57"/>
      <c r="E83" s="57"/>
      <c r="F83" s="57"/>
    </row>
    <row r="84" spans="1:6" ht="14.25" x14ac:dyDescent="0.2">
      <c r="A84" s="53" t="s">
        <v>30</v>
      </c>
      <c r="B84" s="53"/>
      <c r="C84" s="53"/>
      <c r="D84" s="53"/>
      <c r="E84" s="53"/>
      <c r="F84" s="5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0"/>
      <c r="C86" s="50"/>
      <c r="D86" s="50"/>
      <c r="E86" s="50"/>
      <c r="F86" s="21"/>
    </row>
    <row r="87" spans="1:6" ht="15" x14ac:dyDescent="0.2">
      <c r="A87" s="56" t="s">
        <v>7</v>
      </c>
      <c r="B87" s="56"/>
      <c r="C87" s="56"/>
      <c r="D87" s="56"/>
      <c r="E87" s="56"/>
      <c r="F87" s="56"/>
    </row>
    <row r="89" spans="1:6" ht="39.75" customHeight="1" x14ac:dyDescent="0.2">
      <c r="B89" s="47"/>
      <c r="C89" s="48"/>
      <c r="D89" s="48"/>
    </row>
    <row r="90" spans="1:6" ht="13.5" customHeight="1" x14ac:dyDescent="0.2"/>
    <row r="91" spans="1:6" x14ac:dyDescent="0.2">
      <c r="B91" s="16"/>
      <c r="C91" s="16"/>
      <c r="D91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C9B57C50-22AE-4EB3-8434-EF2B3204976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F941-4A20-4552-BBBD-EFCFCBC08E5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6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55</v>
      </c>
      <c r="C35" s="51"/>
      <c r="D35" s="51"/>
      <c r="E35" s="28">
        <f>0.25*285</f>
        <v>71.25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 t="s">
        <v>56</v>
      </c>
      <c r="C38" s="51"/>
      <c r="D38" s="51"/>
      <c r="E38" s="28">
        <f>0.4*285</f>
        <v>114</v>
      </c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3.5" customHeight="1" x14ac:dyDescent="0.2">
      <c r="A68" s="21"/>
      <c r="B68" s="51"/>
      <c r="C68" s="51"/>
      <c r="D68" s="5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185.25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185.25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9.26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212.98999999999998</v>
      </c>
      <c r="F76" s="21"/>
    </row>
    <row r="77" spans="1:6" ht="15.75" thickTop="1" x14ac:dyDescent="0.2">
      <c r="A77" s="21"/>
      <c r="B77" s="55"/>
      <c r="C77" s="55"/>
      <c r="D77" s="55"/>
      <c r="E77" s="36"/>
      <c r="F77" s="21"/>
    </row>
    <row r="78" spans="1:6" ht="15" x14ac:dyDescent="0.2">
      <c r="A78" s="21"/>
      <c r="B78" s="52" t="s">
        <v>18</v>
      </c>
      <c r="C78" s="52"/>
      <c r="D78" s="52"/>
      <c r="E78" s="36">
        <v>0</v>
      </c>
      <c r="F78" s="21"/>
    </row>
    <row r="79" spans="1:6" ht="15" x14ac:dyDescent="0.2">
      <c r="A79" s="21"/>
      <c r="B79" s="55"/>
      <c r="C79" s="55"/>
      <c r="D79" s="5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212.98999999999998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49"/>
      <c r="C83" s="49"/>
      <c r="D83" s="49"/>
      <c r="E83" s="49"/>
      <c r="F83" s="21"/>
    </row>
    <row r="84" spans="1:6" ht="14.25" x14ac:dyDescent="0.2">
      <c r="A84" s="57" t="s">
        <v>29</v>
      </c>
      <c r="B84" s="57"/>
      <c r="C84" s="57"/>
      <c r="D84" s="57"/>
      <c r="E84" s="57"/>
      <c r="F84" s="57"/>
    </row>
    <row r="85" spans="1:6" ht="14.25" x14ac:dyDescent="0.2">
      <c r="A85" s="53" t="s">
        <v>30</v>
      </c>
      <c r="B85" s="53"/>
      <c r="C85" s="53"/>
      <c r="D85" s="53"/>
      <c r="E85" s="53"/>
      <c r="F85" s="5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0"/>
      <c r="C87" s="50"/>
      <c r="D87" s="50"/>
      <c r="E87" s="50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47"/>
      <c r="C90" s="48"/>
      <c r="D90" s="48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87:E87"/>
    <mergeCell ref="A88:F88"/>
    <mergeCell ref="B90:D90"/>
    <mergeCell ref="B40:D4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EE20A48F-98B6-44F1-A8BE-D4EF84D23B6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3FD7-D1DF-471F-8541-E7BEDF84C21D}">
  <sheetPr>
    <pageSetUpPr fitToPage="1"/>
  </sheetPr>
  <dimension ref="A12:F92"/>
  <sheetViews>
    <sheetView view="pageBreakPreview" topLeftCell="A7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14.25" x14ac:dyDescent="0.2">
      <c r="A35" s="21"/>
      <c r="B35" s="51" t="s">
        <v>61</v>
      </c>
      <c r="C35" s="51"/>
      <c r="D35" s="51"/>
      <c r="E35" s="28">
        <f>0.5*295</f>
        <v>147.5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 t="s">
        <v>62</v>
      </c>
      <c r="C38" s="51"/>
      <c r="D38" s="51"/>
      <c r="E38" s="28">
        <f>0.5*295</f>
        <v>147.5</v>
      </c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57.75" customHeight="1" x14ac:dyDescent="0.2">
      <c r="A41" s="21"/>
      <c r="B41" s="51" t="s">
        <v>63</v>
      </c>
      <c r="C41" s="51"/>
      <c r="D41" s="51"/>
      <c r="E41" s="28">
        <f>5*295+200</f>
        <v>1675</v>
      </c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 t="s">
        <v>64</v>
      </c>
      <c r="C44" s="51"/>
      <c r="D44" s="51"/>
      <c r="E44" s="28">
        <f>0.25*295</f>
        <v>73.75</v>
      </c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3.5" customHeight="1" x14ac:dyDescent="0.2">
      <c r="A68" s="21"/>
      <c r="B68" s="51"/>
      <c r="C68" s="51"/>
      <c r="D68" s="5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SUM(E33:E67)</f>
        <v>2043.75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102.19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203.86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2349.8000000000002</v>
      </c>
      <c r="F76" s="21"/>
    </row>
    <row r="77" spans="1:6" ht="15.75" thickTop="1" x14ac:dyDescent="0.2">
      <c r="A77" s="21"/>
      <c r="B77" s="55"/>
      <c r="C77" s="55"/>
      <c r="D77" s="55"/>
      <c r="E77" s="36"/>
      <c r="F77" s="21"/>
    </row>
    <row r="78" spans="1:6" ht="15" x14ac:dyDescent="0.2">
      <c r="A78" s="21"/>
      <c r="B78" s="52" t="s">
        <v>18</v>
      </c>
      <c r="C78" s="52"/>
      <c r="D78" s="52"/>
      <c r="E78" s="36">
        <v>0</v>
      </c>
      <c r="F78" s="21"/>
    </row>
    <row r="79" spans="1:6" ht="15" x14ac:dyDescent="0.2">
      <c r="A79" s="21"/>
      <c r="B79" s="55"/>
      <c r="C79" s="55"/>
      <c r="D79" s="5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2349.8000000000002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49"/>
      <c r="C83" s="49"/>
      <c r="D83" s="49"/>
      <c r="E83" s="49"/>
      <c r="F83" s="21"/>
    </row>
    <row r="84" spans="1:6" ht="14.25" x14ac:dyDescent="0.2">
      <c r="A84" s="57" t="s">
        <v>29</v>
      </c>
      <c r="B84" s="57"/>
      <c r="C84" s="57"/>
      <c r="D84" s="57"/>
      <c r="E84" s="57"/>
      <c r="F84" s="57"/>
    </row>
    <row r="85" spans="1:6" ht="14.25" x14ac:dyDescent="0.2">
      <c r="A85" s="53" t="s">
        <v>30</v>
      </c>
      <c r="B85" s="53"/>
      <c r="C85" s="53"/>
      <c r="D85" s="53"/>
      <c r="E85" s="53"/>
      <c r="F85" s="5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0"/>
      <c r="C87" s="50"/>
      <c r="D87" s="50"/>
      <c r="E87" s="50"/>
      <c r="F87" s="21"/>
    </row>
    <row r="88" spans="1:6" ht="15" x14ac:dyDescent="0.2">
      <c r="A88" s="56" t="s">
        <v>7</v>
      </c>
      <c r="B88" s="56"/>
      <c r="C88" s="56"/>
      <c r="D88" s="56"/>
      <c r="E88" s="56"/>
      <c r="F88" s="56"/>
    </row>
    <row r="90" spans="1:6" ht="39.75" customHeight="1" x14ac:dyDescent="0.2">
      <c r="B90" s="47"/>
      <c r="C90" s="48"/>
      <c r="D90" s="48"/>
    </row>
    <row r="91" spans="1:6" ht="13.5" customHeight="1" x14ac:dyDescent="0.2"/>
    <row r="92" spans="1:6" x14ac:dyDescent="0.2">
      <c r="B92" s="16"/>
      <c r="C92" s="16"/>
      <c r="D92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30901C6-D3AE-4793-B22F-93C6CBBEE87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721F-69AC-443B-A038-D628CB0FD9B8}">
  <sheetPr>
    <pageSetUpPr fitToPage="1"/>
  </sheetPr>
  <dimension ref="A12:F94"/>
  <sheetViews>
    <sheetView view="pageBreakPreview" topLeftCell="A7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29.25" customHeight="1" x14ac:dyDescent="0.2">
      <c r="A35" s="21"/>
      <c r="B35" s="51" t="s">
        <v>68</v>
      </c>
      <c r="C35" s="51"/>
      <c r="D35" s="51"/>
      <c r="E35" s="28">
        <f>7.5*295</f>
        <v>2212.5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 t="s">
        <v>67</v>
      </c>
      <c r="C38" s="51"/>
      <c r="D38" s="51"/>
      <c r="E38" s="28">
        <v>295</v>
      </c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3.5" customHeight="1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SUM(E33:E69)</f>
        <v>2507.5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2507.5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125.38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250.12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2883</v>
      </c>
      <c r="F78" s="21"/>
    </row>
    <row r="79" spans="1:6" ht="15.75" thickTop="1" x14ac:dyDescent="0.2">
      <c r="A79" s="21"/>
      <c r="B79" s="55"/>
      <c r="C79" s="55"/>
      <c r="D79" s="55"/>
      <c r="E79" s="36"/>
      <c r="F79" s="21"/>
    </row>
    <row r="80" spans="1:6" ht="15" x14ac:dyDescent="0.2">
      <c r="A80" s="21"/>
      <c r="B80" s="52" t="s">
        <v>18</v>
      </c>
      <c r="C80" s="52"/>
      <c r="D80" s="52"/>
      <c r="E80" s="36">
        <v>0</v>
      </c>
      <c r="F80" s="21"/>
    </row>
    <row r="81" spans="1:6" ht="15" x14ac:dyDescent="0.2">
      <c r="A81" s="21"/>
      <c r="B81" s="55"/>
      <c r="C81" s="55"/>
      <c r="D81" s="5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2883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49"/>
      <c r="C85" s="49"/>
      <c r="D85" s="49"/>
      <c r="E85" s="49"/>
      <c r="F85" s="21"/>
    </row>
    <row r="86" spans="1:6" ht="14.25" x14ac:dyDescent="0.2">
      <c r="A86" s="57" t="s">
        <v>29</v>
      </c>
      <c r="B86" s="57"/>
      <c r="C86" s="57"/>
      <c r="D86" s="57"/>
      <c r="E86" s="57"/>
      <c r="F86" s="57"/>
    </row>
    <row r="87" spans="1:6" ht="14.25" x14ac:dyDescent="0.2">
      <c r="A87" s="53" t="s">
        <v>30</v>
      </c>
      <c r="B87" s="53"/>
      <c r="C87" s="53"/>
      <c r="D87" s="53"/>
      <c r="E87" s="53"/>
      <c r="F87" s="53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0"/>
      <c r="C89" s="50"/>
      <c r="D89" s="50"/>
      <c r="E89" s="50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A87:F87"/>
    <mergeCell ref="B89:E89"/>
    <mergeCell ref="A90:F90"/>
    <mergeCell ref="B92:D92"/>
    <mergeCell ref="B43:D43"/>
    <mergeCell ref="B44:D44"/>
    <mergeCell ref="B70:D70"/>
    <mergeCell ref="B79:D79"/>
    <mergeCell ref="B80:D80"/>
    <mergeCell ref="B81:D81"/>
    <mergeCell ref="B85:E85"/>
    <mergeCell ref="A86:F86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143BA1C4-52AE-4639-960B-CD254AE86B3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1C8-2B15-4217-A90B-BD6DB3A5B40F}">
  <sheetPr>
    <pageSetUpPr fitToPage="1"/>
  </sheetPr>
  <dimension ref="A12:F94"/>
  <sheetViews>
    <sheetView view="pageBreakPreview" topLeftCell="A19" zoomScale="80" zoomScaleNormal="100" zoomScaleSheetLayoutView="80" workbookViewId="0">
      <selection activeCell="B38" sqref="B38:F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29.25" customHeight="1" x14ac:dyDescent="0.2">
      <c r="A35" s="21"/>
      <c r="B35" s="51" t="s">
        <v>71</v>
      </c>
      <c r="C35" s="51"/>
      <c r="D35" s="51"/>
      <c r="E35" s="28">
        <f>0.25*295</f>
        <v>73.75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3.5" customHeight="1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SUM(E33:E69)</f>
        <v>73.75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73.75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3.69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7.36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84.8</v>
      </c>
      <c r="F78" s="21"/>
    </row>
    <row r="79" spans="1:6" ht="15.75" thickTop="1" x14ac:dyDescent="0.2">
      <c r="A79" s="21"/>
      <c r="B79" s="55"/>
      <c r="C79" s="55"/>
      <c r="D79" s="55"/>
      <c r="E79" s="36"/>
      <c r="F79" s="21"/>
    </row>
    <row r="80" spans="1:6" ht="15" x14ac:dyDescent="0.2">
      <c r="A80" s="21"/>
      <c r="B80" s="52" t="s">
        <v>18</v>
      </c>
      <c r="C80" s="52"/>
      <c r="D80" s="52"/>
      <c r="E80" s="36">
        <v>0</v>
      </c>
      <c r="F80" s="21"/>
    </row>
    <row r="81" spans="1:6" ht="15" x14ac:dyDescent="0.2">
      <c r="A81" s="21"/>
      <c r="B81" s="55"/>
      <c r="C81" s="55"/>
      <c r="D81" s="5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84.8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49"/>
      <c r="C85" s="49"/>
      <c r="D85" s="49"/>
      <c r="E85" s="49"/>
      <c r="F85" s="21"/>
    </row>
    <row r="86" spans="1:6" ht="14.25" x14ac:dyDescent="0.2">
      <c r="A86" s="57" t="s">
        <v>29</v>
      </c>
      <c r="B86" s="57"/>
      <c r="C86" s="57"/>
      <c r="D86" s="57"/>
      <c r="E86" s="57"/>
      <c r="F86" s="57"/>
    </row>
    <row r="87" spans="1:6" ht="14.25" x14ac:dyDescent="0.2">
      <c r="A87" s="53" t="s">
        <v>30</v>
      </c>
      <c r="B87" s="53"/>
      <c r="C87" s="53"/>
      <c r="D87" s="53"/>
      <c r="E87" s="53"/>
      <c r="F87" s="53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0"/>
      <c r="C89" s="50"/>
      <c r="D89" s="50"/>
      <c r="E89" s="50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3:B70" xr:uid="{06731012-C9EF-46FD-B259-47F084C4AE4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7B08-EFFF-4ADC-9D50-C221C1C6E192}">
  <sheetPr>
    <pageSetUpPr fitToPage="1"/>
  </sheetPr>
  <dimension ref="A12:F94"/>
  <sheetViews>
    <sheetView view="pageBreakPreview" topLeftCell="A4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46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4" t="s">
        <v>0</v>
      </c>
      <c r="B30" s="54"/>
      <c r="C30" s="54"/>
      <c r="D30" s="54"/>
      <c r="E30" s="54"/>
      <c r="F30" s="5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1"/>
      <c r="C33" s="51"/>
      <c r="D33" s="51"/>
      <c r="E33" s="28"/>
      <c r="F33" s="21"/>
    </row>
    <row r="34" spans="1:6" ht="14.25" x14ac:dyDescent="0.2">
      <c r="A34" s="21"/>
      <c r="B34" s="51"/>
      <c r="C34" s="51"/>
      <c r="D34" s="51"/>
      <c r="E34" s="28"/>
      <c r="F34" s="21"/>
    </row>
    <row r="35" spans="1:6" ht="29.25" customHeight="1" x14ac:dyDescent="0.2">
      <c r="A35" s="21"/>
      <c r="B35" s="51" t="s">
        <v>74</v>
      </c>
      <c r="C35" s="51"/>
      <c r="D35" s="51"/>
      <c r="E35" s="28">
        <f>0.5*295</f>
        <v>147.5</v>
      </c>
      <c r="F35" s="21"/>
    </row>
    <row r="36" spans="1:6" ht="14.25" x14ac:dyDescent="0.2">
      <c r="A36" s="21"/>
      <c r="B36" s="51"/>
      <c r="C36" s="51"/>
      <c r="D36" s="51"/>
      <c r="E36" s="28"/>
      <c r="F36" s="21"/>
    </row>
    <row r="37" spans="1:6" ht="14.25" x14ac:dyDescent="0.2">
      <c r="A37" s="21"/>
      <c r="B37" s="51"/>
      <c r="C37" s="51"/>
      <c r="D37" s="51"/>
      <c r="E37" s="28"/>
      <c r="F37" s="21"/>
    </row>
    <row r="38" spans="1:6" ht="14.25" x14ac:dyDescent="0.2">
      <c r="A38" s="21"/>
      <c r="B38" s="51"/>
      <c r="C38" s="51"/>
      <c r="D38" s="51"/>
      <c r="E38" s="28"/>
      <c r="F38" s="21"/>
    </row>
    <row r="39" spans="1:6" ht="14.25" x14ac:dyDescent="0.2">
      <c r="A39" s="21"/>
      <c r="B39" s="51"/>
      <c r="C39" s="51"/>
      <c r="D39" s="51"/>
      <c r="E39" s="28"/>
      <c r="F39" s="21"/>
    </row>
    <row r="40" spans="1:6" ht="14.25" x14ac:dyDescent="0.2">
      <c r="A40" s="21"/>
      <c r="B40" s="51"/>
      <c r="C40" s="51"/>
      <c r="D40" s="51"/>
      <c r="E40" s="28"/>
      <c r="F40" s="21"/>
    </row>
    <row r="41" spans="1:6" ht="14.25" x14ac:dyDescent="0.2">
      <c r="A41" s="21"/>
      <c r="B41" s="51"/>
      <c r="C41" s="51"/>
      <c r="D41" s="51"/>
      <c r="E41" s="28"/>
      <c r="F41" s="21"/>
    </row>
    <row r="42" spans="1:6" ht="14.25" x14ac:dyDescent="0.2">
      <c r="A42" s="21"/>
      <c r="B42" s="51"/>
      <c r="C42" s="51"/>
      <c r="D42" s="51"/>
      <c r="E42" s="28"/>
      <c r="F42" s="21"/>
    </row>
    <row r="43" spans="1:6" ht="14.25" x14ac:dyDescent="0.2">
      <c r="A43" s="21"/>
      <c r="B43" s="51"/>
      <c r="C43" s="51"/>
      <c r="D43" s="51"/>
      <c r="E43" s="28"/>
      <c r="F43" s="21"/>
    </row>
    <row r="44" spans="1:6" ht="14.25" x14ac:dyDescent="0.2">
      <c r="A44" s="21"/>
      <c r="B44" s="51"/>
      <c r="C44" s="51"/>
      <c r="D44" s="51"/>
      <c r="E44" s="28"/>
      <c r="F44" s="21"/>
    </row>
    <row r="45" spans="1:6" ht="14.25" x14ac:dyDescent="0.2">
      <c r="A45" s="21"/>
      <c r="B45" s="51"/>
      <c r="C45" s="51"/>
      <c r="D45" s="51"/>
      <c r="E45" s="28"/>
      <c r="F45" s="21"/>
    </row>
    <row r="46" spans="1:6" ht="14.25" x14ac:dyDescent="0.2">
      <c r="A46" s="21"/>
      <c r="B46" s="51"/>
      <c r="C46" s="51"/>
      <c r="D46" s="51"/>
      <c r="E46" s="28"/>
      <c r="F46" s="21"/>
    </row>
    <row r="47" spans="1:6" ht="14.25" x14ac:dyDescent="0.2">
      <c r="A47" s="21"/>
      <c r="B47" s="51"/>
      <c r="C47" s="51"/>
      <c r="D47" s="51"/>
      <c r="E47" s="28"/>
      <c r="F47" s="21"/>
    </row>
    <row r="48" spans="1:6" ht="14.25" x14ac:dyDescent="0.2">
      <c r="A48" s="21"/>
      <c r="B48" s="51"/>
      <c r="C48" s="51"/>
      <c r="D48" s="51"/>
      <c r="E48" s="28"/>
      <c r="F48" s="21"/>
    </row>
    <row r="49" spans="1:6" ht="14.25" x14ac:dyDescent="0.2">
      <c r="A49" s="21"/>
      <c r="B49" s="51"/>
      <c r="C49" s="51"/>
      <c r="D49" s="51"/>
      <c r="E49" s="28"/>
      <c r="F49" s="21"/>
    </row>
    <row r="50" spans="1:6" ht="14.25" x14ac:dyDescent="0.2">
      <c r="A50" s="21"/>
      <c r="B50" s="51"/>
      <c r="C50" s="51"/>
      <c r="D50" s="51"/>
      <c r="E50" s="28"/>
      <c r="F50" s="21"/>
    </row>
    <row r="51" spans="1:6" ht="14.25" x14ac:dyDescent="0.2">
      <c r="A51" s="21"/>
      <c r="B51" s="51"/>
      <c r="C51" s="51"/>
      <c r="D51" s="51"/>
      <c r="E51" s="28"/>
      <c r="F51" s="21"/>
    </row>
    <row r="52" spans="1:6" ht="14.25" x14ac:dyDescent="0.2">
      <c r="A52" s="21"/>
      <c r="B52" s="51"/>
      <c r="C52" s="51"/>
      <c r="D52" s="51"/>
      <c r="E52" s="28"/>
      <c r="F52" s="21"/>
    </row>
    <row r="53" spans="1:6" ht="14.25" x14ac:dyDescent="0.2">
      <c r="A53" s="21"/>
      <c r="B53" s="51"/>
      <c r="C53" s="51"/>
      <c r="D53" s="51"/>
      <c r="E53" s="28"/>
      <c r="F53" s="21"/>
    </row>
    <row r="54" spans="1:6" ht="14.25" x14ac:dyDescent="0.2">
      <c r="A54" s="21"/>
      <c r="B54" s="51"/>
      <c r="C54" s="51"/>
      <c r="D54" s="51"/>
      <c r="E54" s="28"/>
      <c r="F54" s="21"/>
    </row>
    <row r="55" spans="1:6" ht="14.25" x14ac:dyDescent="0.2">
      <c r="A55" s="21"/>
      <c r="B55" s="51"/>
      <c r="C55" s="51"/>
      <c r="D55" s="51"/>
      <c r="E55" s="28"/>
      <c r="F55" s="21"/>
    </row>
    <row r="56" spans="1:6" ht="14.25" x14ac:dyDescent="0.2">
      <c r="A56" s="21"/>
      <c r="B56" s="51"/>
      <c r="C56" s="51"/>
      <c r="D56" s="51"/>
      <c r="E56" s="28"/>
      <c r="F56" s="21"/>
    </row>
    <row r="57" spans="1:6" ht="14.25" x14ac:dyDescent="0.2">
      <c r="A57" s="21"/>
      <c r="B57" s="51"/>
      <c r="C57" s="51"/>
      <c r="D57" s="51"/>
      <c r="E57" s="28"/>
      <c r="F57" s="21"/>
    </row>
    <row r="58" spans="1:6" ht="14.25" x14ac:dyDescent="0.2">
      <c r="A58" s="21"/>
      <c r="B58" s="51"/>
      <c r="C58" s="51"/>
      <c r="D58" s="51"/>
      <c r="E58" s="28"/>
      <c r="F58" s="21"/>
    </row>
    <row r="59" spans="1:6" ht="14.25" x14ac:dyDescent="0.2">
      <c r="A59" s="21"/>
      <c r="B59" s="51"/>
      <c r="C59" s="51"/>
      <c r="D59" s="51"/>
      <c r="E59" s="28"/>
      <c r="F59" s="21"/>
    </row>
    <row r="60" spans="1:6" ht="14.25" x14ac:dyDescent="0.2">
      <c r="A60" s="21"/>
      <c r="B60" s="51"/>
      <c r="C60" s="51"/>
      <c r="D60" s="51"/>
      <c r="E60" s="28"/>
      <c r="F60" s="21"/>
    </row>
    <row r="61" spans="1:6" ht="14.25" x14ac:dyDescent="0.2">
      <c r="A61" s="21"/>
      <c r="B61" s="51"/>
      <c r="C61" s="51"/>
      <c r="D61" s="51"/>
      <c r="E61" s="28"/>
      <c r="F61" s="21"/>
    </row>
    <row r="62" spans="1:6" ht="14.25" x14ac:dyDescent="0.2">
      <c r="A62" s="21"/>
      <c r="B62" s="51"/>
      <c r="C62" s="51"/>
      <c r="D62" s="51"/>
      <c r="E62" s="28"/>
      <c r="F62" s="21"/>
    </row>
    <row r="63" spans="1:6" ht="14.25" x14ac:dyDescent="0.2">
      <c r="A63" s="21"/>
      <c r="B63" s="51"/>
      <c r="C63" s="51"/>
      <c r="D63" s="51"/>
      <c r="E63" s="28"/>
      <c r="F63" s="21"/>
    </row>
    <row r="64" spans="1:6" ht="14.25" x14ac:dyDescent="0.2">
      <c r="A64" s="21"/>
      <c r="B64" s="51"/>
      <c r="C64" s="51"/>
      <c r="D64" s="51"/>
      <c r="E64" s="28"/>
      <c r="F64" s="21"/>
    </row>
    <row r="65" spans="1:6" ht="14.25" x14ac:dyDescent="0.2">
      <c r="A65" s="21"/>
      <c r="B65" s="51"/>
      <c r="C65" s="51"/>
      <c r="D65" s="51"/>
      <c r="E65" s="28"/>
      <c r="F65" s="21"/>
    </row>
    <row r="66" spans="1:6" ht="14.25" x14ac:dyDescent="0.2">
      <c r="A66" s="21"/>
      <c r="B66" s="51"/>
      <c r="C66" s="51"/>
      <c r="D66" s="51"/>
      <c r="E66" s="28"/>
      <c r="F66" s="21"/>
    </row>
    <row r="67" spans="1:6" ht="14.25" x14ac:dyDescent="0.2">
      <c r="A67" s="21"/>
      <c r="B67" s="51"/>
      <c r="C67" s="51"/>
      <c r="D67" s="51"/>
      <c r="E67" s="28"/>
      <c r="F67" s="21"/>
    </row>
    <row r="68" spans="1:6" ht="14.25" x14ac:dyDescent="0.2">
      <c r="A68" s="21"/>
      <c r="B68" s="51"/>
      <c r="C68" s="51"/>
      <c r="D68" s="51"/>
      <c r="E68" s="28"/>
      <c r="F68" s="21"/>
    </row>
    <row r="69" spans="1:6" ht="14.25" x14ac:dyDescent="0.2">
      <c r="A69" s="21"/>
      <c r="B69" s="51"/>
      <c r="C69" s="51"/>
      <c r="D69" s="51"/>
      <c r="E69" s="28"/>
      <c r="F69" s="21"/>
    </row>
    <row r="70" spans="1:6" ht="13.5" customHeight="1" x14ac:dyDescent="0.2">
      <c r="A70" s="21"/>
      <c r="B70" s="51"/>
      <c r="C70" s="51"/>
      <c r="D70" s="51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SUM(E33:E69)</f>
        <v>147.5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147.5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7.38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14.71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169.59</v>
      </c>
      <c r="F78" s="21"/>
    </row>
    <row r="79" spans="1:6" ht="15.75" thickTop="1" x14ac:dyDescent="0.2">
      <c r="A79" s="21"/>
      <c r="B79" s="55"/>
      <c r="C79" s="55"/>
      <c r="D79" s="55"/>
      <c r="E79" s="36"/>
      <c r="F79" s="21"/>
    </row>
    <row r="80" spans="1:6" ht="15" x14ac:dyDescent="0.2">
      <c r="A80" s="21"/>
      <c r="B80" s="52" t="s">
        <v>18</v>
      </c>
      <c r="C80" s="52"/>
      <c r="D80" s="52"/>
      <c r="E80" s="36">
        <v>0</v>
      </c>
      <c r="F80" s="21"/>
    </row>
    <row r="81" spans="1:6" ht="15" x14ac:dyDescent="0.2">
      <c r="A81" s="21"/>
      <c r="B81" s="55"/>
      <c r="C81" s="55"/>
      <c r="D81" s="55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169.59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49"/>
      <c r="C85" s="49"/>
      <c r="D85" s="49"/>
      <c r="E85" s="49"/>
      <c r="F85" s="21"/>
    </row>
    <row r="86" spans="1:6" ht="14.25" x14ac:dyDescent="0.2">
      <c r="A86" s="57" t="s">
        <v>29</v>
      </c>
      <c r="B86" s="57"/>
      <c r="C86" s="57"/>
      <c r="D86" s="57"/>
      <c r="E86" s="57"/>
      <c r="F86" s="57"/>
    </row>
    <row r="87" spans="1:6" ht="14.25" x14ac:dyDescent="0.2">
      <c r="A87" s="53" t="s">
        <v>30</v>
      </c>
      <c r="B87" s="53"/>
      <c r="C87" s="53"/>
      <c r="D87" s="53"/>
      <c r="E87" s="53"/>
      <c r="F87" s="53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0"/>
      <c r="C89" s="50"/>
      <c r="D89" s="50"/>
      <c r="E89" s="50"/>
      <c r="F89" s="21"/>
    </row>
    <row r="90" spans="1:6" ht="15" x14ac:dyDescent="0.2">
      <c r="A90" s="56" t="s">
        <v>7</v>
      </c>
      <c r="B90" s="56"/>
      <c r="C90" s="56"/>
      <c r="D90" s="56"/>
      <c r="E90" s="56"/>
      <c r="F90" s="56"/>
    </row>
    <row r="92" spans="1:6" ht="39.75" customHeight="1" x14ac:dyDescent="0.2">
      <c r="B92" s="47"/>
      <c r="C92" s="48"/>
      <c r="D92" s="48"/>
    </row>
    <row r="93" spans="1:6" ht="13.5" customHeight="1" x14ac:dyDescent="0.2"/>
    <row r="94" spans="1:6" x14ac:dyDescent="0.2">
      <c r="B94" s="16"/>
      <c r="C94" s="16"/>
      <c r="D94" s="16"/>
    </row>
  </sheetData>
  <mergeCells count="48"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8AB13D45-6DC0-4AB4-AE98-DEEB8F0CFB1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52</vt:i4>
      </vt:variant>
    </vt:vector>
  </HeadingPairs>
  <TitlesOfParts>
    <vt:vector size="78" baseType="lpstr">
      <vt:lpstr>16-05-16</vt:lpstr>
      <vt:lpstr>05-03-19</vt:lpstr>
      <vt:lpstr>31-07-19</vt:lpstr>
      <vt:lpstr>16-12-19</vt:lpstr>
      <vt:lpstr>27-07-20</vt:lpstr>
      <vt:lpstr>04-03-21</vt:lpstr>
      <vt:lpstr>27-03-21</vt:lpstr>
      <vt:lpstr>16-04-21</vt:lpstr>
      <vt:lpstr>18-06-21</vt:lpstr>
      <vt:lpstr>21-07-21</vt:lpstr>
      <vt:lpstr>11-12-21</vt:lpstr>
      <vt:lpstr>11-12-21 (2)</vt:lpstr>
      <vt:lpstr>04-02-22</vt:lpstr>
      <vt:lpstr>04-02-22 (2)</vt:lpstr>
      <vt:lpstr>28-03-22</vt:lpstr>
      <vt:lpstr>29-06-22</vt:lpstr>
      <vt:lpstr>09-09-22</vt:lpstr>
      <vt:lpstr>15-10-22</vt:lpstr>
      <vt:lpstr>20-12-22</vt:lpstr>
      <vt:lpstr>22-12-22</vt:lpstr>
      <vt:lpstr>03-10-23</vt:lpstr>
      <vt:lpstr>03-10-23(2)</vt:lpstr>
      <vt:lpstr>24-03-24</vt:lpstr>
      <vt:lpstr>01-06-24</vt:lpstr>
      <vt:lpstr>27-07-24</vt:lpstr>
      <vt:lpstr>Activités</vt:lpstr>
      <vt:lpstr>Liste_Activités</vt:lpstr>
      <vt:lpstr>'01-06-24'!Print_Area</vt:lpstr>
      <vt:lpstr>'03-10-23'!Print_Area</vt:lpstr>
      <vt:lpstr>'03-10-23(2)'!Print_Area</vt:lpstr>
      <vt:lpstr>'04-02-22'!Print_Area</vt:lpstr>
      <vt:lpstr>'04-02-22 (2)'!Print_Area</vt:lpstr>
      <vt:lpstr>'04-03-21'!Print_Area</vt:lpstr>
      <vt:lpstr>'05-03-19'!Print_Area</vt:lpstr>
      <vt:lpstr>'09-09-22'!Print_Area</vt:lpstr>
      <vt:lpstr>'11-12-21'!Print_Area</vt:lpstr>
      <vt:lpstr>'11-12-21 (2)'!Print_Area</vt:lpstr>
      <vt:lpstr>'15-10-22'!Print_Area</vt:lpstr>
      <vt:lpstr>'16-04-21'!Print_Area</vt:lpstr>
      <vt:lpstr>'16-05-16'!Print_Area</vt:lpstr>
      <vt:lpstr>'16-12-19'!Print_Area</vt:lpstr>
      <vt:lpstr>'18-06-21'!Print_Area</vt:lpstr>
      <vt:lpstr>'20-12-22'!Print_Area</vt:lpstr>
      <vt:lpstr>'21-07-21'!Print_Area</vt:lpstr>
      <vt:lpstr>'22-12-22'!Print_Area</vt:lpstr>
      <vt:lpstr>'24-03-24'!Print_Area</vt:lpstr>
      <vt:lpstr>'27-03-21'!Print_Area</vt:lpstr>
      <vt:lpstr>'27-07-20'!Print_Area</vt:lpstr>
      <vt:lpstr>'27-07-24'!Print_Area</vt:lpstr>
      <vt:lpstr>'28-03-22'!Print_Area</vt:lpstr>
      <vt:lpstr>'29-06-22'!Print_Area</vt:lpstr>
      <vt:lpstr>'31-07-19'!Print_Area</vt:lpstr>
      <vt:lpstr>Activités!Print_Area</vt:lpstr>
      <vt:lpstr>'01-06-24'!Zone_d_impression</vt:lpstr>
      <vt:lpstr>'03-10-23'!Zone_d_impression</vt:lpstr>
      <vt:lpstr>'03-10-23(2)'!Zone_d_impression</vt:lpstr>
      <vt:lpstr>'04-02-22'!Zone_d_impression</vt:lpstr>
      <vt:lpstr>'04-02-22 (2)'!Zone_d_impression</vt:lpstr>
      <vt:lpstr>'04-03-21'!Zone_d_impression</vt:lpstr>
      <vt:lpstr>'05-03-19'!Zone_d_impression</vt:lpstr>
      <vt:lpstr>'09-09-22'!Zone_d_impression</vt:lpstr>
      <vt:lpstr>'11-12-21'!Zone_d_impression</vt:lpstr>
      <vt:lpstr>'11-12-21 (2)'!Zone_d_impression</vt:lpstr>
      <vt:lpstr>'15-10-22'!Zone_d_impression</vt:lpstr>
      <vt:lpstr>'16-04-21'!Zone_d_impression</vt:lpstr>
      <vt:lpstr>'16-05-16'!Zone_d_impression</vt:lpstr>
      <vt:lpstr>'16-12-19'!Zone_d_impression</vt:lpstr>
      <vt:lpstr>'18-06-21'!Zone_d_impression</vt:lpstr>
      <vt:lpstr>'20-12-22'!Zone_d_impression</vt:lpstr>
      <vt:lpstr>'21-07-21'!Zone_d_impression</vt:lpstr>
      <vt:lpstr>'22-12-22'!Zone_d_impression</vt:lpstr>
      <vt:lpstr>'24-03-24'!Zone_d_impression</vt:lpstr>
      <vt:lpstr>'27-03-21'!Zone_d_impression</vt:lpstr>
      <vt:lpstr>'27-07-20'!Zone_d_impression</vt:lpstr>
      <vt:lpstr>'27-07-24'!Zone_d_impression</vt:lpstr>
      <vt:lpstr>'28-03-22'!Zone_d_impression</vt:lpstr>
      <vt:lpstr>'29-06-22'!Zone_d_impression</vt:lpstr>
      <vt:lpstr>'31-07-19'!Zone_d_impression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2024-07-27T20:43:46Z</cp:lastPrinted>
  <dcterms:created xsi:type="dcterms:W3CDTF">1996-11-05T19:10:39Z</dcterms:created>
  <dcterms:modified xsi:type="dcterms:W3CDTF">2024-07-31T16:58:08Z</dcterms:modified>
</cp:coreProperties>
</file>