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15"/>
  <workbookPr codeName="ThisWorkbook"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5B137AEB-67BF-42E2-AA8D-A2434322579E}" xr6:coauthVersionLast="47" xr6:coauthVersionMax="47" xr10:uidLastSave="{00000000-0000-0000-0000-000000000000}"/>
  <bookViews>
    <workbookView xWindow="-120" yWindow="-120" windowWidth="38640" windowHeight="15840" activeTab="16" xr2:uid="{00000000-000D-0000-FFFF-FFFF00000000}"/>
  </bookViews>
  <sheets>
    <sheet name="22-12-16" sheetId="4" r:id="rId1"/>
    <sheet name="02-07-17" sheetId="6" r:id="rId2"/>
    <sheet name="25-08-17" sheetId="7" r:id="rId3"/>
    <sheet name="20-09-17" sheetId="8" r:id="rId4"/>
    <sheet name="27-11-17" sheetId="9" r:id="rId5"/>
    <sheet name="18-02-18" sheetId="10" r:id="rId6"/>
    <sheet name="14-12-18" sheetId="11" r:id="rId7"/>
    <sheet name="14-12-18 (2)" sheetId="12" r:id="rId8"/>
    <sheet name="05-03-19" sheetId="13" r:id="rId9"/>
    <sheet name="28-06-19" sheetId="14" r:id="rId10"/>
    <sheet name="16-12-19" sheetId="16" r:id="rId11"/>
    <sheet name="06-03-20" sheetId="17" r:id="rId12"/>
    <sheet name="03-04-20" sheetId="18" r:id="rId13"/>
    <sheet name="02-12-20" sheetId="19" r:id="rId14"/>
    <sheet name="29-01-21" sheetId="20" r:id="rId15"/>
    <sheet name="16-04-21" sheetId="21" r:id="rId16"/>
    <sheet name="21-07-21" sheetId="22" r:id="rId17"/>
    <sheet name="Activités" sheetId="5" r:id="rId18"/>
  </sheets>
  <definedNames>
    <definedName name="Liste_Activités">Activités!$C$5:$C$45</definedName>
    <definedName name="Print_Area" localSheetId="1">'02-07-17'!$A$1:$F$88</definedName>
    <definedName name="Print_Area" localSheetId="13">'02-12-20'!$A$1:$F$89</definedName>
    <definedName name="Print_Area" localSheetId="12">'03-04-20'!$A$1:$F$89</definedName>
    <definedName name="Print_Area" localSheetId="8">'05-03-19'!$A$1:$F$89</definedName>
    <definedName name="Print_Area" localSheetId="11">'06-03-20'!$A$1:$F$89</definedName>
    <definedName name="Print_Area" localSheetId="6">'14-12-18'!$A$1:$F$89</definedName>
    <definedName name="Print_Area" localSheetId="7">'14-12-18 (2)'!$A$1:$F$87</definedName>
    <definedName name="Print_Area" localSheetId="15">'16-04-21'!$A$1:$F$89</definedName>
    <definedName name="Print_Area" localSheetId="10">'16-12-19'!$A$1:$F$89</definedName>
    <definedName name="Print_Area" localSheetId="5">'18-02-18'!$A$1:$F$89</definedName>
    <definedName name="Print_Area" localSheetId="3">'20-09-17'!$A$1:$F$89</definedName>
    <definedName name="Print_Area" localSheetId="16">'21-07-21'!$A$1:$F$89</definedName>
    <definedName name="Print_Area" localSheetId="0">'22-12-16'!$A$1:$F$88</definedName>
    <definedName name="Print_Area" localSheetId="2">'25-08-17'!$A$1:$F$88</definedName>
    <definedName name="Print_Area" localSheetId="4">'27-11-17'!$A$1:$F$89</definedName>
    <definedName name="Print_Area" localSheetId="9">'28-06-19'!$A$1:$F$89</definedName>
    <definedName name="Print_Area" localSheetId="14">'29-01-21'!$A$1:$F$89</definedName>
    <definedName name="Print_Area" localSheetId="17">Activités!$A$1:$D$45</definedName>
    <definedName name="_xlnm.Print_Area" localSheetId="1">'02-07-17'!$A$1:$F$88</definedName>
    <definedName name="_xlnm.Print_Area" localSheetId="13">'02-12-20'!$A$1:$F$89</definedName>
    <definedName name="_xlnm.Print_Area" localSheetId="12">'03-04-20'!$A$1:$F$89</definedName>
    <definedName name="_xlnm.Print_Area" localSheetId="8">'05-03-19'!$A$1:$F$89</definedName>
    <definedName name="_xlnm.Print_Area" localSheetId="11">'06-03-20'!$A$1:$F$89</definedName>
    <definedName name="_xlnm.Print_Area" localSheetId="6">'14-12-18'!$A$1:$F$89</definedName>
    <definedName name="_xlnm.Print_Area" localSheetId="7">'14-12-18 (2)'!$A$1:$F$87</definedName>
    <definedName name="_xlnm.Print_Area" localSheetId="15">'16-04-21'!$A$1:$F$89</definedName>
    <definedName name="_xlnm.Print_Area" localSheetId="10">'16-12-19'!$A$1:$F$89</definedName>
    <definedName name="_xlnm.Print_Area" localSheetId="5">'18-02-18'!$A$1:$F$89</definedName>
    <definedName name="_xlnm.Print_Area" localSheetId="3">'20-09-17'!$A$1:$F$89</definedName>
    <definedName name="_xlnm.Print_Area" localSheetId="16">'21-07-21'!$A$1:$F$89</definedName>
    <definedName name="_xlnm.Print_Area" localSheetId="0">'22-12-16'!$A$1:$F$88</definedName>
    <definedName name="_xlnm.Print_Area" localSheetId="2">'25-08-17'!$A$1:$F$88</definedName>
    <definedName name="_xlnm.Print_Area" localSheetId="4">'27-11-17'!$A$1:$F$89</definedName>
    <definedName name="_xlnm.Print_Area" localSheetId="9">'28-06-19'!$A$1:$F$89</definedName>
    <definedName name="_xlnm.Print_Area" localSheetId="14">'29-01-21'!$A$1:$F$89</definedName>
    <definedName name="Zone_impres_MI" localSheetId="1">#REF!</definedName>
    <definedName name="Zone_impres_MI" localSheetId="13">#REF!</definedName>
    <definedName name="Zone_impres_MI" localSheetId="12">#REF!</definedName>
    <definedName name="Zone_impres_MI" localSheetId="8">#REF!</definedName>
    <definedName name="Zone_impres_MI" localSheetId="11">#REF!</definedName>
    <definedName name="Zone_impres_MI" localSheetId="6">#REF!</definedName>
    <definedName name="Zone_impres_MI" localSheetId="7">#REF!</definedName>
    <definedName name="Zone_impres_MI" localSheetId="15">#REF!</definedName>
    <definedName name="Zone_impres_MI" localSheetId="10">#REF!</definedName>
    <definedName name="Zone_impres_MI" localSheetId="5">#REF!</definedName>
    <definedName name="Zone_impres_MI" localSheetId="3">#REF!</definedName>
    <definedName name="Zone_impres_MI" localSheetId="16">#REF!</definedName>
    <definedName name="Zone_impres_MI" localSheetId="2">#REF!</definedName>
    <definedName name="Zone_impres_MI" localSheetId="4">#REF!</definedName>
    <definedName name="Zone_impres_MI" localSheetId="9">#REF!</definedName>
    <definedName name="Zone_impres_MI" localSheetId="14">#REF!</definedName>
    <definedName name="Zone_impres_MI">#REF!</definedName>
  </definedNames>
  <calcPr calcId="191029" concurrentCalc="0"/>
</workbook>
</file>

<file path=xl/calcChain.xml><?xml version="1.0" encoding="utf-8"?>
<calcChain xmlns="http://schemas.openxmlformats.org/spreadsheetml/2006/main">
  <c r="E38" i="22" l="1"/>
  <c r="E35" i="22"/>
  <c r="E69" i="22"/>
  <c r="E72" i="22"/>
  <c r="E73" i="22"/>
  <c r="E74" i="22"/>
  <c r="E76" i="22"/>
  <c r="E80" i="22"/>
  <c r="E35" i="21"/>
  <c r="E69" i="21"/>
  <c r="E72" i="21"/>
  <c r="E73" i="21"/>
  <c r="E74" i="21"/>
  <c r="E76" i="21"/>
  <c r="E80" i="21"/>
  <c r="E35" i="20"/>
  <c r="E69" i="20"/>
  <c r="E72" i="20"/>
  <c r="E73" i="20"/>
  <c r="E74" i="20"/>
  <c r="E76" i="20"/>
  <c r="E80" i="20"/>
  <c r="E41" i="19"/>
  <c r="E38" i="19"/>
  <c r="E35" i="19"/>
  <c r="E69" i="19"/>
  <c r="E72" i="19"/>
  <c r="E73" i="19"/>
  <c r="E74" i="19"/>
  <c r="E76" i="19"/>
  <c r="E80" i="19"/>
  <c r="E35" i="18"/>
  <c r="E69" i="18"/>
  <c r="E72" i="18"/>
  <c r="E73" i="18"/>
  <c r="E74" i="18"/>
  <c r="E76" i="18"/>
  <c r="E80" i="18"/>
  <c r="E41" i="17"/>
  <c r="E38" i="17"/>
  <c r="E69" i="17"/>
  <c r="E72" i="17"/>
  <c r="E73" i="17"/>
  <c r="E74" i="17"/>
  <c r="E76" i="17"/>
  <c r="E80" i="17"/>
  <c r="E38" i="16"/>
  <c r="E35" i="16"/>
  <c r="E69" i="16"/>
  <c r="E72" i="16"/>
  <c r="E73" i="16"/>
  <c r="E74" i="16"/>
  <c r="E76" i="16"/>
  <c r="E80" i="16"/>
  <c r="E69" i="14"/>
  <c r="E72" i="14"/>
  <c r="E73" i="14"/>
  <c r="E74" i="14"/>
  <c r="E76" i="14"/>
  <c r="E80" i="14"/>
  <c r="E35" i="13"/>
  <c r="E69" i="13"/>
  <c r="E72" i="13"/>
  <c r="E73" i="13"/>
  <c r="E74" i="13"/>
  <c r="E76" i="13"/>
  <c r="E80" i="13"/>
  <c r="E67" i="12"/>
  <c r="E70" i="12"/>
  <c r="E71" i="12"/>
  <c r="E72" i="12"/>
  <c r="E74" i="12"/>
  <c r="E78" i="12"/>
  <c r="E35" i="11"/>
  <c r="E38" i="11"/>
  <c r="E69" i="11"/>
  <c r="E72" i="11"/>
  <c r="E73" i="11"/>
  <c r="E74" i="11"/>
  <c r="E76" i="11"/>
  <c r="E80" i="11"/>
  <c r="E69" i="10"/>
  <c r="E72" i="10"/>
  <c r="E73" i="10"/>
  <c r="E74" i="10"/>
  <c r="E76" i="10"/>
  <c r="E80" i="10"/>
  <c r="E69" i="9"/>
  <c r="E72" i="9"/>
  <c r="E73" i="9"/>
  <c r="E74" i="9"/>
  <c r="E76" i="9"/>
  <c r="E80" i="9"/>
  <c r="E38" i="8"/>
  <c r="E35" i="8"/>
  <c r="E69" i="8"/>
  <c r="E72" i="8"/>
  <c r="E73" i="8"/>
  <c r="E74" i="8"/>
  <c r="E76" i="8"/>
  <c r="E80" i="8"/>
  <c r="E35" i="7"/>
  <c r="E68" i="7"/>
  <c r="E71" i="7"/>
  <c r="E72" i="7"/>
  <c r="E73" i="7"/>
  <c r="E75" i="7"/>
  <c r="E79" i="7"/>
  <c r="E35" i="6"/>
  <c r="E38" i="6"/>
  <c r="E68" i="6"/>
  <c r="E71" i="6"/>
  <c r="E72" i="6"/>
  <c r="E73" i="6"/>
  <c r="E75" i="6"/>
  <c r="E79" i="6"/>
  <c r="E68" i="4"/>
  <c r="E71" i="4"/>
  <c r="E73" i="4"/>
  <c r="E72" i="4"/>
  <c r="E75" i="4"/>
  <c r="E79" i="4"/>
</calcChain>
</file>

<file path=xl/sharedStrings.xml><?xml version="1.0" encoding="utf-8"?>
<sst xmlns="http://schemas.openxmlformats.org/spreadsheetml/2006/main" count="409" uniqueCount="129">
  <si>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</si>
  <si>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</si>
  <si>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</si>
  <si>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</si>
  <si>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</si>
  <si>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</si>
  <si>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</si>
  <si>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</si>
  <si>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</si>
  <si>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</si>
  <si>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</si>
  <si>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</si>
  <si>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</si>
  <si>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</si>
  <si>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</si>
  <si>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</si>
  <si>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</si>
  <si>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</si>
  <si>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</si>
  <si>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</si>
  <si>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</si>
  <si>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</si>
  <si>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</si>
  <si>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</si>
  <si>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</si>
  <si>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</si>
  <si>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</si>
  <si>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</si>
  <si>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</si>
  <si>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</si>
  <si>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</si>
  <si>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</si>
  <si>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</si>
  <si>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</si>
  <si>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</si>
  <si>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</si>
  <si>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</si>
  <si>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</si>
  <si>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</si>
  <si>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</si>
  <si>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</si>
  <si>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</si>
  <si>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</si>
  <si>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</si>
  <si>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</si>
  <si>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</si>
  <si>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</si>
  <si>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</si>
  <si>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</si>
  <si>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</si>
  <si>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</si>
  <si>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</si>
  <si>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</si>
  <si>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</si>
  <si>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</si>
  <si>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22 décembre 2016</t>
  </si>
  <si>
    <t>MANON COULOMBE</t>
  </si>
  <si>
    <t>MANON COULOMBE, CPA INC.</t>
  </si>
  <si>
    <t>2805 chemin Ste-Marie
Mascouche  Québec  J7K 1N3</t>
  </si>
  <si>
    <t># 16291</t>
  </si>
  <si>
    <t xml:space="preserve"> - Consultation relativement à Sylvain &amp; François Boucher - recherche droit de mutation et recherche provision gain en capital de 5 ans, discussion téléphonique et courriel ;</t>
  </si>
  <si>
    <t>Le 2 juillet 2017</t>
  </si>
  <si>
    <t xml:space="preserve"> - Discussion téléphonique et recherche fiscal - transfert de placements entre 2 sociétés affiliées ;</t>
  </si>
  <si>
    <t xml:space="preserve"> - Discussions téléphoniques avec France relativement à une société détenue par un non-résident, valider les impacts et annexes à compléter ;</t>
  </si>
  <si>
    <t># 17157</t>
  </si>
  <si>
    <t>Le 25 août 2017</t>
  </si>
  <si>
    <t># 17190</t>
  </si>
  <si>
    <t xml:space="preserve"> - Discussion téléphonique et recherche fiscal - Feu - Stratégie Globale CA ;</t>
  </si>
  <si>
    <t># 17199</t>
  </si>
  <si>
    <t xml:space="preserve"> - Recherches fiscales et discussions téléphoniques pour coopérative de taxi ;</t>
  </si>
  <si>
    <t xml:space="preserve"> - Recherche pour déductibilité de frais de syndic de proposition concordataire et discussion téléphonique ;</t>
  </si>
  <si>
    <t>Le 20 septembre 2017</t>
  </si>
  <si>
    <t>Le 27 novembre 2017</t>
  </si>
  <si>
    <t># 17262</t>
  </si>
  <si>
    <t xml:space="preserve"> - Analyse et recherches sur DPA vs liquidation ;</t>
  </si>
  <si>
    <t>Le 18 février 2018</t>
  </si>
  <si>
    <t>VOYAGES CONSTELLATION LTÉE</t>
  </si>
  <si>
    <t>5, COMPLEXE DESJARDINS BUR 783
MONTRÉAL (QUÉBEC) H5B 1B9</t>
  </si>
  <si>
    <t>MOSCOU CÔTÉ</t>
  </si>
  <si>
    <t xml:space="preserve"> - Analyse des impacts fiscaux de la documentation juridique produite en 2016 ;</t>
  </si>
  <si>
    <t xml:space="preserve"> - Divers échanges de courriels avec vous et votre comptable afin de voir les solutions possibles ;</t>
  </si>
  <si>
    <t># 18013</t>
  </si>
  <si>
    <t># 18269</t>
  </si>
  <si>
    <t xml:space="preserve"> - Discussion téléphonique avec France relativement à l'impôt de la partie IV circulaire et explications ;</t>
  </si>
  <si>
    <t xml:space="preserve"> - Question sur imposition des revenus de location d'un immeuble et revenu de bien ou entreprise ;</t>
  </si>
  <si>
    <t>Le 14 décembre 2018</t>
  </si>
  <si>
    <t>17568 rue de la Paix
Mirabel (Québec) J7J1M3</t>
  </si>
  <si>
    <t>STÉPHANE MONDOU</t>
  </si>
  <si>
    <t>GESTION GINMON INC.</t>
  </si>
  <si>
    <t># 18270</t>
  </si>
  <si>
    <t xml:space="preserve"> - Analyse et recherches fiscales entourant les impacts fiscaux en cas de fusion ou liquidation de sociétés dans le cadre de l'annulation de la créance intersociétés ayant un PBR plus bas que le montant de la créance et discussions téléphoniques avec vous ;</t>
  </si>
  <si>
    <t>Le 5 MARS 2019</t>
  </si>
  <si>
    <t># 19036</t>
  </si>
  <si>
    <t xml:space="preserve"> - Discussion téléphonique avec France relativement à une cotisation sur amortissement de camion refusé vs solutions ;</t>
  </si>
  <si>
    <t>Le 28 JUIN 2019</t>
  </si>
  <si>
    <t>SANDY BELLAVANCE</t>
  </si>
  <si>
    <t>CLINIQUE PODIATRIQUE DES MOULINS INC.</t>
  </si>
  <si>
    <t>102-1020 MONTEE Masson 
Terrebonne Québec J6W 2E3</t>
  </si>
  <si>
    <t># 19168</t>
  </si>
  <si>
    <t xml:space="preserve"> - Analyse de tous les documents soumis ;</t>
  </si>
  <si>
    <t xml:space="preserve"> - Discussion téléphonique avec vous afin de déterminer la meilleure planification possible ;</t>
  </si>
  <si>
    <t xml:space="preserve"> - Analyse de la juste valeur marchande de vos actions ;</t>
  </si>
  <si>
    <t># 19303</t>
  </si>
  <si>
    <t>Le 16 DÉCEMBRE 2019</t>
  </si>
  <si>
    <t xml:space="preserve"> - 2969-2480 Qc inc - Compte de dividend en capital ;</t>
  </si>
  <si>
    <t xml:space="preserve"> - Recherche Crédit Rénovert pour raison d'exclure ;</t>
  </si>
  <si>
    <t>Le 6 MARS 2020</t>
  </si>
  <si>
    <t># 20022</t>
  </si>
  <si>
    <t xml:space="preserve"> - Question sur transfert d'avances et liquidation et dissolutions - courriels, téléphones, etc.</t>
  </si>
  <si>
    <t xml:space="preserve"> - Question vente d'immeuble 1/3 chacun et recours par gouvernement?</t>
  </si>
  <si>
    <t xml:space="preserve"> - Questiond e France sur dossier de Sandy - liquidation optimale ;</t>
  </si>
  <si>
    <t>Le 3 AVRIL 2020</t>
  </si>
  <si>
    <t># 20095</t>
  </si>
  <si>
    <t xml:space="preserve"> - Discussion - dossier de la Fabrique ;</t>
  </si>
  <si>
    <t># 20304</t>
  </si>
  <si>
    <t>Le 2 DÉCEMBRE 2020</t>
  </si>
  <si>
    <t xml:space="preserve"> - Rencontre le 17 septembre et préparation à la rencontre et rencontre le 4 novembre pour la vente de clientèle ;</t>
  </si>
  <si>
    <t xml:space="preserve"> - Tel avec Sylvain pour agence de voyage et changement de contrôle ;</t>
  </si>
  <si>
    <t xml:space="preserve"> - Dossier de roulement de la chiro - téléphone et révision de courriel ;</t>
  </si>
  <si>
    <t>Le 29 JANVIER 2021</t>
  </si>
  <si>
    <t># 21003</t>
  </si>
  <si>
    <t xml:space="preserve"> - Tel avec Manon le 18 décembre relativement aux avances de l'actionnaire ;</t>
  </si>
  <si>
    <t>Le 16 AVRIL 2021</t>
  </si>
  <si>
    <t># 21140</t>
  </si>
  <si>
    <t xml:space="preserve"> - Tel avec Sylvain - Versement obligatoire de CDC pour un client ;</t>
  </si>
  <si>
    <t>Le 21 JUILLET 2021</t>
  </si>
  <si>
    <t># 21310</t>
  </si>
  <si>
    <t xml:space="preserve"> - Roulement erroné d'un client - dossier 9271-4302 Qc Inc ;</t>
  </si>
  <si>
    <t xml:space="preserve"> - Vente à Sylvain et planification globale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</si>
</sst>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2"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0" fillId="0" borderId="0" xfId="0" applyFont="1" applyAlignment="1">
      <alignment horizontal="center"/>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62229B-EFA9-41FA-B451-0E1BB49E55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A1DB76C-F8F9-475B-9B7B-D427C2D773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462FC9-C9E2-4DC1-908F-4CDBEF1717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448EFC4-2F4A-448E-9AA8-9F0429ABB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08BDB39-333D-469C-AEAC-D794DB8639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7C7FE8-74C0-4701-A128-7B54AB1F43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97476D2-2E91-415A-8880-37D8F9FFE2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B26D796-0826-44FB-A24D-7149FEAC68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4550430-CD9C-4D40-AB3B-3F7573606D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7894287-317E-4113-8B32-FC19A8E507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D007A0B-FD99-4729-8B73-A21420CBDD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785F484-29BD-4784-B0A1-5EE24C8871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C9F07C-C85A-455B-8160-ADC84B7AA8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CDA447E-CDC5-47D2-94A2-8BA2DDBC21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5EDDF6-FA75-4880-9883-D24B44310A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5564512-975C-4A7E-AAA1-4306FBAAA5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43"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59</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29.25" customHeight="1" x14ac:dyDescent="0.2">
      <c r="A35" s="22"/>
      <c r="B35" s="49" t="s">
        <v>60</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3.5" customHeight="1" x14ac:dyDescent="0.2">
      <c r="A67" s="22"/>
      <c r="B67" s="49"/>
      <c r="C67" s="49"/>
      <c r="D67" s="49"/>
      <c r="E67" s="29"/>
      <c r="F67" s="22"/>
    </row>
    <row r="68" spans="1:6" ht="13.5" customHeight="1" x14ac:dyDescent="0.2">
      <c r="A68" s="22"/>
      <c r="B68" s="26" t="s">
        <v>19</v>
      </c>
      <c r="C68" s="27"/>
      <c r="D68" s="27"/>
      <c r="E68" s="30">
        <f>1.5*235</f>
        <v>352.5</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352.5</v>
      </c>
      <c r="F71" s="22"/>
    </row>
    <row r="72" spans="1:6" ht="13.5" customHeight="1" x14ac:dyDescent="0.2">
      <c r="A72" s="22"/>
      <c r="B72" s="27" t="s">
        <v>5</v>
      </c>
      <c r="C72" s="32">
        <v>0.05</v>
      </c>
      <c r="D72" s="27"/>
      <c r="E72" s="36">
        <f>ROUND(E71*C72,2)</f>
        <v>17.63</v>
      </c>
      <c r="F72" s="22"/>
    </row>
    <row r="73" spans="1:6" ht="13.5" customHeight="1" x14ac:dyDescent="0.2">
      <c r="A73" s="22"/>
      <c r="B73" s="27" t="s">
        <v>4</v>
      </c>
      <c r="C73" s="43">
        <v>9.9750000000000005E-2</v>
      </c>
      <c r="D73" s="27"/>
      <c r="E73" s="44">
        <f>ROUND(E71*C73,2)</f>
        <v>35.159999999999997</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405.28999999999996</v>
      </c>
      <c r="F75" s="22"/>
    </row>
    <row r="76" spans="1:6" ht="15.75" thickTop="1" x14ac:dyDescent="0.2">
      <c r="A76" s="22"/>
      <c r="B76" s="51"/>
      <c r="C76" s="51"/>
      <c r="D76" s="51"/>
      <c r="E76" s="37"/>
      <c r="F76" s="22"/>
    </row>
    <row r="77" spans="1:6" ht="15" x14ac:dyDescent="0.2">
      <c r="A77" s="22"/>
      <c r="B77" s="56" t="s">
        <v>22</v>
      </c>
      <c r="C77" s="56"/>
      <c r="D77" s="56"/>
      <c r="E77" s="37">
        <v>0</v>
      </c>
      <c r="F77" s="22"/>
    </row>
    <row r="78" spans="1:6" ht="15" x14ac:dyDescent="0.2">
      <c r="A78" s="22"/>
      <c r="B78" s="51"/>
      <c r="C78" s="51"/>
      <c r="D78" s="51"/>
      <c r="E78" s="37"/>
      <c r="F78" s="22"/>
    </row>
    <row r="79" spans="1:6" ht="19.5" customHeight="1" x14ac:dyDescent="0.2">
      <c r="A79" s="22"/>
      <c r="B79" s="38" t="s">
        <v>21</v>
      </c>
      <c r="C79" s="39"/>
      <c r="D79" s="39"/>
      <c r="E79" s="40">
        <f>E75-E77</f>
        <v>405.28999999999996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4"/>
      <c r="C82" s="54"/>
      <c r="D82" s="54"/>
      <c r="E82" s="54"/>
      <c r="F82" s="22"/>
    </row>
    <row r="83" spans="1:6" ht="14.25" x14ac:dyDescent="0.2">
      <c r="A83" s="48" t="s">
        <v>44</v>
      </c>
      <c r="B83" s="48"/>
      <c r="C83" s="48"/>
      <c r="D83" s="48"/>
      <c r="E83" s="48"/>
      <c r="F83" s="48"/>
    </row>
    <row r="84" spans="1:6" ht="14.25" x14ac:dyDescent="0.2">
      <c r="A84" s="57" t="s">
        <v>45</v>
      </c>
      <c r="B84" s="57"/>
      <c r="C84" s="57"/>
      <c r="D84" s="57"/>
      <c r="E84" s="57"/>
      <c r="F84" s="57"/>
    </row>
    <row r="85" spans="1:6" x14ac:dyDescent="0.2">
      <c r="A85" s="22"/>
      <c r="B85" s="22"/>
      <c r="C85" s="22"/>
      <c r="D85" s="22"/>
      <c r="E85" s="22"/>
      <c r="F85" s="22"/>
    </row>
    <row r="86" spans="1:6" x14ac:dyDescent="0.2">
      <c r="A86" s="22"/>
      <c r="B86" s="55"/>
      <c r="C86" s="55"/>
      <c r="D86" s="55"/>
      <c r="E86" s="55"/>
      <c r="F86" s="22"/>
    </row>
    <row r="87" spans="1:6" ht="15" x14ac:dyDescent="0.2">
      <c r="A87" s="58" t="s">
        <v>7</v>
      </c>
      <c r="B87" s="58"/>
      <c r="C87" s="58"/>
      <c r="D87" s="58"/>
      <c r="E87" s="58"/>
      <c r="F87" s="58"/>
    </row>
    <row r="89" spans="1:6" ht="39.75" customHeight="1" x14ac:dyDescent="0.2">
      <c r="B89" s="52"/>
      <c r="C89" s="53"/>
      <c r="D89" s="53"/>
    </row>
    <row r="90" spans="1:6" ht="13.5" customHeight="1" x14ac:dyDescent="0.2"/>
    <row r="91" spans="1:6" x14ac:dyDescent="0.2">
      <c r="B91" s="17"/>
      <c r="C91" s="17"/>
      <c r="D91" s="17"/>
    </row>
  </sheetData>
  <mergeCells count="45">
    <mergeCell ref="B89:D89"/>
    <mergeCell ref="B82:E82"/>
    <mergeCell ref="B86:E86"/>
    <mergeCell ref="B35:D35"/>
    <mergeCell ref="B36:D36"/>
    <mergeCell ref="B37:D37"/>
    <mergeCell ref="B38:D38"/>
    <mergeCell ref="B39:D39"/>
    <mergeCell ref="B40:D40"/>
    <mergeCell ref="B41:D41"/>
    <mergeCell ref="B42:D42"/>
    <mergeCell ref="B43:D43"/>
    <mergeCell ref="B44:D44"/>
    <mergeCell ref="B77:D77"/>
    <mergeCell ref="A84:F84"/>
    <mergeCell ref="A87:F87"/>
    <mergeCell ref="A30:F30"/>
    <mergeCell ref="B78:D78"/>
    <mergeCell ref="B50:D50"/>
    <mergeCell ref="B51:D51"/>
    <mergeCell ref="B45:D45"/>
    <mergeCell ref="B46:D46"/>
    <mergeCell ref="B47:D47"/>
    <mergeCell ref="B48:D48"/>
    <mergeCell ref="B49:D49"/>
    <mergeCell ref="B53:D53"/>
    <mergeCell ref="B55:D55"/>
    <mergeCell ref="B56:D56"/>
    <mergeCell ref="B57:D57"/>
    <mergeCell ref="B76:D76"/>
    <mergeCell ref="B54:D54"/>
    <mergeCell ref="A83:F83"/>
    <mergeCell ref="B33:D33"/>
    <mergeCell ref="B34:D34"/>
    <mergeCell ref="B63:D63"/>
    <mergeCell ref="B64:D64"/>
    <mergeCell ref="B65:D65"/>
    <mergeCell ref="B66:D66"/>
    <mergeCell ref="B67:D67"/>
    <mergeCell ref="B58:D58"/>
    <mergeCell ref="B59:D59"/>
    <mergeCell ref="B60:D60"/>
    <mergeCell ref="B61:D61"/>
    <mergeCell ref="B62:D62"/>
    <mergeCell ref="B52:D52"/>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ABA0-AE99-4F61-A343-14525170BCC3}">
  <sheetPr>
    <pageSetUpPr fitToPage="1"/>
  </sheetPr>
  <dimension ref="A12:F92"/>
  <sheetViews>
    <sheetView view="pageBreakPreview" topLeftCell="A35"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95</v>
      </c>
      <c r="C24" s="22"/>
      <c r="D24" s="22"/>
      <c r="E24" s="22"/>
      <c r="F24" s="22"/>
    </row>
    <row r="25" spans="1:6" ht="15" x14ac:dyDescent="0.2">
      <c r="A25" s="18"/>
      <c r="B25" s="26" t="s">
        <v>96</v>
      </c>
      <c r="C25" s="22"/>
      <c r="D25" s="22"/>
      <c r="E25" s="22"/>
      <c r="F25" s="22"/>
    </row>
    <row r="26" spans="1:6" ht="33.75" customHeight="1" x14ac:dyDescent="0.2">
      <c r="A26" s="18"/>
      <c r="B26" s="47" t="s">
        <v>97</v>
      </c>
      <c r="C26" s="22"/>
      <c r="D26" s="22"/>
      <c r="E26" s="22"/>
      <c r="F26" s="22"/>
    </row>
    <row r="27" spans="1:6" x14ac:dyDescent="0.2">
      <c r="A27" s="19"/>
      <c r="B27" s="22"/>
      <c r="C27" s="24"/>
      <c r="D27" s="24"/>
      <c r="E27" s="25"/>
      <c r="F27" s="22"/>
    </row>
    <row r="28" spans="1:6" ht="15" x14ac:dyDescent="0.2">
      <c r="A28" s="18"/>
      <c r="B28" s="24"/>
      <c r="C28" s="24"/>
      <c r="D28" s="28" t="s">
        <v>15</v>
      </c>
      <c r="E28" s="28" t="s">
        <v>98</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99</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100</v>
      </c>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t="s">
        <v>101</v>
      </c>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2.75*265</f>
        <v>728.75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728.75</v>
      </c>
      <c r="F72" s="22"/>
    </row>
    <row r="73" spans="1:6" ht="13.5" customHeight="1" x14ac:dyDescent="0.2">
      <c r="A73" s="22"/>
      <c r="B73" s="27" t="s">
        <v>5</v>
      </c>
      <c r="C73" s="32">
        <v>0.05</v>
      </c>
      <c r="D73" s="27"/>
      <c r="E73" s="36">
        <f>ROUND(E72*C73,2)</f>
        <v>36.44</v>
      </c>
      <c r="F73" s="22"/>
    </row>
    <row r="74" spans="1:6" ht="13.5" customHeight="1" x14ac:dyDescent="0.2">
      <c r="A74" s="22"/>
      <c r="B74" s="27" t="s">
        <v>4</v>
      </c>
      <c r="C74" s="43">
        <v>9.9750000000000005E-2</v>
      </c>
      <c r="D74" s="27"/>
      <c r="E74" s="44">
        <f>ROUND(E72*C74,2)</f>
        <v>72.69</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837.88000000000011</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837.88000000000011</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17E3C813-40E9-40EB-9649-73C73635085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5F6C-6F56-41A1-A534-00B251025CAC}">
  <sheetPr>
    <pageSetUpPr fitToPage="1"/>
  </sheetPr>
  <dimension ref="A12:F92"/>
  <sheetViews>
    <sheetView view="pageBreakPreview" topLeftCell="A38"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102</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104</v>
      </c>
      <c r="C35" s="49"/>
      <c r="D35" s="49"/>
      <c r="E35" s="29">
        <f>0.25*265</f>
        <v>66.25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105</v>
      </c>
      <c r="C38" s="49"/>
      <c r="D38" s="49"/>
      <c r="E38" s="29">
        <f>0.5*265</f>
        <v>132.5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198.75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198.75</v>
      </c>
      <c r="F72" s="22"/>
    </row>
    <row r="73" spans="1:6" ht="13.5" customHeight="1" x14ac:dyDescent="0.2">
      <c r="A73" s="22"/>
      <c r="B73" s="27" t="s">
        <v>5</v>
      </c>
      <c r="C73" s="32">
        <v>0.05</v>
      </c>
      <c r="D73" s="27"/>
      <c r="E73" s="36">
        <f>ROUND(E72*C73,2)</f>
        <v>9.94</v>
      </c>
      <c r="F73" s="22"/>
    </row>
    <row r="74" spans="1:6" ht="13.5" customHeight="1" x14ac:dyDescent="0.2">
      <c r="A74" s="22"/>
      <c r="B74" s="27" t="s">
        <v>4</v>
      </c>
      <c r="C74" s="43">
        <v>9.9750000000000005E-2</v>
      </c>
      <c r="D74" s="27"/>
      <c r="E74" s="44">
        <f>ROUND(E72*C74,2)</f>
        <v>19.829999999999998</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228.51999999999998</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228.51999999999998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920296D8-AA11-4C9F-9282-51E3B8F2E27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AF3E-F585-4807-8B3A-D42A56670AFB}">
  <sheetPr>
    <pageSetUpPr fitToPage="1"/>
  </sheetPr>
  <dimension ref="A12:F92"/>
  <sheetViews>
    <sheetView view="pageBreakPreview"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107</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108</v>
      </c>
      <c r="C35" s="49"/>
      <c r="D35" s="49"/>
      <c r="E35" s="29">
        <v>285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109</v>
      </c>
      <c r="C38" s="49"/>
      <c r="D38" s="49"/>
      <c r="E38" s="29">
        <f>0.25*285</f>
        <v>71.25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t="s">
        <v>110</v>
      </c>
      <c r="C41" s="49"/>
      <c r="D41" s="49"/>
      <c r="E41" s="29">
        <f>0.5*285</f>
        <v>142.5</v>
      </c>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498.75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498.75</v>
      </c>
      <c r="F72" s="22"/>
    </row>
    <row r="73" spans="1:6" ht="13.5" customHeight="1" x14ac:dyDescent="0.2">
      <c r="A73" s="22"/>
      <c r="B73" s="27" t="s">
        <v>5</v>
      </c>
      <c r="C73" s="32">
        <v>0.05</v>
      </c>
      <c r="D73" s="27"/>
      <c r="E73" s="36">
        <f>ROUND(E72*C73,2)</f>
        <v>24.94</v>
      </c>
      <c r="F73" s="22"/>
    </row>
    <row r="74" spans="1:6" ht="13.5" customHeight="1" x14ac:dyDescent="0.2">
      <c r="A74" s="22"/>
      <c r="B74" s="27" t="s">
        <v>4</v>
      </c>
      <c r="C74" s="43">
        <v>9.9750000000000005E-2</v>
      </c>
      <c r="D74" s="27"/>
      <c r="E74" s="44">
        <f>ROUND(E72*C74,2)</f>
        <v>49.75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573.44000000000005</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573.44000000000005</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1BE2D76A-1FFF-4C2D-A62C-2F929439C4E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5BC6-0565-41B4-9F00-46D6D6C394EC}">
  <sheetPr>
    <pageSetUpPr fitToPage="1"/>
  </sheetPr>
  <dimension ref="A12:F92"/>
  <sheetViews>
    <sheetView view="pageBreakPreview"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112</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113</v>
      </c>
      <c r="C35" s="49"/>
      <c r="D35" s="49"/>
      <c r="E35" s="29">
        <f>0.5*285</f>
        <v>142.5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142.5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142.5</v>
      </c>
      <c r="F72" s="22"/>
    </row>
    <row r="73" spans="1:6" ht="13.5" customHeight="1" x14ac:dyDescent="0.2">
      <c r="A73" s="22"/>
      <c r="B73" s="27" t="s">
        <v>5</v>
      </c>
      <c r="C73" s="32">
        <v>0.05</v>
      </c>
      <c r="D73" s="27"/>
      <c r="E73" s="36">
        <f>ROUND(E72*C73,2)</f>
        <v>7.13</v>
      </c>
      <c r="F73" s="22"/>
    </row>
    <row r="74" spans="1:6" ht="13.5" customHeight="1" x14ac:dyDescent="0.2">
      <c r="A74" s="22"/>
      <c r="B74" s="27" t="s">
        <v>4</v>
      </c>
      <c r="C74" s="43">
        <v>9.9750000000000005E-2</v>
      </c>
      <c r="D74" s="27"/>
      <c r="E74" s="44">
        <f>ROUND(E72*C74,2)</f>
        <v>14.21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163.84</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163.84</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70C3BF4-68B8-49F6-A868-4A8C22BAA46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324F3-BA6C-4594-A51B-5390323A5373}">
  <sheetPr>
    <pageSetUpPr fitToPage="1"/>
  </sheetPr>
  <dimension ref="A12:F92"/>
  <sheetViews>
    <sheetView view="pageBreakPreview" topLeftCell="A10" zoomScale="80" zoomScaleNormal="100" zoomScaleSheetLayoutView="80" workbookViewId="0">
      <selection activeCell="H33" sqref="H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114</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116</v>
      </c>
      <c r="C35" s="49"/>
      <c r="D35" s="49"/>
      <c r="E35" s="29">
        <f>4.5*285</f>
        <v>1282.5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117</v>
      </c>
      <c r="C38" s="49"/>
      <c r="D38" s="49"/>
      <c r="E38" s="29">
        <f>0.25*285</f>
        <v>71.25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t="s">
        <v>118</v>
      </c>
      <c r="C41" s="49"/>
      <c r="D41" s="49"/>
      <c r="E41" s="29">
        <f>0.75*285</f>
        <v>213.75</v>
      </c>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1567.5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1567.5</v>
      </c>
      <c r="F72" s="22"/>
    </row>
    <row r="73" spans="1:6" ht="13.5" customHeight="1" x14ac:dyDescent="0.2">
      <c r="A73" s="22"/>
      <c r="B73" s="27" t="s">
        <v>5</v>
      </c>
      <c r="C73" s="32">
        <v>0.05</v>
      </c>
      <c r="D73" s="27"/>
      <c r="E73" s="36">
        <f>ROUND(E72*C73,2)</f>
        <v>78.38</v>
      </c>
      <c r="F73" s="22"/>
    </row>
    <row r="74" spans="1:6" ht="13.5" customHeight="1" x14ac:dyDescent="0.2">
      <c r="A74" s="22"/>
      <c r="B74" s="27" t="s">
        <v>4</v>
      </c>
      <c r="C74" s="43">
        <v>9.9750000000000005E-2</v>
      </c>
      <c r="D74" s="27"/>
      <c r="E74" s="44">
        <f>ROUND(E72*C74,2)</f>
        <v>156.36000000000001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1802.2400000000002</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1802.2400000000002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2ECE8C6F-439F-445A-86D3-0D5A8303985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6B7B-BC9F-4978-BBAE-AE4CAF953AD1}">
  <sheetPr>
    <pageSetUpPr fitToPage="1"/>
  </sheetPr>
  <dimension ref="A12:F92"/>
  <sheetViews>
    <sheetView view="pageBreakPreview" topLeftCell="A13"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120</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121</v>
      </c>
      <c r="C35" s="49"/>
      <c r="D35" s="49"/>
      <c r="E35" s="29">
        <f>0.25*295</f>
        <v>73.75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73.75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73.75</v>
      </c>
      <c r="F72" s="22"/>
    </row>
    <row r="73" spans="1:6" ht="13.5" customHeight="1" x14ac:dyDescent="0.2">
      <c r="A73" s="22"/>
      <c r="B73" s="27" t="s">
        <v>5</v>
      </c>
      <c r="C73" s="32">
        <v>0.05</v>
      </c>
      <c r="D73" s="27"/>
      <c r="E73" s="36">
        <f>ROUND(E72*C73,2)</f>
        <v>3.69</v>
      </c>
      <c r="F73" s="22"/>
    </row>
    <row r="74" spans="1:6" ht="13.5" customHeight="1" x14ac:dyDescent="0.2">
      <c r="A74" s="22"/>
      <c r="B74" s="27" t="s">
        <v>4</v>
      </c>
      <c r="C74" s="43">
        <v>9.9750000000000005E-2</v>
      </c>
      <c r="D74" s="27"/>
      <c r="E74" s="44">
        <f>ROUND(E72*C74,2)</f>
        <v>7.36</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84.8</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84.8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E7915CA7-011B-475E-9704-655216186D8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45F2-6A3C-4589-8CC0-7174DD55EBD8}">
  <sheetPr>
    <pageSetUpPr fitToPage="1"/>
  </sheetPr>
  <dimension ref="A12:F92"/>
  <sheetViews>
    <sheetView view="pageBreakPreview" topLeftCell="A12" zoomScale="80" zoomScaleNormal="100" zoomScaleSheetLayoutView="80" workbookViewId="0">
      <selection activeCell="E35" sqref="E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122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123</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124</v>
      </c>
      <c r="C35" s="49"/>
      <c r="D35" s="49"/>
      <c r="E35" s="29">
        <f>0.25*295</f>
        <v>73.75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73.75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73.75</v>
      </c>
      <c r="F72" s="22"/>
    </row>
    <row r="73" spans="1:6" ht="13.5" customHeight="1" x14ac:dyDescent="0.2">
      <c r="A73" s="22"/>
      <c r="B73" s="27" t="s">
        <v>5</v>
      </c>
      <c r="C73" s="32">
        <v>0.05</v>
      </c>
      <c r="D73" s="27"/>
      <c r="E73" s="36">
        <f>ROUND(E72*C73,2)</f>
        <v>3.69</v>
      </c>
      <c r="F73" s="22"/>
    </row>
    <row r="74" spans="1:6" ht="13.5" customHeight="1" x14ac:dyDescent="0.2">
      <c r="A74" s="22"/>
      <c r="B74" s="27" t="s">
        <v>4</v>
      </c>
      <c r="C74" s="43">
        <v>9.9750000000000005E-2</v>
      </c>
      <c r="D74" s="27"/>
      <c r="E74" s="44">
        <f>ROUND(E72*C74,2)</f>
        <v>7.36</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84.8</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84.8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62F694D6-6BB1-4808-90D6-CABBDDB0C0F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B9EC-7D63-4250-BADF-AA6DC07A1E40}">
  <sheetPr>
    <pageSetUpPr fitToPage="1"/>
  </sheetPr>
  <dimension ref="A12:F92"/>
  <sheetViews>
    <sheetView tabSelected="1" view="pageBreakPreview" topLeftCell="A12"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125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126</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127</v>
      </c>
      <c r="C35" s="49"/>
      <c r="D35" s="49"/>
      <c r="E35" s="29">
        <f>0.4*295</f>
        <v>118</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128</v>
      </c>
      <c r="C38" s="49"/>
      <c r="D38" s="49"/>
      <c r="E38" s="29">
        <f>1.5*295</f>
        <v>442.5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560.5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560.5</v>
      </c>
      <c r="F72" s="22"/>
    </row>
    <row r="73" spans="1:6" ht="13.5" customHeight="1" x14ac:dyDescent="0.2">
      <c r="A73" s="22"/>
      <c r="B73" s="27" t="s">
        <v>5</v>
      </c>
      <c r="C73" s="32">
        <v>0.05</v>
      </c>
      <c r="D73" s="27"/>
      <c r="E73" s="36">
        <f>ROUND(E72*C73,2)</f>
        <v>28.03</v>
      </c>
      <c r="F73" s="22"/>
    </row>
    <row r="74" spans="1:6" ht="13.5" customHeight="1" x14ac:dyDescent="0.2">
      <c r="A74" s="22"/>
      <c r="B74" s="27" t="s">
        <v>4</v>
      </c>
      <c r="C74" s="43">
        <v>9.9750000000000005E-2</v>
      </c>
      <c r="D74" s="27"/>
      <c r="E74" s="44">
        <f>ROUND(E72*C74,2)</f>
        <v>55.91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644.43999999999994</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644.43999999999994</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4F07B72A-4D71-42B6-ADB0-A675CD83CD0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43</v>
      </c>
      <c r="D5" s="7"/>
    </row>
    <row r="6" spans="1:4" x14ac:dyDescent="0.2">
      <c r="A6" s="6"/>
      <c r="B6" s="15"/>
      <c r="C6" s="8" t="s">
        <v>11</v>
      </c>
      <c r="D6" s="7"/>
    </row>
    <row r="7" spans="1:4" x14ac:dyDescent="0.2">
      <c r="A7" s="6"/>
      <c r="B7" s="15"/>
      <c r="C7" s="8" t="s">
        <v>23</v>
      </c>
      <c r="D7" s="7"/>
    </row>
    <row r="8" spans="1:4" x14ac:dyDescent="0.2">
      <c r="A8" s="6"/>
      <c r="B8" s="15"/>
      <c r="C8" s="8" t="s">
        <v>24</v>
      </c>
      <c r="D8" s="7"/>
    </row>
    <row r="9" spans="1:4" x14ac:dyDescent="0.2">
      <c r="A9" s="6"/>
      <c r="B9" s="15"/>
      <c r="C9" s="8" t="s">
        <v>47</v>
      </c>
      <c r="D9" s="7"/>
    </row>
    <row r="10" spans="1:4" x14ac:dyDescent="0.2">
      <c r="A10" s="6"/>
      <c r="B10" s="15"/>
      <c r="C10" s="8" t="s">
        <v>46</v>
      </c>
      <c r="D10" s="7"/>
    </row>
    <row r="11" spans="1:4" x14ac:dyDescent="0.2">
      <c r="A11" s="6"/>
      <c r="B11" s="15"/>
      <c r="C11" s="8" t="s">
        <v>2</v>
      </c>
      <c r="D11" s="7"/>
    </row>
    <row r="12" spans="1:4" x14ac:dyDescent="0.2">
      <c r="A12" s="6"/>
      <c r="B12" s="15"/>
      <c r="C12" s="8" t="s">
        <v>26</v>
      </c>
      <c r="D12" s="7"/>
    </row>
    <row r="13" spans="1:4" x14ac:dyDescent="0.2">
      <c r="A13" s="6"/>
      <c r="B13" s="15"/>
      <c r="C13" s="8" t="s">
        <v>8</v>
      </c>
      <c r="D13" s="7"/>
    </row>
    <row r="14" spans="1:4" x14ac:dyDescent="0.2">
      <c r="A14" s="6"/>
      <c r="B14" s="15"/>
      <c r="C14" s="8" t="s">
        <v>27</v>
      </c>
      <c r="D14" s="7"/>
    </row>
    <row r="15" spans="1:4" x14ac:dyDescent="0.2">
      <c r="A15" s="6"/>
      <c r="B15" s="15"/>
      <c r="C15" s="8" t="s">
        <v>25</v>
      </c>
      <c r="D15" s="7"/>
    </row>
    <row r="16" spans="1:4" x14ac:dyDescent="0.2">
      <c r="A16" s="6"/>
      <c r="B16" s="15"/>
      <c r="C16" s="8" t="s">
        <v>28</v>
      </c>
      <c r="D16" s="7"/>
    </row>
    <row r="17" spans="1:4" x14ac:dyDescent="0.2">
      <c r="A17" s="6"/>
      <c r="B17" s="15"/>
      <c r="C17" s="8" t="s">
        <v>29</v>
      </c>
      <c r="D17" s="7"/>
    </row>
    <row r="18" spans="1:4" x14ac:dyDescent="0.2">
      <c r="A18" s="6"/>
      <c r="B18" s="15"/>
      <c r="C18" s="8" t="s">
        <v>10</v>
      </c>
      <c r="D18" s="7"/>
    </row>
    <row r="19" spans="1:4" x14ac:dyDescent="0.2">
      <c r="A19" s="6"/>
      <c r="B19" s="15"/>
      <c r="C19" s="8" t="s">
        <v>9</v>
      </c>
      <c r="D19" s="7"/>
    </row>
    <row r="20" spans="1:4" x14ac:dyDescent="0.2">
      <c r="A20" s="6"/>
      <c r="B20" s="15"/>
      <c r="C20" s="8" t="s">
        <v>49</v>
      </c>
      <c r="D20" s="7"/>
    </row>
    <row r="21" spans="1:4" x14ac:dyDescent="0.2">
      <c r="A21" s="6"/>
      <c r="B21" s="15"/>
      <c r="C21" s="8" t="s">
        <v>51</v>
      </c>
      <c r="D21" s="7"/>
    </row>
    <row r="22" spans="1:4" x14ac:dyDescent="0.2">
      <c r="A22" s="6"/>
      <c r="B22" s="15"/>
      <c r="C22" s="8" t="s">
        <v>50</v>
      </c>
      <c r="D22" s="7"/>
    </row>
    <row r="23" spans="1:4" x14ac:dyDescent="0.2">
      <c r="A23" s="6"/>
      <c r="B23" s="15"/>
      <c r="C23" s="8" t="s">
        <v>48</v>
      </c>
      <c r="D23" s="7"/>
    </row>
    <row r="24" spans="1:4" x14ac:dyDescent="0.2">
      <c r="A24" s="6"/>
      <c r="B24" s="15"/>
      <c r="C24" s="9" t="s">
        <v>31</v>
      </c>
      <c r="D24" s="7"/>
    </row>
    <row r="25" spans="1:4" x14ac:dyDescent="0.2">
      <c r="A25" s="6"/>
      <c r="B25" s="15"/>
      <c r="C25" s="9" t="s">
        <v>33</v>
      </c>
      <c r="D25" s="7"/>
    </row>
    <row r="26" spans="1:4" x14ac:dyDescent="0.2">
      <c r="A26" s="6"/>
      <c r="B26" s="15"/>
      <c r="C26" s="9" t="s">
        <v>32</v>
      </c>
      <c r="D26" s="7"/>
    </row>
    <row r="27" spans="1:4" x14ac:dyDescent="0.2">
      <c r="A27" s="6"/>
      <c r="B27" s="15"/>
      <c r="C27" s="9" t="s">
        <v>34</v>
      </c>
      <c r="D27" s="7"/>
    </row>
    <row r="28" spans="1:4" x14ac:dyDescent="0.2">
      <c r="A28" s="6"/>
      <c r="B28" s="15"/>
      <c r="C28" s="9" t="s">
        <v>30</v>
      </c>
      <c r="D28" s="7"/>
    </row>
    <row r="29" spans="1:4" x14ac:dyDescent="0.2">
      <c r="A29" s="6"/>
      <c r="B29" s="15"/>
      <c r="C29" s="9" t="s">
        <v>35</v>
      </c>
      <c r="D29" s="7"/>
    </row>
    <row r="30" spans="1:4" x14ac:dyDescent="0.2">
      <c r="A30" s="6"/>
      <c r="B30" s="15"/>
      <c r="C30" s="9" t="s">
        <v>54</v>
      </c>
      <c r="D30" s="7"/>
    </row>
    <row r="31" spans="1:4" x14ac:dyDescent="0.2">
      <c r="A31" s="6"/>
      <c r="B31" s="15"/>
      <c r="C31" s="8" t="s">
        <v>36</v>
      </c>
      <c r="D31" s="7"/>
    </row>
    <row r="32" spans="1:4" x14ac:dyDescent="0.2">
      <c r="A32" s="6"/>
      <c r="B32" s="15"/>
      <c r="C32" s="8" t="s">
        <v>52</v>
      </c>
      <c r="D32" s="7"/>
    </row>
    <row r="33" spans="1:4" x14ac:dyDescent="0.2">
      <c r="A33" s="6"/>
      <c r="B33" s="15"/>
      <c r="C33" s="8" t="s">
        <v>53</v>
      </c>
      <c r="D33" s="7"/>
    </row>
    <row r="34" spans="1:4" x14ac:dyDescent="0.2">
      <c r="A34" s="6"/>
      <c r="B34" s="15"/>
      <c r="C34" s="8" t="s">
        <v>42</v>
      </c>
      <c r="D34" s="7"/>
    </row>
    <row r="35" spans="1:4" x14ac:dyDescent="0.2">
      <c r="A35" s="6"/>
      <c r="B35" s="15"/>
      <c r="C35" s="8" t="s">
        <v>13</v>
      </c>
      <c r="D35" s="7"/>
    </row>
    <row r="36" spans="1:4" x14ac:dyDescent="0.2">
      <c r="A36" s="6"/>
      <c r="B36" s="15"/>
      <c r="C36" s="8"/>
      <c r="D36" s="7"/>
    </row>
    <row r="37" spans="1:4" x14ac:dyDescent="0.2">
      <c r="A37" s="6"/>
      <c r="B37" s="15"/>
      <c r="C37" s="42" t="s">
        <v>12</v>
      </c>
      <c r="D37" s="7"/>
    </row>
    <row r="38" spans="1:4" x14ac:dyDescent="0.2">
      <c r="A38" s="6"/>
      <c r="B38" s="15"/>
      <c r="C38" s="8" t="s">
        <v>39</v>
      </c>
      <c r="D38" s="7"/>
    </row>
    <row r="39" spans="1:4" x14ac:dyDescent="0.2">
      <c r="A39" s="6"/>
      <c r="B39" s="15"/>
      <c r="C39" s="8" t="s">
        <v>40</v>
      </c>
      <c r="D39" s="7"/>
    </row>
    <row r="40" spans="1:4" x14ac:dyDescent="0.2">
      <c r="A40" s="6"/>
      <c r="B40" s="15"/>
      <c r="C40" s="8" t="s">
        <v>41</v>
      </c>
      <c r="D40" s="7"/>
    </row>
    <row r="41" spans="1:4" x14ac:dyDescent="0.2">
      <c r="A41" s="6"/>
      <c r="B41" s="15"/>
      <c r="C41" s="10" t="s">
        <v>37</v>
      </c>
      <c r="D41" s="7"/>
    </row>
    <row r="42" spans="1:4" x14ac:dyDescent="0.2">
      <c r="A42" s="6"/>
      <c r="B42" s="15"/>
      <c r="C42" s="7" t="s">
        <v>14</v>
      </c>
      <c r="D42" s="7"/>
    </row>
    <row r="43" spans="1:4" x14ac:dyDescent="0.2">
      <c r="A43" s="6"/>
      <c r="B43" s="15"/>
      <c r="C43" s="10" t="s">
        <v>38</v>
      </c>
      <c r="D43" s="7"/>
    </row>
    <row r="44" spans="1:4" x14ac:dyDescent="0.2">
      <c r="A44" s="6"/>
      <c r="B44" s="15"/>
      <c r="C44" s="8"/>
      <c r="D44" s="7"/>
    </row>
    <row r="45" spans="1:4" ht="13.5" thickBot="1" x14ac:dyDescent="0.25">
      <c r="A45" s="11"/>
      <c r="B45" s="16"/>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1"/>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64</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62</v>
      </c>
      <c r="C35" s="49"/>
      <c r="D35" s="49"/>
      <c r="E35" s="29">
        <f>0.75*245</f>
        <v>183.75</v>
      </c>
      <c r="F35" s="22"/>
    </row>
    <row r="36" spans="1:6" ht="14.25" x14ac:dyDescent="0.2">
      <c r="A36" s="22"/>
      <c r="B36" s="49"/>
      <c r="C36" s="49"/>
      <c r="D36" s="49"/>
      <c r="E36" s="29"/>
      <c r="F36" s="22"/>
    </row>
    <row r="37" spans="1:6" ht="14.25" x14ac:dyDescent="0.2">
      <c r="A37" s="22"/>
      <c r="B37" s="49"/>
      <c r="C37" s="49"/>
      <c r="D37" s="49"/>
      <c r="E37" s="29"/>
      <c r="F37" s="22"/>
    </row>
    <row r="38" spans="1:6" ht="29.25" customHeight="1" x14ac:dyDescent="0.2">
      <c r="A38" s="22"/>
      <c r="B38" s="49" t="s">
        <v>63</v>
      </c>
      <c r="C38" s="49"/>
      <c r="D38" s="49"/>
      <c r="E38" s="29">
        <f>0.75*245</f>
        <v>183.75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3.5" customHeight="1" x14ac:dyDescent="0.2">
      <c r="A67" s="22"/>
      <c r="B67" s="49"/>
      <c r="C67" s="49"/>
      <c r="D67" s="49"/>
      <c r="E67" s="29"/>
      <c r="F67" s="22"/>
    </row>
    <row r="68" spans="1:6" ht="13.5" customHeight="1" x14ac:dyDescent="0.2">
      <c r="A68" s="22"/>
      <c r="B68" s="26" t="s">
        <v>19</v>
      </c>
      <c r="C68" s="27"/>
      <c r="D68" s="27"/>
      <c r="E68" s="30">
        <f>SUM(E34:E67)</f>
        <v>367.5</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367.5</v>
      </c>
      <c r="F71" s="22"/>
    </row>
    <row r="72" spans="1:6" ht="13.5" customHeight="1" x14ac:dyDescent="0.2">
      <c r="A72" s="22"/>
      <c r="B72" s="27" t="s">
        <v>5</v>
      </c>
      <c r="C72" s="32">
        <v>0.05</v>
      </c>
      <c r="D72" s="27"/>
      <c r="E72" s="36">
        <f>ROUND(E71*C72,2)</f>
        <v>18.38</v>
      </c>
      <c r="F72" s="22"/>
    </row>
    <row r="73" spans="1:6" ht="13.5" customHeight="1" x14ac:dyDescent="0.2">
      <c r="A73" s="22"/>
      <c r="B73" s="27" t="s">
        <v>4</v>
      </c>
      <c r="C73" s="43">
        <v>9.9750000000000005E-2</v>
      </c>
      <c r="D73" s="27"/>
      <c r="E73" s="44">
        <f>ROUND(E71*C73,2)</f>
        <v>36.659999999999997</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422.53999999999996</v>
      </c>
      <c r="F75" s="22"/>
    </row>
    <row r="76" spans="1:6" ht="15.75" thickTop="1" x14ac:dyDescent="0.2">
      <c r="A76" s="22"/>
      <c r="B76" s="51"/>
      <c r="C76" s="51"/>
      <c r="D76" s="51"/>
      <c r="E76" s="37"/>
      <c r="F76" s="22"/>
    </row>
    <row r="77" spans="1:6" ht="15" x14ac:dyDescent="0.2">
      <c r="A77" s="22"/>
      <c r="B77" s="56" t="s">
        <v>22</v>
      </c>
      <c r="C77" s="56"/>
      <c r="D77" s="56"/>
      <c r="E77" s="37">
        <v>0</v>
      </c>
      <c r="F77" s="22"/>
    </row>
    <row r="78" spans="1:6" ht="15" x14ac:dyDescent="0.2">
      <c r="A78" s="22"/>
      <c r="B78" s="51"/>
      <c r="C78" s="51"/>
      <c r="D78" s="51"/>
      <c r="E78" s="37"/>
      <c r="F78" s="22"/>
    </row>
    <row r="79" spans="1:6" ht="19.5" customHeight="1" x14ac:dyDescent="0.2">
      <c r="A79" s="22"/>
      <c r="B79" s="38" t="s">
        <v>21</v>
      </c>
      <c r="C79" s="39"/>
      <c r="D79" s="39"/>
      <c r="E79" s="40">
        <f>E75-E77</f>
        <v>422.53999999999996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4"/>
      <c r="C82" s="54"/>
      <c r="D82" s="54"/>
      <c r="E82" s="54"/>
      <c r="F82" s="22"/>
    </row>
    <row r="83" spans="1:6" ht="14.25" x14ac:dyDescent="0.2">
      <c r="A83" s="48" t="s">
        <v>44</v>
      </c>
      <c r="B83" s="48"/>
      <c r="C83" s="48"/>
      <c r="D83" s="48"/>
      <c r="E83" s="48"/>
      <c r="F83" s="48"/>
    </row>
    <row r="84" spans="1:6" ht="14.25" x14ac:dyDescent="0.2">
      <c r="A84" s="57" t="s">
        <v>45</v>
      </c>
      <c r="B84" s="57"/>
      <c r="C84" s="57"/>
      <c r="D84" s="57"/>
      <c r="E84" s="57"/>
      <c r="F84" s="57"/>
    </row>
    <row r="85" spans="1:6" x14ac:dyDescent="0.2">
      <c r="A85" s="22"/>
      <c r="B85" s="22"/>
      <c r="C85" s="22"/>
      <c r="D85" s="22"/>
      <c r="E85" s="22"/>
      <c r="F85" s="22"/>
    </row>
    <row r="86" spans="1:6" x14ac:dyDescent="0.2">
      <c r="A86" s="22"/>
      <c r="B86" s="55"/>
      <c r="C86" s="55"/>
      <c r="D86" s="55"/>
      <c r="E86" s="55"/>
      <c r="F86" s="22"/>
    </row>
    <row r="87" spans="1:6" ht="15" x14ac:dyDescent="0.2">
      <c r="A87" s="58" t="s">
        <v>7</v>
      </c>
      <c r="B87" s="58"/>
      <c r="C87" s="58"/>
      <c r="D87" s="58"/>
      <c r="E87" s="58"/>
      <c r="F87" s="58"/>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0000000-0002-0000-0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1"/>
  <sheetViews>
    <sheetView view="pageBreakPreview"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66</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67</v>
      </c>
      <c r="C35" s="49"/>
      <c r="D35" s="49"/>
      <c r="E35" s="29">
        <f>1.2*245</f>
        <v>294</v>
      </c>
      <c r="F35" s="22"/>
    </row>
    <row r="36" spans="1:6" ht="14.25" x14ac:dyDescent="0.2">
      <c r="A36" s="22"/>
      <c r="B36" s="49"/>
      <c r="C36" s="49"/>
      <c r="D36" s="49"/>
      <c r="E36" s="29"/>
      <c r="F36" s="22"/>
    </row>
    <row r="37" spans="1:6" ht="14.25" x14ac:dyDescent="0.2">
      <c r="A37" s="22"/>
      <c r="B37" s="49"/>
      <c r="C37" s="49"/>
      <c r="D37" s="49"/>
      <c r="E37" s="29"/>
      <c r="F37" s="22"/>
    </row>
    <row r="38" spans="1:6" ht="29.25" customHeight="1"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3.5" customHeight="1" x14ac:dyDescent="0.2">
      <c r="A67" s="22"/>
      <c r="B67" s="49"/>
      <c r="C67" s="49"/>
      <c r="D67" s="49"/>
      <c r="E67" s="29"/>
      <c r="F67" s="22"/>
    </row>
    <row r="68" spans="1:6" ht="13.5" customHeight="1" x14ac:dyDescent="0.2">
      <c r="A68" s="22"/>
      <c r="B68" s="26" t="s">
        <v>19</v>
      </c>
      <c r="C68" s="27"/>
      <c r="D68" s="27"/>
      <c r="E68" s="30">
        <f>SUM(E34:E67)</f>
        <v>294</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294</v>
      </c>
      <c r="F71" s="22"/>
    </row>
    <row r="72" spans="1:6" ht="13.5" customHeight="1" x14ac:dyDescent="0.2">
      <c r="A72" s="22"/>
      <c r="B72" s="27" t="s">
        <v>5</v>
      </c>
      <c r="C72" s="32">
        <v>0.05</v>
      </c>
      <c r="D72" s="27"/>
      <c r="E72" s="36">
        <f>ROUND(E71*C72,2)</f>
        <v>14.7</v>
      </c>
      <c r="F72" s="22"/>
    </row>
    <row r="73" spans="1:6" ht="13.5" customHeight="1" x14ac:dyDescent="0.2">
      <c r="A73" s="22"/>
      <c r="B73" s="27" t="s">
        <v>4</v>
      </c>
      <c r="C73" s="43">
        <v>9.9750000000000005E-2</v>
      </c>
      <c r="D73" s="27"/>
      <c r="E73" s="44">
        <f>ROUND(E71*C73,2)</f>
        <v>29.33</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338.03</v>
      </c>
      <c r="F75" s="22"/>
    </row>
    <row r="76" spans="1:6" ht="15.75" thickTop="1" x14ac:dyDescent="0.2">
      <c r="A76" s="22"/>
      <c r="B76" s="51"/>
      <c r="C76" s="51"/>
      <c r="D76" s="51"/>
      <c r="E76" s="37"/>
      <c r="F76" s="22"/>
    </row>
    <row r="77" spans="1:6" ht="15" x14ac:dyDescent="0.2">
      <c r="A77" s="22"/>
      <c r="B77" s="56" t="s">
        <v>22</v>
      </c>
      <c r="C77" s="56"/>
      <c r="D77" s="56"/>
      <c r="E77" s="37">
        <v>0</v>
      </c>
      <c r="F77" s="22"/>
    </row>
    <row r="78" spans="1:6" ht="15" x14ac:dyDescent="0.2">
      <c r="A78" s="22"/>
      <c r="B78" s="51"/>
      <c r="C78" s="51"/>
      <c r="D78" s="51"/>
      <c r="E78" s="37"/>
      <c r="F78" s="22"/>
    </row>
    <row r="79" spans="1:6" ht="19.5" customHeight="1" x14ac:dyDescent="0.2">
      <c r="A79" s="22"/>
      <c r="B79" s="38" t="s">
        <v>21</v>
      </c>
      <c r="C79" s="39"/>
      <c r="D79" s="39"/>
      <c r="E79" s="40">
        <f>E75-E77</f>
        <v>338.03</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4"/>
      <c r="C82" s="54"/>
      <c r="D82" s="54"/>
      <c r="E82" s="54"/>
      <c r="F82" s="22"/>
    </row>
    <row r="83" spans="1:6" ht="14.25" x14ac:dyDescent="0.2">
      <c r="A83" s="48" t="s">
        <v>44</v>
      </c>
      <c r="B83" s="48"/>
      <c r="C83" s="48"/>
      <c r="D83" s="48"/>
      <c r="E83" s="48"/>
      <c r="F83" s="48"/>
    </row>
    <row r="84" spans="1:6" ht="14.25" x14ac:dyDescent="0.2">
      <c r="A84" s="57" t="s">
        <v>45</v>
      </c>
      <c r="B84" s="57"/>
      <c r="C84" s="57"/>
      <c r="D84" s="57"/>
      <c r="E84" s="57"/>
      <c r="F84" s="57"/>
    </row>
    <row r="85" spans="1:6" x14ac:dyDescent="0.2">
      <c r="A85" s="22"/>
      <c r="B85" s="22"/>
      <c r="C85" s="22"/>
      <c r="D85" s="22"/>
      <c r="E85" s="22"/>
      <c r="F85" s="22"/>
    </row>
    <row r="86" spans="1:6" x14ac:dyDescent="0.2">
      <c r="A86" s="22"/>
      <c r="B86" s="55"/>
      <c r="C86" s="55"/>
      <c r="D86" s="55"/>
      <c r="E86" s="55"/>
      <c r="F86" s="22"/>
    </row>
    <row r="87" spans="1:6" ht="15" x14ac:dyDescent="0.2">
      <c r="A87" s="58" t="s">
        <v>7</v>
      </c>
      <c r="B87" s="58"/>
      <c r="C87" s="58"/>
      <c r="D87" s="58"/>
      <c r="E87" s="58"/>
      <c r="F87" s="58"/>
    </row>
    <row r="89" spans="1:6" ht="39.75" customHeight="1" x14ac:dyDescent="0.2">
      <c r="B89" s="52"/>
      <c r="C89" s="53"/>
      <c r="D89" s="53"/>
    </row>
    <row r="90" spans="1:6" ht="13.5" customHeight="1" x14ac:dyDescent="0.2"/>
    <row r="91" spans="1:6" x14ac:dyDescent="0.2">
      <c r="B91" s="17"/>
      <c r="C91" s="17"/>
      <c r="D91" s="17"/>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10"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68</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69</v>
      </c>
      <c r="C35" s="49"/>
      <c r="D35" s="49"/>
      <c r="E35" s="29">
        <f>3*245</f>
        <v>735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70</v>
      </c>
      <c r="C38" s="49"/>
      <c r="D38" s="49"/>
      <c r="E38" s="29">
        <f>0.75*245</f>
        <v>183.75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SUM(E34:E68)</f>
        <v>918.75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918.75</v>
      </c>
      <c r="F72" s="22"/>
    </row>
    <row r="73" spans="1:6" ht="13.5" customHeight="1" x14ac:dyDescent="0.2">
      <c r="A73" s="22"/>
      <c r="B73" s="27" t="s">
        <v>5</v>
      </c>
      <c r="C73" s="32">
        <v>0.05</v>
      </c>
      <c r="D73" s="27"/>
      <c r="E73" s="36">
        <f>ROUND(E72*C73,2)</f>
        <v>45.94</v>
      </c>
      <c r="F73" s="22"/>
    </row>
    <row r="74" spans="1:6" ht="13.5" customHeight="1" x14ac:dyDescent="0.2">
      <c r="A74" s="22"/>
      <c r="B74" s="27" t="s">
        <v>4</v>
      </c>
      <c r="C74" s="43">
        <v>9.9750000000000005E-2</v>
      </c>
      <c r="D74" s="27"/>
      <c r="E74" s="44">
        <f>ROUND(E72*C74,2)</f>
        <v>91.65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1056.3400000000001</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1056.3400000000001</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87:E87"/>
    <mergeCell ref="A88:F88"/>
    <mergeCell ref="B90:D90"/>
    <mergeCell ref="B40:D40"/>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73</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74</v>
      </c>
      <c r="C35" s="49"/>
      <c r="D35" s="49"/>
      <c r="E35" s="29">
        <v>245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SUM(E34:E68)</f>
        <v>245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245</v>
      </c>
      <c r="F72" s="22"/>
    </row>
    <row r="73" spans="1:6" ht="13.5" customHeight="1" x14ac:dyDescent="0.2">
      <c r="A73" s="22"/>
      <c r="B73" s="27" t="s">
        <v>5</v>
      </c>
      <c r="C73" s="32">
        <v>0.05</v>
      </c>
      <c r="D73" s="27"/>
      <c r="E73" s="36">
        <f>ROUND(E72*C73,2)</f>
        <v>12.25</v>
      </c>
      <c r="F73" s="22"/>
    </row>
    <row r="74" spans="1:6" ht="13.5" customHeight="1" x14ac:dyDescent="0.2">
      <c r="A74" s="22"/>
      <c r="B74" s="27" t="s">
        <v>4</v>
      </c>
      <c r="C74" s="43">
        <v>9.9750000000000005E-2</v>
      </c>
      <c r="D74" s="27"/>
      <c r="E74" s="44">
        <f>ROUND(E72*C74,2)</f>
        <v>24.44</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281.69</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281.69</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78</v>
      </c>
      <c r="C24" s="22"/>
      <c r="D24" s="22"/>
      <c r="E24" s="22"/>
      <c r="F24" s="22"/>
    </row>
    <row r="25" spans="1:6" ht="15" x14ac:dyDescent="0.2">
      <c r="A25" s="18"/>
      <c r="B25" s="26" t="s">
        <v>76</v>
      </c>
      <c r="C25" s="22"/>
      <c r="D25" s="22"/>
      <c r="E25" s="22"/>
      <c r="F25" s="22"/>
    </row>
    <row r="26" spans="1:6" ht="33.75" customHeight="1" x14ac:dyDescent="0.2">
      <c r="A26" s="18"/>
      <c r="B26" s="47" t="s">
        <v>77</v>
      </c>
      <c r="C26" s="22"/>
      <c r="D26" s="22"/>
      <c r="E26" s="22"/>
      <c r="F26" s="22"/>
    </row>
    <row r="27" spans="1:6" x14ac:dyDescent="0.2">
      <c r="A27" s="19"/>
      <c r="B27" s="22"/>
      <c r="C27" s="24"/>
      <c r="D27" s="24"/>
      <c r="E27" s="25"/>
      <c r="F27" s="22"/>
    </row>
    <row r="28" spans="1:6" ht="15" x14ac:dyDescent="0.2">
      <c r="A28" s="18"/>
      <c r="B28" s="24"/>
      <c r="C28" s="24"/>
      <c r="D28" s="28" t="s">
        <v>15</v>
      </c>
      <c r="E28" s="28" t="s">
        <v>81</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79</v>
      </c>
      <c r="C35" s="49"/>
      <c r="D35" s="49"/>
      <c r="E35" s="29"/>
      <c r="F35" s="22"/>
    </row>
    <row r="36" spans="1:6" ht="14.25" x14ac:dyDescent="0.2">
      <c r="A36" s="22"/>
      <c r="B36" s="49"/>
      <c r="C36" s="49"/>
      <c r="D36" s="49"/>
      <c r="E36" s="29"/>
      <c r="F36" s="22"/>
    </row>
    <row r="37" spans="1:6" ht="14.25" x14ac:dyDescent="0.2">
      <c r="A37" s="22"/>
      <c r="B37" s="49" t="s">
        <v>80</v>
      </c>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2*255</f>
        <v>510</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510</v>
      </c>
      <c r="F72" s="22"/>
    </row>
    <row r="73" spans="1:6" ht="13.5" customHeight="1" x14ac:dyDescent="0.2">
      <c r="A73" s="22"/>
      <c r="B73" s="27" t="s">
        <v>5</v>
      </c>
      <c r="C73" s="32">
        <v>0.05</v>
      </c>
      <c r="D73" s="27"/>
      <c r="E73" s="36">
        <f>ROUND(E72*C73,2)</f>
        <v>25.5</v>
      </c>
      <c r="F73" s="22"/>
    </row>
    <row r="74" spans="1:6" ht="13.5" customHeight="1" x14ac:dyDescent="0.2">
      <c r="A74" s="22"/>
      <c r="B74" s="27" t="s">
        <v>4</v>
      </c>
      <c r="C74" s="43">
        <v>9.9750000000000005E-2</v>
      </c>
      <c r="D74" s="27"/>
      <c r="E74" s="44">
        <f>ROUND(E72*C74,2)</f>
        <v>50.87</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586.37</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586.37</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A4F1F-009F-426E-97DE-C08B57D6E648}">
  <sheetPr>
    <pageSetUpPr fitToPage="1"/>
  </sheetPr>
  <dimension ref="A12:F92"/>
  <sheetViews>
    <sheetView view="pageBreakPreview" topLeftCell="A40"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82</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83</v>
      </c>
      <c r="C35" s="49"/>
      <c r="D35" s="49"/>
      <c r="E35" s="29">
        <f>0.3*255</f>
        <v>76.5</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t="s">
        <v>84</v>
      </c>
      <c r="C38" s="49"/>
      <c r="D38" s="49"/>
      <c r="E38" s="29">
        <f>0.5*255</f>
        <v>127.5</v>
      </c>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SUM(E34:E68)</f>
        <v>204</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204</v>
      </c>
      <c r="F72" s="22"/>
    </row>
    <row r="73" spans="1:6" ht="13.5" customHeight="1" x14ac:dyDescent="0.2">
      <c r="A73" s="22"/>
      <c r="B73" s="27" t="s">
        <v>5</v>
      </c>
      <c r="C73" s="32">
        <v>0.05</v>
      </c>
      <c r="D73" s="27"/>
      <c r="E73" s="36">
        <f>ROUND(E72*C73,2)</f>
        <v>10.199999999999999</v>
      </c>
      <c r="F73" s="22"/>
    </row>
    <row r="74" spans="1:6" ht="13.5" customHeight="1" x14ac:dyDescent="0.2">
      <c r="A74" s="22"/>
      <c r="B74" s="27" t="s">
        <v>4</v>
      </c>
      <c r="C74" s="43">
        <v>9.9750000000000005E-2</v>
      </c>
      <c r="D74" s="27"/>
      <c r="E74" s="44">
        <f>ROUND(E72*C74,2)</f>
        <v>20.350000000000001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234.54999999999998</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234.54999999999998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disablePrompts="1" count="1">
    <dataValidation type="list" allowBlank="1" showInputMessage="1" showErrorMessage="1" sqref="B77:B79 B12:B20 B33:B68" xr:uid="{506967CB-A490-497A-A1E6-23CC3A18028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A6AC-0C36-427D-948A-C7BD66308E6E}">
  <sheetPr>
    <pageSetUpPr fitToPage="1"/>
  </sheetPr>
  <dimension ref="A12:F90"/>
  <sheetViews>
    <sheetView view="pageBreakPreview" topLeftCell="A40"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87</v>
      </c>
      <c r="C24" s="22"/>
      <c r="D24" s="22"/>
      <c r="E24" s="22"/>
      <c r="F24" s="22"/>
    </row>
    <row r="25" spans="1:6" ht="15" x14ac:dyDescent="0.2">
      <c r="A25" s="18"/>
      <c r="B25" s="26" t="s">
        <v>88</v>
      </c>
      <c r="C25" s="22"/>
      <c r="D25" s="22"/>
      <c r="E25" s="22"/>
      <c r="F25" s="22"/>
    </row>
    <row r="26" spans="1:6" ht="33.75" customHeight="1" x14ac:dyDescent="0.2">
      <c r="A26" s="18"/>
      <c r="B26" s="47" t="s">
        <v>86</v>
      </c>
      <c r="C26" s="22"/>
      <c r="D26" s="22"/>
      <c r="E26" s="22"/>
      <c r="F26" s="22"/>
    </row>
    <row r="27" spans="1:6" x14ac:dyDescent="0.2">
      <c r="A27" s="19"/>
      <c r="B27" s="22"/>
      <c r="C27" s="24"/>
      <c r="D27" s="24"/>
      <c r="E27" s="25"/>
      <c r="F27" s="22"/>
    </row>
    <row r="28" spans="1:6" ht="15" x14ac:dyDescent="0.2">
      <c r="A28" s="18"/>
      <c r="B28" s="24"/>
      <c r="C28" s="24"/>
      <c r="D28" s="28" t="s">
        <v>15</v>
      </c>
      <c r="E28" s="28" t="s">
        <v>89</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45.75" customHeight="1" x14ac:dyDescent="0.2">
      <c r="A35" s="22"/>
      <c r="B35" s="49" t="s">
        <v>90</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3.5" customHeight="1" x14ac:dyDescent="0.2">
      <c r="A66" s="22"/>
      <c r="B66" s="49"/>
      <c r="C66" s="49"/>
      <c r="D66" s="49"/>
      <c r="E66" s="29"/>
      <c r="F66" s="22"/>
    </row>
    <row r="67" spans="1:6" ht="13.5" customHeight="1" x14ac:dyDescent="0.2">
      <c r="A67" s="22"/>
      <c r="B67" s="26" t="s">
        <v>19</v>
      </c>
      <c r="C67" s="27"/>
      <c r="D67" s="27"/>
      <c r="E67" s="30">
        <f>4.05*255</f>
        <v>1032.75</v>
      </c>
      <c r="F67" s="22"/>
    </row>
    <row r="68" spans="1:6" ht="13.5" customHeight="1" x14ac:dyDescent="0.2">
      <c r="A68" s="22"/>
      <c r="B68" s="35" t="s">
        <v>16</v>
      </c>
      <c r="C68" s="27"/>
      <c r="D68" s="27"/>
      <c r="E68" s="31">
        <v>0</v>
      </c>
      <c r="F68" s="22"/>
    </row>
    <row r="69" spans="1:6" ht="13.5" customHeight="1" x14ac:dyDescent="0.2">
      <c r="A69" s="22"/>
      <c r="B69" s="35" t="s">
        <v>17</v>
      </c>
      <c r="C69" s="27"/>
      <c r="D69" s="27"/>
      <c r="E69" s="31">
        <v>0</v>
      </c>
      <c r="F69" s="22"/>
    </row>
    <row r="70" spans="1:6" ht="13.5" customHeight="1" x14ac:dyDescent="0.2">
      <c r="A70" s="22"/>
      <c r="B70" s="26" t="s">
        <v>18</v>
      </c>
      <c r="C70" s="27"/>
      <c r="D70" s="27"/>
      <c r="E70" s="30">
        <f>SUM(E67:E69)</f>
        <v>1032.75</v>
      </c>
      <c r="F70" s="22"/>
    </row>
    <row r="71" spans="1:6" ht="13.5" customHeight="1" x14ac:dyDescent="0.2">
      <c r="A71" s="22"/>
      <c r="B71" s="27" t="s">
        <v>5</v>
      </c>
      <c r="C71" s="32">
        <v>0.05</v>
      </c>
      <c r="D71" s="27"/>
      <c r="E71" s="36">
        <f>ROUND(E70*C71,2)</f>
        <v>51.64</v>
      </c>
      <c r="F71" s="22"/>
    </row>
    <row r="72" spans="1:6" ht="13.5" customHeight="1" x14ac:dyDescent="0.2">
      <c r="A72" s="22"/>
      <c r="B72" s="27" t="s">
        <v>4</v>
      </c>
      <c r="C72" s="43">
        <v>9.9750000000000005E-2</v>
      </c>
      <c r="D72" s="27"/>
      <c r="E72" s="44">
        <f>ROUND(E70*C72,2)</f>
        <v>103.02</v>
      </c>
      <c r="F72" s="22"/>
    </row>
    <row r="73" spans="1:6" ht="13.5" customHeight="1" x14ac:dyDescent="0.2">
      <c r="A73" s="22"/>
      <c r="B73" s="27"/>
      <c r="C73" s="27"/>
      <c r="D73" s="27"/>
      <c r="E73" s="33"/>
      <c r="F73" s="22"/>
    </row>
    <row r="74" spans="1:6" ht="16.5" customHeight="1" thickBot="1" x14ac:dyDescent="0.25">
      <c r="A74" s="22"/>
      <c r="B74" s="26" t="s">
        <v>20</v>
      </c>
      <c r="C74" s="27"/>
      <c r="D74" s="27"/>
      <c r="E74" s="34">
        <f>SUM(E70:E72)</f>
        <v>1187.4100000000001</v>
      </c>
      <c r="F74" s="22"/>
    </row>
    <row r="75" spans="1:6" ht="15.75" thickTop="1" x14ac:dyDescent="0.2">
      <c r="A75" s="22"/>
      <c r="B75" s="51"/>
      <c r="C75" s="51"/>
      <c r="D75" s="51"/>
      <c r="E75" s="37"/>
      <c r="F75" s="22"/>
    </row>
    <row r="76" spans="1:6" ht="15" x14ac:dyDescent="0.2">
      <c r="A76" s="22"/>
      <c r="B76" s="56" t="s">
        <v>22</v>
      </c>
      <c r="C76" s="56"/>
      <c r="D76" s="56"/>
      <c r="E76" s="37">
        <v>0</v>
      </c>
      <c r="F76" s="22"/>
    </row>
    <row r="77" spans="1:6" ht="15" x14ac:dyDescent="0.2">
      <c r="A77" s="22"/>
      <c r="B77" s="51"/>
      <c r="C77" s="51"/>
      <c r="D77" s="51"/>
      <c r="E77" s="37"/>
      <c r="F77" s="22"/>
    </row>
    <row r="78" spans="1:6" ht="19.5" customHeight="1" x14ac:dyDescent="0.2">
      <c r="A78" s="22"/>
      <c r="B78" s="38" t="s">
        <v>21</v>
      </c>
      <c r="C78" s="39"/>
      <c r="D78" s="39"/>
      <c r="E78" s="40">
        <f>E74-E76</f>
        <v>1187.4100000000001</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54"/>
      <c r="C81" s="54"/>
      <c r="D81" s="54"/>
      <c r="E81" s="54"/>
      <c r="F81" s="22"/>
    </row>
    <row r="82" spans="1:6" ht="14.25" x14ac:dyDescent="0.2">
      <c r="A82" s="48" t="s">
        <v>44</v>
      </c>
      <c r="B82" s="48"/>
      <c r="C82" s="48"/>
      <c r="D82" s="48"/>
      <c r="E82" s="48"/>
      <c r="F82" s="48"/>
    </row>
    <row r="83" spans="1:6" ht="14.25" x14ac:dyDescent="0.2">
      <c r="A83" s="57" t="s">
        <v>45</v>
      </c>
      <c r="B83" s="57"/>
      <c r="C83" s="57"/>
      <c r="D83" s="57"/>
      <c r="E83" s="57"/>
      <c r="F83" s="57"/>
    </row>
    <row r="84" spans="1:6" x14ac:dyDescent="0.2">
      <c r="A84" s="22"/>
      <c r="B84" s="22"/>
      <c r="C84" s="22"/>
      <c r="D84" s="22"/>
      <c r="E84" s="22"/>
      <c r="F84" s="22"/>
    </row>
    <row r="85" spans="1:6" x14ac:dyDescent="0.2">
      <c r="A85" s="22"/>
      <c r="B85" s="55"/>
      <c r="C85" s="55"/>
      <c r="D85" s="55"/>
      <c r="E85" s="55"/>
      <c r="F85" s="22"/>
    </row>
    <row r="86" spans="1:6" ht="15" x14ac:dyDescent="0.2">
      <c r="A86" s="58" t="s">
        <v>7</v>
      </c>
      <c r="B86" s="58"/>
      <c r="C86" s="58"/>
      <c r="D86" s="58"/>
      <c r="E86" s="58"/>
      <c r="F86" s="58"/>
    </row>
    <row r="88" spans="1:6" ht="39.75" customHeight="1" x14ac:dyDescent="0.2">
      <c r="B88" s="52"/>
      <c r="C88" s="53"/>
      <c r="D88" s="53"/>
    </row>
    <row r="89" spans="1:6" ht="13.5" customHeight="1" x14ac:dyDescent="0.2"/>
    <row r="90" spans="1:6" x14ac:dyDescent="0.2">
      <c r="B90" s="17"/>
      <c r="C90" s="17"/>
      <c r="D90" s="17"/>
    </row>
  </sheetData>
  <mergeCells count="44">
    <mergeCell ref="B41:D41"/>
    <mergeCell ref="A30:F30"/>
    <mergeCell ref="B33:D33"/>
    <mergeCell ref="B34:D34"/>
    <mergeCell ref="B35:D35"/>
    <mergeCell ref="B36:D36"/>
    <mergeCell ref="B37:D37"/>
    <mergeCell ref="B38:D38"/>
    <mergeCell ref="B39:D39"/>
    <mergeCell ref="B40:D40"/>
    <mergeCell ref="B53:D53"/>
    <mergeCell ref="B42:D42"/>
    <mergeCell ref="B43:D43"/>
    <mergeCell ref="B44:D44"/>
    <mergeCell ref="B45:D45"/>
    <mergeCell ref="B46:D46"/>
    <mergeCell ref="B47:D47"/>
    <mergeCell ref="B48:D48"/>
    <mergeCell ref="B49:D49"/>
    <mergeCell ref="B50:D50"/>
    <mergeCell ref="B51:D51"/>
    <mergeCell ref="B52:D52"/>
    <mergeCell ref="B65:D65"/>
    <mergeCell ref="B54:D54"/>
    <mergeCell ref="B55:D55"/>
    <mergeCell ref="B56:D56"/>
    <mergeCell ref="B57:D57"/>
    <mergeCell ref="B58:D58"/>
    <mergeCell ref="B59:D59"/>
    <mergeCell ref="B60:D60"/>
    <mergeCell ref="B61:D61"/>
    <mergeCell ref="B62:D62"/>
    <mergeCell ref="B63:D63"/>
    <mergeCell ref="B64:D64"/>
    <mergeCell ref="A83:F83"/>
    <mergeCell ref="B85:E85"/>
    <mergeCell ref="A86:F86"/>
    <mergeCell ref="B88:D88"/>
    <mergeCell ref="B66:D66"/>
    <mergeCell ref="B75:D75"/>
    <mergeCell ref="B76:D76"/>
    <mergeCell ref="B77:D77"/>
    <mergeCell ref="B81:E81"/>
    <mergeCell ref="A82:F82"/>
  </mergeCells>
  <dataValidations count="1">
    <dataValidation type="list" allowBlank="1" showInputMessage="1" showErrorMessage="1" sqref="B75:B77 B12:B20 B33:B66" xr:uid="{FBDA39E7-4495-44FC-B359-4090103DC6E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7095-1F35-4353-A1BB-9912F1E055BC}">
  <sheetPr>
    <pageSetUpPr fitToPage="1"/>
  </sheetPr>
  <dimension ref="A12:F92"/>
  <sheetViews>
    <sheetView view="pageBreakPreview"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57</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92</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93</v>
      </c>
      <c r="C35" s="49"/>
      <c r="D35" s="49"/>
      <c r="E35" s="29">
        <f>0.4*265</f>
        <v>106</v>
      </c>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SUM(E32:E68)</f>
        <v>106</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106</v>
      </c>
      <c r="F72" s="22"/>
    </row>
    <row r="73" spans="1:6" ht="13.5" customHeight="1" x14ac:dyDescent="0.2">
      <c r="A73" s="22"/>
      <c r="B73" s="27" t="s">
        <v>5</v>
      </c>
      <c r="C73" s="32">
        <v>0.05</v>
      </c>
      <c r="D73" s="27"/>
      <c r="E73" s="36">
        <f>ROUND(E72*C73,2)</f>
        <v>5.3</v>
      </c>
      <c r="F73" s="22"/>
    </row>
    <row r="74" spans="1:6" ht="13.5" customHeight="1" x14ac:dyDescent="0.2">
      <c r="A74" s="22"/>
      <c r="B74" s="27" t="s">
        <v>4</v>
      </c>
      <c r="C74" s="43">
        <v>9.9750000000000005E-2</v>
      </c>
      <c r="D74" s="27"/>
      <c r="E74" s="44">
        <f>ROUND(E72*C74,2)</f>
        <v>10.57</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121.87</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121.87</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8:F88"/>
    <mergeCell ref="B90:D90"/>
    <mergeCell ref="B40:D40"/>
    <mergeCell ref="B41:D41"/>
    <mergeCell ref="B78:D78"/>
    <mergeCell ref="B79:D79"/>
    <mergeCell ref="B83:E83"/>
    <mergeCell ref="A84:F84"/>
    <mergeCell ref="A85:F85"/>
    <mergeCell ref="B87:E87"/>
    <mergeCell ref="B64:D64"/>
    <mergeCell ref="B65:D65"/>
    <mergeCell ref="B66:D66"/>
    <mergeCell ref="B67:D67"/>
    <mergeCell ref="B68:D68"/>
    <mergeCell ref="B77:D77"/>
    <mergeCell ref="B63:D63"/>
    <mergeCell ref="B52:D52"/>
    <mergeCell ref="B53:D53"/>
    <mergeCell ref="B54:D54"/>
    <mergeCell ref="B55:D55"/>
    <mergeCell ref="B56:D56"/>
    <mergeCell ref="B57:D57"/>
    <mergeCell ref="B58:D58"/>
    <mergeCell ref="B59:D59"/>
    <mergeCell ref="B60:D60"/>
    <mergeCell ref="B61:D61"/>
    <mergeCell ref="B62:D62"/>
    <mergeCell ref="B51:D51"/>
    <mergeCell ref="B38:D38"/>
    <mergeCell ref="B39:D39"/>
    <mergeCell ref="B42:D42"/>
    <mergeCell ref="B43:D43"/>
    <mergeCell ref="B44:D44"/>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7:B79 B12:B20 B33:B68" xr:uid="{98F3DA58-1BCA-4F8F-AA53-1931D500185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36</vt:i4>
      </vt:variant>
    </vt:vector>
  </HeadingPairs>
  <TitlesOfParts>
    <vt:vector size="54" baseType="lpstr">
      <vt:lpstr>22-12-16</vt:lpstr>
      <vt:lpstr>02-07-17</vt:lpstr>
      <vt:lpstr>25-08-17</vt:lpstr>
      <vt:lpstr>20-09-17</vt:lpstr>
      <vt:lpstr>27-11-17</vt:lpstr>
      <vt:lpstr>18-02-18</vt:lpstr>
      <vt:lpstr>14-12-18</vt:lpstr>
      <vt:lpstr>14-12-18 (2)</vt:lpstr>
      <vt:lpstr>05-03-19</vt:lpstr>
      <vt:lpstr>28-06-19</vt:lpstr>
      <vt:lpstr>16-12-19</vt:lpstr>
      <vt:lpstr>06-03-20</vt:lpstr>
      <vt:lpstr>03-04-20</vt:lpstr>
      <vt:lpstr>02-12-20</vt:lpstr>
      <vt:lpstr>29-01-21</vt:lpstr>
      <vt:lpstr>16-04-21</vt:lpstr>
      <vt:lpstr>21-07-21</vt:lpstr>
      <vt:lpstr>Activités</vt:lpstr>
      <vt:lpstr>Liste_Activités</vt:lpstr>
      <vt:lpstr>'02-07-17'!Print_Area</vt:lpstr>
      <vt:lpstr>'02-12-20'!Print_Area</vt:lpstr>
      <vt:lpstr>'03-04-20'!Print_Area</vt:lpstr>
      <vt:lpstr>'05-03-19'!Print_Area</vt:lpstr>
      <vt:lpstr>'06-03-20'!Print_Area</vt:lpstr>
      <vt:lpstr>'14-12-18'!Print_Area</vt:lpstr>
      <vt:lpstr>'14-12-18 (2)'!Print_Area</vt:lpstr>
      <vt:lpstr>'16-04-21'!Print_Area</vt:lpstr>
      <vt:lpstr>'16-12-19'!Print_Area</vt:lpstr>
      <vt:lpstr>'18-02-18'!Print_Area</vt:lpstr>
      <vt:lpstr>'20-09-17'!Print_Area</vt:lpstr>
      <vt:lpstr>'21-07-21'!Print_Area</vt:lpstr>
      <vt:lpstr>'22-12-16'!Print_Area</vt:lpstr>
      <vt:lpstr>'25-08-17'!Print_Area</vt:lpstr>
      <vt:lpstr>'27-11-17'!Print_Area</vt:lpstr>
      <vt:lpstr>'28-06-19'!Print_Area</vt:lpstr>
      <vt:lpstr>'29-01-21'!Print_Area</vt:lpstr>
      <vt:lpstr>Activités!Print_Area</vt:lpstr>
      <vt:lpstr>'02-07-17'!Zone_d_impression</vt:lpstr>
      <vt:lpstr>'02-12-20'!Zone_d_impression</vt:lpstr>
      <vt:lpstr>'03-04-20'!Zone_d_impression</vt:lpstr>
      <vt:lpstr>'05-03-19'!Zone_d_impression</vt:lpstr>
      <vt:lpstr>'06-03-20'!Zone_d_impression</vt:lpstr>
      <vt:lpstr>'14-12-18'!Zone_d_impression</vt:lpstr>
      <vt:lpstr>'14-12-18 (2)'!Zone_d_impression</vt:lpstr>
      <vt:lpstr>'16-04-21'!Zone_d_impression</vt:lpstr>
      <vt:lpstr>'16-12-19'!Zone_d_impression</vt:lpstr>
      <vt:lpstr>'18-02-18'!Zone_d_impression</vt:lpstr>
      <vt:lpstr>'20-09-17'!Zone_d_impression</vt:lpstr>
      <vt:lpstr>'21-07-21'!Zone_d_impression</vt:lpstr>
      <vt:lpstr>'22-12-16'!Zone_d_impression</vt:lpstr>
      <vt:lpstr>'25-08-17'!Zone_d_impression</vt:lpstr>
      <vt:lpstr>'27-11-17'!Zone_d_impression</vt:lpstr>
      <vt:lpstr>'28-06-19'!Zone_d_impression</vt:lpstr>
      <vt:lpstr>'29-01-21'!Zone_d_impression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2021-04-16T21:11:32Z</cp:lastPrinted>
  <dcterms:created xsi:type="dcterms:W3CDTF">1996-11-05T19:10:39Z</dcterms:created>
  <dcterms:modified xsi:type="dcterms:W3CDTF">2021-07-21T16:03:48Z</dcterms:modified>
</cp:coreProperties>
</file>